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G10" i="5" s="1"/>
  <c r="E10" i="5"/>
  <c r="H10" i="5"/>
  <c r="I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C11" i="5"/>
  <c r="I11" i="5"/>
  <c r="I12" i="5"/>
  <c r="I13" i="5"/>
  <c r="I14" i="5"/>
  <c r="I15" i="5"/>
  <c r="I16" i="5"/>
  <c r="I17" i="5"/>
  <c r="I18" i="5"/>
  <c r="I19" i="5"/>
  <c r="I20" i="5"/>
  <c r="C42" i="5"/>
  <c r="G42" i="5"/>
  <c r="C43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I43" i="5"/>
  <c r="I44" i="5"/>
  <c r="I45" i="5"/>
  <c r="I46" i="5"/>
  <c r="I47" i="5"/>
  <c r="I48" i="5"/>
  <c r="I49" i="5"/>
  <c r="I50" i="5"/>
  <c r="I51" i="5"/>
  <c r="I52" i="5"/>
  <c r="E53" i="5"/>
  <c r="A55" i="5"/>
  <c r="A64" i="5"/>
  <c r="A65" i="5" s="1"/>
  <c r="B4" i="6"/>
  <c r="G4" i="6"/>
  <c r="D9" i="6"/>
  <c r="D16" i="6"/>
  <c r="A24" i="6"/>
  <c r="B27" i="6"/>
  <c r="B33" i="6"/>
  <c r="B41" i="6"/>
  <c r="B44" i="6" s="1"/>
  <c r="B43" i="6"/>
  <c r="F44" i="6"/>
  <c r="B49" i="6"/>
  <c r="F50" i="6"/>
  <c r="B50" i="6" s="1"/>
  <c r="B54" i="6"/>
  <c r="B55" i="6"/>
  <c r="F56" i="6"/>
  <c r="K6" i="3"/>
  <c r="N6" i="3"/>
  <c r="Y6" i="3" s="1"/>
  <c r="P6" i="3"/>
  <c r="X6" i="3"/>
  <c r="I10" i="3"/>
  <c r="X10" i="3"/>
  <c r="H11" i="3"/>
  <c r="I11" i="3"/>
  <c r="I13" i="3" s="1"/>
  <c r="X11" i="3"/>
  <c r="X13" i="3" s="1"/>
  <c r="E13" i="3"/>
  <c r="M13" i="3"/>
  <c r="I21" i="4" s="1"/>
  <c r="O13" i="3"/>
  <c r="D12" i="1" s="1"/>
  <c r="V13" i="3"/>
  <c r="W13" i="3"/>
  <c r="M15" i="3"/>
  <c r="M16" i="3"/>
  <c r="B6" i="4"/>
  <c r="I6" i="4"/>
  <c r="E9" i="4"/>
  <c r="M31" i="4" s="1"/>
  <c r="M9" i="4"/>
  <c r="B14" i="4"/>
  <c r="B15" i="4"/>
  <c r="B16" i="4" s="1"/>
  <c r="B17" i="4"/>
  <c r="I28" i="4" s="1"/>
  <c r="D17" i="4"/>
  <c r="E23" i="4"/>
  <c r="E25" i="4"/>
  <c r="E29" i="4"/>
  <c r="M32" i="4"/>
  <c r="I33" i="4"/>
  <c r="M33" i="4"/>
  <c r="A34" i="4"/>
  <c r="A35" i="4" s="1"/>
  <c r="P45" i="4"/>
  <c r="M46" i="4"/>
  <c r="P48" i="4"/>
  <c r="B43" i="2"/>
  <c r="B94" i="2"/>
  <c r="A343" i="2"/>
  <c r="C343" i="2"/>
  <c r="C5" i="1"/>
  <c r="B73" i="6" s="1"/>
  <c r="E5" i="1"/>
  <c r="Q10" i="3" s="1"/>
  <c r="D15" i="1"/>
  <c r="D13" i="1" s="1"/>
  <c r="M17" i="3" l="1"/>
  <c r="F43" i="5"/>
  <c r="P10" i="3"/>
  <c r="Q11" i="3"/>
  <c r="P11" i="3" s="1"/>
  <c r="H43" i="5"/>
  <c r="C24" i="1"/>
  <c r="P22" i="4"/>
  <c r="I15" i="4"/>
  <c r="B18" i="4"/>
  <c r="B8" i="4" s="1"/>
  <c r="M10" i="4" s="1"/>
  <c r="P23" i="4"/>
  <c r="F55" i="5"/>
  <c r="F56" i="5"/>
  <c r="B59" i="5" s="1"/>
  <c r="B6" i="6"/>
  <c r="I12" i="4" s="1"/>
  <c r="F11" i="5"/>
  <c r="D74" i="6"/>
  <c r="D75" i="6"/>
  <c r="B56" i="6"/>
  <c r="B38" i="6" s="1"/>
  <c r="I13" i="4" s="1"/>
  <c r="K10" i="3"/>
  <c r="B67" i="6"/>
  <c r="I27" i="4"/>
  <c r="I29" i="4" s="1"/>
  <c r="M19" i="4"/>
  <c r="P19" i="4" s="1"/>
  <c r="I5" i="4"/>
  <c r="B76" i="6"/>
  <c r="B8" i="6"/>
  <c r="B9" i="6" s="1"/>
  <c r="B66" i="6" s="1"/>
  <c r="B12" i="6"/>
  <c r="H2" i="4"/>
  <c r="B20" i="6"/>
  <c r="A23" i="5"/>
  <c r="I19" i="4" l="1"/>
  <c r="I32" i="4"/>
  <c r="D11" i="5"/>
  <c r="H11" i="5"/>
  <c r="F23" i="5"/>
  <c r="F24" i="5"/>
  <c r="B27" i="5" s="1"/>
  <c r="B25" i="5"/>
  <c r="P8" i="4"/>
  <c r="I34" i="4"/>
  <c r="B23" i="6"/>
  <c r="P13" i="3"/>
  <c r="C12" i="1" s="1"/>
  <c r="E12" i="1" s="1"/>
  <c r="D65" i="5"/>
  <c r="B68" i="6"/>
  <c r="L2" i="4"/>
  <c r="I11" i="4"/>
  <c r="M6" i="4"/>
  <c r="K11" i="3"/>
  <c r="J10" i="3"/>
  <c r="B57" i="5"/>
  <c r="B32" i="6"/>
  <c r="I35" i="4"/>
  <c r="M35" i="4" s="1"/>
  <c r="E64" i="5"/>
  <c r="E66" i="5" s="1"/>
  <c r="D43" i="5" s="1"/>
  <c r="B69" i="6"/>
  <c r="E65" i="5" s="1"/>
  <c r="F58" i="5"/>
  <c r="B11" i="4"/>
  <c r="D76" i="6"/>
  <c r="D77" i="6"/>
  <c r="P20" i="4" l="1"/>
  <c r="P21" i="4" s="1"/>
  <c r="P25" i="4" s="1"/>
  <c r="C18" i="1" s="1"/>
  <c r="E21" i="4"/>
  <c r="E24" i="4" s="1"/>
  <c r="E26" i="4" s="1"/>
  <c r="E28" i="4" s="1"/>
  <c r="E30" i="4" s="1"/>
  <c r="E7" i="4"/>
  <c r="D53" i="5"/>
  <c r="G43" i="5"/>
  <c r="C44" i="5" s="1"/>
  <c r="B30" i="6"/>
  <c r="Q8" i="4"/>
  <c r="E11" i="5"/>
  <c r="B15" i="6"/>
  <c r="B16" i="6" s="1"/>
  <c r="D35" i="6" s="1"/>
  <c r="B58" i="5"/>
  <c r="B26" i="5"/>
  <c r="J11" i="3"/>
  <c r="L11" i="3" s="1"/>
  <c r="N11" i="3" s="1"/>
  <c r="L10" i="3"/>
  <c r="F26" i="5"/>
  <c r="M13" i="4"/>
  <c r="P11" i="4"/>
  <c r="F44" i="5" l="1"/>
  <c r="G44" i="5"/>
  <c r="C45" i="5" s="1"/>
  <c r="E11" i="4"/>
  <c r="L13" i="3"/>
  <c r="I20" i="4" s="1"/>
  <c r="N10" i="3"/>
  <c r="G11" i="5"/>
  <c r="C12" i="5" s="1"/>
  <c r="Y11" i="3"/>
  <c r="Z11" i="3" s="1"/>
  <c r="S11" i="3"/>
  <c r="F45" i="5" l="1"/>
  <c r="G45" i="5" s="1"/>
  <c r="C46" i="5" s="1"/>
  <c r="F12" i="5"/>
  <c r="H44" i="5"/>
  <c r="F57" i="5"/>
  <c r="B60" i="5" s="1"/>
  <c r="B61" i="5" s="1"/>
  <c r="B62" i="6" s="1"/>
  <c r="B60" i="6" s="1"/>
  <c r="I16" i="4" s="1"/>
  <c r="P12" i="4" s="1"/>
  <c r="B29" i="6" s="1"/>
  <c r="S10" i="3"/>
  <c r="S13" i="3" s="1"/>
  <c r="Y10" i="3"/>
  <c r="N13" i="3"/>
  <c r="C15" i="1" s="1"/>
  <c r="B24" i="6"/>
  <c r="M14" i="4"/>
  <c r="P10" i="4"/>
  <c r="I22" i="4"/>
  <c r="F46" i="5" l="1"/>
  <c r="G46" i="5" s="1"/>
  <c r="C47" i="5" s="1"/>
  <c r="D12" i="5"/>
  <c r="F25" i="5"/>
  <c r="B28" i="5" s="1"/>
  <c r="H12" i="5"/>
  <c r="C13" i="1"/>
  <c r="E15" i="1"/>
  <c r="E13" i="1" s="1"/>
  <c r="Z10" i="3"/>
  <c r="Y13" i="3"/>
  <c r="O46" i="4"/>
  <c r="P46" i="4" s="1"/>
  <c r="H45" i="5"/>
  <c r="F47" i="5" l="1"/>
  <c r="G47" i="5"/>
  <c r="C48" i="5" s="1"/>
  <c r="H46" i="5"/>
  <c r="H47" i="5" s="1"/>
  <c r="M11" i="4"/>
  <c r="B28" i="6" s="1"/>
  <c r="B29" i="5"/>
  <c r="I14" i="4" s="1"/>
  <c r="I17" i="4" s="1"/>
  <c r="I23" i="4" s="1"/>
  <c r="E12" i="5"/>
  <c r="G12" i="5" l="1"/>
  <c r="C13" i="5" s="1"/>
  <c r="P13" i="4"/>
  <c r="I31" i="4"/>
  <c r="I36" i="4" s="1"/>
  <c r="C21" i="1" s="1"/>
  <c r="M34" i="4"/>
  <c r="M36" i="4" s="1"/>
  <c r="B22" i="6"/>
  <c r="B35" i="6" s="1"/>
  <c r="M8" i="4" s="1"/>
  <c r="M15" i="4" s="1"/>
  <c r="F48" i="5"/>
  <c r="H48" i="5" s="1"/>
  <c r="G48" i="5"/>
  <c r="C49" i="5" s="1"/>
  <c r="H49" i="5" l="1"/>
  <c r="P50" i="4"/>
  <c r="M37" i="4"/>
  <c r="M39" i="4" s="1"/>
  <c r="N39" i="4" s="1"/>
  <c r="F13" i="5"/>
  <c r="F49" i="5"/>
  <c r="G49" i="5" s="1"/>
  <c r="C50" i="5" s="1"/>
  <c r="P44" i="4"/>
  <c r="P47" i="4" s="1"/>
  <c r="P49" i="4" s="1"/>
  <c r="P14" i="4"/>
  <c r="M38" i="4" s="1"/>
  <c r="G50" i="5" l="1"/>
  <c r="C51" i="5" s="1"/>
  <c r="F50" i="5"/>
  <c r="P52" i="4"/>
  <c r="P53" i="4" s="1"/>
  <c r="P51" i="4"/>
  <c r="H50" i="5"/>
  <c r="M40" i="4"/>
  <c r="N40" i="4" s="1"/>
  <c r="D13" i="5"/>
  <c r="H13" i="5"/>
  <c r="P15" i="4"/>
  <c r="P16" i="4" s="1"/>
  <c r="Q16" i="4" s="1"/>
  <c r="F51" i="5" l="1"/>
  <c r="H51" i="5" s="1"/>
  <c r="G51" i="5"/>
  <c r="C52" i="5" s="1"/>
  <c r="E13" i="5"/>
  <c r="H52" i="5" l="1"/>
  <c r="G13" i="5"/>
  <c r="C14" i="5" s="1"/>
  <c r="F52" i="5"/>
  <c r="F53" i="5" s="1"/>
  <c r="G52" i="5"/>
  <c r="F14" i="5" l="1"/>
  <c r="D14" i="5" l="1"/>
  <c r="H14" i="5"/>
  <c r="E14" i="5" l="1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/>
  <c r="C18" i="5" s="1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<sst xmlns="http://schemas.openxmlformats.org/spreadsheetml/2006/main" count="1079" uniqueCount="491">
  <si>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</si>
  <si>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</si>
  <si>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</si>
  <si>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</si>
  <si>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</si>
  <si>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</si>
  <si>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</si>
  <si>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</si>
  <si>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</si>
  <si>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</si>
  <si>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</si>
  <si>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</si>
  <si>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</si>
  <si>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</si>
  <si>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</si>
  <si>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</si>
  <si>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</si>
  <si>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</si>
  <si>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</si>
  <si>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</si>
  <si>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</si>
  <si>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</si>
  <si>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</si>
  <si>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</si>
  <si>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</si>
  <si>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</si>
  <si>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</si>
  <si>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</si>
  <si>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</si>
  <si>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</si>
  <si>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</si>
  <si>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</si>
  <si>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</si>
  <si>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</si>
  <si>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</si>
  <si>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</si>
  <si>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</si>
  <si>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</si>
  <si>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</si>
  <si>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</si>
  <si>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</si>
  <si>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</si>
  <si>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</si>
  <si>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</si>
  <si>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</si>
  <si>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</si>
  <si>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</si>
  <si>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</si>
  <si>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</si>
  <si>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</si>
  <si>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</si>
  <si>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</si>
  <si>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</si>
  <si>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</si>
  <si>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</si>
  <si>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</si>
  <si>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</si>
  <si>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</si>
  <si>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</si>
  <si>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</si>
  <si>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</si>
  <si>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</si>
  <si>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</si>
  <si>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</si>
  <si>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</si>
  <si>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</si>
  <si>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</si>
  <si>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</si>
  <si>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</si>
  <si>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</si>
  <si>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</si>
  <si>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</si>
  <si>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</si>
  <si>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</si>
  <si>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</si>
  <si>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</si>
  <si>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</si>
  <si>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</si>
  <si>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</si>
  <si>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</si>
  <si>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</si>
  <si>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</si>
  <si>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</si>
  <si>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</si>
  <si>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</si>
  <si>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</si>
  <si>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</si>
  <si>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</si>
  <si>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</si>
  <si>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</si>
  <si>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</si>
  <si>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</si>
  <si>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</si>
  <si>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</si>
  <si>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</si>
  <si>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</si>
  <si>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</si>
  <si>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</si>
  <si>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</si>
  <si>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</si>
  <si>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</si>
  <si>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</si>
  <si>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</si>
  <si>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</si>
  <si>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</si>
  <si>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</si>
  <si>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</si>
  <si>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</si>
  <si>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</si>
  <si>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</si>
  <si>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</si>
  <si>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</si>
  <si>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</si>
  <si>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</si>
  <si>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</si>
  <si>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</si>
  <si>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</si>
  <si>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</si>
  <si>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</si>
  <si>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</si>
  <si>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</si>
  <si>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</si>
  <si>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</si>
  <si>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</si>
  <si>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</si>
  <si>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</si>
  <si>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</si>
  <si>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</si>
  <si>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</si>
  <si>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</si>
  <si>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</si>
  <si>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</si>
  <si>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</si>
  <si>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</si>
  <si>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</si>
  <si>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</si>
  <si>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</si>
  <si>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</si>
  <si>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</si>
  <si>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</si>
  <si>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</si>
  <si>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</si>
  <si>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</si>
  <si>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</si>
  <si>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</si>
  <si>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</si>
  <si>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</si>
  <si>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</si>
  <si>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</si>
  <si>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</si>
  <si>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</si>
  <si>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</si>
  <si>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</si>
  <si>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</si>
  <si>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</si>
  <si>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</si>
  <si>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</si>
  <si>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</si>
  <si>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</si>
  <si>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</si>
  <si>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</si>
  <si>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</si>
  <si>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</si>
  <si>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</si>
  <si>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</si>
  <si>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</si>
  <si>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</si>
  <si>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</si>
  <si>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</si>
  <si>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</si>
  <si>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</si>
  <si>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</si>
  <si>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</si>
  <si>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</si>
  <si>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</si>
  <si>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</si>
  <si>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</si>
  <si>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</si>
  <si>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</si>
  <si>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</si>
  <si>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</si>
  <si>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</si>
  <si>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</si>
  <si>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</si>
  <si>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</si>
  <si>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</si>
  <si>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</si>
  <si>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</si>
  <si>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</si>
  <si>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</si>
  <si>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</si>
  <si>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</si>
  <si>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</si>
  <si>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</si>
  <si>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</si>
  <si>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</si>
  <si>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</si>
  <si>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</si>
  <si>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</si>
  <si>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</si>
  <si>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</si>
  <si>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</si>
  <si>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</si>
  <si>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</si>
  <si>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</si>
  <si>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</si>
  <si>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</si>
  <si>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</si>
  <si>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</si>
  <si>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</si>
  <si>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</si>
  <si>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</si>
  <si>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</si>
  <si>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</si>
  <si>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</si>
  <si>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</si>
  <si>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</si>
  <si>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</si>
  <si>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</si>
  <si>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</si>
  <si>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</si>
  <si>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</si>
  <si>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</si>
  <si>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</si>
  <si>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</si>
  <si>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</si>
  <si>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</si>
  <si>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</si>
  <si>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</si>
  <si>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</si>
  <si>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</si>
  <si>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</si>
  <si>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</si>
  <si>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</si>
  <si>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</si>
  <si>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</si>
  <si>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</si>
  <si>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</si>
  <si>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</si>
  <si>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</si>
  <si>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</si>
  <si>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</si>
  <si>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</si>
  <si>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</si>
  <si>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</si>
  <si>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</si>
  <si>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</si>
  <si>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</si>
  <si>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</si>
  <si>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</si>
  <si>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</si>
  <si>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</si>
  <si>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</si>
  <si>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</si>
  <si>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</si>
  <si>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</si>
  <si>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</si>
  <si>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</si>
  <si>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</si>
  <si>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</si>
  <si>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</si>
  <si>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</si>
  <si>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</si>
  <si>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</si>
  <si>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</si>
  <si>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</si>
  <si>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</si>
  <si>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</si>
  <si>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</si>
  <si>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</si>
  <si>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</si>
  <si>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</si>
  <si>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</si>
  <si>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</si>
  <si>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</si>
  <si>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</si>
  <si>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</si>
  <si>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</si>
  <si>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</si>
  <si>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</si>
  <si>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</si>
  <si>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</si>
  <si>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</si>
  <si>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</si>
  <si>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</si>
  <si>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</si>
  <si>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</si>
  <si>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</si>
  <si>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</si>
  <si>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</si>
  <si>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</si>
  <si>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</si>
  <si>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</si>
  <si>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</si>
  <si>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</si>
  <si>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</si>
  <si>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</si>
  <si>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</si>
  <si>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</si>
  <si>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</si>
  <si>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</si>
  <si>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</si>
  <si>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</si>
  <si>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</si>
  <si>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</si>
  <si>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</si>
  <si>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</si>
  <si>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</si>
  <si>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</si>
  <si>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</si>
  <si>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</si>
  <si>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</si>
  <si>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</si>
  <si>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</si>
  <si>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</si>
  <si>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</si>
  <si>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</si>
  <si>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</si>
  <si>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</si>
  <si>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</si>
  <si>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</si>
  <si>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</si>
  <si>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</si>
  <si>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</si>
  <si>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</si>
  <si>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</si>
  <si>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</si>
  <si>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</si>
  <si>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</si>
  <si>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</si>
  <si>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</si>
  <si>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</si>
  <si>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</si>
  <si>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</si>
  <si>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</si>
  <si>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</si>
  <si>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</si>
  <si>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</si>
  <si>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</si>
  <si>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</si>
  <si>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</si>
  <si>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</si>
  <si>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</si>
  <si>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</si>
  <si>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</si>
  <si>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</si>
  <si>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</si>
  <si>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</si>
  <si>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</si>
  <si>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</si>
  <si>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</si>
  <si>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</si>
  <si>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</si>
  <si>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</si>
  <si>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</si>
  <si>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</si>
  <si>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</si>
  <si>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</si>
  <si>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</si>
  <si>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</si>
  <si>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</si>
  <si>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</si>
  <si>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</si>
  <si>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</si>
  <si>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</si>
  <si>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</si>
  <si>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</si>
  <si>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</si>
  <si>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</si>
  <si>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</si>
  <si>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</si>
  <si>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</si>
  <si>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</si>
  <si>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</si>
  <si>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</si>
  <si>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</si>
  <si>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</si>
  <si>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</si>
  <si>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</si>
  <si>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</si>
  <si>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</si>
  <si>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</si>
  <si>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</si>
  <si>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</si>
  <si>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</si>
  <si>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</si>
  <si>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</si>
  <si>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</si>
  <si>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</si>
  <si>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</si>
  <si>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</si>
  <si>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</si>
  <si>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</si>
  <si>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</si>
  <si>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</si>
  <si>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</si>
  <si>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</si>
  <si>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</si>
  <si>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</si>
  <si>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</si>
  <si>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</si>
  <si>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</si>
  <si>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</si>
  <si>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</si>
  <si>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</si>
  <si>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</si>
  <si>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</si>
  <si>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</si>
  <si>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</si>
  <si>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</si>
  <si>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</si>
  <si>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</si>
  <si>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</si>
  <si>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</si>
  <si>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</si>
  <si>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</si>
  <si>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</si>
  <si>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</si>
  <si>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</si>
  <si>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</si>
  <si>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</si>
  <si>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</si>
  <si>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</si>
  <si>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</si>
  <si>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</si>
  <si>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</si>
  <si>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</si>
  <si>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</si>
  <si>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</si>
  <si>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</si>
  <si>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</si>
  <si>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</si>
  <si>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</si>
  <si>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</si>
  <si>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</si>
  <si>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</si>
  <si>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</si>
  <si>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</si>
  <si>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</si>
  <si>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</si>
  <si>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</si>
  <si>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</si>
  <si>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</si>
  <si>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</si>
  <si>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</si>
  <si>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</si>
  <si>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</si>
  <si>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</si>
  <si>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</si>
  <si>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</si>
  <si>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</si>
  <si>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</si>
  <si>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</si>
  <si>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</si>
  <si>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</si>
  <si>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</si>
  <si>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</si>
  <si>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</si>
  <si>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</si>
  <si>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</si>
  <si>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</si>
  <si>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</si>
  <si>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</si>
  <si>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</si>
  <si>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</si>
  <si>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</si>
  <si>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US;CESI</t>
  </si>
  <si>
    <t>614-665</t>
  </si>
  <si>
    <t>480-2948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</si>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</sst>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18" sqref="E18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36959</v>
      </c>
      <c r="D5" s="67" t="s">
        <v>18</v>
      </c>
      <c r="E5" s="68">
        <f>+C5-1</f>
        <v>36958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-23229377.5</v>
      </c>
      <c r="D12" s="70">
        <f>+'Daily Position'!O13</f>
        <v>0</v>
      </c>
      <c r="E12" s="70">
        <f>+C12-D12</f>
        <v>-23229377.5</v>
      </c>
      <c r="F12" s="63"/>
    </row>
    <row r="13" spans="1:6" x14ac:dyDescent="0.25">
      <c r="A13" s="62"/>
      <c r="B13" s="64" t="s">
        <v>10</v>
      </c>
      <c r="C13" s="56">
        <f>+C15-C12</f>
        <v>-2654786</v>
      </c>
      <c r="D13" s="56">
        <f>+D15-D12</f>
        <v>0</v>
      </c>
      <c r="E13" s="56">
        <f>+E15-E12</f>
        <v>-2654786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-25884163.5</v>
      </c>
      <c r="D15" s="57">
        <f>+'Daily Position'!M13</f>
        <v>0</v>
      </c>
      <c r="E15" s="57">
        <f>+C15-D15</f>
        <v>-25884163.5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249291882.66179836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485</v>
      </c>
      <c r="W1" s="266"/>
      <c r="X1" s="265" t="s">
        <v>486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480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36959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482</v>
      </c>
      <c r="H10" s="3">
        <v>3314340</v>
      </c>
      <c r="I10" s="4">
        <f>+H10*($G$9-$G$8)</f>
        <v>33143400</v>
      </c>
      <c r="J10" s="155">
        <f>VLOOKUP(K10,Prices,3)</f>
        <v>40</v>
      </c>
      <c r="K10" s="144">
        <f>+Summary!C5</f>
        <v>36959</v>
      </c>
      <c r="L10" s="4">
        <f>IF(J10&gt;$G$7,(+$G$7-$G$9)*H10,IF(J10&lt;$G$8,(+$G$8-$G$9)*H10,(+J10-$G$9)*H10))</f>
        <v>-16157407.5</v>
      </c>
      <c r="M10" s="4">
        <v>0</v>
      </c>
      <c r="N10" s="5">
        <f>+L10+M10</f>
        <v>-16157407.5</v>
      </c>
      <c r="O10">
        <v>0</v>
      </c>
      <c r="P10" s="4">
        <f>IF(Q10&gt;$G$7,(+$G$7-$G$9)*H10,IF(Q10&lt;$G$8,(+$G$8-$G$9)*H10,(+Q10-$G$9)*H10))</f>
        <v>-14500237.5</v>
      </c>
      <c r="Q10" s="2">
        <f>+VLOOKUP(+Summary!$E$5,Prices,3)</f>
        <v>40.5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-15121676.25</v>
      </c>
      <c r="Z10" s="5">
        <f>+Y10-'MPR Raptor'!AH76</f>
        <v>1035731.25</v>
      </c>
      <c r="AA10" t="s">
        <v>487</v>
      </c>
    </row>
    <row r="11" spans="1:27" x14ac:dyDescent="0.25">
      <c r="A11" s="255" t="s">
        <v>483</v>
      </c>
      <c r="H11" s="3">
        <f>5309572-H10</f>
        <v>1995232</v>
      </c>
      <c r="I11" s="4">
        <f>+H11*($G$9-$G$8)</f>
        <v>19952320</v>
      </c>
      <c r="J11" s="155">
        <f>+J10</f>
        <v>40</v>
      </c>
      <c r="K11" s="144">
        <f>+K10</f>
        <v>36959</v>
      </c>
      <c r="L11" s="4">
        <f>IF(J11&gt;$G$7,(+$G$7-$G$9)*H11,IF(J11&lt;$G$8,(+$G$8-$G$9)*H11,(+J11-$G$9)*H11))</f>
        <v>-9726756</v>
      </c>
      <c r="M11" s="4">
        <v>0</v>
      </c>
      <c r="N11" s="5">
        <f>+L11+M11</f>
        <v>-9726756</v>
      </c>
      <c r="O11">
        <v>0</v>
      </c>
      <c r="P11" s="4">
        <f>IF(Q11&gt;$G$7,(+$G$7-$G$9)*H11,IF(Q11&lt;$G$8,(+$G$8-$G$9)*H11,(+Q11-$G$9)*H11))</f>
        <v>-8729140</v>
      </c>
      <c r="Q11" s="2">
        <f>+Q10</f>
        <v>40.5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-9103246</v>
      </c>
      <c r="Z11" s="5">
        <f>+Y11-'MPR Raptor'!AH38</f>
        <v>623510</v>
      </c>
      <c r="AA11" t="s">
        <v>487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-25884163.5</v>
      </c>
      <c r="M13" s="77">
        <f>SUM(M3:M12)</f>
        <v>0</v>
      </c>
      <c r="N13" s="77">
        <f>SUM(N3:N12)</f>
        <v>-25884163.5</v>
      </c>
      <c r="O13" s="77">
        <f>SUM(O3:O12)</f>
        <v>0</v>
      </c>
      <c r="P13" s="77">
        <f>SUM(P3:P12)</f>
        <v>-23229377.5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-24224922.25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8" activePane="bottomLeft" state="frozen"/>
      <selection pane="bottomLeft" activeCell="A124" sqref="A12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105" spans="1:3" x14ac:dyDescent="0.25">
      <c r="A105" s="144">
        <v>36935</v>
      </c>
      <c r="B105" s="125">
        <v>81.150000000000006</v>
      </c>
      <c r="C105" s="125">
        <v>38.9</v>
      </c>
    </row>
    <row r="106" spans="1:3" x14ac:dyDescent="0.25">
      <c r="A106" s="144">
        <v>36936</v>
      </c>
      <c r="B106" s="125">
        <v>80</v>
      </c>
      <c r="C106" s="125">
        <v>39.49</v>
      </c>
    </row>
    <row r="107" spans="1:3" x14ac:dyDescent="0.25">
      <c r="A107" s="144">
        <v>36937</v>
      </c>
      <c r="B107" s="125">
        <v>77.900000000000006</v>
      </c>
      <c r="C107" s="125">
        <v>39.57</v>
      </c>
    </row>
    <row r="108" spans="1:3" x14ac:dyDescent="0.25">
      <c r="A108" s="144">
        <v>36938</v>
      </c>
      <c r="B108" s="125">
        <v>76.19</v>
      </c>
      <c r="C108" s="125">
        <v>38.92</v>
      </c>
    </row>
    <row r="109" spans="1:3" x14ac:dyDescent="0.25">
      <c r="A109" s="144">
        <v>36942</v>
      </c>
      <c r="B109" s="125">
        <v>75.09</v>
      </c>
      <c r="C109" s="125">
        <v>38.43</v>
      </c>
    </row>
    <row r="110" spans="1:3" x14ac:dyDescent="0.25">
      <c r="A110" s="144">
        <v>36943</v>
      </c>
      <c r="B110" s="125">
        <v>73.09</v>
      </c>
      <c r="C110" s="125">
        <v>38.200000000000003</v>
      </c>
    </row>
    <row r="111" spans="1:3" x14ac:dyDescent="0.25">
      <c r="A111" s="144">
        <v>36944</v>
      </c>
      <c r="B111" s="125">
        <v>72.150000000000006</v>
      </c>
      <c r="C111" s="125">
        <v>37.21</v>
      </c>
    </row>
    <row r="112" spans="1:3" x14ac:dyDescent="0.25">
      <c r="A112" s="144">
        <v>36945</v>
      </c>
      <c r="B112" s="125">
        <v>71</v>
      </c>
      <c r="C112" s="125">
        <v>36.97</v>
      </c>
    </row>
    <row r="113" spans="1:3" x14ac:dyDescent="0.25">
      <c r="A113" s="144">
        <v>36948</v>
      </c>
      <c r="B113" s="125">
        <v>70.56</v>
      </c>
      <c r="C113" s="125">
        <v>37.69</v>
      </c>
    </row>
    <row r="114" spans="1:3" x14ac:dyDescent="0.25">
      <c r="A114" s="144">
        <v>36949</v>
      </c>
      <c r="B114" s="125">
        <v>70.040000000000006</v>
      </c>
      <c r="C114" s="125">
        <v>37.729999999999997</v>
      </c>
    </row>
    <row r="115" spans="1:3" x14ac:dyDescent="0.25">
      <c r="A115" s="144">
        <v>36950</v>
      </c>
      <c r="B115" s="125">
        <v>68.5</v>
      </c>
      <c r="C115" s="125">
        <v>37.5</v>
      </c>
    </row>
    <row r="116" spans="1:3" x14ac:dyDescent="0.25">
      <c r="A116" s="144">
        <v>36951</v>
      </c>
      <c r="B116" s="125">
        <v>68.680000000000007</v>
      </c>
      <c r="C116" s="125">
        <v>37.42</v>
      </c>
    </row>
    <row r="117" spans="1:3" x14ac:dyDescent="0.25">
      <c r="A117" s="144">
        <v>36952</v>
      </c>
      <c r="B117" s="125">
        <v>70.19</v>
      </c>
      <c r="C117" s="125">
        <v>38.520000000000003</v>
      </c>
    </row>
    <row r="118" spans="1:3" x14ac:dyDescent="0.25">
      <c r="A118" s="144">
        <v>36955</v>
      </c>
      <c r="B118" s="125">
        <v>70.11</v>
      </c>
      <c r="C118" s="125">
        <v>38.65</v>
      </c>
    </row>
    <row r="119" spans="1:3" x14ac:dyDescent="0.25">
      <c r="A119" s="144">
        <v>36956</v>
      </c>
      <c r="B119" s="125">
        <v>68.87</v>
      </c>
      <c r="C119" s="125">
        <v>38.340000000000003</v>
      </c>
    </row>
    <row r="120" spans="1:3" x14ac:dyDescent="0.25">
      <c r="A120" s="144">
        <v>36957</v>
      </c>
      <c r="B120" s="125">
        <v>70</v>
      </c>
      <c r="C120" s="125">
        <v>40.5</v>
      </c>
    </row>
    <row r="121" spans="1:3" x14ac:dyDescent="0.25">
      <c r="A121" s="144">
        <v>36958</v>
      </c>
      <c r="B121" s="125">
        <v>70.59</v>
      </c>
      <c r="C121" s="125">
        <v>40.5</v>
      </c>
    </row>
    <row r="122" spans="1:3" x14ac:dyDescent="0.25">
      <c r="A122" s="144">
        <v>36959</v>
      </c>
      <c r="B122" s="125">
        <v>68.84</v>
      </c>
      <c r="C122" s="125">
        <v>40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36959</v>
      </c>
      <c r="C343" s="125">
        <f>INDEX(MPRR, MATCH("Hanover Compressor Common Raptor II",'MPR Raptor'!$E$3:$E$140,), MATCH("Per Share",'MPR Raptor'!$E$3:$CM$3,))</f>
        <v>40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2" workbookViewId="0">
      <selection activeCell="P27" sqref="P2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76">
        <f>+Summary!C5</f>
        <v>36959</v>
      </c>
      <c r="I2" s="276"/>
      <c r="J2" s="96"/>
      <c r="L2" s="276">
        <f>H2</f>
        <v>36959</v>
      </c>
      <c r="M2" s="276"/>
      <c r="N2" s="276"/>
      <c r="O2" s="276"/>
      <c r="P2" s="276"/>
    </row>
    <row r="3" spans="1:18" ht="16.5" thickBot="1" x14ac:dyDescent="0.3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25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5" thickBot="1" x14ac:dyDescent="0.3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68.84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36959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35324366.522835404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393188616.26712328</v>
      </c>
      <c r="N10" s="18"/>
      <c r="O10" s="7" t="s">
        <v>117</v>
      </c>
      <c r="P10" s="7">
        <f>IF(I20&gt;0,0,-I20)</f>
        <v>25884163.5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36959</v>
      </c>
      <c r="J11" s="13"/>
      <c r="L11" s="7" t="s">
        <v>42</v>
      </c>
      <c r="M11" s="7">
        <f>+Amort!B28</f>
        <v>680555.55555555562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426825062.1665926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2444199.8561687404</v>
      </c>
      <c r="J13" s="29"/>
      <c r="L13" s="7" t="s">
        <v>208</v>
      </c>
      <c r="M13" s="7">
        <f>IF(I19&gt;0,I19,0)</f>
        <v>78371242.649999976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31160756.16438356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2459722.2222222225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73694799.164538145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43188616.267123289</v>
      </c>
      <c r="J15" s="33" t="s">
        <v>56</v>
      </c>
      <c r="L15" s="91" t="s">
        <v>7</v>
      </c>
      <c r="M15" s="12">
        <f>SUM(M8:M14)</f>
        <v>557564780.99551427</v>
      </c>
      <c r="N15" s="20"/>
      <c r="O15" s="91" t="s">
        <v>7</v>
      </c>
      <c r="P15" s="12">
        <f>SUM(P8:P14)</f>
        <v>557564780.99551427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-20091473.166592594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62267476.178921655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78371242.649999976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-25884163.5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52487079.149999976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114754555.32892163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114754555.32892163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702881.10000002664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36959</v>
      </c>
      <c r="B34" s="13" t="s">
        <v>81</v>
      </c>
      <c r="C34"/>
      <c r="H34" s="13" t="s">
        <v>145</v>
      </c>
      <c r="I34" s="16">
        <f>-I15</f>
        <v>-43188616.267123289</v>
      </c>
      <c r="J34" s="33" t="s">
        <v>56</v>
      </c>
      <c r="L34" s="7" t="s">
        <v>75</v>
      </c>
      <c r="M34" s="7">
        <f>I23</f>
        <v>114754555.32892163</v>
      </c>
    </row>
    <row r="35" spans="1:17" ht="16.5" thickBot="1" x14ac:dyDescent="0.3">
      <c r="A35" s="50">
        <f>A34-A33</f>
        <v>253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249291882.66179836</v>
      </c>
      <c r="J36" s="13"/>
      <c r="L36" s="7" t="s">
        <v>77</v>
      </c>
      <c r="M36" s="7">
        <f>SUM(M33:M35)</f>
        <v>104855555.32892162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31160756.16438356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73694799.164538145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557564780.99551427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-25884163.5</v>
      </c>
      <c r="P46" s="27">
        <f>+M46+O46</f>
        <v>487211556.5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1044776337.4955143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31552245.392364532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31160756.16438356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-391489.22798097134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114754555.32892163</v>
      </c>
    </row>
    <row r="23" spans="1:5" x14ac:dyDescent="0.25">
      <c r="A23" t="s">
        <v>106</v>
      </c>
      <c r="B23" s="7">
        <f>-Financials!I15</f>
        <v>-43188616.267123289</v>
      </c>
    </row>
    <row r="24" spans="1:5" x14ac:dyDescent="0.25">
      <c r="A24" s="7" t="str">
        <f>+Financials!H20</f>
        <v>Unrealized Gains / (Losses)</v>
      </c>
      <c r="B24" s="7">
        <f>-Financials!I20-Financials!I19</f>
        <v>-52487079.149999976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-680555.55555555562</v>
      </c>
    </row>
    <row r="29" spans="1:5" x14ac:dyDescent="0.25">
      <c r="A29" t="s">
        <v>111</v>
      </c>
      <c r="B29" s="7">
        <f>-Financials!E7+Financials!P12</f>
        <v>26825062.166592598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35324366.522835404</v>
      </c>
      <c r="D35" s="7">
        <f>+B20+B12+B13+B38+B16</f>
        <v>35324366.522835404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2444199.8561687404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36959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70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464985.41138112097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20091473.166592594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19963160.887314815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36959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36959</v>
      </c>
      <c r="D76" s="134">
        <f>IF(B76&gt;B75,+(+B76-B75)/365*0.12*D75,0)</f>
        <v>60756.164383561641</v>
      </c>
    </row>
    <row r="77" spans="1:6" x14ac:dyDescent="0.25">
      <c r="A77" t="s">
        <v>186</v>
      </c>
      <c r="D77" s="5">
        <f>SUM(D74:D76)</f>
        <v>31160756.16438356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36959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70</v>
      </c>
      <c r="E27" s="116"/>
    </row>
    <row r="28" spans="1:9" s="103" customFormat="1" x14ac:dyDescent="0.25">
      <c r="A28" s="116" t="s">
        <v>28</v>
      </c>
      <c r="B28" s="103">
        <f>F25*B27/(F26-F24)</f>
        <v>680555.55555555562</v>
      </c>
    </row>
    <row r="29" spans="1:9" s="103" customFormat="1" x14ac:dyDescent="0.25">
      <c r="A29" s="116" t="s">
        <v>29</v>
      </c>
      <c r="B29" s="103">
        <f>+B25+B28</f>
        <v>2459722.2222222225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36959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70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5729827.5539814821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19963160.887314815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3" t="s">
        <v>235</v>
      </c>
      <c r="AU1" s="283"/>
      <c r="AV1" s="283"/>
      <c r="AW1" s="283"/>
      <c r="AX1" s="283"/>
      <c r="AY1" s="283"/>
      <c r="AZ1" s="283"/>
      <c r="BA1" s="283"/>
      <c r="BB1" s="163" t="s">
        <v>226</v>
      </c>
      <c r="BC1" s="163" t="s">
        <v>227</v>
      </c>
      <c r="BD1" s="283" t="s">
        <v>236</v>
      </c>
      <c r="BE1" s="283"/>
      <c r="BF1" s="283"/>
      <c r="BG1" s="283"/>
      <c r="BH1" s="283"/>
      <c r="BI1" s="283"/>
      <c r="BJ1" s="283"/>
      <c r="BK1" s="28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4" t="s">
        <v>243</v>
      </c>
      <c r="CH1" s="284"/>
      <c r="CI1" s="284"/>
      <c r="CJ1" s="284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5" t="s">
        <v>254</v>
      </c>
      <c r="AE2" s="285"/>
      <c r="AF2" s="285"/>
      <c r="AG2" s="285"/>
      <c r="AH2" s="286" t="s">
        <v>255</v>
      </c>
      <c r="AI2" s="283"/>
      <c r="AJ2" s="283"/>
      <c r="AK2" s="28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5" t="s">
        <v>262</v>
      </c>
      <c r="AU2" s="285"/>
      <c r="AV2" s="285"/>
      <c r="AW2" s="285"/>
      <c r="AX2" s="285" t="s">
        <v>257</v>
      </c>
      <c r="AY2" s="285"/>
      <c r="AZ2" s="285"/>
      <c r="BA2" s="285"/>
      <c r="BB2" s="169" t="s">
        <v>260</v>
      </c>
      <c r="BC2" s="169" t="s">
        <v>260</v>
      </c>
      <c r="BD2" s="285" t="s">
        <v>262</v>
      </c>
      <c r="BE2" s="285"/>
      <c r="BF2" s="285"/>
      <c r="BG2" s="285"/>
      <c r="BH2" s="285" t="s">
        <v>257</v>
      </c>
      <c r="BI2" s="285"/>
      <c r="BJ2" s="285"/>
      <c r="BK2" s="28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5" t="s">
        <v>270</v>
      </c>
      <c r="CH2" s="285"/>
      <c r="CI2" s="285"/>
      <c r="CJ2" s="285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36959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5540833.9500000002</v>
      </c>
      <c r="P4" s="192">
        <v>5540833.9500000002</v>
      </c>
      <c r="Q4" s="193">
        <v>0</v>
      </c>
      <c r="R4" s="193" t="s">
        <v>311</v>
      </c>
      <c r="S4" s="254">
        <v>1</v>
      </c>
      <c r="T4" s="193">
        <v>0</v>
      </c>
      <c r="U4" s="194">
        <v>5540833.9500000002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5540833.9500000002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5540833.9500000002</v>
      </c>
      <c r="AS4" s="190">
        <v>5540833.9500000002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77</v>
      </c>
      <c r="BT4" s="191">
        <v>0</v>
      </c>
      <c r="BU4" s="201">
        <v>0</v>
      </c>
      <c r="BV4" s="191">
        <v>95</v>
      </c>
      <c r="BW4" s="202">
        <v>0</v>
      </c>
      <c r="BX4" s="202">
        <v>0</v>
      </c>
      <c r="BY4" s="190">
        <v>0</v>
      </c>
      <c r="BZ4" s="190">
        <v>0</v>
      </c>
      <c r="CA4" s="190">
        <v>133831.07</v>
      </c>
      <c r="CB4" s="190">
        <v>133831.07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5540833.9500000002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5540833.9500000002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133831.07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5540833.9500000002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5540833.9500000002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133831.07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13.9375</v>
      </c>
      <c r="P7" s="192">
        <v>13.8125</v>
      </c>
      <c r="Q7" s="192">
        <v>0.125</v>
      </c>
      <c r="R7" s="193">
        <v>0</v>
      </c>
      <c r="S7" s="254">
        <v>1</v>
      </c>
      <c r="T7" s="193">
        <v>0</v>
      </c>
      <c r="U7" s="194">
        <v>15225687.375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15089134.125</v>
      </c>
      <c r="AD7" s="190">
        <v>136553.25</v>
      </c>
      <c r="AE7" s="190">
        <v>0</v>
      </c>
      <c r="AF7" s="190">
        <v>-136553.25</v>
      </c>
      <c r="AG7" s="190">
        <v>0</v>
      </c>
      <c r="AH7" s="195">
        <v>-11669488.891666666</v>
      </c>
      <c r="AI7" s="190">
        <v>0</v>
      </c>
      <c r="AJ7" s="190">
        <v>11669488.891666666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15225687.375</v>
      </c>
      <c r="AS7" s="190">
        <v>13.9375</v>
      </c>
      <c r="AT7" s="190">
        <v>-1228979.25</v>
      </c>
      <c r="AU7" s="190">
        <v>0</v>
      </c>
      <c r="AV7" s="190">
        <v>1228979.25</v>
      </c>
      <c r="AW7" s="190">
        <v>0</v>
      </c>
      <c r="AX7" s="190">
        <v>-11669488.891666666</v>
      </c>
      <c r="AY7" s="190">
        <v>0</v>
      </c>
      <c r="AZ7" s="190">
        <v>11669488.891666666</v>
      </c>
      <c r="BA7" s="190">
        <v>0</v>
      </c>
      <c r="BB7" s="190">
        <v>13.9375</v>
      </c>
      <c r="BC7" s="190">
        <v>13.8125</v>
      </c>
      <c r="BD7" s="190">
        <v>-1365532.5</v>
      </c>
      <c r="BE7" s="190">
        <v>0</v>
      </c>
      <c r="BF7" s="190">
        <v>1365532.5</v>
      </c>
      <c r="BG7" s="190">
        <v>0</v>
      </c>
      <c r="BH7" s="190">
        <v>-11806042.141666666</v>
      </c>
      <c r="BI7" s="190">
        <v>0</v>
      </c>
      <c r="BJ7" s="190">
        <v>11806042.141666666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11806042.141666666</v>
      </c>
      <c r="BQ7" s="192">
        <v>3</v>
      </c>
      <c r="BR7" s="191">
        <v>3277278</v>
      </c>
      <c r="BS7" s="200">
        <v>58</v>
      </c>
      <c r="BT7" s="191">
        <v>136553.25</v>
      </c>
      <c r="BU7" s="201">
        <v>0</v>
      </c>
      <c r="BV7" s="191">
        <v>47</v>
      </c>
      <c r="BW7" s="202">
        <v>13.9375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-11806042.141666666</v>
      </c>
      <c r="CH7" s="190">
        <v>0</v>
      </c>
      <c r="CI7" s="190">
        <v>11806042.141666666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15225687.375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15089134.125</v>
      </c>
      <c r="AD8" s="208">
        <v>136553.25</v>
      </c>
      <c r="AE8" s="208">
        <v>0</v>
      </c>
      <c r="AF8" s="208">
        <v>-136553.25</v>
      </c>
      <c r="AG8" s="208">
        <v>0</v>
      </c>
      <c r="AH8" s="213">
        <v>-11669488.891666666</v>
      </c>
      <c r="AI8" s="208">
        <v>0</v>
      </c>
      <c r="AJ8" s="208">
        <v>11669488.891666666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-1228979.25</v>
      </c>
      <c r="AU8" s="208">
        <v>0</v>
      </c>
      <c r="AV8" s="208">
        <v>1228979.25</v>
      </c>
      <c r="AW8" s="208">
        <v>0</v>
      </c>
      <c r="AX8" s="208">
        <v>-11669488.891666666</v>
      </c>
      <c r="AY8" s="208">
        <v>0</v>
      </c>
      <c r="AZ8" s="208">
        <v>11669488.891666666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15225687.375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15089134.125</v>
      </c>
      <c r="AD9" s="223">
        <v>136553.25</v>
      </c>
      <c r="AE9" s="223">
        <v>0</v>
      </c>
      <c r="AF9" s="223">
        <v>-136553.25</v>
      </c>
      <c r="AG9" s="223">
        <v>0</v>
      </c>
      <c r="AH9" s="228">
        <v>-11669488.891666666</v>
      </c>
      <c r="AI9" s="223">
        <v>0</v>
      </c>
      <c r="AJ9" s="223">
        <v>11669488.891666666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-1228979.25</v>
      </c>
      <c r="AU9" s="223">
        <v>0</v>
      </c>
      <c r="AV9" s="223">
        <v>1228979.25</v>
      </c>
      <c r="AW9" s="223">
        <v>0</v>
      </c>
      <c r="AX9" s="223">
        <v>-11669488.891666666</v>
      </c>
      <c r="AY9" s="223">
        <v>0</v>
      </c>
      <c r="AZ9" s="223">
        <v>11669488.891666666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342</v>
      </c>
      <c r="D10" s="129" t="s">
        <v>343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79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79</v>
      </c>
      <c r="BT11" s="191">
        <v>0</v>
      </c>
      <c r="BU11" s="201">
        <v>0</v>
      </c>
      <c r="BV11" s="191">
        <v>139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79</v>
      </c>
      <c r="BT12" s="191">
        <v>0</v>
      </c>
      <c r="BU12" s="201">
        <v>0</v>
      </c>
      <c r="BV12" s="191">
        <v>140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79</v>
      </c>
      <c r="BT13" s="191">
        <v>0</v>
      </c>
      <c r="BU13" s="201">
        <v>0</v>
      </c>
      <c r="BV13" s="191">
        <v>154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79</v>
      </c>
      <c r="BT14" s="191">
        <v>0</v>
      </c>
      <c r="BU14" s="201">
        <v>0</v>
      </c>
      <c r="BV14" s="191">
        <v>155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200068.24</v>
      </c>
      <c r="P15" s="191">
        <v>200068.24</v>
      </c>
      <c r="Q15" s="191">
        <v>0</v>
      </c>
      <c r="R15" s="193" t="s">
        <v>345</v>
      </c>
      <c r="S15" s="258">
        <v>0.5</v>
      </c>
      <c r="T15" s="193">
        <v>0</v>
      </c>
      <c r="U15" s="194">
        <v>200068.24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200068.24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200068.24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79</v>
      </c>
      <c r="BT15" s="191">
        <v>0</v>
      </c>
      <c r="BU15" s="201">
        <v>0</v>
      </c>
      <c r="BV15" s="191">
        <v>157</v>
      </c>
      <c r="BW15" s="202">
        <v>0</v>
      </c>
      <c r="BX15" s="202">
        <v>0</v>
      </c>
      <c r="BY15" s="190">
        <v>0</v>
      </c>
      <c r="BZ15" s="190">
        <v>200068.24</v>
      </c>
      <c r="CA15" s="190">
        <v>-30720.149999999005</v>
      </c>
      <c r="CB15" s="190">
        <v>-30720.149999999005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79</v>
      </c>
      <c r="BT16" s="191">
        <v>0</v>
      </c>
      <c r="BU16" s="201">
        <v>0</v>
      </c>
      <c r="BV16" s="191">
        <v>158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39550338.230000004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39550338.230000004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-200018.63999999902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39550338.230000004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39550338.230000004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-200018.63999999902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3.1046753135834979E-2</v>
      </c>
      <c r="M19" s="191">
        <v>0</v>
      </c>
      <c r="N19" s="191">
        <v>0.43445181694714802</v>
      </c>
      <c r="O19" s="190">
        <v>2.8586155579726116</v>
      </c>
      <c r="P19" s="191">
        <v>2.8260163654724311</v>
      </c>
      <c r="Q19" s="191">
        <v>3.2599192500180507E-2</v>
      </c>
      <c r="R19" s="193">
        <v>0</v>
      </c>
      <c r="S19" s="254">
        <v>0</v>
      </c>
      <c r="T19" s="193">
        <v>0</v>
      </c>
      <c r="U19" s="194">
        <v>134229.15214016195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132698.42445712347</v>
      </c>
      <c r="AD19" s="190">
        <v>1530.7276830384799</v>
      </c>
      <c r="AE19" s="190">
        <v>0</v>
      </c>
      <c r="AF19" s="190">
        <v>-1530.7276830384799</v>
      </c>
      <c r="AG19" s="190">
        <v>0</v>
      </c>
      <c r="AH19" s="195">
        <v>6746.7045674093533</v>
      </c>
      <c r="AI19" s="190">
        <v>0</v>
      </c>
      <c r="AJ19" s="190">
        <v>-6746.7045674093533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27152.108712086727</v>
      </c>
      <c r="AP19" s="190">
        <v>84870.386027040266</v>
      </c>
      <c r="AQ19" s="198">
        <v>1</v>
      </c>
      <c r="AR19" s="190">
        <v>379952.22599612153</v>
      </c>
      <c r="AS19" s="190">
        <v>18.625</v>
      </c>
      <c r="AT19" s="190">
        <v>31427.150642363398</v>
      </c>
      <c r="AU19" s="190">
        <v>0</v>
      </c>
      <c r="AV19" s="190">
        <v>-31427.150642363398</v>
      </c>
      <c r="AW19" s="190">
        <v>0</v>
      </c>
      <c r="AX19" s="190">
        <v>6746.7045674093533</v>
      </c>
      <c r="AY19" s="190">
        <v>0</v>
      </c>
      <c r="AZ19" s="190">
        <v>-6746.7045674093533</v>
      </c>
      <c r="BA19" s="190">
        <v>0</v>
      </c>
      <c r="BB19" s="190">
        <v>18.625</v>
      </c>
      <c r="BC19" s="190">
        <v>18.5625</v>
      </c>
      <c r="BD19" s="190">
        <v>29896.422959324918</v>
      </c>
      <c r="BE19" s="190">
        <v>0</v>
      </c>
      <c r="BF19" s="190">
        <v>-29896.422959324918</v>
      </c>
      <c r="BG19" s="190">
        <v>0</v>
      </c>
      <c r="BH19" s="190">
        <v>5215.9768843708734</v>
      </c>
      <c r="BI19" s="190">
        <v>0</v>
      </c>
      <c r="BJ19" s="190">
        <v>-5215.9768843708734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-5215.9768843708734</v>
      </c>
      <c r="BQ19" s="191">
        <v>0</v>
      </c>
      <c r="BR19" s="191">
        <v>0</v>
      </c>
      <c r="BS19" s="200">
        <v>42</v>
      </c>
      <c r="BT19" s="191">
        <v>0</v>
      </c>
      <c r="BU19" s="201">
        <v>20400.119516570281</v>
      </c>
      <c r="BV19" s="191">
        <v>202</v>
      </c>
      <c r="BW19" s="202">
        <v>18.625</v>
      </c>
      <c r="BX19" s="202">
        <v>18.625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5215.9768843708734</v>
      </c>
      <c r="CH19" s="190">
        <v>0</v>
      </c>
      <c r="CI19" s="190">
        <v>-5215.9768843708734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134229.15214016195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132698.42445712347</v>
      </c>
      <c r="AD20" s="208">
        <v>1530.7276830384799</v>
      </c>
      <c r="AE20" s="208">
        <v>0</v>
      </c>
      <c r="AF20" s="208">
        <v>-1530.7276830384799</v>
      </c>
      <c r="AG20" s="208">
        <v>0</v>
      </c>
      <c r="AH20" s="213">
        <v>6746.7045674093533</v>
      </c>
      <c r="AI20" s="208">
        <v>0</v>
      </c>
      <c r="AJ20" s="208">
        <v>-6746.7045674093533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31427.150642363398</v>
      </c>
      <c r="AU20" s="208">
        <v>0</v>
      </c>
      <c r="AV20" s="208">
        <v>-31427.150642363398</v>
      </c>
      <c r="AW20" s="208">
        <v>0</v>
      </c>
      <c r="AX20" s="208">
        <v>6746.7045674093533</v>
      </c>
      <c r="AY20" s="208">
        <v>0</v>
      </c>
      <c r="AZ20" s="208">
        <v>-6746.7045674093533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134229.15214016195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132698.42445712347</v>
      </c>
      <c r="AD21" s="223">
        <v>1530.7276830384799</v>
      </c>
      <c r="AE21" s="223">
        <v>0</v>
      </c>
      <c r="AF21" s="223">
        <v>-1530.7276830384799</v>
      </c>
      <c r="AG21" s="223">
        <v>0</v>
      </c>
      <c r="AH21" s="228">
        <v>6746.7045674093533</v>
      </c>
      <c r="AI21" s="223">
        <v>0</v>
      </c>
      <c r="AJ21" s="223">
        <v>-6746.7045674093533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31427.150642363398</v>
      </c>
      <c r="AU21" s="223">
        <v>0</v>
      </c>
      <c r="AV21" s="223">
        <v>-31427.150642363398</v>
      </c>
      <c r="AW21" s="223">
        <v>0</v>
      </c>
      <c r="AX21" s="223">
        <v>6746.7045674093533</v>
      </c>
      <c r="AY21" s="223">
        <v>0</v>
      </c>
      <c r="AZ21" s="223">
        <v>-6746.7045674093533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79</v>
      </c>
      <c r="BT22" s="191">
        <v>0</v>
      </c>
      <c r="BU22" s="201">
        <v>0</v>
      </c>
      <c r="BV22" s="191">
        <v>150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79</v>
      </c>
      <c r="BT23" s="191">
        <v>0</v>
      </c>
      <c r="BU23" s="201">
        <v>0</v>
      </c>
      <c r="BV23" s="191">
        <v>151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80</v>
      </c>
      <c r="BT26" s="191">
        <v>0</v>
      </c>
      <c r="BU26" s="201">
        <v>0</v>
      </c>
      <c r="BV26" s="191">
        <v>171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18.75</v>
      </c>
      <c r="P29" s="192">
        <v>19.5</v>
      </c>
      <c r="Q29" s="192">
        <v>-0.75</v>
      </c>
      <c r="R29" s="193" t="s">
        <v>385</v>
      </c>
      <c r="S29" s="254">
        <v>1</v>
      </c>
      <c r="T29" s="193">
        <v>0</v>
      </c>
      <c r="U29" s="194">
        <v>19145756.25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19911586.5</v>
      </c>
      <c r="AD29" s="190">
        <v>-765830.25</v>
      </c>
      <c r="AE29" s="190">
        <v>0</v>
      </c>
      <c r="AF29" s="190">
        <v>765830.25</v>
      </c>
      <c r="AG29" s="190">
        <v>0</v>
      </c>
      <c r="AH29" s="195">
        <v>-2405128.7024999997</v>
      </c>
      <c r="AI29" s="190">
        <v>0</v>
      </c>
      <c r="AJ29" s="190">
        <v>2405128.7024999997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19145756.25</v>
      </c>
      <c r="AS29" s="190">
        <v>18.75</v>
      </c>
      <c r="AT29" s="190">
        <v>-1148745.375</v>
      </c>
      <c r="AU29" s="190">
        <v>0</v>
      </c>
      <c r="AV29" s="190">
        <v>1148745.375</v>
      </c>
      <c r="AW29" s="190">
        <v>0</v>
      </c>
      <c r="AX29" s="190">
        <v>-2405128.7024999997</v>
      </c>
      <c r="AY29" s="190">
        <v>0</v>
      </c>
      <c r="AZ29" s="190">
        <v>2405128.7024999997</v>
      </c>
      <c r="BA29" s="190">
        <v>0</v>
      </c>
      <c r="BB29" s="190">
        <v>18.75</v>
      </c>
      <c r="BC29" s="190">
        <v>19.5</v>
      </c>
      <c r="BD29" s="190">
        <v>-382915.125</v>
      </c>
      <c r="BE29" s="190">
        <v>0</v>
      </c>
      <c r="BF29" s="190">
        <v>382915.125</v>
      </c>
      <c r="BG29" s="190">
        <v>0</v>
      </c>
      <c r="BH29" s="190">
        <v>-1639298.4524999997</v>
      </c>
      <c r="BI29" s="190">
        <v>0</v>
      </c>
      <c r="BJ29" s="190">
        <v>1639298.4524999997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1639298.4524999997</v>
      </c>
      <c r="BQ29" s="192">
        <v>0</v>
      </c>
      <c r="BR29" s="191">
        <v>0</v>
      </c>
      <c r="BS29" s="200">
        <v>72</v>
      </c>
      <c r="BT29" s="191">
        <v>-765830.25</v>
      </c>
      <c r="BU29" s="201">
        <v>0</v>
      </c>
      <c r="BV29" s="191">
        <v>25</v>
      </c>
      <c r="BW29" s="202">
        <v>18.75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-1639298.4524999997</v>
      </c>
      <c r="CH29" s="190">
        <v>0</v>
      </c>
      <c r="CI29" s="190">
        <v>1639298.4524999997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19145756.25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19911586.5</v>
      </c>
      <c r="AD30" s="208">
        <v>-765830.25</v>
      </c>
      <c r="AE30" s="208">
        <v>0</v>
      </c>
      <c r="AF30" s="208">
        <v>765830.25</v>
      </c>
      <c r="AG30" s="208">
        <v>0</v>
      </c>
      <c r="AH30" s="213">
        <v>-2405128.7024999997</v>
      </c>
      <c r="AI30" s="208">
        <v>0</v>
      </c>
      <c r="AJ30" s="208">
        <v>2405128.7024999997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-1148745.375</v>
      </c>
      <c r="AU30" s="208">
        <v>0</v>
      </c>
      <c r="AV30" s="208">
        <v>1148745.375</v>
      </c>
      <c r="AW30" s="208">
        <v>0</v>
      </c>
      <c r="AX30" s="208">
        <v>-2405128.7024999997</v>
      </c>
      <c r="AY30" s="208">
        <v>0</v>
      </c>
      <c r="AZ30" s="208">
        <v>2405128.7024999997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19145756.25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19911586.5</v>
      </c>
      <c r="AD31" s="223">
        <v>-765830.25</v>
      </c>
      <c r="AE31" s="223">
        <v>0</v>
      </c>
      <c r="AF31" s="223">
        <v>765830.25</v>
      </c>
      <c r="AG31" s="223">
        <v>0</v>
      </c>
      <c r="AH31" s="228">
        <v>-2405128.7024999997</v>
      </c>
      <c r="AI31" s="223">
        <v>0</v>
      </c>
      <c r="AJ31" s="223">
        <v>2405128.7024999997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-1148745.375</v>
      </c>
      <c r="AU31" s="223">
        <v>0</v>
      </c>
      <c r="AV31" s="223">
        <v>1148745.375</v>
      </c>
      <c r="AW31" s="223">
        <v>0</v>
      </c>
      <c r="AX31" s="223">
        <v>-2405128.7024999997</v>
      </c>
      <c r="AY31" s="223">
        <v>0</v>
      </c>
      <c r="AZ31" s="223">
        <v>2405128.7024999997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188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8.1875</v>
      </c>
      <c r="Q34" s="192">
        <v>0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49952.176575000034</v>
      </c>
      <c r="AD34" s="190">
        <v>0</v>
      </c>
      <c r="AE34" s="190">
        <v>0</v>
      </c>
      <c r="AF34" s="190">
        <v>0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6482.3435250000039</v>
      </c>
      <c r="AU34" s="190">
        <v>0</v>
      </c>
      <c r="AV34" s="190">
        <v>-6482.3435250000039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8.1875</v>
      </c>
      <c r="BD34" s="190">
        <v>6482.3435250000039</v>
      </c>
      <c r="BE34" s="190">
        <v>0</v>
      </c>
      <c r="BF34" s="190">
        <v>-6482.3435250000039</v>
      </c>
      <c r="BG34" s="190">
        <v>0</v>
      </c>
      <c r="BH34" s="190">
        <v>1906.5716249999969</v>
      </c>
      <c r="BI34" s="190">
        <v>0</v>
      </c>
      <c r="BJ34" s="190">
        <v>-1906.5716249999969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-1906.5716249999969</v>
      </c>
      <c r="BQ34" s="191">
        <v>0</v>
      </c>
      <c r="BR34" s="191">
        <v>0</v>
      </c>
      <c r="BS34" s="200">
        <v>41</v>
      </c>
      <c r="BT34" s="191">
        <v>0</v>
      </c>
      <c r="BU34" s="201">
        <v>6101.0292000000045</v>
      </c>
      <c r="BV34" s="191">
        <v>199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1906.5716249999969</v>
      </c>
      <c r="CH34" s="190">
        <v>0</v>
      </c>
      <c r="CI34" s="190">
        <v>-1906.5716249999969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49952.176575000034</v>
      </c>
      <c r="AD35" s="208">
        <v>0</v>
      </c>
      <c r="AE35" s="208">
        <v>0</v>
      </c>
      <c r="AF35" s="208">
        <v>0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6482.3435250000039</v>
      </c>
      <c r="AU35" s="208">
        <v>0</v>
      </c>
      <c r="AV35" s="208">
        <v>-6482.3435250000039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190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472</v>
      </c>
      <c r="B38" s="129" t="s">
        <v>389</v>
      </c>
      <c r="C38" s="129" t="s">
        <v>395</v>
      </c>
      <c r="D38" s="129" t="s">
        <v>396</v>
      </c>
      <c r="E38" s="129" t="s">
        <v>473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40</v>
      </c>
      <c r="P38" s="192">
        <v>40.5</v>
      </c>
      <c r="Q38" s="192">
        <v>-0.5</v>
      </c>
      <c r="R38" s="193">
        <v>0</v>
      </c>
      <c r="S38" s="254">
        <v>1</v>
      </c>
      <c r="T38" s="193">
        <v>0</v>
      </c>
      <c r="U38" s="194">
        <v>79809280.000000015</v>
      </c>
      <c r="V38" s="190" t="s">
        <v>474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80806896.000000015</v>
      </c>
      <c r="AD38" s="190">
        <v>-997616</v>
      </c>
      <c r="AE38" s="190">
        <v>0</v>
      </c>
      <c r="AF38" s="190">
        <v>997616</v>
      </c>
      <c r="AG38" s="190">
        <v>0</v>
      </c>
      <c r="AH38" s="195">
        <v>-9726756</v>
      </c>
      <c r="AI38" s="190">
        <v>0</v>
      </c>
      <c r="AJ38" s="190">
        <v>9726756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79809280.000000015</v>
      </c>
      <c r="AS38" s="190">
        <v>40</v>
      </c>
      <c r="AT38" s="190">
        <v>4988080</v>
      </c>
      <c r="AU38" s="190">
        <v>0</v>
      </c>
      <c r="AV38" s="190">
        <v>-4988080</v>
      </c>
      <c r="AW38" s="190">
        <v>0</v>
      </c>
      <c r="AX38" s="190">
        <v>-9726756</v>
      </c>
      <c r="AY38" s="190">
        <v>0</v>
      </c>
      <c r="AZ38" s="190">
        <v>9726756</v>
      </c>
      <c r="BA38" s="190">
        <v>0</v>
      </c>
      <c r="BB38" s="190">
        <v>40</v>
      </c>
      <c r="BC38" s="190">
        <v>40.5</v>
      </c>
      <c r="BD38" s="190">
        <v>5985696.0000000047</v>
      </c>
      <c r="BE38" s="190">
        <v>0</v>
      </c>
      <c r="BF38" s="190">
        <v>-5985696.0000000047</v>
      </c>
      <c r="BG38" s="190">
        <v>0</v>
      </c>
      <c r="BH38" s="190">
        <v>-8729140</v>
      </c>
      <c r="BI38" s="190">
        <v>0</v>
      </c>
      <c r="BJ38" s="190">
        <v>8729140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8729140</v>
      </c>
      <c r="BQ38" s="191">
        <v>0</v>
      </c>
      <c r="BR38" s="191">
        <v>0</v>
      </c>
      <c r="BS38" s="200">
        <v>84</v>
      </c>
      <c r="BT38" s="191">
        <v>-997616</v>
      </c>
      <c r="BU38" s="201">
        <v>1995232</v>
      </c>
      <c r="BV38" s="191">
        <v>197</v>
      </c>
      <c r="BW38" s="202">
        <v>40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-8729140</v>
      </c>
      <c r="CH38" s="190">
        <v>0</v>
      </c>
      <c r="CI38" s="190">
        <v>8729140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475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79809280.000000015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80806896.000000015</v>
      </c>
      <c r="AD39" s="208">
        <v>-997616</v>
      </c>
      <c r="AE39" s="208">
        <v>0</v>
      </c>
      <c r="AF39" s="208">
        <v>997616</v>
      </c>
      <c r="AG39" s="208">
        <v>0</v>
      </c>
      <c r="AH39" s="213">
        <v>-9726756</v>
      </c>
      <c r="AI39" s="208">
        <v>0</v>
      </c>
      <c r="AJ39" s="208">
        <v>9726756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4988080</v>
      </c>
      <c r="AU39" s="208">
        <v>0</v>
      </c>
      <c r="AV39" s="208">
        <v>-4988080</v>
      </c>
      <c r="AW39" s="208">
        <v>0</v>
      </c>
      <c r="AX39" s="208">
        <v>-9726756</v>
      </c>
      <c r="AY39" s="208">
        <v>0</v>
      </c>
      <c r="AZ39" s="208">
        <v>9726756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82707661.84365502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83705277.84365502</v>
      </c>
      <c r="AD40" s="223">
        <v>-997616</v>
      </c>
      <c r="AE40" s="223">
        <v>0</v>
      </c>
      <c r="AF40" s="223">
        <v>997616</v>
      </c>
      <c r="AG40" s="223">
        <v>0</v>
      </c>
      <c r="AH40" s="228">
        <v>-10008265.428375</v>
      </c>
      <c r="AI40" s="223">
        <v>0</v>
      </c>
      <c r="AJ40" s="223">
        <v>10008265.428375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4994562.3435250046</v>
      </c>
      <c r="AU40" s="223">
        <v>0</v>
      </c>
      <c r="AV40" s="223">
        <v>-4994562.3435250046</v>
      </c>
      <c r="AW40" s="223">
        <v>0</v>
      </c>
      <c r="AX40" s="223">
        <v>-10008265.428375</v>
      </c>
      <c r="AY40" s="223">
        <v>0</v>
      </c>
      <c r="AZ40" s="223">
        <v>10008265.428375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476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73</v>
      </c>
      <c r="BT41" s="191">
        <v>0</v>
      </c>
      <c r="BU41" s="201">
        <v>0</v>
      </c>
      <c r="BV41" s="191">
        <v>34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481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73</v>
      </c>
      <c r="BT42" s="191">
        <v>0</v>
      </c>
      <c r="BU42" s="201">
        <v>0</v>
      </c>
      <c r="BV42" s="191">
        <v>35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73</v>
      </c>
      <c r="BT43" s="191">
        <v>0</v>
      </c>
      <c r="BU43" s="201">
        <v>0</v>
      </c>
      <c r="BV43" s="191">
        <v>39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73</v>
      </c>
      <c r="BT44" s="191">
        <v>0</v>
      </c>
      <c r="BU44" s="201">
        <v>0</v>
      </c>
      <c r="BV44" s="191">
        <v>41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8.1875</v>
      </c>
      <c r="Q46" s="192">
        <v>0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82977.037500000049</v>
      </c>
      <c r="AD46" s="190">
        <v>0</v>
      </c>
      <c r="AE46" s="190">
        <v>0</v>
      </c>
      <c r="AF46" s="190">
        <v>0</v>
      </c>
      <c r="AG46" s="190">
        <v>0</v>
      </c>
      <c r="AH46" s="195">
        <v>3167.0625000003665</v>
      </c>
      <c r="AI46" s="190">
        <v>0</v>
      </c>
      <c r="AJ46" s="190">
        <v>-3167.0625000003665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10768.012500000099</v>
      </c>
      <c r="AU46" s="190">
        <v>0</v>
      </c>
      <c r="AV46" s="190">
        <v>-10768.012500000099</v>
      </c>
      <c r="AW46" s="190">
        <v>0</v>
      </c>
      <c r="AX46" s="190">
        <v>3167.0625000003665</v>
      </c>
      <c r="AY46" s="190">
        <v>0</v>
      </c>
      <c r="AZ46" s="190">
        <v>-3167.0625000003665</v>
      </c>
      <c r="BA46" s="190">
        <v>0</v>
      </c>
      <c r="BB46" s="190">
        <v>8.1875</v>
      </c>
      <c r="BC46" s="190">
        <v>8.1875</v>
      </c>
      <c r="BD46" s="190">
        <v>10768.012500000099</v>
      </c>
      <c r="BE46" s="190">
        <v>0</v>
      </c>
      <c r="BF46" s="190">
        <v>-10768.012500000099</v>
      </c>
      <c r="BG46" s="190">
        <v>0</v>
      </c>
      <c r="BH46" s="190">
        <v>3167.0625000003665</v>
      </c>
      <c r="BI46" s="190">
        <v>0</v>
      </c>
      <c r="BJ46" s="190">
        <v>-3167.0625000003665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-3167.0625000003665</v>
      </c>
      <c r="BQ46" s="192">
        <v>1.1200000000000001</v>
      </c>
      <c r="BR46" s="191">
        <v>11350.752000000008</v>
      </c>
      <c r="BS46" s="200">
        <v>72</v>
      </c>
      <c r="BT46" s="191">
        <v>0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3167.0625000003665</v>
      </c>
      <c r="CH46" s="190">
        <v>0</v>
      </c>
      <c r="CI46" s="190">
        <v>-3167.0625000003665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82977.037500000049</v>
      </c>
      <c r="AD47" s="208">
        <v>0</v>
      </c>
      <c r="AE47" s="208">
        <v>0</v>
      </c>
      <c r="AF47" s="208">
        <v>0</v>
      </c>
      <c r="AG47" s="208">
        <v>0</v>
      </c>
      <c r="AH47" s="213">
        <v>3167.0625000003665</v>
      </c>
      <c r="AI47" s="208">
        <v>0</v>
      </c>
      <c r="AJ47" s="208">
        <v>-3167.0625000003665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10768.012500000099</v>
      </c>
      <c r="AU47" s="208">
        <v>0</v>
      </c>
      <c r="AV47" s="208">
        <v>-10768.012500000099</v>
      </c>
      <c r="AW47" s="208">
        <v>0</v>
      </c>
      <c r="AX47" s="208">
        <v>3167.0625000003665</v>
      </c>
      <c r="AY47" s="208">
        <v>0</v>
      </c>
      <c r="AZ47" s="208">
        <v>-3167.0625000003665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80</v>
      </c>
      <c r="BT48" s="191">
        <v>0</v>
      </c>
      <c r="BU48" s="201">
        <v>0</v>
      </c>
      <c r="BV48" s="191">
        <v>160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82</v>
      </c>
      <c r="BT50" s="191">
        <v>0</v>
      </c>
      <c r="BU50" s="201">
        <v>0</v>
      </c>
      <c r="BV50" s="191">
        <v>165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82</v>
      </c>
      <c r="BT51" s="191">
        <v>0</v>
      </c>
      <c r="BU51" s="201">
        <v>0</v>
      </c>
      <c r="BV51" s="191">
        <v>177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82</v>
      </c>
      <c r="BT52" s="191">
        <v>0</v>
      </c>
      <c r="BU52" s="201">
        <v>0</v>
      </c>
      <c r="BV52" s="191">
        <v>179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82</v>
      </c>
      <c r="BT53" s="191">
        <v>0</v>
      </c>
      <c r="BU53" s="201">
        <v>0</v>
      </c>
      <c r="BV53" s="191">
        <v>180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75</v>
      </c>
      <c r="BT55" s="191">
        <v>0</v>
      </c>
      <c r="BU55" s="201">
        <v>0</v>
      </c>
      <c r="BV55" s="191">
        <v>85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1.8717572902084409E-2</v>
      </c>
      <c r="M57" s="191">
        <v>0</v>
      </c>
      <c r="N57" s="191">
        <v>0.93941494805424974</v>
      </c>
      <c r="O57" s="190">
        <v>5.1428918983446046</v>
      </c>
      <c r="P57" s="191">
        <v>5.6098320070050143</v>
      </c>
      <c r="Q57" s="191">
        <v>-0.46694010866040969</v>
      </c>
      <c r="R57" s="193" t="s">
        <v>441</v>
      </c>
      <c r="S57" s="254">
        <v>1</v>
      </c>
      <c r="T57" s="193">
        <v>0</v>
      </c>
      <c r="U57" s="194">
        <v>803576.85911634448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876536.25109453348</v>
      </c>
      <c r="AD57" s="190">
        <v>-72959.391978189</v>
      </c>
      <c r="AE57" s="190">
        <v>0</v>
      </c>
      <c r="AF57" s="190">
        <v>72959.391978189</v>
      </c>
      <c r="AG57" s="190">
        <v>0</v>
      </c>
      <c r="AH57" s="195">
        <v>-141112.54826551839</v>
      </c>
      <c r="AI57" s="190">
        <v>0</v>
      </c>
      <c r="AJ57" s="190">
        <v>141112.54826551839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24128.121319093185</v>
      </c>
      <c r="AP57" s="190">
        <v>1711868.3881841477</v>
      </c>
      <c r="AQ57" s="198">
        <v>1</v>
      </c>
      <c r="AR57" s="190">
        <v>1210964.5814761813</v>
      </c>
      <c r="AS57" s="190">
        <v>8.25</v>
      </c>
      <c r="AT57" s="190">
        <v>126981.37694417057</v>
      </c>
      <c r="AU57" s="190">
        <v>0</v>
      </c>
      <c r="AV57" s="190">
        <v>-126981.37694417057</v>
      </c>
      <c r="AW57" s="190">
        <v>0</v>
      </c>
      <c r="AX57" s="190">
        <v>-141112.54826551839</v>
      </c>
      <c r="AY57" s="190">
        <v>0</v>
      </c>
      <c r="AZ57" s="190">
        <v>141112.54826551839</v>
      </c>
      <c r="BA57" s="190">
        <v>0</v>
      </c>
      <c r="BB57" s="190">
        <v>8.25</v>
      </c>
      <c r="BC57" s="190">
        <v>8.75</v>
      </c>
      <c r="BD57" s="190">
        <v>199940.76892235957</v>
      </c>
      <c r="BE57" s="190">
        <v>0</v>
      </c>
      <c r="BF57" s="190">
        <v>-199940.76892235957</v>
      </c>
      <c r="BG57" s="190">
        <v>0</v>
      </c>
      <c r="BH57" s="190">
        <v>-68153.156287329388</v>
      </c>
      <c r="BI57" s="190">
        <v>0</v>
      </c>
      <c r="BJ57" s="190">
        <v>68153.156287329388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68153.156287329388</v>
      </c>
      <c r="BQ57" s="191">
        <v>0</v>
      </c>
      <c r="BR57" s="191">
        <v>0</v>
      </c>
      <c r="BS57" s="200">
        <v>76</v>
      </c>
      <c r="BT57" s="191">
        <v>0</v>
      </c>
      <c r="BU57" s="201">
        <v>146783.58563347653</v>
      </c>
      <c r="BV57" s="191">
        <v>88</v>
      </c>
      <c r="BW57" s="202">
        <v>8.25</v>
      </c>
      <c r="BX57" s="202">
        <v>8.25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-68153.156287329388</v>
      </c>
      <c r="CH57" s="190">
        <v>0</v>
      </c>
      <c r="CI57" s="190">
        <v>68153.156287329388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3.1074427733630477E-2</v>
      </c>
      <c r="M58" s="191">
        <v>0.5</v>
      </c>
      <c r="N58" s="191">
        <v>0.43370151101609222</v>
      </c>
      <c r="O58" s="190">
        <v>2.8586155579726116</v>
      </c>
      <c r="P58" s="191">
        <v>2.8260163654724306</v>
      </c>
      <c r="Q58" s="191">
        <v>3.2599192500180951E-2</v>
      </c>
      <c r="R58" s="193" t="s">
        <v>443</v>
      </c>
      <c r="S58" s="254">
        <v>0</v>
      </c>
      <c r="T58" s="193">
        <v>0</v>
      </c>
      <c r="U58" s="194">
        <v>222972.0135218637</v>
      </c>
      <c r="V58" s="190" t="s">
        <v>312</v>
      </c>
      <c r="W58" s="190">
        <v>315029.93506431399</v>
      </c>
      <c r="X58" s="190">
        <v>0</v>
      </c>
      <c r="Y58" s="190">
        <v>315029.93506431399</v>
      </c>
      <c r="Z58" s="190">
        <v>0</v>
      </c>
      <c r="AA58" s="190">
        <v>0</v>
      </c>
      <c r="AB58" s="190">
        <v>0</v>
      </c>
      <c r="AC58" s="194">
        <v>220429.27650684959</v>
      </c>
      <c r="AD58" s="190">
        <v>2542.7370150141069</v>
      </c>
      <c r="AE58" s="190">
        <v>0</v>
      </c>
      <c r="AF58" s="190">
        <v>-2542.7370150141069</v>
      </c>
      <c r="AG58" s="190">
        <v>0</v>
      </c>
      <c r="AH58" s="195">
        <v>11207.150444201601</v>
      </c>
      <c r="AI58" s="190">
        <v>0</v>
      </c>
      <c r="AJ58" s="190">
        <v>-11207.150444201601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45143.374890031679</v>
      </c>
      <c r="AP58" s="190">
        <v>140980.7076861134</v>
      </c>
      <c r="AQ58" s="198">
        <v>1</v>
      </c>
      <c r="AR58" s="190">
        <v>630059.87012862798</v>
      </c>
      <c r="AS58" s="190">
        <v>18.625</v>
      </c>
      <c r="AT58" s="190">
        <v>52204.569173361146</v>
      </c>
      <c r="AU58" s="190">
        <v>0</v>
      </c>
      <c r="AV58" s="190">
        <v>-52204.569173361146</v>
      </c>
      <c r="AW58" s="190">
        <v>0</v>
      </c>
      <c r="AX58" s="190">
        <v>11207.150444201601</v>
      </c>
      <c r="AY58" s="190">
        <v>0</v>
      </c>
      <c r="AZ58" s="190">
        <v>-11207.150444201601</v>
      </c>
      <c r="BA58" s="190">
        <v>0</v>
      </c>
      <c r="BB58" s="190">
        <v>18.625</v>
      </c>
      <c r="BC58" s="190">
        <v>18.5625</v>
      </c>
      <c r="BD58" s="190">
        <v>49661.832158347039</v>
      </c>
      <c r="BE58" s="190">
        <v>0</v>
      </c>
      <c r="BF58" s="190">
        <v>-49661.832158347039</v>
      </c>
      <c r="BG58" s="190">
        <v>0</v>
      </c>
      <c r="BH58" s="190">
        <v>8664.4134291874943</v>
      </c>
      <c r="BI58" s="190">
        <v>0</v>
      </c>
      <c r="BJ58" s="190">
        <v>-8664.4134291874943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-8664.4134291874943</v>
      </c>
      <c r="BQ58" s="191">
        <v>0</v>
      </c>
      <c r="BR58" s="191">
        <v>0</v>
      </c>
      <c r="BS58" s="200">
        <v>76</v>
      </c>
      <c r="BT58" s="191">
        <v>0</v>
      </c>
      <c r="BU58" s="201">
        <v>33828.717859255194</v>
      </c>
      <c r="BV58" s="191">
        <v>91</v>
      </c>
      <c r="BW58" s="202">
        <v>18.625</v>
      </c>
      <c r="BX58" s="202">
        <v>18.625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8664.4134291874943</v>
      </c>
      <c r="CH58" s="190">
        <v>0</v>
      </c>
      <c r="CI58" s="190">
        <v>-8664.4134291874943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1026548.8726382082</v>
      </c>
      <c r="V59" s="208"/>
      <c r="W59" s="208">
        <v>315029.93506431399</v>
      </c>
      <c r="X59" s="208">
        <v>0</v>
      </c>
      <c r="Y59" s="208">
        <v>315029.93506431399</v>
      </c>
      <c r="Z59" s="208">
        <v>0</v>
      </c>
      <c r="AA59" s="208">
        <v>0</v>
      </c>
      <c r="AB59" s="208">
        <v>0</v>
      </c>
      <c r="AC59" s="212">
        <v>1096965.5276013832</v>
      </c>
      <c r="AD59" s="208">
        <v>-70416.654963174893</v>
      </c>
      <c r="AE59" s="208">
        <v>0</v>
      </c>
      <c r="AF59" s="208">
        <v>70416.654963174893</v>
      </c>
      <c r="AG59" s="208">
        <v>0</v>
      </c>
      <c r="AH59" s="213">
        <v>-129905.39782131679</v>
      </c>
      <c r="AI59" s="208">
        <v>0</v>
      </c>
      <c r="AJ59" s="208">
        <v>129905.39782131679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179185.94611753171</v>
      </c>
      <c r="AU59" s="208">
        <v>0</v>
      </c>
      <c r="AV59" s="208">
        <v>-179185.94611753171</v>
      </c>
      <c r="AW59" s="208">
        <v>0</v>
      </c>
      <c r="AX59" s="208">
        <v>-129905.39782131679</v>
      </c>
      <c r="AY59" s="208">
        <v>0</v>
      </c>
      <c r="AZ59" s="208">
        <v>129905.39782131679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9479279.4101382066</v>
      </c>
      <c r="V60" s="223"/>
      <c r="W60" s="223">
        <v>315029.93506431399</v>
      </c>
      <c r="X60" s="223">
        <v>0</v>
      </c>
      <c r="Y60" s="223">
        <v>315029.93506431399</v>
      </c>
      <c r="Z60" s="223">
        <v>0</v>
      </c>
      <c r="AA60" s="223">
        <v>0</v>
      </c>
      <c r="AB60" s="223">
        <v>0</v>
      </c>
      <c r="AC60" s="227">
        <v>9549696.0651013833</v>
      </c>
      <c r="AD60" s="223">
        <v>-70416.654963174893</v>
      </c>
      <c r="AE60" s="223">
        <v>0</v>
      </c>
      <c r="AF60" s="223">
        <v>70416.654963174893</v>
      </c>
      <c r="AG60" s="223">
        <v>0</v>
      </c>
      <c r="AH60" s="228">
        <v>-38734510.335321315</v>
      </c>
      <c r="AI60" s="223">
        <v>0</v>
      </c>
      <c r="AJ60" s="223">
        <v>38734510.335321315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189953.95861753181</v>
      </c>
      <c r="AU60" s="223">
        <v>0</v>
      </c>
      <c r="AV60" s="223">
        <v>-189953.95861753181</v>
      </c>
      <c r="AW60" s="223">
        <v>0</v>
      </c>
      <c r="AX60" s="223">
        <v>-38734510.335321315</v>
      </c>
      <c r="AY60" s="223">
        <v>0</v>
      </c>
      <c r="AZ60" s="223">
        <v>38734510.335321315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219.31052367999999</v>
      </c>
      <c r="P61" s="192">
        <v>219.31052367999999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82241446.379999995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82241446.379999995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219.31052367999999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74</v>
      </c>
      <c r="BT61" s="191">
        <v>0</v>
      </c>
      <c r="BU61" s="201">
        <v>0</v>
      </c>
      <c r="BV61" s="191">
        <v>80</v>
      </c>
      <c r="BW61" s="202">
        <v>0</v>
      </c>
      <c r="BX61" s="202">
        <v>0</v>
      </c>
      <c r="BY61" s="190">
        <v>0</v>
      </c>
      <c r="BZ61" s="190">
        <v>0</v>
      </c>
      <c r="CA61" s="190">
        <v>1030821.38</v>
      </c>
      <c r="CB61" s="190">
        <v>1030821.38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82241446.379999995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82241446.379999995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1030821.38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79</v>
      </c>
      <c r="BT63" s="191">
        <v>0</v>
      </c>
      <c r="BU63" s="201">
        <v>0</v>
      </c>
      <c r="BV63" s="191">
        <v>115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79</v>
      </c>
      <c r="BT64" s="191">
        <v>0</v>
      </c>
      <c r="BU64" s="201">
        <v>0</v>
      </c>
      <c r="BV64" s="191">
        <v>120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73</v>
      </c>
      <c r="BT66" s="191">
        <v>0</v>
      </c>
      <c r="BU66" s="201">
        <v>0</v>
      </c>
      <c r="BV66" s="191">
        <v>36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6</v>
      </c>
      <c r="P68" s="192">
        <v>6</v>
      </c>
      <c r="Q68" s="192">
        <v>0</v>
      </c>
      <c r="R68" s="193" t="s">
        <v>464</v>
      </c>
      <c r="S68" s="254">
        <v>0.5</v>
      </c>
      <c r="T68" s="193">
        <v>0</v>
      </c>
      <c r="U68" s="194">
        <v>359346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359346</v>
      </c>
      <c r="AD68" s="190">
        <v>0</v>
      </c>
      <c r="AE68" s="190">
        <v>0</v>
      </c>
      <c r="AF68" s="190">
        <v>0</v>
      </c>
      <c r="AG68" s="190">
        <v>0</v>
      </c>
      <c r="AH68" s="195">
        <v>89836.5</v>
      </c>
      <c r="AI68" s="190">
        <v>0</v>
      </c>
      <c r="AJ68" s="190">
        <v>-89836.5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359346</v>
      </c>
      <c r="AS68" s="190">
        <v>6</v>
      </c>
      <c r="AT68" s="190">
        <v>29945.5</v>
      </c>
      <c r="AU68" s="190">
        <v>0</v>
      </c>
      <c r="AV68" s="190">
        <v>-29945.5</v>
      </c>
      <c r="AW68" s="190">
        <v>0</v>
      </c>
      <c r="AX68" s="190">
        <v>89836.5</v>
      </c>
      <c r="AY68" s="190">
        <v>0</v>
      </c>
      <c r="AZ68" s="190">
        <v>-89836.5</v>
      </c>
      <c r="BA68" s="190">
        <v>0</v>
      </c>
      <c r="BB68" s="190">
        <v>6</v>
      </c>
      <c r="BC68" s="190">
        <v>6</v>
      </c>
      <c r="BD68" s="190">
        <v>29945.5</v>
      </c>
      <c r="BE68" s="190">
        <v>0</v>
      </c>
      <c r="BF68" s="190">
        <v>-29945.5</v>
      </c>
      <c r="BG68" s="190">
        <v>0</v>
      </c>
      <c r="BH68" s="190">
        <v>89836.5</v>
      </c>
      <c r="BI68" s="190">
        <v>0</v>
      </c>
      <c r="BJ68" s="190">
        <v>-89836.5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-89836.5</v>
      </c>
      <c r="BQ68" s="192">
        <v>1.1200000000000001</v>
      </c>
      <c r="BR68" s="191">
        <v>67077.919999999998</v>
      </c>
      <c r="BS68" s="200">
        <v>72</v>
      </c>
      <c r="BT68" s="191">
        <v>0</v>
      </c>
      <c r="BU68" s="201">
        <v>59891</v>
      </c>
      <c r="BV68" s="191">
        <v>6</v>
      </c>
      <c r="BW68" s="202">
        <v>6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89836.5</v>
      </c>
      <c r="CH68" s="190">
        <v>0</v>
      </c>
      <c r="CI68" s="190">
        <v>-89836.5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488</v>
      </c>
      <c r="F69" s="129" t="s">
        <v>466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17.875</v>
      </c>
      <c r="P69" s="192">
        <v>17.5</v>
      </c>
      <c r="Q69" s="192">
        <v>0.375</v>
      </c>
      <c r="R69" s="193">
        <v>0</v>
      </c>
      <c r="S69" s="254">
        <v>1</v>
      </c>
      <c r="T69" s="193">
        <v>0</v>
      </c>
      <c r="U69" s="194">
        <v>23939737.25</v>
      </c>
      <c r="V69" s="190" t="s">
        <v>312</v>
      </c>
      <c r="W69" s="190">
        <v>718192.11749999993</v>
      </c>
      <c r="X69" s="190">
        <v>0</v>
      </c>
      <c r="Y69" s="190">
        <v>718192.11749999993</v>
      </c>
      <c r="Z69" s="190">
        <v>0</v>
      </c>
      <c r="AA69" s="190">
        <v>0</v>
      </c>
      <c r="AB69" s="190">
        <v>0</v>
      </c>
      <c r="AC69" s="194">
        <v>23437505</v>
      </c>
      <c r="AD69" s="190">
        <v>502232.25</v>
      </c>
      <c r="AE69" s="190">
        <v>0</v>
      </c>
      <c r="AF69" s="190">
        <v>-502232.25</v>
      </c>
      <c r="AG69" s="190">
        <v>0</v>
      </c>
      <c r="AH69" s="195">
        <v>837053.75</v>
      </c>
      <c r="AI69" s="190">
        <v>0</v>
      </c>
      <c r="AJ69" s="190">
        <v>-837053.75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23939737.25</v>
      </c>
      <c r="AS69" s="190">
        <v>17.875</v>
      </c>
      <c r="AT69" s="190">
        <v>2176339.75</v>
      </c>
      <c r="AU69" s="190">
        <v>0</v>
      </c>
      <c r="AV69" s="190">
        <v>-2176339.75</v>
      </c>
      <c r="AW69" s="190">
        <v>0</v>
      </c>
      <c r="AX69" s="190">
        <v>837053.75</v>
      </c>
      <c r="AY69" s="190">
        <v>0</v>
      </c>
      <c r="AZ69" s="190">
        <v>-837053.75</v>
      </c>
      <c r="BA69" s="190">
        <v>0</v>
      </c>
      <c r="BB69" s="190">
        <v>17.875</v>
      </c>
      <c r="BC69" s="190">
        <v>17.5</v>
      </c>
      <c r="BD69" s="190">
        <v>1674107.5</v>
      </c>
      <c r="BE69" s="190">
        <v>0</v>
      </c>
      <c r="BF69" s="190">
        <v>-1674107.5</v>
      </c>
      <c r="BG69" s="190">
        <v>0</v>
      </c>
      <c r="BH69" s="190">
        <v>334821.5</v>
      </c>
      <c r="BI69" s="190">
        <v>0</v>
      </c>
      <c r="BJ69" s="190">
        <v>-334821.5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-334821.5</v>
      </c>
      <c r="BQ69" s="192">
        <v>0</v>
      </c>
      <c r="BR69" s="191">
        <v>0</v>
      </c>
      <c r="BS69" s="200">
        <v>72</v>
      </c>
      <c r="BT69" s="191">
        <v>502232.25</v>
      </c>
      <c r="BU69" s="201">
        <v>1339286</v>
      </c>
      <c r="BV69" s="191">
        <v>23</v>
      </c>
      <c r="BW69" s="202">
        <v>17.875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334821.5</v>
      </c>
      <c r="CH69" s="190">
        <v>0</v>
      </c>
      <c r="CI69" s="190">
        <v>-334821.5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24299083.25</v>
      </c>
      <c r="V70" s="208"/>
      <c r="W70" s="208">
        <v>718192.11749999993</v>
      </c>
      <c r="X70" s="208">
        <v>0</v>
      </c>
      <c r="Y70" s="208">
        <v>718192.11749999993</v>
      </c>
      <c r="Z70" s="208">
        <v>0</v>
      </c>
      <c r="AA70" s="208">
        <v>0</v>
      </c>
      <c r="AB70" s="208">
        <v>0</v>
      </c>
      <c r="AC70" s="212">
        <v>23796851</v>
      </c>
      <c r="AD70" s="208">
        <v>502232.25</v>
      </c>
      <c r="AE70" s="208">
        <v>0</v>
      </c>
      <c r="AF70" s="208">
        <v>-502232.25</v>
      </c>
      <c r="AG70" s="208">
        <v>0</v>
      </c>
      <c r="AH70" s="213">
        <v>926890.25</v>
      </c>
      <c r="AI70" s="208">
        <v>0</v>
      </c>
      <c r="AJ70" s="208">
        <v>-926890.25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2206285.25</v>
      </c>
      <c r="AU70" s="208">
        <v>0</v>
      </c>
      <c r="AV70" s="208">
        <v>-2206285.25</v>
      </c>
      <c r="AW70" s="208">
        <v>0</v>
      </c>
      <c r="AX70" s="208">
        <v>926890.25</v>
      </c>
      <c r="AY70" s="208">
        <v>0</v>
      </c>
      <c r="AZ70" s="208">
        <v>-926890.25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489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0</v>
      </c>
      <c r="P71" s="191">
        <v>0</v>
      </c>
      <c r="Q71" s="191">
        <v>0</v>
      </c>
      <c r="R71" s="193" t="s">
        <v>467</v>
      </c>
      <c r="S71" s="258">
        <v>0.75</v>
      </c>
      <c r="T71" s="193">
        <v>0</v>
      </c>
      <c r="U71" s="194">
        <v>0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0</v>
      </c>
      <c r="AD71" s="190">
        <v>0</v>
      </c>
      <c r="AE71" s="190">
        <v>0</v>
      </c>
      <c r="AF71" s="190">
        <v>0</v>
      </c>
      <c r="AG71" s="190">
        <v>0</v>
      </c>
      <c r="AH71" s="195">
        <v>-2013591.6599838899</v>
      </c>
      <c r="AI71" s="190">
        <v>0</v>
      </c>
      <c r="AJ71" s="190">
        <v>2013591.6599838899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0</v>
      </c>
      <c r="AQ71" s="198">
        <v>1</v>
      </c>
      <c r="AR71" s="190">
        <v>0</v>
      </c>
      <c r="AS71" s="190">
        <v>0</v>
      </c>
      <c r="AT71" s="190">
        <v>-2013591.6599838899</v>
      </c>
      <c r="AU71" s="190">
        <v>0</v>
      </c>
      <c r="AV71" s="190">
        <v>2013591.6599838899</v>
      </c>
      <c r="AW71" s="190">
        <v>0</v>
      </c>
      <c r="AX71" s="190">
        <v>-2013591.6599838899</v>
      </c>
      <c r="AY71" s="190">
        <v>0</v>
      </c>
      <c r="AZ71" s="190">
        <v>2013591.6599838899</v>
      </c>
      <c r="BA71" s="190">
        <v>0</v>
      </c>
      <c r="BB71" s="190" t="s">
        <v>307</v>
      </c>
      <c r="BC71" s="190" t="s">
        <v>307</v>
      </c>
      <c r="BD71" s="190">
        <v>-2013591.6599838899</v>
      </c>
      <c r="BE71" s="190">
        <v>0</v>
      </c>
      <c r="BF71" s="190">
        <v>2013591.6599838899</v>
      </c>
      <c r="BG71" s="190">
        <v>0</v>
      </c>
      <c r="BH71" s="190">
        <v>-2013591.6599838899</v>
      </c>
      <c r="BI71" s="190">
        <v>0</v>
      </c>
      <c r="BJ71" s="190">
        <v>2013591.6599838899</v>
      </c>
      <c r="BK71" s="190">
        <v>0</v>
      </c>
      <c r="BL71" s="190">
        <v>0</v>
      </c>
      <c r="BM71" s="190" t="s">
        <v>313</v>
      </c>
      <c r="BN71" s="190">
        <v>0</v>
      </c>
      <c r="BO71" s="190" t="b">
        <v>0</v>
      </c>
      <c r="BP71" s="190">
        <v>2013591.6599838899</v>
      </c>
      <c r="BQ71" s="192">
        <v>0</v>
      </c>
      <c r="BR71" s="191">
        <v>0</v>
      </c>
      <c r="BS71" s="200">
        <v>80</v>
      </c>
      <c r="BT71" s="191">
        <v>0</v>
      </c>
      <c r="BU71" s="201">
        <v>0</v>
      </c>
      <c r="BV71" s="191">
        <v>161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-2013591.6599838899</v>
      </c>
      <c r="CH71" s="190">
        <v>0</v>
      </c>
      <c r="CI71" s="190">
        <v>2013591.6599838899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0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0</v>
      </c>
      <c r="AD72" s="208">
        <v>0</v>
      </c>
      <c r="AE72" s="208">
        <v>0</v>
      </c>
      <c r="AF72" s="208">
        <v>0</v>
      </c>
      <c r="AG72" s="208">
        <v>0</v>
      </c>
      <c r="AH72" s="213">
        <v>-2013591.6599838899</v>
      </c>
      <c r="AI72" s="208">
        <v>0</v>
      </c>
      <c r="AJ72" s="208">
        <v>2013591.6599838899</v>
      </c>
      <c r="AK72" s="214">
        <v>0</v>
      </c>
      <c r="AL72" s="215"/>
      <c r="AM72" s="208">
        <v>2013591.6599838899</v>
      </c>
      <c r="AN72" s="209"/>
      <c r="AO72" s="215"/>
      <c r="AP72" s="208">
        <v>0</v>
      </c>
      <c r="AQ72" s="216"/>
      <c r="AR72" s="208"/>
      <c r="AS72" s="208"/>
      <c r="AT72" s="208">
        <v>-2013591.6599838899</v>
      </c>
      <c r="AU72" s="208">
        <v>0</v>
      </c>
      <c r="AV72" s="208">
        <v>2013591.6599838899</v>
      </c>
      <c r="AW72" s="208">
        <v>0</v>
      </c>
      <c r="AX72" s="208">
        <v>-2013591.6599838899</v>
      </c>
      <c r="AY72" s="208">
        <v>0</v>
      </c>
      <c r="AZ72" s="208">
        <v>2013591.6599838899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484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468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75</v>
      </c>
      <c r="BT73" s="191">
        <v>0</v>
      </c>
      <c r="BU73" s="201">
        <v>0</v>
      </c>
      <c r="BV73" s="191">
        <v>84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490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0</v>
      </c>
      <c r="P74" s="191">
        <v>0</v>
      </c>
      <c r="Q74" s="191">
        <v>0</v>
      </c>
      <c r="R74" s="193" t="s">
        <v>469</v>
      </c>
      <c r="S74" s="254">
        <v>0.75</v>
      </c>
      <c r="T74" s="193">
        <v>0</v>
      </c>
      <c r="U74" s="194">
        <v>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0</v>
      </c>
      <c r="AD74" s="190">
        <v>0</v>
      </c>
      <c r="AE74" s="190">
        <v>0</v>
      </c>
      <c r="AF74" s="190">
        <v>0</v>
      </c>
      <c r="AG74" s="190">
        <v>0</v>
      </c>
      <c r="AH74" s="195">
        <v>-1374750</v>
      </c>
      <c r="AI74" s="190">
        <v>0</v>
      </c>
      <c r="AJ74" s="190">
        <v>1374750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0</v>
      </c>
      <c r="AQ74" s="198">
        <v>1</v>
      </c>
      <c r="AR74" s="190">
        <v>0</v>
      </c>
      <c r="AS74" s="190">
        <v>0</v>
      </c>
      <c r="AT74" s="190">
        <v>-1374750</v>
      </c>
      <c r="AU74" s="190">
        <v>0</v>
      </c>
      <c r="AV74" s="190">
        <v>1374750</v>
      </c>
      <c r="AW74" s="190">
        <v>0</v>
      </c>
      <c r="AX74" s="190">
        <v>-1374750</v>
      </c>
      <c r="AY74" s="190">
        <v>0</v>
      </c>
      <c r="AZ74" s="190">
        <v>1374750</v>
      </c>
      <c r="BA74" s="190">
        <v>0</v>
      </c>
      <c r="BB74" s="190" t="s">
        <v>307</v>
      </c>
      <c r="BC74" s="190" t="s">
        <v>307</v>
      </c>
      <c r="BD74" s="190">
        <v>-1374750</v>
      </c>
      <c r="BE74" s="190">
        <v>0</v>
      </c>
      <c r="BF74" s="190">
        <v>1374750</v>
      </c>
      <c r="BG74" s="190">
        <v>0</v>
      </c>
      <c r="BH74" s="190">
        <v>-1374750</v>
      </c>
      <c r="BI74" s="190">
        <v>0</v>
      </c>
      <c r="BJ74" s="190">
        <v>1374750</v>
      </c>
      <c r="BK74" s="190">
        <v>0</v>
      </c>
      <c r="BL74" s="190">
        <v>0</v>
      </c>
      <c r="BM74" s="190" t="s">
        <v>324</v>
      </c>
      <c r="BN74" s="190">
        <v>0</v>
      </c>
      <c r="BO74" s="190" t="b">
        <v>0</v>
      </c>
      <c r="BP74" s="190">
        <v>1374750</v>
      </c>
      <c r="BQ74" s="191">
        <v>0</v>
      </c>
      <c r="BR74" s="191">
        <v>0</v>
      </c>
      <c r="BS74" s="200">
        <v>75</v>
      </c>
      <c r="BT74" s="191">
        <v>0</v>
      </c>
      <c r="BU74" s="201">
        <v>0</v>
      </c>
      <c r="BV74" s="191">
        <v>86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-1374750</v>
      </c>
      <c r="CH74" s="190">
        <v>0</v>
      </c>
      <c r="CI74" s="190">
        <v>1374750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23513434.5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23513434.5</v>
      </c>
      <c r="AD75" s="208">
        <v>0</v>
      </c>
      <c r="AE75" s="208">
        <v>0</v>
      </c>
      <c r="AF75" s="208">
        <v>0</v>
      </c>
      <c r="AG75" s="208">
        <v>0</v>
      </c>
      <c r="AH75" s="213">
        <v>-1374750</v>
      </c>
      <c r="AI75" s="208">
        <v>0</v>
      </c>
      <c r="AJ75" s="208">
        <v>1374750</v>
      </c>
      <c r="AK75" s="214">
        <v>0</v>
      </c>
      <c r="AL75" s="215"/>
      <c r="AM75" s="208">
        <v>24888184.5</v>
      </c>
      <c r="AN75" s="215"/>
      <c r="AO75" s="215"/>
      <c r="AP75" s="208">
        <v>23513434.5</v>
      </c>
      <c r="AQ75" s="216"/>
      <c r="AR75" s="208"/>
      <c r="AS75" s="208"/>
      <c r="AT75" s="208">
        <v>-1374750</v>
      </c>
      <c r="AU75" s="208">
        <v>0</v>
      </c>
      <c r="AV75" s="208">
        <v>1374750</v>
      </c>
      <c r="AW75" s="208">
        <v>0</v>
      </c>
      <c r="AX75" s="208">
        <v>-1374750</v>
      </c>
      <c r="AY75" s="208">
        <v>0</v>
      </c>
      <c r="AZ75" s="208">
        <v>1374750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477</v>
      </c>
      <c r="B76" s="129" t="s">
        <v>447</v>
      </c>
      <c r="C76" s="129" t="s">
        <v>404</v>
      </c>
      <c r="D76" s="129" t="s">
        <v>405</v>
      </c>
      <c r="E76" s="129" t="s">
        <v>478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40</v>
      </c>
      <c r="P76" s="192">
        <v>40.5</v>
      </c>
      <c r="Q76" s="192">
        <v>-0.5</v>
      </c>
      <c r="R76" s="193" t="s">
        <v>465</v>
      </c>
      <c r="S76" s="254">
        <v>1</v>
      </c>
      <c r="T76" s="193">
        <v>0</v>
      </c>
      <c r="U76" s="194">
        <v>132573600</v>
      </c>
      <c r="V76" s="190" t="s">
        <v>474</v>
      </c>
      <c r="W76" s="190">
        <v>82195632</v>
      </c>
      <c r="X76" s="190">
        <v>0</v>
      </c>
      <c r="Y76" s="190">
        <v>82195632</v>
      </c>
      <c r="Z76" s="190">
        <v>0</v>
      </c>
      <c r="AA76" s="190">
        <v>0</v>
      </c>
      <c r="AB76" s="190">
        <v>0</v>
      </c>
      <c r="AC76" s="194">
        <v>134230770</v>
      </c>
      <c r="AD76" s="190">
        <v>-1657170</v>
      </c>
      <c r="AE76" s="190">
        <v>0</v>
      </c>
      <c r="AF76" s="190">
        <v>1657170</v>
      </c>
      <c r="AG76" s="190">
        <v>0</v>
      </c>
      <c r="AH76" s="195">
        <v>-16157407.5</v>
      </c>
      <c r="AI76" s="190">
        <v>0</v>
      </c>
      <c r="AJ76" s="190">
        <v>16157407.5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132573600</v>
      </c>
      <c r="AS76" s="190">
        <v>40</v>
      </c>
      <c r="AT76" s="190">
        <v>8285850</v>
      </c>
      <c r="AU76" s="190">
        <v>0</v>
      </c>
      <c r="AV76" s="190">
        <v>-8285850</v>
      </c>
      <c r="AW76" s="190">
        <v>0</v>
      </c>
      <c r="AX76" s="190">
        <v>-16157407.5</v>
      </c>
      <c r="AY76" s="190">
        <v>0</v>
      </c>
      <c r="AZ76" s="190">
        <v>16157407.5</v>
      </c>
      <c r="BA76" s="190">
        <v>0</v>
      </c>
      <c r="BB76" s="190">
        <v>40</v>
      </c>
      <c r="BC76" s="190">
        <v>40.5</v>
      </c>
      <c r="BD76" s="190">
        <v>9943020</v>
      </c>
      <c r="BE76" s="190">
        <v>0</v>
      </c>
      <c r="BF76" s="190">
        <v>-9943020</v>
      </c>
      <c r="BG76" s="190">
        <v>0</v>
      </c>
      <c r="BH76" s="190">
        <v>-14500237.5</v>
      </c>
      <c r="BI76" s="190">
        <v>0</v>
      </c>
      <c r="BJ76" s="190">
        <v>14500237.5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14500237.5</v>
      </c>
      <c r="BQ76" s="192">
        <v>11.95</v>
      </c>
      <c r="BR76" s="191">
        <v>39606363</v>
      </c>
      <c r="BS76" s="200">
        <v>83</v>
      </c>
      <c r="BT76" s="191">
        <v>-1657170</v>
      </c>
      <c r="BU76" s="201">
        <v>3314340</v>
      </c>
      <c r="BV76" s="191">
        <v>8</v>
      </c>
      <c r="BW76" s="202">
        <v>40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-14500237.5</v>
      </c>
      <c r="CH76" s="190">
        <v>0</v>
      </c>
      <c r="CI76" s="190">
        <v>14500237.5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479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132573600</v>
      </c>
      <c r="V77" s="208"/>
      <c r="W77" s="208">
        <v>82195632</v>
      </c>
      <c r="X77" s="208">
        <v>0</v>
      </c>
      <c r="Y77" s="208">
        <v>82195632</v>
      </c>
      <c r="Z77" s="208">
        <v>0</v>
      </c>
      <c r="AA77" s="208">
        <v>0</v>
      </c>
      <c r="AB77" s="208">
        <v>0</v>
      </c>
      <c r="AC77" s="212">
        <v>134230770</v>
      </c>
      <c r="AD77" s="208">
        <v>-1657170</v>
      </c>
      <c r="AE77" s="208">
        <v>0</v>
      </c>
      <c r="AF77" s="208">
        <v>1657170</v>
      </c>
      <c r="AG77" s="208">
        <v>0</v>
      </c>
      <c r="AH77" s="213">
        <v>-16157407.5</v>
      </c>
      <c r="AI77" s="208">
        <v>0</v>
      </c>
      <c r="AJ77" s="208">
        <v>16157407.5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8285850</v>
      </c>
      <c r="AU77" s="208">
        <v>0</v>
      </c>
      <c r="AV77" s="208">
        <v>-8285850</v>
      </c>
      <c r="AW77" s="208">
        <v>0</v>
      </c>
      <c r="AX77" s="208">
        <v>-16157407.5</v>
      </c>
      <c r="AY77" s="208">
        <v>0</v>
      </c>
      <c r="AZ77" s="208">
        <v>16157407.5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470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266900564.13</v>
      </c>
      <c r="V78" s="223"/>
      <c r="W78" s="223">
        <v>82913824.117500007</v>
      </c>
      <c r="X78" s="223">
        <v>0</v>
      </c>
      <c r="Y78" s="223">
        <v>82913824.117500007</v>
      </c>
      <c r="Z78" s="223">
        <v>0</v>
      </c>
      <c r="AA78" s="223">
        <v>0</v>
      </c>
      <c r="AB78" s="223">
        <v>0</v>
      </c>
      <c r="AC78" s="227">
        <v>268055501.88</v>
      </c>
      <c r="AD78" s="223">
        <v>-1154937.75</v>
      </c>
      <c r="AE78" s="223">
        <v>0</v>
      </c>
      <c r="AF78" s="223">
        <v>1154937.75</v>
      </c>
      <c r="AG78" s="223">
        <v>0</v>
      </c>
      <c r="AH78" s="228">
        <v>-18618858.909983888</v>
      </c>
      <c r="AI78" s="223">
        <v>0</v>
      </c>
      <c r="AJ78" s="223">
        <v>18618858.909983888</v>
      </c>
      <c r="AK78" s="229">
        <v>0</v>
      </c>
      <c r="AL78" s="230"/>
      <c r="AM78" s="223">
        <v>135757594.15998387</v>
      </c>
      <c r="AN78" s="224"/>
      <c r="AO78" s="230"/>
      <c r="AP78" s="223">
        <v>109382607.8125</v>
      </c>
      <c r="AQ78" s="231"/>
      <c r="AR78" s="223"/>
      <c r="AS78" s="223"/>
      <c r="AT78" s="223">
        <v>7103793.5900161099</v>
      </c>
      <c r="AU78" s="223">
        <v>0</v>
      </c>
      <c r="AV78" s="223">
        <v>-7103793.5900161099</v>
      </c>
      <c r="AW78" s="223">
        <v>0</v>
      </c>
      <c r="AX78" s="223">
        <v>-18618858.909983888</v>
      </c>
      <c r="AY78" s="223">
        <v>0</v>
      </c>
      <c r="AZ78" s="223">
        <v>18618858.909983888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149761828.88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471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473426558.37741137</v>
      </c>
      <c r="V79" s="208"/>
      <c r="W79" s="208">
        <v>83228854.052564308</v>
      </c>
      <c r="X79" s="208">
        <v>0</v>
      </c>
      <c r="Y79" s="208">
        <v>83228854.052564308</v>
      </c>
      <c r="Z79" s="208">
        <v>0</v>
      </c>
      <c r="AA79" s="208">
        <v>0</v>
      </c>
      <c r="AB79" s="208">
        <v>0</v>
      </c>
      <c r="AC79" s="212">
        <v>476277275.05469149</v>
      </c>
      <c r="AD79" s="208">
        <v>-2850716.6772801364</v>
      </c>
      <c r="AE79" s="208">
        <v>0</v>
      </c>
      <c r="AF79" s="208">
        <v>2850716.6772801364</v>
      </c>
      <c r="AG79" s="208">
        <v>0</v>
      </c>
      <c r="AH79" s="213">
        <v>-144538529.2032795</v>
      </c>
      <c r="AI79" s="208">
        <v>0</v>
      </c>
      <c r="AJ79" s="208">
        <v>144538529.2032795</v>
      </c>
      <c r="AK79" s="214">
        <v>0</v>
      </c>
      <c r="AL79" s="215"/>
      <c r="AM79" s="208">
        <v>385997193.01694417</v>
      </c>
      <c r="AN79" s="209"/>
      <c r="AO79" s="215"/>
      <c r="AP79" s="208">
        <v>386191592.69330728</v>
      </c>
      <c r="AQ79" s="216"/>
      <c r="AR79" s="208"/>
      <c r="AS79" s="208"/>
      <c r="AT79" s="208">
        <v>9942012.4178010095</v>
      </c>
      <c r="AU79" s="208">
        <v>0</v>
      </c>
      <c r="AV79" s="208">
        <v>-9942012.4178010095</v>
      </c>
      <c r="AW79" s="208">
        <v>0</v>
      </c>
      <c r="AX79" s="208">
        <v>-144538529.2032795</v>
      </c>
      <c r="AY79" s="208">
        <v>0</v>
      </c>
      <c r="AZ79" s="208">
        <v>144538529.2032795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231967894.56374669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471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473426558.37741137</v>
      </c>
      <c r="V80" s="243"/>
      <c r="W80" s="243">
        <v>83228854.052564308</v>
      </c>
      <c r="X80" s="243">
        <v>0</v>
      </c>
      <c r="Y80" s="243">
        <v>83228854.052564308</v>
      </c>
      <c r="Z80" s="243">
        <v>0</v>
      </c>
      <c r="AA80" s="243">
        <v>0</v>
      </c>
      <c r="AB80" s="243">
        <v>0</v>
      </c>
      <c r="AC80" s="245">
        <v>476277275.05469149</v>
      </c>
      <c r="AD80" s="243">
        <v>-2850716.6772801364</v>
      </c>
      <c r="AE80" s="243">
        <v>0</v>
      </c>
      <c r="AF80" s="243">
        <v>2850716.6772801364</v>
      </c>
      <c r="AG80" s="243">
        <v>0</v>
      </c>
      <c r="AH80" s="246">
        <v>-144538529.2032795</v>
      </c>
      <c r="AI80" s="243">
        <v>0</v>
      </c>
      <c r="AJ80" s="243">
        <v>144538529.2032795</v>
      </c>
      <c r="AK80" s="247">
        <v>0</v>
      </c>
      <c r="AL80" s="248"/>
      <c r="AM80" s="243">
        <v>385997193.01694417</v>
      </c>
      <c r="AN80" s="242"/>
      <c r="AO80" s="248"/>
      <c r="AP80" s="243">
        <v>386191592.69330728</v>
      </c>
      <c r="AQ80" s="249"/>
      <c r="AR80" s="243"/>
      <c r="AS80" s="243"/>
      <c r="AT80" s="243">
        <v>9942012.4178010095</v>
      </c>
      <c r="AU80" s="243">
        <v>0</v>
      </c>
      <c r="AV80" s="243">
        <v>-9942012.4178010095</v>
      </c>
      <c r="AW80" s="243">
        <v>0</v>
      </c>
      <c r="AX80" s="243">
        <v>-144538529.2032795</v>
      </c>
      <c r="AY80" s="243">
        <v>0</v>
      </c>
      <c r="AZ80" s="243">
        <v>144538529.2032795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231967894.56374669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2000-11-07T19:45:10Z</cp:lastPrinted>
  <dcterms:created xsi:type="dcterms:W3CDTF">2000-08-10T21:11:42Z</dcterms:created>
  <dcterms:modified xsi:type="dcterms:W3CDTF">2014-09-05T11:14:45Z</dcterms:modified>
</cp:coreProperties>
</file>