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HondaJet Perf Calc\hjet-performance-calculator\"/>
    </mc:Choice>
  </mc:AlternateContent>
  <xr:revisionPtr revIDLastSave="0" documentId="13_ncr:1_{409BBCC4-D947-405C-9B64-32FDD419F1AC}" xr6:coauthVersionLast="47" xr6:coauthVersionMax="47" xr10:uidLastSave="{00000000-0000-0000-0000-000000000000}"/>
  <bookViews>
    <workbookView xWindow="-120" yWindow="-120" windowWidth="29040" windowHeight="15720" xr2:uid="{63ACE541-7DEF-4A6E-868E-15DE9EBE8715}"/>
  </bookViews>
  <sheets>
    <sheet name="Calculator" sheetId="3" r:id="rId1"/>
    <sheet name="Takeoff" sheetId="1" r:id="rId2"/>
    <sheet name="MTOW Climb Requirements" sheetId="5" r:id="rId3"/>
    <sheet name="MTOW Brake Energy" sheetId="6" r:id="rId4"/>
    <sheet name="AdminTools" sheetId="2" r:id="rId5"/>
  </sheets>
  <definedNames>
    <definedName name="TO_MTOWClimb_TO_NoAI_0">'MTOW Climb Requirements'!$A$16:$B$25</definedName>
    <definedName name="TO_MTOWClimb_TO_NoAI_1000">'MTOW Climb Requirements'!$A$29:$B$39</definedName>
    <definedName name="TO_MTOWClimb_TO_NoAI_10000">'MTOW Climb Requirements'!$A$198:$B$217</definedName>
    <definedName name="TO_MTOWClimb_TO_NoAI_2000">'MTOW Climb Requirements'!$A$43:$B$54</definedName>
    <definedName name="TO_MTOWClimb_TO_NoAI_3000">'MTOW Climb Requirements'!$A$58:$B$69</definedName>
    <definedName name="TO_MTOWClimb_TO_NoAI_4000">'MTOW Climb Requirements'!$A$73:$B$87</definedName>
    <definedName name="TO_MTOWClimb_TO_NoAI_5000">'MTOW Climb Requirements'!$A$91:$B$107</definedName>
    <definedName name="TO_MTOWClimb_TO_NoAI_6000">'MTOW Climb Requirements'!$A$111:$B$129</definedName>
    <definedName name="TO_MTOWClimb_TO_NoAI_7000">'MTOW Climb Requirements'!$A$133:$B$151</definedName>
    <definedName name="TO_MTOWClimb_TO_NoAI_8000">'MTOW Climb Requirements'!$A$155:$B$172</definedName>
    <definedName name="TO_MTOWClimb_TO_NoAI_9000">'MTOW Climb Requirements'!$A$176:$B$194</definedName>
    <definedName name="TO_MTOWClimb_TO_NoAI_M1000">'MTOW Climb Requirements'!$A$3:$B$12</definedName>
    <definedName name="TO_MTOWSlope_TO_NoAI">Takeoff!$AN$5:$AR$33</definedName>
    <definedName name="TO_TOFLSlope_TO_NoAI">Takeoff!$AH$5:$AL$91</definedName>
    <definedName name="TO_TOFLWinds_TO_NoAI">Takeoff!$AB$5:$AF$73</definedName>
    <definedName name="TO_V1Slope_TO_NoAI">Takeoff!$P$5:$T$26</definedName>
    <definedName name="TO_V1Winds_TO_NoAI">Takeoff!$L$6:$N$25</definedName>
    <definedName name="TO_V2Slope_TO_NoAI">Takeoff!$V$5:$Z$11</definedName>
    <definedName name="TO_VSpeeds_TO_NoAI_0">Takeoff!$C$42:$J$73</definedName>
    <definedName name="TO_VSpeeds_TO_NoAI_1000">Takeoff!$C$79:$J$110</definedName>
    <definedName name="TO_VSpeeds_TO_NoAI_10000">Takeoff!$C$412:$J$443</definedName>
    <definedName name="TO_VSpeeds_TO_NoAI_2000">Takeoff!$C$116:$J$147</definedName>
    <definedName name="TO_VSpeeds_TO_NoAI_3000">Takeoff!$C$153:$J$184</definedName>
    <definedName name="TO_VSpeeds_TO_NoAI_4000">Takeoff!$C$190:$J$221</definedName>
    <definedName name="TO_VSpeeds_TO_NoAI_5000">Takeoff!$C$227:$J$258</definedName>
    <definedName name="TO_VSpeeds_TO_NoAI_6000">Takeoff!$C$264:$J$295</definedName>
    <definedName name="TO_VSpeeds_TO_NoAI_7000">Takeoff!$C$301:$J$332</definedName>
    <definedName name="TO_VSpeeds_TO_NoAI_8000">Takeoff!$C$338:$J$369</definedName>
    <definedName name="TO_VSpeeds_TO_NoAI_9000">Takeoff!$C$375:$J$406</definedName>
    <definedName name="TO_VSpeeds_TO_NoAI_M1000">Takeoff!$C$5:$J$36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5" i="3" s="1" a="1"/>
  <c r="E5" i="3" s="1"/>
  <c r="F5" i="3" s="1" a="1"/>
  <c r="F5" i="3" s="1"/>
  <c r="E7" i="3"/>
  <c r="E6" i="3"/>
  <c r="E8" i="3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35" i="6"/>
  <c r="B34" i="6"/>
  <c r="B33" i="6"/>
  <c r="B32" i="6"/>
  <c r="B31" i="6"/>
  <c r="B30" i="6"/>
  <c r="B29" i="6"/>
  <c r="B28" i="6"/>
  <c r="B27" i="6"/>
  <c r="B26" i="6"/>
  <c r="B25" i="6"/>
  <c r="B19" i="6"/>
  <c r="B18" i="6"/>
  <c r="B17" i="6"/>
  <c r="B16" i="6"/>
  <c r="B15" i="6"/>
  <c r="B14" i="6"/>
  <c r="B13" i="6"/>
  <c r="B12" i="6"/>
  <c r="E25" i="2"/>
  <c r="E17" i="2"/>
  <c r="E13" i="2"/>
  <c r="E14" i="2" s="1"/>
  <c r="E15" i="2" s="1"/>
  <c r="E24" i="2" s="1"/>
  <c r="E5" i="2"/>
  <c r="E6" i="2" s="1"/>
  <c r="E7" i="2" s="1"/>
  <c r="I10" i="3"/>
  <c r="I2" i="3"/>
  <c r="F3" i="3" l="1" a="1"/>
  <c r="F3" i="3" s="1"/>
  <c r="E26" i="2"/>
  <c r="E27" i="2" s="1"/>
  <c r="E28" i="2" s="1"/>
  <c r="E18" i="2"/>
  <c r="E4" i="3" a="1"/>
  <c r="E4" i="3" s="1"/>
  <c r="F4" i="3" s="1" a="1"/>
  <c r="F4" i="3" s="1"/>
  <c r="B7" i="2"/>
  <c r="E13" i="3"/>
  <c r="J13" i="3" s="1" a="1"/>
  <c r="J13" i="3" s="1"/>
  <c r="E14" i="3" a="1"/>
  <c r="E14" i="3" s="1"/>
  <c r="C438" i="1"/>
  <c r="C439" i="1"/>
  <c r="C440" i="1"/>
  <c r="C441" i="1"/>
  <c r="C442" i="1"/>
  <c r="C443" i="1"/>
  <c r="E1" i="3" a="1"/>
  <c r="E1" i="3" s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5" i="1"/>
  <c r="AN6" i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E19" i="2" l="1"/>
  <c r="E20" i="2" s="1"/>
  <c r="E21" i="2" s="1"/>
  <c r="H7" i="3"/>
  <c r="H2" i="3"/>
  <c r="H10" i="3"/>
  <c r="H9" i="3"/>
  <c r="H6" i="3"/>
  <c r="H5" i="3"/>
  <c r="H4" i="3"/>
  <c r="H8" i="3"/>
  <c r="H3" i="3"/>
  <c r="B9" i="2"/>
  <c r="B10" i="2" s="1"/>
  <c r="B12" i="2" s="1"/>
  <c r="H13" i="3" a="1"/>
  <c r="H13" i="3" s="1"/>
  <c r="E10" i="3" a="1"/>
  <c r="E10" i="3" s="1"/>
  <c r="B16" i="3" s="1" a="1"/>
  <c r="B16" i="3" s="1"/>
  <c r="B21" i="3" s="1" a="1"/>
  <c r="B21" i="3" s="1"/>
  <c r="B24" i="3" s="1" a="1"/>
  <c r="B24" i="3" s="1"/>
  <c r="I6" i="3" l="1"/>
  <c r="B17" i="3" a="1"/>
  <c r="B17" i="3" s="1"/>
  <c r="B25" i="3" s="1"/>
  <c r="B19" i="3" a="1"/>
  <c r="B19" i="3" s="1"/>
  <c r="B22" i="3" s="1" a="1"/>
  <c r="B22" i="3" s="1"/>
  <c r="B27" i="3" s="1" a="1"/>
  <c r="B27" i="3" s="1"/>
  <c r="B18" i="3" a="1"/>
  <c r="B18" i="3" s="1"/>
  <c r="B26" i="3" s="1" a="1"/>
  <c r="B26" i="3" s="1"/>
  <c r="I8" i="3" l="1"/>
  <c r="I9" i="3" s="1"/>
  <c r="I4" i="3"/>
  <c r="I3" i="3" s="1"/>
  <c r="I7" i="3" l="1"/>
  <c r="B5" i="3" s="1"/>
  <c r="A6" i="3" s="1" a="1"/>
  <c r="A6" i="3" s="1"/>
  <c r="I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<sst xmlns="http://schemas.openxmlformats.org/spreadsheetml/2006/main" count="1034" uniqueCount="118">
  <si>
    <t>Uncorrected Takeoff Field Length [ft] and Speeds [KIAS], Dry Runway, Zero Slope, No Wind</t>
  </si>
  <si>
    <t>FLAPS TO/APPR, Ice Protection Off, Altitude -1000 feet</t>
  </si>
  <si>
    <t>Temp [C]</t>
  </si>
  <si>
    <t>Data</t>
  </si>
  <si>
    <t>Takeoff Weight</t>
  </si>
  <si>
    <t>V1</t>
  </si>
  <si>
    <t>V2</t>
  </si>
  <si>
    <t>VR</t>
  </si>
  <si>
    <t>TOFL</t>
  </si>
  <si>
    <t>Slope Corrected Maximum Takeoff Weight for Brake Energy [lb]</t>
  </si>
  <si>
    <t>FLAPS TO/APPR, ICE PROTECTION OFF</t>
  </si>
  <si>
    <t>Runway Gradient [%]</t>
  </si>
  <si>
    <t>REF[0]</t>
  </si>
  <si>
    <t>Uncorrected Takeoff Field Length [ft] and Speeds [KIAS] Dry Runway, Zero Slope, No Wind</t>
  </si>
  <si>
    <t>FLAPS TO/APPR, ICE PROTECTION OFF, ALTITUDE SEA LEVEL</t>
  </si>
  <si>
    <t>FLAPS TO/APPR, ICE PROTECTION OFF, ALTITUDE 1000 FEET</t>
  </si>
  <si>
    <t>FLAPS TO/APPR, ICE PROTECTION OFF, ALTITUDE 2000 FEET</t>
  </si>
  <si>
    <t>FLAPS TO/APPR, ICE PROTECTION OFF, ALTITUDE 3000 FEET</t>
  </si>
  <si>
    <t>FLAPS TO/APPR, ICE PROTECTION OFF, ALTITUDE 4000 FEET</t>
  </si>
  <si>
    <t>FLAPS TO/APPR, ICE PROTECTION OFF, ALTITUDE 5000 FEET</t>
  </si>
  <si>
    <t>FLAPS TO/APPR, ICE PROTECTION OFF, ALTITUDE 6000 FEET</t>
  </si>
  <si>
    <t>FLAPS TO/APPR, ICE PROTECTION OFF, ALTITUDE 7000 FEET</t>
  </si>
  <si>
    <t>FLAPS TO/APPR, ICE PROTECTION OFF, ALTITUDE 8000 FEET</t>
  </si>
  <si>
    <t>FLAPS TO/APPR, ICE PROTECTION OFF, ALTITUDE 9000 FEET</t>
  </si>
  <si>
    <t>FLAPS TO/APPR, ICE PROTECTION OFF, ALTITUDE 10000 FEET</t>
  </si>
  <si>
    <t>Winds Corrected V1 [KIAS]</t>
  </si>
  <si>
    <t>FLAPS TO/APPR
Ice Protection Off</t>
  </si>
  <si>
    <t>Tailwind</t>
  </si>
  <si>
    <t>Headwind</t>
  </si>
  <si>
    <t>REF [0]</t>
  </si>
  <si>
    <t>Slope Corrected V1 [KIAS]</t>
  </si>
  <si>
    <t>Slope Corrected V2 [KIAS]</t>
  </si>
  <si>
    <t>FLAPS TO/APPR, Ice Protection Off</t>
  </si>
  <si>
    <t>Wind Corrected Takeoff Field Length [ft]</t>
  </si>
  <si>
    <t>Slope Corrected Takeoff Field Length [ft]</t>
  </si>
  <si>
    <t>Lookup</t>
  </si>
  <si>
    <t>M40</t>
  </si>
  <si>
    <t>M10</t>
  </si>
  <si>
    <t>M15</t>
  </si>
  <si>
    <t>M5</t>
  </si>
  <si>
    <t>Takeoff Weight Bracket</t>
  </si>
  <si>
    <t>Temperature</t>
  </si>
  <si>
    <t>Airport Elevation</t>
  </si>
  <si>
    <t>X</t>
  </si>
  <si>
    <t>Temp Bracket</t>
  </si>
  <si>
    <t>Not within acceptable config!</t>
  </si>
  <si>
    <t>V1 [Uncorrected]</t>
  </si>
  <si>
    <t>VR [Uncorrected]</t>
  </si>
  <si>
    <t>V2 [Uncorrected]</t>
  </si>
  <si>
    <t>TOFL [Uncorrected]</t>
  </si>
  <si>
    <t>Runway heading</t>
  </si>
  <si>
    <t>Tailwind / Crosswind Component</t>
  </si>
  <si>
    <t>Runway Slope</t>
  </si>
  <si>
    <t>Slope Bracket</t>
  </si>
  <si>
    <t>Runway wind heading</t>
  </si>
  <si>
    <t>Runway wind speed</t>
  </si>
  <si>
    <t>V1 [Winds Corrected]</t>
  </si>
  <si>
    <t>Tailwind / Crosswind Bracket [V1]</t>
  </si>
  <si>
    <t>TOFL [Winds Corrected]</t>
  </si>
  <si>
    <t>V1 [Final]</t>
  </si>
  <si>
    <t>VR [Final]</t>
  </si>
  <si>
    <t>V2 [Final]</t>
  </si>
  <si>
    <t>TOFL [Final]</t>
  </si>
  <si>
    <t>FLAPS TO/APPR, ICE PROTECTION OFF, AIRPORT PRESSURE ALTITUDE -1000)</t>
  </si>
  <si>
    <t>FLAPS TO/APPR, ICE PROTECTION OFF, AIRPORT PRESSURE ALTITUDE 0)</t>
  </si>
  <si>
    <t>FLAPS TO/APPR, ICE PROTECTION OFF, AIRPORT PRESSURE ALTITUDE 1000)</t>
  </si>
  <si>
    <t>FLAPS TO/APPR, ICE PROTECTION OFF, AIRPORT PRESSURE ALTITUDE 2000)</t>
  </si>
  <si>
    <t>FLAPS TO/APPR, ICE PROTECTION OFF, AIRPORT PRESSURE ALTITUDE 3000)</t>
  </si>
  <si>
    <t>FLAPS TO/APPR, ICE PROTECTION OFF, AIRPORT PRESSURE ALTITUDE 4000)</t>
  </si>
  <si>
    <t>FLAPS TO/APPR, ICE PROTECTION OFF, AIRPORT PRESSURE ALTITUDE 5000)</t>
  </si>
  <si>
    <t>FLAPS TO/APPR, ICE PROTECTION OFF, AIRPORT PRESSURE ALTITUDE 6000)</t>
  </si>
  <si>
    <t>FLAPS TO/APPR, ICE PROTECTION OFF, AIRPORT PRESSURE ALTITUDE 7000)</t>
  </si>
  <si>
    <t>FLAPS TO/APPR, ICE PROTECTION OFF, AIRPORT PRESSURE ALTITUDE 8000)</t>
  </si>
  <si>
    <t>FLAPS TO/APPR, ICE PROTECTION OFF, AIRPORT PRESSURE ALTITUDE 9000)</t>
  </si>
  <si>
    <t>FLAPS TO/APPR, ICE PROTECTION OFF, AIRPORT PRESSURE ALTITUDE 10000)</t>
  </si>
  <si>
    <t xml:space="preserve">FLAPS TO/APPR, ICE PROTECTION OFF, 10KT TAILWIND, DRY RUNWAY, 0 SLOPE AIRPORT PRESSURE ALTITUDE 1000, </t>
  </si>
  <si>
    <t xml:space="preserve">FLAPS TO/APPR, ICE PROTECTION OFF, 10KT TAILWIND, DRY RUNWAY, 0 SLOPE AIRPORT PRESSURE ALTITUDE 2000, </t>
  </si>
  <si>
    <t xml:space="preserve">FLAPS TO/APPR, ICE PROTECTION OFF, 10KT TAILWIND, DRY RUNWAY, 0 SLOPE AIRPORT PRESSURE ALTITUDE 3000, </t>
  </si>
  <si>
    <t xml:space="preserve">FLAPS TO/APPR, ICE PROTECTION OFF, 10KT TAILWIND, DRY RUNWAY, 0 SLOPE AIRPORT PRESSURE ALTITUDE 4000, </t>
  </si>
  <si>
    <t xml:space="preserve">FLAPS TO/APPR, ICE PROTECTION OFF, 10KT TAILWIND, DRY RUNWAY, 0 SLOPE AIRPORT PRESSURE ALTITUDE 5000, </t>
  </si>
  <si>
    <t xml:space="preserve">FLAPS TO/APPR, ICE PROTECTION OFF, 10KT TAILWIND, DRY RUNWAY, 0 SLOPE AIRPORT PRESSURE ALTITUDE 6000, </t>
  </si>
  <si>
    <t xml:space="preserve">FLAPS TO/APPR, ICE PROTECTION OFF, 10KT TAILWIND, DRY RUNWAY, 0 SLOPE AIRPORT PRESSURE ALTITUDE 7000, </t>
  </si>
  <si>
    <t xml:space="preserve">FLAPS TO/APPR, ICE PROTECTION OFF, 10KT TAILWIND, DRY RUNWAY, 0 SLOPE AIRPORT PRESSURE ALTITUDE 8000, </t>
  </si>
  <si>
    <t xml:space="preserve">FLAPS TO/APPR, ICE PROTECTION OFF, 10KT TAILWIND, DRY RUNWAY, 0 SLOPE AIRPORT PRESSURE ALTITUDE 9000, </t>
  </si>
  <si>
    <t xml:space="preserve">FLAPS TO/APPR, ICE PROTECTION OFF, 10KT TAILWIND, DRY RUNWAY, 0 SLOPE AIRPORT PRESSURE ALTITUDE 10000, </t>
  </si>
  <si>
    <t>X1</t>
  </si>
  <si>
    <t>Y1</t>
  </si>
  <si>
    <t>X2</t>
  </si>
  <si>
    <t>Y2</t>
  </si>
  <si>
    <t>Gradient (m)</t>
  </si>
  <si>
    <t>MX</t>
  </si>
  <si>
    <t xml:space="preserve">Y intercept (C) </t>
  </si>
  <si>
    <t>Final equation</t>
  </si>
  <si>
    <t>Curve Calc (Straight)</t>
  </si>
  <si>
    <t>For 500 increments on MTOW calcs</t>
  </si>
  <si>
    <t>For 250 increments on MTOW calcs</t>
  </si>
  <si>
    <t>Take the relevant value for the 1000 below</t>
  </si>
  <si>
    <t>Take the relevant value for the 1000 above</t>
  </si>
  <si>
    <t>Subtract them</t>
  </si>
  <si>
    <t>Divide by 2</t>
  </si>
  <si>
    <t>Add / subtract to either of the first two values</t>
  </si>
  <si>
    <t>If closer to 1000 above</t>
  </si>
  <si>
    <t>Take the relevant value for the 500 below</t>
  </si>
  <si>
    <t>Add / subtract to either of the two values above</t>
  </si>
  <si>
    <t>If closer to the 1000 below</t>
  </si>
  <si>
    <t>Take the relevant value for the 500 above</t>
  </si>
  <si>
    <t>Elevation Upper Bracket</t>
  </si>
  <si>
    <t>Elevation Lower Bracket</t>
  </si>
  <si>
    <t>Elevation Rounded to nearest 500</t>
  </si>
  <si>
    <t>Elevation Rounded to nearest 250</t>
  </si>
  <si>
    <t>Elevation Rounded to nearest 1000</t>
  </si>
  <si>
    <t>Elevation Rounded to nearest 125</t>
  </si>
  <si>
    <t>MTOW Limitation (Climb)</t>
  </si>
  <si>
    <t>Calculated Bracket MTOWs (Climb)</t>
  </si>
  <si>
    <t>TW / CW Bracket [TOFL]</t>
  </si>
  <si>
    <t>LOWEST DOCUMENTED TEMP</t>
  </si>
  <si>
    <t>MTOW for Brake Energy (Temperatures, MTOW)</t>
  </si>
  <si>
    <t>MTOW for Climb Requirements (Temperatures, MTOW)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</si>
</sst>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0" xfId="0" applyFont="1"/>
    <xf numFmtId="0" fontId="0" fillId="6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right"/>
    </xf>
    <xf numFmtId="0" fontId="7" fillId="0" borderId="0" xfId="0" applyFont="1"/>
    <xf numFmtId="0" fontId="0" fillId="7" borderId="0" xfId="0" applyFill="1"/>
    <xf numFmtId="0" fontId="0" fillId="9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0" fillId="8" borderId="0" xfId="0" applyFill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7" fillId="10" borderId="0" xfId="0" applyFont="1" applyFill="1"/>
    <xf numFmtId="1" fontId="3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3" fillId="6" borderId="0" xfId="0" applyFont="1" applyFill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7" fillId="2" borderId="5" xfId="0" applyFont="1" applyFill="1" applyBorder="1" applyAlignment="1"/>
  </cellXfs>
  <cellStyles count="1">
    <cellStyle name="Normal" xfId="0" builtinId="0"/>
  </cellStyles>
  <dxfs count="7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8DB-0D8E-494F-9E43-1D773419EB4C}">
  <sheetPr>
    <tabColor theme="7"/>
  </sheetPr>
  <dimension ref="A1:M28"/>
  <sheetViews>
    <sheetView tabSelected="1" workbookViewId="0">
      <selection activeCell="F10" sqref="F10"/>
    </sheetView>
  </sheetViews>
  <sheetFormatPr defaultRowHeight="15" x14ac:dyDescent="0.25"/>
  <cols>
    <col min="1" max="1" width="24.7109375" customWidth="1"/>
    <col min="2" max="2" width="10.42578125" customWidth="1"/>
    <col min="4" max="4" width="31" customWidth="1"/>
    <col min="5" max="5" width="12.85546875" customWidth="1"/>
    <col min="6" max="6" width="30.85546875" customWidth="1"/>
    <col min="7" max="7" width="22.5703125" customWidth="1"/>
    <col min="8" max="8" width="10.85546875" customWidth="1"/>
    <col min="9" max="9" width="31" customWidth="1"/>
    <col min="10" max="10" width="8.5703125" customWidth="1"/>
    <col min="11" max="15" width="13.7109375" customWidth="1"/>
  </cols>
  <sheetData>
    <row r="1" spans="1:13" ht="15" customHeight="1" x14ac:dyDescent="0.25">
      <c r="A1" s="11" t="s">
        <v>4</v>
      </c>
      <c r="B1" s="21">
        <v>9000</v>
      </c>
      <c r="D1" s="20" t="s">
        <v>40</v>
      </c>
      <c r="E1" s="22" cm="1">
        <f t="array" ref="E1">_xlfn.IFS(B1&lt;=7900,7800,
B1 &lt;= 8250, 8000,
B1 &lt;= 8750, 8500,
B1 &lt;= 9250, 9000,
B1 &lt;= 9750, 9500,
B1&lt;= 10300, 10000,
B1 &lt;= 10600, 10600,
B1 &gt; 10600, "ABOVE MTOW")</f>
        <v>9000</v>
      </c>
      <c r="H1" s="40" t="s">
        <v>113</v>
      </c>
      <c r="I1" s="40"/>
    </row>
    <row r="2" spans="1:13" ht="15" customHeight="1" x14ac:dyDescent="0.25">
      <c r="A2" s="11"/>
      <c r="D2" s="20"/>
      <c r="E2" s="37"/>
      <c r="H2" s="3">
        <f>$E$4</f>
        <v>6000</v>
      </c>
      <c r="I2" s="3">
        <f ca="1">IFERROR(
IF(
B10&lt;= INDEX(INDIRECT(F4), 1, 2),
INDEX(INDIRECT(F4), 2, 2),
VLOOKUP(B10,INDIRECT(F4),2,FALSE)), "Not within documented limits")</f>
        <v>8350</v>
      </c>
    </row>
    <row r="3" spans="1:13" ht="15" customHeight="1" x14ac:dyDescent="0.25">
      <c r="A3" s="11" t="s">
        <v>42</v>
      </c>
      <c r="B3" s="21">
        <v>5500</v>
      </c>
      <c r="D3" s="20" t="s">
        <v>110</v>
      </c>
      <c r="E3" s="22">
        <f>IFERROR(MROUND(B3, 1000), VALUE(CONCATENATE("-" &amp; MROUND(ABS(B3), 1000))))</f>
        <v>6000</v>
      </c>
      <c r="F3" s="24" t="str" cm="1">
        <f t="array" ref="F3">IFERROR(_xlfn.IFS(E3 = -1000, "TO_MTOWClimb_TO_NoAI_M1000",
E3 = 0, "TO_MTOWClimb_TO_NoAI_0",
E3 = 1000, "TO_MTOWClimb_TO_NoAI_1000",
E3 = 2000, "TO_MTOWClimb_TO_NoAI_2000",
E3= 3000, "TO_MTOWClimb_TO_NoAI_3000",
E3=4000, "TO_MTOWClimb_TO_NoAI_4000",
E3=5000, "TO_MTOWClimb_TO_NoAI_5000",
E3=6000, "TO_MTOWClimb_TO_NoAI_6000",
E3=7000, "TO_MTOWClimb_TO_NoAI_7000",
E3=8000, "TO_MTOWClimb_TO_NoAI_8000",
E3=9000, "TO_MTOWClimb_TO_NoAI_9000",
E3=10000, "TO_MTOWClimb_TO_NoAI_10000"), "No Table Available")</f>
        <v>TO_MTOWClimb_TO_NoAI_6000</v>
      </c>
      <c r="G3" s="20"/>
      <c r="H3" s="3">
        <f>($E$4-(125*1))</f>
        <v>5875</v>
      </c>
      <c r="I3" s="3">
        <f ca="1">((I2-I4) / 2) + I4</f>
        <v>8437.5</v>
      </c>
    </row>
    <row r="4" spans="1:13" x14ac:dyDescent="0.25">
      <c r="D4" s="20" t="s">
        <v>106</v>
      </c>
      <c r="E4" s="23" cm="1">
        <f t="array" ref="E4">IFERROR(_xlfn.IFS(E3&gt;B3,E3,E3&lt;=B3,E3+1000),0)</f>
        <v>6000</v>
      </c>
      <c r="F4" s="24" t="str" cm="1">
        <f t="array" ref="F4">IFERROR(_xlfn.IFS(E4 = -1000, "TO_MTOWClimb_TO_NoAI_M1000",
E4 = 0, "TO_MTOWClimb_TO_NoAI_0",
E4 = 1000, "TO_MTOWClimb_TO_NoAI_1000",
E4 = 2000, "TO_MTOWClimb_TO_NoAI_2000",
E4= 3000, "TO_MTOWClimb_TO_NoAI_3000",
E4=4000, "TO_MTOWClimb_TO_NoAI_4000",
E4=5000, "TO_MTOWClimb_TO_NoAI_5000",
E4=6000, "TO_MTOWClimb_TO_NoAI_6000",
E4=7000, "TO_MTOWClimb_TO_NoAI_7000",
E4=8000, "TO_MTOWClimb_TO_NoAI_8000",
E4=9000, "TO_MTOWClimb_TO_NoAI_9000",
E4=10000, "TO_MTOWClimb_TO_NoAI_10000"), "No Table Available")</f>
        <v>TO_MTOWClimb_TO_NoAI_6000</v>
      </c>
      <c r="G4" s="20"/>
      <c r="H4" s="3">
        <f>($E$4-(125*2))</f>
        <v>5750</v>
      </c>
      <c r="I4" s="3">
        <f ca="1">((I2-I6) / 2) + I6</f>
        <v>8525</v>
      </c>
    </row>
    <row r="5" spans="1:13" x14ac:dyDescent="0.25">
      <c r="A5" s="11" t="s">
        <v>112</v>
      </c>
      <c r="B5" s="39">
        <f ca="1">VLOOKUP(E8, H2:I10, 2, FALSE)</f>
        <v>8700</v>
      </c>
      <c r="D5" s="20" t="s">
        <v>107</v>
      </c>
      <c r="E5" s="23" cm="1">
        <f t="array" ref="E5">IFERROR(_xlfn.IFS(E3&gt;B3,E3-1000,E3&lt;=B3,E3),0)</f>
        <v>5000</v>
      </c>
      <c r="F5" s="24" t="str" cm="1">
        <f t="array" ref="F5">IFERROR(_xlfn.IFS(E5 = -1000, "TO_MTOWClimb_TO_NoAI_M1000",
E5 = 0, "TO_MTOWClimb_TO_NoAI_0",
E5 = 1000, "TO_MTOWClimb_TO_NoAI_1000",
E5 = 2000, "TO_MTOWClimb_TO_NoAI_2000",
E5= 3000, "TO_MTOWClimb_TO_NoAI_3000",
E5=4000, "TO_MTOWClimb_TO_NoAI_4000",
E5=5000, "TO_MTOWClimb_TO_NoAI_5000",
E5=6000, "TO_MTOWClimb_TO_NoAI_6000",
E5=7000, "TO_MTOWClimb_TO_NoAI_7000",
E5=8000, "TO_MTOWClimb_TO_NoAI_8000",
E5=9000, "TO_MTOWClimb_TO_NoAI_9000",
E5=10000, "TO_MTOWClimb_TO_NoAI_10000"), "No Table Available")</f>
        <v>TO_MTOWClimb_TO_NoAI_5000</v>
      </c>
      <c r="G5" s="20"/>
      <c r="H5" s="3">
        <f>($E$4-(125*3))</f>
        <v>5625</v>
      </c>
      <c r="I5" s="3">
        <f ca="1">((I4-I6) / 2) + I6</f>
        <v>8612.5</v>
      </c>
    </row>
    <row r="6" spans="1:13" x14ac:dyDescent="0.25">
      <c r="A6" s="41" t="str" cm="1">
        <f t="array" aca="1" ref="A6" ca="1">_xlfn.IFS(B5 &gt; B1, "TOW VALID FOR CONDITIONS", B5 &lt; B1, "TOW INVALID FOR CONDITIONS", B5 = B1, "TOW WARNING FOR CONDITIONS")</f>
        <v>TOW INVALID FOR CONDITIONS</v>
      </c>
      <c r="B6" s="41"/>
      <c r="D6" s="20" t="s">
        <v>108</v>
      </c>
      <c r="E6" s="23">
        <f>IFERROR(MROUND(B3, 500), VALUE(CONCATENATE("-" &amp; MROUND(ABS(B3), 500))))</f>
        <v>5500</v>
      </c>
      <c r="G6" s="20"/>
      <c r="H6" s="3">
        <f>($E$4-(125*4))</f>
        <v>5500</v>
      </c>
      <c r="I6" s="3">
        <f ca="1">((I10-I2) / 2) + I2</f>
        <v>8700</v>
      </c>
    </row>
    <row r="7" spans="1:13" x14ac:dyDescent="0.25">
      <c r="A7" s="11"/>
      <c r="B7" s="28"/>
      <c r="D7" s="20" t="s">
        <v>109</v>
      </c>
      <c r="E7" s="23">
        <f>IFERROR(MROUND(B3, 250), VALUE(CONCATENATE("-" &amp; MROUND(ABS(B3), 250))))</f>
        <v>5500</v>
      </c>
      <c r="G7" s="20"/>
      <c r="H7" s="3">
        <f>($E$4-(125*5))</f>
        <v>5375</v>
      </c>
      <c r="I7" s="3">
        <f ca="1" xml:space="preserve"> ((I6-I8) / 2) + I8</f>
        <v>8787.5</v>
      </c>
    </row>
    <row r="8" spans="1:13" x14ac:dyDescent="0.25">
      <c r="A8" s="11"/>
      <c r="B8" s="28"/>
      <c r="D8" s="20" t="s">
        <v>111</v>
      </c>
      <c r="E8" s="23">
        <f>IFERROR(MROUND(B3, 125), VALUE(CONCATENATE("-" &amp; MROUND(ABS(B3), 125))))</f>
        <v>5500</v>
      </c>
      <c r="G8" s="20"/>
      <c r="H8" s="3">
        <f>($E$4-(125*6))</f>
        <v>5250</v>
      </c>
      <c r="I8" s="3">
        <f ca="1">((I6-I10) / 2) + I10</f>
        <v>8875</v>
      </c>
    </row>
    <row r="9" spans="1:13" x14ac:dyDescent="0.25">
      <c r="A9" s="11"/>
      <c r="B9" s="28"/>
      <c r="D9" s="20"/>
      <c r="G9" s="20"/>
      <c r="H9" s="3">
        <f>($E$4-(125*7))</f>
        <v>5125</v>
      </c>
      <c r="I9" s="3">
        <f ca="1">((I8-I10) / 2) + I10</f>
        <v>8962.5</v>
      </c>
    </row>
    <row r="10" spans="1:13" x14ac:dyDescent="0.25">
      <c r="A10" s="11" t="s">
        <v>41</v>
      </c>
      <c r="B10" s="21">
        <v>39</v>
      </c>
      <c r="D10" s="20" t="s">
        <v>44</v>
      </c>
      <c r="E10" s="24" cm="1">
        <f t="array" ref="E10">_xlfn.IFS(E4=-1000,_xlfn.IFS(B10&lt;=-25,"M40",B10&lt;=20,15,B10&lt;=30,25,B10&lt;=37.5,35,B10&lt;=42.5,40,B10&lt;=47.5,45,B10&lt;=52.5,50,B10&gt;52.5,55),
E4=0,_xlfn.IFS(B10&lt;=-25,"M40",B10&lt;=20,15,B10&lt;=30,25,B10&lt;=37.5,35,B10&lt;=42.5,40,B10&lt;=47.5,45,B10&lt;=52.5,50,B10&gt;52.5,55),
E4=1000,_xlfn.IFS(B10&lt;=-25,"M40",B10&lt;=20,15,B10&lt;=27.5,25,B10&lt;=32.5,30,B10&lt;=37.5,35,B10&lt;=42.5,40,B10&lt;=47.5,45,B10&gt;47.5,50),
E4=2000,_xlfn.IFS(B10&lt;=-25,"M40",B10&lt;=20,15,B10&lt;=27.5,25,B10&lt;=32.5,30,B10&lt;=37.5,35,B10&lt;=42.5,40,B10&lt;=47.5,45,B10&gt;47.5,50),
E4=3000,_xlfn.IFS(B10&lt;=-15,"M40",B10&lt;=15,10,B10&lt;=22.5,20,B10&lt;=27.5,20,B10&lt;=32.5,30,B10&lt;=37.5,40,B10&lt;=42.5,40,B10&gt;42.5,45),
E4=4000,_xlfn.IFS(B10&lt;=-15,"M40",B10&lt;=15,10,B10&lt;=22.5,20,B10&lt;=27.5,20,B10&lt;=32.5,30,B10&lt;=37.5,40,B10&lt;=42.5,40,B10&gt;42.5,45),
E4=5000,_xlfn.IFS(B10&lt;=-22.5,"M40",B10&lt;=10,5,B10&lt;=17.5,15,B10&lt;=27.5,25,B10&lt;=32.5,30,B10&lt;=37.5,35,B10&lt;=42.5,40,B10&gt;42.5,45),
E4=6000,_xlfn.IFS(B10&lt;=-20,"M40",B10&lt;=5,0,B10&lt;=15,10,B10&lt;=22.5,20,B10&lt;=27.5,25,B10&lt;=32.5,30,B10&lt;=37.5,35,B10&gt;37.5,40),
E4=7000, _xlfn.IFS(B10&lt;=-20, "M40", B10&lt;=5, 0, B10&lt;=12.5, 10, B10&lt;=17.5, 15, B10&lt;=22.5, 20, B10&lt;=27.5, 25, B10&lt;=32.5, 30, B10&gt;32.5, 35),
E4=8000,_xlfn.IFS(B10&lt;=-25, "M40", B10&lt;=-5, "M10", B10&lt;=5, 0, B10&lt;=12.5, 10, B10&lt;=17.5, 15,  B10&lt;=22.5, 20, B10&lt;=27.5, 25, B10&gt;27.5, 30),
E4=9000, _xlfn.IFS(B10&lt;=-25, "M40", B10&lt;=-5, "M10", B10&lt;=5, 0, B10&lt;=12.5, 10, B10&lt;=17.5, 15,  B10&lt;=22.5, 20, B10&lt;=27.5, 25, B10&gt;27.5, 30),
E4=10000, _xlfn.IFS(B10&lt;=-27.5, "M40", B10&lt;=-10, "M15", B10&lt;= 0, "M5", B10&lt;=7.5, 5, B10&lt;= 12.5, 10, B10&lt;=17.5, 15, B10&lt;=22.5, 20, B10&gt;22.5, 25))</f>
        <v>40</v>
      </c>
      <c r="H10" s="3">
        <f>($E$4-(125*8))</f>
        <v>5000</v>
      </c>
      <c r="I10" s="3">
        <f ca="1">IFERROR(
IF(
B10&lt;= INDEX(INDIRECT(F5), 1, 2),
INDEX(INDIRECT(F5), 2, 2),
VLOOKUP(B10,INDIRECT(F5),2,FALSE)), "Not within documented limits")</f>
        <v>9050</v>
      </c>
    </row>
    <row r="11" spans="1:13" x14ac:dyDescent="0.25">
      <c r="A11" s="11" t="s">
        <v>50</v>
      </c>
      <c r="B11" s="21">
        <v>80</v>
      </c>
      <c r="D11" s="20"/>
      <c r="G11" s="20"/>
      <c r="H11" s="28"/>
    </row>
    <row r="12" spans="1:13" x14ac:dyDescent="0.25">
      <c r="A12" s="11" t="s">
        <v>54</v>
      </c>
      <c r="B12" s="21">
        <v>90</v>
      </c>
      <c r="D12" s="20"/>
      <c r="G12" s="20"/>
      <c r="H12" s="29"/>
      <c r="I12" s="20"/>
    </row>
    <row r="13" spans="1:13" x14ac:dyDescent="0.25">
      <c r="A13" s="11" t="s">
        <v>55</v>
      </c>
      <c r="B13" s="21">
        <v>25</v>
      </c>
      <c r="D13" s="20" t="s">
        <v>51</v>
      </c>
      <c r="E13" s="23">
        <f>B13 * COS(RADIANS(ABS(B11-B12)))</f>
        <v>24.620193825305201</v>
      </c>
      <c r="G13" s="20" t="s">
        <v>114</v>
      </c>
      <c r="H13" s="23" t="str" cm="1">
        <f t="array" ref="H13">_xlfn.IFS(
E13 &lt; -5, "TW10",
E13 &lt; 5, "0",
E13 &lt; 15, "HW10",
E13 &lt; 25, "HW20",
E13 &gt; 25, "HW30")</f>
        <v>HW20</v>
      </c>
      <c r="I13" s="20" t="s">
        <v>57</v>
      </c>
      <c r="J13" s="30" t="str" cm="1">
        <f t="array" ref="J13">_xlfn.IFS(
E13 &lt; -5, "TW10",
E13 &lt; 15, "0",
E13 &gt; 15, "HW30")</f>
        <v>HW30</v>
      </c>
      <c r="M13" s="20"/>
    </row>
    <row r="14" spans="1:13" x14ac:dyDescent="0.25">
      <c r="A14" s="11" t="s">
        <v>52</v>
      </c>
      <c r="B14" s="21">
        <v>1</v>
      </c>
      <c r="D14" s="20" t="s">
        <v>53</v>
      </c>
      <c r="E14" s="23" cm="1">
        <f t="array" ref="E14">_xlfn.IFS(B14&lt;-1.5, -2, B14 &lt;= -0.5, -1, B14 &lt;= 0.5, 0, B14 &lt;= 1.5, 1, B14 &gt; 1.5, 2)</f>
        <v>1</v>
      </c>
    </row>
    <row r="15" spans="1:13" x14ac:dyDescent="0.25">
      <c r="A15" s="11"/>
    </row>
    <row r="16" spans="1:13" x14ac:dyDescent="0.25">
      <c r="A16" s="11" t="s">
        <v>46</v>
      </c>
      <c r="B16" s="26" t="str" cm="1">
        <f t="array" ref="B16">_xlfn.IFS(E4=-1000,
_xlfn.IFS(E1=7800,VLOOKUP(CONCATENATE(E10,"V1"),TO_VSpeeds_TO_NoAI_M1000,2,FALSE),E1=8000,VLOOKUP(CONCATENATE(E10,"V1"),TO_VSpeeds_TO_NoAI_M1000,3,FALSE),E1=8500,VLOOKUP(CONCATENATE(E10,"V1"),TO_VSpeeds_TO_NoAI_M1000,4,FALSE),E1=9000,VLOOKUP(CONCATENATE(E10,"V1"),TO_VSpeeds_TO_NoAI_M1000,5,FALSE),E1=9500,VLOOKUP(CONCATENATE(E10,"V1"),TO_VSpeeds_TO_NoAI_M1000,6,FALSE),E1=10000,VLOOKUP(CONCATENATE(E10,"V1"),TO_VSpeeds_TO_NoAI_M1000,7,FALSE),E1=10600,VLOOKUP(CONCATENATE(E10,"V1"),TO_VSpeeds_TO_NoAI_M1000,8,FALSE)),
E4 = 0,
_xlfn.IFS(E1=7800,VLOOKUP(CONCATENATE(E10,"V1"),TO_VSpeeds_TO_NoAI_0,2,FALSE),E1=8000,VLOOKUP(CONCATENATE(E10,"V1"),TO_VSpeeds_TO_NoAI_0,3,FALSE),E1=8500,VLOOKUP(CONCATENATE(E10,"V1"),TO_VSpeeds_TO_NoAI_0,4,FALSE),E1=9000,VLOOKUP(CONCATENATE(E10,"V1"),TO_VSpeeds_TO_NoAI_0,5,FALSE),E1=9500,VLOOKUP(CONCATENATE(E10,"V1"),TO_VSpeeds_TO_NoAI_0,6,FALSE),E1=10000,VLOOKUP(CONCATENATE(E10,"V1"),TO_VSpeeds_TO_NoAI_0,7,FALSE),E1=10600,VLOOKUP(CONCATENATE(E10,"V1"),TO_VSpeeds_TO_NoAI_0,8,FALSE)),
E4 = 1000,
_xlfn.IFS(E1=7800,VLOOKUP(CONCATENATE(E10,"V1"),TO_VSpeeds_TO_NoAI_1000,2,FALSE),E1=8000,VLOOKUP(CONCATENATE(E10,"V1"),TO_VSpeeds_TO_NoAI_1000,3,FALSE),E1=8500,VLOOKUP(CONCATENATE(E10,"V1"),TO_VSpeeds_TO_NoAI_1000,4,FALSE),E1=9000,VLOOKUP(CONCATENATE(E10,"V1"),TO_VSpeeds_TO_NoAI_1000,5,FALSE),E1=9500,VLOOKUP(CONCATENATE(E10,"V1"),TO_VSpeeds_TO_NoAI_1000,6,FALSE),E1=10000,VLOOKUP(CONCATENATE(E10,"V1"),TO_VSpeeds_TO_NoAI_1000,7,FALSE),E1=10600,VLOOKUP(CONCATENATE(E10,"V1"),TO_VSpeeds_TO_NoAI_1000,8,FALSE)),
E4 = 2000,
_xlfn.IFS(E1=7800,VLOOKUP(CONCATENATE(E10,"V1"),TO_VSpeeds_TO_NoAI_2000,2,FALSE),E1=8000,VLOOKUP(CONCATENATE(E10,"V1"),TO_VSpeeds_TO_NoAI_2000,3,FALSE),E1=8500,VLOOKUP(CONCATENATE(E10,"V1"),TO_VSpeeds_TO_NoAI_2000,4,FALSE),E1=9000,VLOOKUP(CONCATENATE(E10,"V1"),TO_VSpeeds_TO_NoAI_2000,5,FALSE),E1=9500,VLOOKUP(CONCATENATE(E10,"V1"),TO_VSpeeds_TO_NoAI_2000,6,FALSE),E1=10000,VLOOKUP(CONCATENATE(E10,"V1"),TO_VSpeeds_TO_NoAI_2000,7,FALSE),E1=10600,VLOOKUP(CONCATENATE(E10,"V1"),TO_VSpeeds_TO_NoAI_2000,8,FALSE)),
E4 = 3000,
_xlfn.IFS(E1=7800,VLOOKUP(CONCATENATE(E10,"V1"),TO_VSpeeds_TO_NoAI_3000,2,FALSE),E1=8000,VLOOKUP(CONCATENATE(E10,"V1"),TO_VSpeeds_TO_NoAI_3000,3,FALSE),E1=8500,VLOOKUP(CONCATENATE(E10,"V1"),TO_VSpeeds_TO_NoAI_3000,4,FALSE),E1=9000,VLOOKUP(CONCATENATE(E10,"V1"),TO_VSpeeds_TO_NoAI_3000,5,FALSE),E1=9500,VLOOKUP(CONCATENATE(E10,"V1"),TO_VSpeeds_TO_NoAI_3000,6,FALSE),E1=10000,VLOOKUP(CONCATENATE(E10,"V1"),TO_VSpeeds_TO_NoAI_3000,7,FALSE),E1=10600,VLOOKUP(CONCATENATE(E10,"V1"),TO_VSpeeds_TO_NoAI_3000,8,FALSE)),
E4= 4000,
_xlfn.IFS(E1=7800,VLOOKUP(CONCATENATE(E10,"V1"),TO_VSpeeds_TO_NoAI_4000,2,FALSE),E1=8000,VLOOKUP(CONCATENATE(E10,"V1"),TO_VSpeeds_TO_NoAI_4000,3,FALSE),E1=8500,VLOOKUP(CONCATENATE(E10,"V1"),TO_VSpeeds_TO_NoAI_4000,4,FALSE),E1=9000,VLOOKUP(CONCATENATE(E10,"V1"),TO_VSpeeds_TO_NoAI_4000,5,FALSE),E1=9500,VLOOKUP(CONCATENATE(E10,"V1"),TO_VSpeeds_TO_NoAI_4000,6,FALSE),E1=10000,VLOOKUP(CONCATENATE(E10,"V1"),TO_VSpeeds_TO_NoAI_4000,7,FALSE),E1=10600,VLOOKUP(CONCATENATE(E10,"V1"),TO_VSpeeds_TO_NoAI_4000,8,FALSE)),
E4 = 5000,
_xlfn.IFS(E1=7800,VLOOKUP(CONCATENATE(E10,"V1"),TO_VSpeeds_TO_NoAI_5000,2,FALSE),E1=8000,VLOOKUP(CONCATENATE(E10,"V1"),TO_VSpeeds_TO_NoAI_5000,3,FALSE),E1=8500,VLOOKUP(CONCATENATE(E10,"V1"),TO_VSpeeds_TO_NoAI_5000,4,FALSE),E1=9000,VLOOKUP(CONCATENATE(E10,"V1"),TO_VSpeeds_TO_NoAI_5000,5,FALSE),E1=9500,VLOOKUP(CONCATENATE(E10,"V1"),TO_VSpeeds_TO_NoAI_5000,6,FALSE),E1=10000,VLOOKUP(CONCATENATE(E10,"V1"),TO_VSpeeds_TO_NoAI_5000,7,FALSE),E1=10600,VLOOKUP(CONCATENATE(E10,"V1"),TO_VSpeeds_TO_NoAI_5000,8,FALSE)),
E4= 6000,
_xlfn.IFS(E1=7800,VLOOKUP(CONCATENATE(E10,"V1"),TO_VSpeeds_TO_NoAI_6000,2,FALSE),E1=8000,VLOOKUP(CONCATENATE(E10,"V1"),TO_VSpeeds_TO_NoAI_6000,3,FALSE),E1=8500,VLOOKUP(CONCATENATE(E10,"V1"),TO_VSpeeds_TO_NoAI_6000,4,FALSE),E1=9000,VLOOKUP(CONCATENATE(E10,"V1"),TO_VSpeeds_TO_NoAI_6000,5,FALSE),E1=9500,VLOOKUP(CONCATENATE(E10,"V1"),TO_VSpeeds_TO_NoAI_6000,6,FALSE),E1=10000,VLOOKUP(CONCATENATE(E10,"V1"),TO_VSpeeds_TO_NoAI_6000,7,FALSE),E1=10600,VLOOKUP(CONCATENATE(E10,"V1"),TO_VSpeeds_TO_NoAI_6000,8,FALSE)),
E4=7000,
_xlfn.IFS(E1=7800,VLOOKUP(CONCATENATE(E10,"V1"),TO_VSpeeds_TO_NoAI_7000,2,FALSE),E1=8000,VLOOKUP(CONCATENATE(E10,"V1"),TO_VSpeeds_TO_NoAI_7000,3,FALSE),E1=8500,VLOOKUP(CONCATENATE(E10,"V1"),TO_VSpeeds_TO_NoAI_7000,4,FALSE),E1=9000,VLOOKUP(CONCATENATE(E10,"V1"),TO_VSpeeds_TO_NoAI_7000,5,FALSE),E1=9500,VLOOKUP(CONCATENATE(E10,"V1"),TO_VSpeeds_TO_NoAI_7000,6,FALSE),E1=10000,VLOOKUP(CONCATENATE(E10,"V1"),TO_VSpeeds_TO_NoAI_7000,7,FALSE),E1=10600,VLOOKUP(CONCATENATE(E10,"V1"),TO_VSpeeds_TO_NoAI_7000,8,FALSE)),
E4=8000,
_xlfn.IFS(E1=7800,VLOOKUP(CONCATENATE(E10,"V1"),TO_VSpeeds_TO_NoAI_8000,2,FALSE),E1=8000,VLOOKUP(CONCATENATE(E10,"V1"),TO_VSpeeds_TO_NoAI_8000,3,FALSE),E1=8500,VLOOKUP(CONCATENATE(E10,"V1"),TO_VSpeeds_TO_NoAI_8000,4,FALSE),E1=9000,VLOOKUP(CONCATENATE(E10,"V1"),TO_VSpeeds_TO_NoAI_8000,5,FALSE),E1=9500,VLOOKUP(CONCATENATE(E10,"V1"),TO_VSpeeds_TO_NoAI_8000,6,FALSE),E1=10000,VLOOKUP(CONCATENATE(E10,"V1"),TO_VSpeeds_TO_NoAI_8000,7,FALSE),E1=10600,VLOOKUP(CONCATENATE(E10,"V1"),TO_VSpeeds_TO_NoAI_8000,8,FALSE)),
E4=9000,
_xlfn.IFS(E1=7800,VLOOKUP(CONCATENATE(E10,"V1"),TO_VSpeeds_TO_NoAI_9000,2,FALSE),E1=8000,VLOOKUP(CONCATENATE(E10,"V1"),TO_VSpeeds_TO_NoAI_9000,3,FALSE),E1=8500,VLOOKUP(CONCATENATE(E10,"V1"),TO_VSpeeds_TO_NoAI_9000,4,FALSE),E1=9000,VLOOKUP(CONCATENATE(E10,"V1"),TO_VSpeeds_TO_NoAI_9000,5,FALSE),E1=9500,VLOOKUP(CONCATENATE(E10,"V1"),TO_VSpeeds_TO_NoAI_9000,6,FALSE),E1=10000,VLOOKUP(CONCATENATE(E10,"V1"),TO_VSpeeds_TO_NoAI_9000,7,FALSE),E1=10600,VLOOKUP(CONCATENATE(E10,"V1"),TO_VSpeeds_TO_NoAI_9000,8,FALSE)),
E=10000,
_xlfn.IFS(E1=7800,VLOOKUP(CONCATENATE(E10,"V1"),TO_VSpeeds_TO_NoAI_10000,2,FALSE),E1=8000,VLOOKUP(CONCATENATE(E10,"V1"),TO_VSpeeds_TO_NoAI_10000,3,FALSE),E1=8500,VLOOKUP(CONCATENATE(E10,"V1"),TO_VSpeeds_TO_NoAI_10000,4,FALSE),E1=9000,VLOOKUP(CONCATENATE(E10,"V1"),TO_VSpeeds_TO_NoAI_10000,5,FALSE),E1=9500,VLOOKUP(CONCATENATE(E10,"V1"),TO_VSpeeds_TO_NoAI_10000,6,FALSE),E1=10000,VLOOKUP(CONCATENATE(E10,"V1"),TO_VSpeeds_TO_NoAI_10000,7,FALSE),E1=10600,VLOOKUP(CONCATENATE(E10,"V1"),TO_VSpeeds_TO_NoAI_10000,8,FALSE)))</f>
        <v>X</v>
      </c>
      <c r="D16" s="25" t="s">
        <v>45</v>
      </c>
    </row>
    <row r="17" spans="1:4" x14ac:dyDescent="0.25">
      <c r="A17" s="11" t="s">
        <v>47</v>
      </c>
      <c r="B17" s="26" t="str" cm="1">
        <f t="array" ref="B17">_xlfn.IFS(E4=-1000,
_xlfn.IFS(E1=7800,VLOOKUP(CONCATENATE(E10,"VR"),TO_VSpeeds_TO_NoAI_M1000,2,FALSE),E1=8000,VLOOKUP(CONCATENATE(E10,"VR"),TO_VSpeeds_TO_NoAI_M1000,3,FALSE),E1=8500,VLOOKUP(CONCATENATE(E10,"VR"),TO_VSpeeds_TO_NoAI_M1000,4,FALSE),E1=9000,VLOOKUP(CONCATENATE(E10,"VR"),TO_VSpeeds_TO_NoAI_M1000,5,FALSE),E1=9500,VLOOKUP(CONCATENATE(E10,"VR"),TO_VSpeeds_TO_NoAI_M1000,6,FALSE),E1=10000,VLOOKUP(CONCATENATE(E10,"VR"),TO_VSpeeds_TO_NoAI_M1000,7,FALSE),E1=10600,VLOOKUP(CONCATENATE(E10,"VR"),TO_VSpeeds_TO_NoAI_M1000,8,FALSE)),
E4 = 0,
_xlfn.IFS(E1=7800,VLOOKUP(CONCATENATE(E10,"VR"),TO_VSpeeds_TO_NoAI_0,2,FALSE),E1=8000,VLOOKUP(CONCATENATE(E10,"VR"),TO_VSpeeds_TO_NoAI_0,3,FALSE),E1=8500,VLOOKUP(CONCATENATE(E10,"VR"),TO_VSpeeds_TO_NoAI_0,4,FALSE),E1=9000,VLOOKUP(CONCATENATE(E10,"VR"),TO_VSpeeds_TO_NoAI_0,5,FALSE),E1=9500,VLOOKUP(CONCATENATE(E10,"VR"),TO_VSpeeds_TO_NoAI_0,6,FALSE),E1=10000,VLOOKUP(CONCATENATE(E10,"VR"),TO_VSpeeds_TO_NoAI_0,7,FALSE),E1=10600,VLOOKUP(CONCATENATE(E10,"VR"),TO_VSpeeds_TO_NoAI_0,8,FALSE)),
E4 = 1000,
_xlfn.IFS(E1=7800,VLOOKUP(CONCATENATE(E10,"VR"),TO_VSpeeds_TO_NoAI_1000,2,FALSE),E1=8000,VLOOKUP(CONCATENATE(E10,"VR"),TO_VSpeeds_TO_NoAI_1000,3,FALSE),E1=8500,VLOOKUP(CONCATENATE(E10,"VR"),TO_VSpeeds_TO_NoAI_1000,4,FALSE),E1=9000,VLOOKUP(CONCATENATE(E10,"VR"),TO_VSpeeds_TO_NoAI_1000,5,FALSE),E1=9500,VLOOKUP(CONCATENATE(E10,"VR"),TO_VSpeeds_TO_NoAI_1000,6,FALSE),E1=10000,VLOOKUP(CONCATENATE(E10,"VR"),TO_VSpeeds_TO_NoAI_1000,7,FALSE),E1=10600,VLOOKUP(CONCATENATE(E10,"VR"),TO_VSpeeds_TO_NoAI_1000,8,FALSE)),
E4 = 2000,
_xlfn.IFS(E1=7800,VLOOKUP(CONCATENATE(E10,"VR"),TO_VSpeeds_TO_NoAI_2000,2,FALSE),E1=8000,VLOOKUP(CONCATENATE(E10,"VR"),TO_VSpeeds_TO_NoAI_2000,3,FALSE),E1=8500,VLOOKUP(CONCATENATE(E10,"VR"),TO_VSpeeds_TO_NoAI_2000,4,FALSE),E1=9000,VLOOKUP(CONCATENATE(E10,"VR"),TO_VSpeeds_TO_NoAI_2000,5,FALSE),E1=9500,VLOOKUP(CONCATENATE(E10,"VR"),TO_VSpeeds_TO_NoAI_2000,6,FALSE),E1=10000,VLOOKUP(CONCATENATE(E10,"VR"),TO_VSpeeds_TO_NoAI_2000,7,FALSE),E1=10600,VLOOKUP(CONCATENATE(E10,"VR"),TO_VSpeeds_TO_NoAI_2000,8,FALSE)),
E4 = 3000,
_xlfn.IFS(E1=7800,VLOOKUP(CONCATENATE(E10,"VR"),TO_VSpeeds_TO_NoAI_3000,2,FALSE),E1=8000,VLOOKUP(CONCATENATE(E10,"VR"),TO_VSpeeds_TO_NoAI_3000,3,FALSE),E1=8500,VLOOKUP(CONCATENATE(E10,"VR"),TO_VSpeeds_TO_NoAI_3000,4,FALSE),E1=9000,VLOOKUP(CONCATENATE(E10,"VR"),TO_VSpeeds_TO_NoAI_3000,5,FALSE),E1=9500,VLOOKUP(CONCATENATE(E10,"VR"),TO_VSpeeds_TO_NoAI_3000,6,FALSE),E1=10000,VLOOKUP(CONCATENATE(E10,"VR"),TO_VSpeeds_TO_NoAI_3000,7,FALSE),E1=10600,VLOOKUP(CONCATENATE(E10,"VR"),TO_VSpeeds_TO_NoAI_3000,8,FALSE)),
E4= 4000,
_xlfn.IFS(E1=7800,VLOOKUP(CONCATENATE(E10,"VR"),TO_VSpeeds_TO_NoAI_4000,2,FALSE),E1=8000,VLOOKUP(CONCATENATE(E10,"VR"),TO_VSpeeds_TO_NoAI_4000,3,FALSE),E1=8500,VLOOKUP(CONCATENATE(E10,"VR"),TO_VSpeeds_TO_NoAI_4000,4,FALSE),E1=9000,VLOOKUP(CONCATENATE(E10,"VR"),TO_VSpeeds_TO_NoAI_4000,5,FALSE),E1=9500,VLOOKUP(CONCATENATE(E10,"VR"),TO_VSpeeds_TO_NoAI_4000,6,FALSE),E1=10000,VLOOKUP(CONCATENATE(E10,"VR"),TO_VSpeeds_TO_NoAI_4000,7,FALSE),E1=10600,VLOOKUP(CONCATENATE(E10,"VR"),TO_VSpeeds_TO_NoAI_4000,8,FALSE)),
E4 = 5000,
_xlfn.IFS(E1=7800,VLOOKUP(CONCATENATE(E10,"VR"),TO_VSpeeds_TO_NoAI_5000,2,FALSE),E1=8000,VLOOKUP(CONCATENATE(E10,"VR"),TO_VSpeeds_TO_NoAI_5000,3,FALSE),E1=8500,VLOOKUP(CONCATENATE(E10,"VR"),TO_VSpeeds_TO_NoAI_5000,4,FALSE),E1=9000,VLOOKUP(CONCATENATE(E10,"VR"),TO_VSpeeds_TO_NoAI_5000,5,FALSE),E1=9500,VLOOKUP(CONCATENATE(E10,"VR"),TO_VSpeeds_TO_NoAI_5000,6,FALSE),E1=10000,VLOOKUP(CONCATENATE(E10,"VR"),TO_VSpeeds_TO_NoAI_5000,7,FALSE),E1=10600,VLOOKUP(CONCATENATE(E10,"VR"),TO_VSpeeds_TO_NoAI_5000,8,FALSE)),
E4= 6000,
_xlfn.IFS(E1=7800,VLOOKUP(CONCATENATE(E10,"VR"),TO_VSpeeds_TO_NoAI_6000,2,FALSE),E1=8000,VLOOKUP(CONCATENATE(E10,"VR"),TO_VSpeeds_TO_NoAI_6000,3,FALSE),E1=8500,VLOOKUP(CONCATENATE(E10,"VR"),TO_VSpeeds_TO_NoAI_6000,4,FALSE),E1=9000,VLOOKUP(CONCATENATE(E10,"VR"),TO_VSpeeds_TO_NoAI_6000,5,FALSE),E1=9500,VLOOKUP(CONCATENATE(E10,"VR"),TO_VSpeeds_TO_NoAI_6000,6,FALSE),E1=10000,VLOOKUP(CONCATENATE(E10,"VR"),TO_VSpeeds_TO_NoAI_6000,7,FALSE),E1=10600,VLOOKUP(CONCATENATE(E10,"VR"),TO_VSpeeds_TO_NoAI_6000,8,FALSE)),
E4=7000,
_xlfn.IFS(E1=7800,VLOOKUP(CONCATENATE(E10,"VR"),TO_VSpeeds_TO_NoAI_7000,2,FALSE),E1=8000,VLOOKUP(CONCATENATE(E10,"VR"),TO_VSpeeds_TO_NoAI_7000,3,FALSE),E1=8500,VLOOKUP(CONCATENATE(E10,"VR"),TO_VSpeeds_TO_NoAI_7000,4,FALSE),E1=9000,VLOOKUP(CONCATENATE(E10,"VR"),TO_VSpeeds_TO_NoAI_7000,5,FALSE),E1=9500,VLOOKUP(CONCATENATE(E10,"VR"),TO_VSpeeds_TO_NoAI_7000,6,FALSE),E1=10000,VLOOKUP(CONCATENATE(E10,"VR"),TO_VSpeeds_TO_NoAI_7000,7,FALSE),E1=10600,VLOOKUP(CONCATENATE(E10,"VR"),TO_VSpeeds_TO_NoAI_7000,8,FALSE)),
E4=8000,
_xlfn.IFS(E1=7800,VLOOKUP(CONCATENATE(E10,"VR"),TO_VSpeeds_TO_NoAI_8000,2,FALSE),E1=8000,VLOOKUP(CONCATENATE(E10,"VR"),TO_VSpeeds_TO_NoAI_8000,3,FALSE),E1=8500,VLOOKUP(CONCATENATE(E10,"VR"),TO_VSpeeds_TO_NoAI_8000,4,FALSE),E1=9000,VLOOKUP(CONCATENATE(E10,"VR"),TO_VSpeeds_TO_NoAI_8000,5,FALSE),E1=9500,VLOOKUP(CONCATENATE(E10,"VR"),TO_VSpeeds_TO_NoAI_8000,6,FALSE),E1=10000,VLOOKUP(CONCATENATE(E10,"VR"),TO_VSpeeds_TO_NoAI_8000,7,FALSE),E1=10600,VLOOKUP(CONCATENATE(E10,"VR"),TO_VSpeeds_TO_NoAI_8000,8,FALSE)),
E4=9000,
_xlfn.IFS(E1=7800,VLOOKUP(CONCATENATE(E10,"VR"),TO_VSpeeds_TO_NoAI_9000,2,FALSE),E1=8000,VLOOKUP(CONCATENATE(E10,"VR"),TO_VSpeeds_TO_NoAI_9000,3,FALSE),E1=8500,VLOOKUP(CONCATENATE(E10,"VR"),TO_VSpeeds_TO_NoAI_9000,4,FALSE),E1=9000,VLOOKUP(CONCATENATE(E10,"VR"),TO_VSpeeds_TO_NoAI_9000,5,FALSE),E1=9500,VLOOKUP(CONCATENATE(E10,"VR"),TO_VSpeeds_TO_NoAI_9000,6,FALSE),E1=10000,VLOOKUP(CONCATENATE(E10,"VR"),TO_VSpeeds_TO_NoAI_9000,7,FALSE),E1=10600,VLOOKUP(CONCATENATE(E10,"VR"),TO_VSpeeds_TO_NoAI_9000,8,FALSE)),
E=10000,
_xlfn.IFS(E1=7800,VLOOKUP(CONCATENATE(E10,"VR"),TO_VSpeeds_TO_NoAI_10000,2,FALSE),E1=8000,VLOOKUP(CONCATENATE(E10,"VR"),TO_VSpeeds_TO_NoAI_10000,3,FALSE),E1=8500,VLOOKUP(CONCATENATE(E10,"VR"),TO_VSpeeds_TO_NoAI_10000,4,FALSE),E1=9000,VLOOKUP(CONCATENATE(E10,"VR"),TO_VSpeeds_TO_NoAI_10000,5,FALSE),E1=9500,VLOOKUP(CONCATENATE(E10,"VR"),TO_VSpeeds_TO_NoAI_10000,6,FALSE),E1=10000,VLOOKUP(CONCATENATE(E10,"VR"),TO_VSpeeds_TO_NoAI_10000,7,FALSE),E1=10600,VLOOKUP(CONCATENATE(E10,"VR"),TO_VSpeeds_TO_NoAI_10000,8,FALSE)))</f>
        <v>X</v>
      </c>
      <c r="D17" s="25" t="s">
        <v>45</v>
      </c>
    </row>
    <row r="18" spans="1:4" x14ac:dyDescent="0.25">
      <c r="A18" s="11" t="s">
        <v>48</v>
      </c>
      <c r="B18" s="26" t="str" cm="1">
        <f t="array" ref="B18">_xlfn.IFS(E4=-1000,
_xlfn.IFS(E1=7800,VLOOKUP(CONCATENATE(E10,"V2"),TO_VSpeeds_TO_NoAI_M1000,2,FALSE),E1=8000,VLOOKUP(CONCATENATE(E10,"V2"),TO_VSpeeds_TO_NoAI_M1000,3,FALSE),E1=8500,VLOOKUP(CONCATENATE(E10,"V2"),TO_VSpeeds_TO_NoAI_M1000,4,FALSE),E1=9000,VLOOKUP(CONCATENATE(E10,"V2"),TO_VSpeeds_TO_NoAI_M1000,5,FALSE),E1=9500,VLOOKUP(CONCATENATE(E10,"V2"),TO_VSpeeds_TO_NoAI_M1000,6,FALSE),E1=10000,VLOOKUP(CONCATENATE(E10,"V2"),TO_VSpeeds_TO_NoAI_M1000,7,FALSE),E1=10600,VLOOKUP(CONCATENATE(E10,"V2"),TO_VSpeeds_TO_NoAI_M1000,8,FALSE)),
E4 = 0,
_xlfn.IFS(E1=7800,VLOOKUP(CONCATENATE(E10,"V2"),TO_VSpeeds_TO_NoAI_0,2,FALSE),E1=8000,VLOOKUP(CONCATENATE(E10,"V2"),TO_VSpeeds_TO_NoAI_0,3,FALSE),E1=8500,VLOOKUP(CONCATENATE(E10,"V2"),TO_VSpeeds_TO_NoAI_0,4,FALSE),E1=9000,VLOOKUP(CONCATENATE(E10,"V2"),TO_VSpeeds_TO_NoAI_0,5,FALSE),E1=9500,VLOOKUP(CONCATENATE(E10,"V2"),TO_VSpeeds_TO_NoAI_0,6,FALSE),E1=10000,VLOOKUP(CONCATENATE(E10,"V2"),TO_VSpeeds_TO_NoAI_0,7,FALSE),E1=10600,VLOOKUP(CONCATENATE(E10,"V2"),TO_VSpeeds_TO_NoAI_0,8,FALSE)),
E4 = 1000,
_xlfn.IFS(E1=7800,VLOOKUP(CONCATENATE(E10,"V2"),TO_VSpeeds_TO_NoAI_1000,2,FALSE),E1=8000,VLOOKUP(CONCATENATE(E10,"V2"),TO_VSpeeds_TO_NoAI_1000,3,FALSE),E1=8500,VLOOKUP(CONCATENATE(E10,"V2"),TO_VSpeeds_TO_NoAI_1000,4,FALSE),E1=9000,VLOOKUP(CONCATENATE(E10,"V2"),TO_VSpeeds_TO_NoAI_1000,5,FALSE),E1=9500,VLOOKUP(CONCATENATE(E10,"V2"),TO_VSpeeds_TO_NoAI_1000,6,FALSE),E1=10000,VLOOKUP(CONCATENATE(E10,"V2"),TO_VSpeeds_TO_NoAI_1000,7,FALSE),E1=10600,VLOOKUP(CONCATENATE(E10,"V2"),TO_VSpeeds_TO_NoAI_1000,8,FALSE)),
E4 = 2000,
_xlfn.IFS(E1=7800,VLOOKUP(CONCATENATE(E10,"V2"),TO_VSpeeds_TO_NoAI_2000,2,FALSE),E1=8000,VLOOKUP(CONCATENATE(E10,"V2"),TO_VSpeeds_TO_NoAI_2000,3,FALSE),E1=8500,VLOOKUP(CONCATENATE(E10,"V2"),TO_VSpeeds_TO_NoAI_2000,4,FALSE),E1=9000,VLOOKUP(CONCATENATE(E10,"V2"),TO_VSpeeds_TO_NoAI_2000,5,FALSE),E1=9500,VLOOKUP(CONCATENATE(E10,"V2"),TO_VSpeeds_TO_NoAI_2000,6,FALSE),E1=10000,VLOOKUP(CONCATENATE(E10,"V2"),TO_VSpeeds_TO_NoAI_2000,7,FALSE),E1=10600,VLOOKUP(CONCATENATE(E10,"V2"),TO_VSpeeds_TO_NoAI_2000,8,FALSE)),
E4 = 3000,
_xlfn.IFS(E1=7800,VLOOKUP(CONCATENATE(E10,"V2"),TO_VSpeeds_TO_NoAI_3000,2,FALSE),E1=8000,VLOOKUP(CONCATENATE(E10,"V2"),TO_VSpeeds_TO_NoAI_3000,3,FALSE),E1=8500,VLOOKUP(CONCATENATE(E10,"V2"),TO_VSpeeds_TO_NoAI_3000,4,FALSE),E1=9000,VLOOKUP(CONCATENATE(E10,"V2"),TO_VSpeeds_TO_NoAI_3000,5,FALSE),E1=9500,VLOOKUP(CONCATENATE(E10,"V2"),TO_VSpeeds_TO_NoAI_3000,6,FALSE),E1=10000,VLOOKUP(CONCATENATE(E10,"V2"),TO_VSpeeds_TO_NoAI_3000,7,FALSE),E1=10600,VLOOKUP(CONCATENATE(E10,"V2"),TO_VSpeeds_TO_NoAI_3000,8,FALSE)),
E4= 4000,
_xlfn.IFS(E1=7800,VLOOKUP(CONCATENATE(E10,"V2"),TO_VSpeeds_TO_NoAI_4000,2,FALSE),E1=8000,VLOOKUP(CONCATENATE(E10,"V2"),TO_VSpeeds_TO_NoAI_4000,3,FALSE),E1=8500,VLOOKUP(CONCATENATE(E10,"V2"),TO_VSpeeds_TO_NoAI_4000,4,FALSE),E1=9000,VLOOKUP(CONCATENATE(E10,"V2"),TO_VSpeeds_TO_NoAI_4000,5,FALSE),E1=9500,VLOOKUP(CONCATENATE(E10,"V2"),TO_VSpeeds_TO_NoAI_4000,6,FALSE),E1=10000,VLOOKUP(CONCATENATE(E10,"V2"),TO_VSpeeds_TO_NoAI_4000,7,FALSE),E1=10600,VLOOKUP(CONCATENATE(E10,"V2"),TO_VSpeeds_TO_NoAI_4000,8,FALSE)),
E4 = 5000,
_xlfn.IFS(E1=7800,VLOOKUP(CONCATENATE(E10,"V2"),TO_VSpeeds_TO_NoAI_5000,2,FALSE),E1=8000,VLOOKUP(CONCATENATE(E10,"V2"),TO_VSpeeds_TO_NoAI_5000,3,FALSE),E1=8500,VLOOKUP(CONCATENATE(E10,"V2"),TO_VSpeeds_TO_NoAI_5000,4,FALSE),E1=9000,VLOOKUP(CONCATENATE(E10,"V2"),TO_VSpeeds_TO_NoAI_5000,5,FALSE),E1=9500,VLOOKUP(CONCATENATE(E10,"V2"),TO_VSpeeds_TO_NoAI_5000,6,FALSE),E1=10000,VLOOKUP(CONCATENATE(E10,"V2"),TO_VSpeeds_TO_NoAI_5000,7,FALSE),E1=10600,VLOOKUP(CONCATENATE(E10,"V2"),TO_VSpeeds_TO_NoAI_5000,8,FALSE)),
E4= 6000,
_xlfn.IFS(E1=7800,VLOOKUP(CONCATENATE(E10,"V2"),TO_VSpeeds_TO_NoAI_6000,2,FALSE),E1=8000,VLOOKUP(CONCATENATE(E10,"V2"),TO_VSpeeds_TO_NoAI_6000,3,FALSE),E1=8500,VLOOKUP(CONCATENATE(E10,"V2"),TO_VSpeeds_TO_NoAI_6000,4,FALSE),E1=9000,VLOOKUP(CONCATENATE(E10,"V2"),TO_VSpeeds_TO_NoAI_6000,5,FALSE),E1=9500,VLOOKUP(CONCATENATE(E10,"V2"),TO_VSpeeds_TO_NoAI_6000,6,FALSE),E1=10000,VLOOKUP(CONCATENATE(E10,"V2"),TO_VSpeeds_TO_NoAI_6000,7,FALSE),E1=10600,VLOOKUP(CONCATENATE(E10,"V2"),TO_VSpeeds_TO_NoAI_6000,8,FALSE)),
E4=7000,
_xlfn.IFS(E1=7800,VLOOKUP(CONCATENATE(E10,"V2"),TO_VSpeeds_TO_NoAI_7000,2,FALSE),E1=8000,VLOOKUP(CONCATENATE(E10,"V2"),TO_VSpeeds_TO_NoAI_7000,3,FALSE),E1=8500,VLOOKUP(CONCATENATE(E10,"V2"),TO_VSpeeds_TO_NoAI_7000,4,FALSE),E1=9000,VLOOKUP(CONCATENATE(E10,"V2"),TO_VSpeeds_TO_NoAI_7000,5,FALSE),E1=9500,VLOOKUP(CONCATENATE(E10,"V2"),TO_VSpeeds_TO_NoAI_7000,6,FALSE),E1=10000,VLOOKUP(CONCATENATE(E10,"V2"),TO_VSpeeds_TO_NoAI_7000,7,FALSE),E1=10600,VLOOKUP(CONCATENATE(E10,"V2"),TO_VSpeeds_TO_NoAI_7000,8,FALSE)),
E4=8000,
_xlfn.IFS(E1=7800,VLOOKUP(CONCATENATE(E10,"V2"),TO_VSpeeds_TO_NoAI_8000,2,FALSE),E1=8000,VLOOKUP(CONCATENATE(E10,"V2"),TO_VSpeeds_TO_NoAI_8000,3,FALSE),E1=8500,VLOOKUP(CONCATENATE(E10,"V2"),TO_VSpeeds_TO_NoAI_8000,4,FALSE),E1=9000,VLOOKUP(CONCATENATE(E10,"V2"),TO_VSpeeds_TO_NoAI_8000,5,FALSE),E1=9500,VLOOKUP(CONCATENATE(E10,"V2"),TO_VSpeeds_TO_NoAI_8000,6,FALSE),E1=10000,VLOOKUP(CONCATENATE(E10,"V2"),TO_VSpeeds_TO_NoAI_8000,7,FALSE),E1=10600,VLOOKUP(CONCATENATE(E10,"V2"),TO_VSpeeds_TO_NoAI_8000,8,FALSE)),
E4=9000,
_xlfn.IFS(E1=7800,VLOOKUP(CONCATENATE(E10,"V2"),TO_VSpeeds_TO_NoAI_9000,2,FALSE),E1=8000,VLOOKUP(CONCATENATE(E10,"V2"),TO_VSpeeds_TO_NoAI_9000,3,FALSE),E1=8500,VLOOKUP(CONCATENATE(E10,"V2"),TO_VSpeeds_TO_NoAI_9000,4,FALSE),E1=9000,VLOOKUP(CONCATENATE(E10,"V2"),TO_VSpeeds_TO_NoAI_9000,5,FALSE),E1=9500,VLOOKUP(CONCATENATE(E10,"V2"),TO_VSpeeds_TO_NoAI_9000,6,FALSE),E1=10000,VLOOKUP(CONCATENATE(E10,"V2"),TO_VSpeeds_TO_NoAI_9000,7,FALSE),E1=10600,VLOOKUP(CONCATENATE(E10,"V2"),TO_VSpeeds_TO_NoAI_9000,8,FALSE)),
E=10000,
_xlfn.IFS(E1=7800,VLOOKUP(CONCATENATE(E10,"V2"),TO_VSpeeds_TO_NoAI_10000,2,FALSE),E1=8000,VLOOKUP(CONCATENATE(E10,"V2"),TO_VSpeeds_TO_NoAI_10000,3,FALSE),E1=8500,VLOOKUP(CONCATENATE(E10,"V2"),TO_VSpeeds_TO_NoAI_10000,4,FALSE),E1=9000,VLOOKUP(CONCATENATE(E10,"V2"),TO_VSpeeds_TO_NoAI_10000,5,FALSE),E1=9500,VLOOKUP(CONCATENATE(E10,"V2"),TO_VSpeeds_TO_NoAI_10000,6,FALSE),E1=10000,VLOOKUP(CONCATENATE(E10,"V2"),TO_VSpeeds_TO_NoAI_10000,7,FALSE),E1=10600,VLOOKUP(CONCATENATE(E10,"V2"),TO_VSpeeds_TO_NoAI_10000,8,FALSE)))</f>
        <v>X</v>
      </c>
      <c r="D18" s="25" t="s">
        <v>45</v>
      </c>
    </row>
    <row r="19" spans="1:4" x14ac:dyDescent="0.25">
      <c r="A19" s="11" t="s">
        <v>49</v>
      </c>
      <c r="B19" s="26" t="str" cm="1">
        <f t="array" ref="B19">_xlfn.IFS(E4=-1000,
_xlfn.IFS(E1=7800,VLOOKUP(CONCATENATE(E10,"TOFL"),TO_VSpeeds_TO_NoAI_M1000,2,FALSE),E1=8000,VLOOKUP(CONCATENATE(E10,"TOFL"),TO_VSpeeds_TO_NoAI_M1000,3,FALSE),E1=8500,VLOOKUP(CONCATENATE(E10,"TOFL"),TO_VSpeeds_TO_NoAI_M1000,4,FALSE),E1=9000,VLOOKUP(CONCATENATE(E10,"TOFL"),TO_VSpeeds_TO_NoAI_M1000,5,FALSE),E1=9500,VLOOKUP(CONCATENATE(E10,"TOFL"),TO_VSpeeds_TO_NoAI_M1000,6,FALSE),E1=10000,VLOOKUP(CONCATENATE(E10,"TOFL"),TO_VSpeeds_TO_NoAI_M1000,7,FALSE),E1=10600,VLOOKUP(CONCATENATE(E10,"TOFL"),TO_VSpeeds_TO_NoAI_M1000,8,FALSE)),
E4 = 0,
_xlfn.IFS(E1=7800,VLOOKUP(CONCATENATE(E10,"TOFL"),TO_VSpeeds_TO_NoAI_0,2,FALSE),E1=8000,VLOOKUP(CONCATENATE(E10,"TOFL"),TO_VSpeeds_TO_NoAI_0,3,FALSE),E1=8500,VLOOKUP(CONCATENATE(E10,"TOFL"),TO_VSpeeds_TO_NoAI_0,4,FALSE),E1=9000,VLOOKUP(CONCATENATE(E10,"TOFL"),TO_VSpeeds_TO_NoAI_0,5,FALSE),E1=9500,VLOOKUP(CONCATENATE(E10,"TOFL"),TO_VSpeeds_TO_NoAI_0,6,FALSE),E1=10000,VLOOKUP(CONCATENATE(E10,"TOFL"),TO_VSpeeds_TO_NoAI_0,7,FALSE),E1=10600,VLOOKUP(CONCATENATE(E10,"TOFL"),TO_VSpeeds_TO_NoAI_0,8,FALSE)),
E4 = 1000,
_xlfn.IFS(E1=7800,VLOOKUP(CONCATENATE(E10,"TOFL"),TO_VSpeeds_TO_NoAI_1000,2,FALSE),E1=8000,VLOOKUP(CONCATENATE(E10,"TOFL"),TO_VSpeeds_TO_NoAI_1000,3,FALSE),E1=8500,VLOOKUP(CONCATENATE(E10,"TOFL"),TO_VSpeeds_TO_NoAI_1000,4,FALSE),E1=9000,VLOOKUP(CONCATENATE(E10,"TOFL"),TO_VSpeeds_TO_NoAI_1000,5,FALSE),E1=9500,VLOOKUP(CONCATENATE(E10,"TOFL"),TO_VSpeeds_TO_NoAI_1000,6,FALSE),E1=10000,VLOOKUP(CONCATENATE(E10,"TOFL"),TO_VSpeeds_TO_NoAI_1000,7,FALSE),E1=10600,VLOOKUP(CONCATENATE(E10,"TOFL"),TO_VSpeeds_TO_NoAI_1000,8,FALSE)),
E4 = 2000,
_xlfn.IFS(E1=7800,VLOOKUP(CONCATENATE(E10,"TOFL"),TO_VSpeeds_TO_NoAI_2000,2,FALSE),E1=8000,VLOOKUP(CONCATENATE(E10,"TOFL"),TO_VSpeeds_TO_NoAI_2000,3,FALSE),E1=8500,VLOOKUP(CONCATENATE(E10,"TOFL"),TO_VSpeeds_TO_NoAI_2000,4,FALSE),E1=9000,VLOOKUP(CONCATENATE(E10,"TOFL"),TO_VSpeeds_TO_NoAI_2000,5,FALSE),E1=9500,VLOOKUP(CONCATENATE(E10,"TOFL"),TO_VSpeeds_TO_NoAI_2000,6,FALSE),E1=10000,VLOOKUP(CONCATENATE(E10,"TOFL"),TO_VSpeeds_TO_NoAI_2000,7,FALSE),E1=10600,VLOOKUP(CONCATENATE(E10,"TOFL"),TO_VSpeeds_TO_NoAI_2000,8,FALSE)),
E4 = 3000,
_xlfn.IFS(E1=7800,VLOOKUP(CONCATENATE(E10,"TOFL"),TO_VSpeeds_TO_NoAI_3000,2,FALSE),E1=8000,VLOOKUP(CONCATENATE(E10,"TOFL"),TO_VSpeeds_TO_NoAI_3000,3,FALSE),E1=8500,VLOOKUP(CONCATENATE(E10,"TOFL"),TO_VSpeeds_TO_NoAI_3000,4,FALSE),E1=9000,VLOOKUP(CONCATENATE(E10,"TOFL"),TO_VSpeeds_TO_NoAI_3000,5,FALSE),E1=9500,VLOOKUP(CONCATENATE(E10,"TOFL"),TO_VSpeeds_TO_NoAI_3000,6,FALSE),E1=10000,VLOOKUP(CONCATENATE(E10,"TOFL"),TO_VSpeeds_TO_NoAI_3000,7,FALSE),E1=10600,VLOOKUP(CONCATENATE(E10,"TOFL"),TO_VSpeeds_TO_NoAI_3000,8,FALSE)),
E4= 4000,
_xlfn.IFS(E1=7800,VLOOKUP(CONCATENATE(E10,"TOFL"),TO_VSpeeds_TO_NoAI_4000,2,FALSE),E1=8000,VLOOKUP(CONCATENATE(E10,"TOFL"),TO_VSpeeds_TO_NoAI_4000,3,FALSE),E1=8500,VLOOKUP(CONCATENATE(E10,"TOFL"),TO_VSpeeds_TO_NoAI_4000,4,FALSE),E1=9000,VLOOKUP(CONCATENATE(E10,"TOFL"),TO_VSpeeds_TO_NoAI_4000,5,FALSE),E1=9500,VLOOKUP(CONCATENATE(E10,"TOFL"),TO_VSpeeds_TO_NoAI_4000,6,FALSE),E1=10000,VLOOKUP(CONCATENATE(E10,"TOFL"),TO_VSpeeds_TO_NoAI_4000,7,FALSE),E1=10600,VLOOKUP(CONCATENATE(E10,"TOFL"),TO_VSpeeds_TO_NoAI_4000,8,FALSE)),
E4 = 5000,
_xlfn.IFS(E1=7800,VLOOKUP(CONCATENATE(E10,"TOFL"),TO_VSpeeds_TO_NoAI_5000,2,FALSE),E1=8000,VLOOKUP(CONCATENATE(E10,"TOFL"),TO_VSpeeds_TO_NoAI_5000,3,FALSE),E1=8500,VLOOKUP(CONCATENATE(E10,"TOFL"),TO_VSpeeds_TO_NoAI_5000,4,FALSE),E1=9000,VLOOKUP(CONCATENATE(E10,"TOFL"),TO_VSpeeds_TO_NoAI_5000,5,FALSE),E1=9500,VLOOKUP(CONCATENATE(E10,"TOFL"),TO_VSpeeds_TO_NoAI_5000,6,FALSE),E1=10000,VLOOKUP(CONCATENATE(E10,"TOFL"),TO_VSpeeds_TO_NoAI_5000,7,FALSE),E1=10600,VLOOKUP(CONCATENATE(E10,"TOFL"),TO_VSpeeds_TO_NoAI_5000,8,FALSE)),
E4= 6000,
_xlfn.IFS(E1=7800,VLOOKUP(CONCATENATE(E10,"TOFL"),TO_VSpeeds_TO_NoAI_6000,2,FALSE),E1=8000,VLOOKUP(CONCATENATE(E10,"TOFL"),TO_VSpeeds_TO_NoAI_6000,3,FALSE),E1=8500,VLOOKUP(CONCATENATE(E10,"TOFL"),TO_VSpeeds_TO_NoAI_6000,4,FALSE),E1=9000,VLOOKUP(CONCATENATE(E10,"TOFL"),TO_VSpeeds_TO_NoAI_6000,5,FALSE),E1=9500,VLOOKUP(CONCATENATE(E10,"TOFL"),TO_VSpeeds_TO_NoAI_6000,6,FALSE),E1=10000,VLOOKUP(CONCATENATE(E10,"TOFL"),TO_VSpeeds_TO_NoAI_6000,7,FALSE),E1=10600,VLOOKUP(CONCATENATE(E10,"TOFL"),TO_VSpeeds_TO_NoAI_6000,8,FALSE)),
E4=7000,
_xlfn.IFS(E1=7800,VLOOKUP(CONCATENATE(E10,"TOFL"),TO_VSpeeds_TO_NoAI_7000,2,FALSE),E1=8000,VLOOKUP(CONCATENATE(E10,"TOFL"),TO_VSpeeds_TO_NoAI_7000,3,FALSE),E1=8500,VLOOKUP(CONCATENATE(E10,"TOFL"),TO_VSpeeds_TO_NoAI_7000,4,FALSE),E1=9000,VLOOKUP(CONCATENATE(E10,"TOFL"),TO_VSpeeds_TO_NoAI_7000,5,FALSE),E1=9500,VLOOKUP(CONCATENATE(E10,"TOFL"),TO_VSpeeds_TO_NoAI_7000,6,FALSE),E1=10000,VLOOKUP(CONCATENATE(E10,"TOFL"),TO_VSpeeds_TO_NoAI_7000,7,FALSE),E1=10600,VLOOKUP(CONCATENATE(E10,"TOFL"),TO_VSpeeds_TO_NoAI_7000,8,FALSE)),
E4=8000,
_xlfn.IFS(E1=7800,VLOOKUP(CONCATENATE(E10,"TOFL"),TO_VSpeeds_TO_NoAI_8000,2,FALSE),E1=8000,VLOOKUP(CONCATENATE(E10,"TOFL"),TO_VSpeeds_TO_NoAI_8000,3,FALSE),E1=8500,VLOOKUP(CONCATENATE(E10,"TOFL"),TO_VSpeeds_TO_NoAI_8000,4,FALSE),E1=9000,VLOOKUP(CONCATENATE(E10,"TOFL"),TO_VSpeeds_TO_NoAI_8000,5,FALSE),E1=9500,VLOOKUP(CONCATENATE(E10,"TOFL"),TO_VSpeeds_TO_NoAI_8000,6,FALSE),E1=10000,VLOOKUP(CONCATENATE(E10,"TOFL"),TO_VSpeeds_TO_NoAI_8000,7,FALSE),E1=10600,VLOOKUP(CONCATENATE(E10,"TOFL"),TO_VSpeeds_TO_NoAI_8000,8,FALSE)),
E4=9000,
_xlfn.IFS(E1=7800,VLOOKUP(CONCATENATE(E10,"TOFL"),TO_VSpeeds_TO_NoAI_9000,2,FALSE),E1=8000,VLOOKUP(CONCATENATE(E10,"TOFL"),TO_VSpeeds_TO_NoAI_9000,3,FALSE),E1=8500,VLOOKUP(CONCATENATE(E10,"TOFL"),TO_VSpeeds_TO_NoAI_9000,4,FALSE),E1=9000,VLOOKUP(CONCATENATE(E10,"TOFL"),TO_VSpeeds_TO_NoAI_9000,5,FALSE),E1=9500,VLOOKUP(CONCATENATE(E10,"TOFL"),TO_VSpeeds_TO_NoAI_9000,6,FALSE),E1=10000,VLOOKUP(CONCATENATE(E10,"TOFL"),TO_VSpeeds_TO_NoAI_9000,7,FALSE),E1=10600,VLOOKUP(CONCATENATE(E10,"TOFL"),TO_VSpeeds_TO_NoAI_9000,8,FALSE)),
E=10000,
_xlfn.IFS(E1=7800,VLOOKUP(CONCATENATE(E10,"TOFL"),TO_VSpeeds_TO_NoAI_10000,2,FALSE),E1=8000,VLOOKUP(CONCATENATE(E10,"TOFL"),TO_VSpeeds_TO_NoAI_10000,3,FALSE),E1=8500,VLOOKUP(CONCATENATE(E10,"TOFL"),TO_VSpeeds_TO_NoAI_10000,4,FALSE),E1=9000,VLOOKUP(CONCATENATE(E10,"TOFL"),TO_VSpeeds_TO_NoAI_10000,5,FALSE),E1=9500,VLOOKUP(CONCATENATE(E10,"TOFL"),TO_VSpeeds_TO_NoAI_10000,6,FALSE),E1=10000,VLOOKUP(CONCATENATE(E10,"TOFL"),TO_VSpeeds_TO_NoAI_10000,7,FALSE),E1=10600,VLOOKUP(CONCATENATE(E10,"TOFL"),TO_VSpeeds_TO_NoAI_10000,8,FALSE)))</f>
        <v>X</v>
      </c>
      <c r="D19" s="25" t="s">
        <v>45</v>
      </c>
    </row>
    <row r="21" spans="1:4" x14ac:dyDescent="0.25">
      <c r="A21" s="11" t="s">
        <v>56</v>
      </c>
      <c r="B21" s="26" t="e" cm="1">
        <f t="array" ref="B21">_xlfn.IFS(J13="TW10",VLOOKUP(B16,TO_V1Winds_TO_NoAI,2,FALSE),
J13 = "0", B16,
J13 = "HW30", VLOOKUP(B16, TO_V1Winds_TO_NoAI, 3, FALSE))</f>
        <v>#N/A</v>
      </c>
    </row>
    <row r="22" spans="1:4" x14ac:dyDescent="0.25">
      <c r="A22" s="11" t="s">
        <v>58</v>
      </c>
      <c r="B22" s="26" t="e" cm="1">
        <f t="array" ref="B22">_xlfn.IFS(H13="TW10",VLOOKUP(ROUND(B19,-2),TO_TOFLWinds_TO_NoAI,2,FALSE),
H13="0", VLOOKUP(ROUND(B19,-2),TO_TOFLWinds_TO_NoAI,1,FALSE),
H13="HW10", VLOOKUP(ROUND(B19,-2),TO_TOFLWinds_TO_NoAI,3,FALSE),
H13="HW20", VLOOKUP(ROUND(B19,-2),TO_TOFLWinds_TO_NoAI,4,FALSE),
H13="HW30", VLOOKUP(ROUND(B19,-2),TO_TOFLWinds_TO_NoAI,5,FALSE))</f>
        <v>#VALUE!</v>
      </c>
    </row>
    <row r="23" spans="1:4" x14ac:dyDescent="0.25">
      <c r="A23" s="11"/>
    </row>
    <row r="24" spans="1:4" x14ac:dyDescent="0.25">
      <c r="A24" s="11" t="s">
        <v>59</v>
      </c>
      <c r="B24" s="27" t="e" cm="1">
        <f t="array" ref="B24">_xlfn.IFS(E14 = -2, VLOOKUP(B21, TO_V1Slope_TO_NoAI, 2, FALSE),
E14 = -1, VLOOKUP(B21, TO_V1Slope_TO_NoAI, 3, FALSE),
E14 = 0,  B21,
E14 = 1, VLOOKUP(B21, TO_V1Slope_TO_NoAI, 4, FALSE),
E14 = 2, VLOOKUP(B21, TO_V1Slope_TO_NoAI, 5, FALSE))</f>
        <v>#N/A</v>
      </c>
    </row>
    <row r="25" spans="1:4" x14ac:dyDescent="0.25">
      <c r="A25" s="11" t="s">
        <v>60</v>
      </c>
      <c r="B25" s="27" t="str">
        <f>B17</f>
        <v>X</v>
      </c>
    </row>
    <row r="26" spans="1:4" x14ac:dyDescent="0.25">
      <c r="A26" s="11" t="s">
        <v>61</v>
      </c>
      <c r="B26" s="27" t="e" cm="1">
        <f t="array" ref="B26">_xlfn.IFS(E14 = -2, VLOOKUP(B18, TO_V2Slope_TO_NoAI, 2, FALSE),
E14 = -1, VLOOKUP(B18, TO_V2Slope_TO_NoAI, 3, FALSE),
E14 = 0,  B18,
E14 = 1, VLOOKUP(B18, TO_V2Slope_TO_NoAI, 4, FALSE),
E14 = 2, VLOOKUP(B18, TO_V2Slope_TO_NoAI, 5, FALSE))</f>
        <v>#N/A</v>
      </c>
    </row>
    <row r="27" spans="1:4" x14ac:dyDescent="0.25">
      <c r="A27" s="11" t="s">
        <v>62</v>
      </c>
      <c r="B27" s="27" t="e" cm="1">
        <f t="array" ref="B27">_xlfn.IFS(E14 = -2, VLOOKUP(ROUND(B22, -2), TO_TOFLSlope_TO_NoAI, 2, FALSE),
E14 = -1, VLOOKUP(ROUND(B22, -2), TO_TOFLSlope_TO_NoAI, 3, FALSE),
E14 = 0,  B22,
E14 = 1, VLOOKUP(ROUND(B22, -2), TO_TOFLSlope_TO_NoAI, 4, FALSE),
E14 = 2, VLOOKUP(ROUND(B22, -2), TO_TOFLSlope_TO_NoAI, 5, FALSE))</f>
        <v>#VALUE!</v>
      </c>
    </row>
    <row r="28" spans="1:4" x14ac:dyDescent="0.25">
      <c r="A28" s="11"/>
    </row>
  </sheetData>
  <mergeCells count="2">
    <mergeCell ref="H1:I1"/>
    <mergeCell ref="A6:B6"/>
  </mergeCells>
  <conditionalFormatting sqref="D16">
    <cfRule type="expression" dxfId="6" priority="7">
      <formula>$B$16 = "X"</formula>
    </cfRule>
  </conditionalFormatting>
  <conditionalFormatting sqref="D17">
    <cfRule type="expression" dxfId="5" priority="6">
      <formula>$B$17 = "X"</formula>
    </cfRule>
  </conditionalFormatting>
  <conditionalFormatting sqref="D18">
    <cfRule type="expression" dxfId="4" priority="5">
      <formula>$B$18 = "X"</formula>
    </cfRule>
  </conditionalFormatting>
  <conditionalFormatting sqref="D19">
    <cfRule type="expression" dxfId="3" priority="4">
      <formula>$B$19 = "X"</formula>
    </cfRule>
  </conditionalFormatting>
  <conditionalFormatting sqref="A6:B6">
    <cfRule type="expression" dxfId="2" priority="1">
      <formula>B1 =B5</formula>
    </cfRule>
    <cfRule type="expression" dxfId="1" priority="2">
      <formula>B5 &lt; B1</formula>
    </cfRule>
    <cfRule type="expression" dxfId="0" priority="3">
      <formula>B5 &gt; B1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8DD7-4C32-442A-A15C-A63137A111E7}">
  <sheetPr>
    <tabColor theme="5" tint="-0.249977111117893"/>
  </sheetPr>
  <dimension ref="A1:AR443"/>
  <sheetViews>
    <sheetView workbookViewId="0">
      <selection sqref="A1:J1"/>
    </sheetView>
  </sheetViews>
  <sheetFormatPr defaultRowHeight="15" x14ac:dyDescent="0.25"/>
  <cols>
    <col min="30" max="30" width="9.140625" style="14"/>
    <col min="33" max="38" width="9.140625" style="14"/>
    <col min="40" max="44" width="12.42578125" customWidth="1"/>
  </cols>
  <sheetData>
    <row r="1" spans="1:44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9"/>
      <c r="L1" s="46" t="s">
        <v>25</v>
      </c>
      <c r="M1" s="46"/>
      <c r="N1" s="46"/>
      <c r="O1" s="9"/>
      <c r="P1" s="41" t="s">
        <v>30</v>
      </c>
      <c r="Q1" s="41"/>
      <c r="R1" s="41"/>
      <c r="S1" s="41"/>
      <c r="T1" s="41"/>
      <c r="U1" s="9"/>
      <c r="V1" s="46" t="s">
        <v>31</v>
      </c>
      <c r="W1" s="46"/>
      <c r="X1" s="46"/>
      <c r="Y1" s="46"/>
      <c r="Z1" s="46"/>
      <c r="AA1" s="9"/>
      <c r="AB1" s="46" t="s">
        <v>33</v>
      </c>
      <c r="AC1" s="46"/>
      <c r="AD1" s="46"/>
      <c r="AE1" s="46"/>
      <c r="AF1" s="46"/>
      <c r="AH1" s="51" t="s">
        <v>34</v>
      </c>
      <c r="AI1" s="51"/>
      <c r="AJ1" s="51"/>
      <c r="AK1" s="51"/>
      <c r="AL1" s="51"/>
      <c r="AN1" s="46" t="s">
        <v>9</v>
      </c>
      <c r="AO1" s="46"/>
      <c r="AP1" s="46"/>
      <c r="AQ1" s="46"/>
      <c r="AR1" s="46"/>
    </row>
    <row r="2" spans="1:44" x14ac:dyDescent="0.25">
      <c r="A2" s="44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10"/>
      <c r="L2" s="47" t="s">
        <v>26</v>
      </c>
      <c r="M2" s="44"/>
      <c r="N2" s="44"/>
      <c r="O2" s="13"/>
      <c r="P2" s="44" t="s">
        <v>10</v>
      </c>
      <c r="Q2" s="44"/>
      <c r="R2" s="44"/>
      <c r="S2" s="44"/>
      <c r="T2" s="44"/>
      <c r="U2" s="13"/>
      <c r="V2" s="44" t="s">
        <v>32</v>
      </c>
      <c r="W2" s="44"/>
      <c r="X2" s="44"/>
      <c r="Y2" s="44"/>
      <c r="Z2" s="44"/>
      <c r="AA2" s="13"/>
      <c r="AB2" s="44" t="s">
        <v>10</v>
      </c>
      <c r="AC2" s="44"/>
      <c r="AD2" s="44"/>
      <c r="AE2" s="44"/>
      <c r="AF2" s="44"/>
      <c r="AH2" s="44" t="s">
        <v>10</v>
      </c>
      <c r="AI2" s="44"/>
      <c r="AJ2" s="44"/>
      <c r="AK2" s="44"/>
      <c r="AL2" s="44"/>
      <c r="AN2" s="44" t="s">
        <v>10</v>
      </c>
      <c r="AO2" s="44"/>
      <c r="AP2" s="44"/>
      <c r="AQ2" s="44"/>
      <c r="AR2" s="44"/>
    </row>
    <row r="3" spans="1:44" x14ac:dyDescent="0.25">
      <c r="A3" s="45" t="s">
        <v>2</v>
      </c>
      <c r="B3" s="45" t="s">
        <v>3</v>
      </c>
      <c r="C3" s="42" t="s">
        <v>35</v>
      </c>
      <c r="D3" s="45" t="s">
        <v>4</v>
      </c>
      <c r="E3" s="45"/>
      <c r="F3" s="45"/>
      <c r="G3" s="45"/>
      <c r="H3" s="45"/>
      <c r="I3" s="45"/>
      <c r="J3" s="45"/>
      <c r="K3" s="10"/>
      <c r="L3" s="44"/>
      <c r="M3" s="44"/>
      <c r="N3" s="44"/>
      <c r="O3" s="13"/>
      <c r="P3" s="48" t="s">
        <v>11</v>
      </c>
      <c r="Q3" s="49"/>
      <c r="R3" s="49"/>
      <c r="S3" s="49"/>
      <c r="T3" s="49"/>
      <c r="U3" s="13"/>
      <c r="V3" s="48" t="s">
        <v>11</v>
      </c>
      <c r="W3" s="49"/>
      <c r="X3" s="49"/>
      <c r="Y3" s="49"/>
      <c r="Z3" s="49"/>
      <c r="AA3" s="13"/>
      <c r="AB3" s="1" t="s">
        <v>29</v>
      </c>
      <c r="AC3" s="6" t="s">
        <v>27</v>
      </c>
      <c r="AD3" s="48" t="s">
        <v>28</v>
      </c>
      <c r="AE3" s="48"/>
      <c r="AF3" s="48"/>
      <c r="AH3" s="48" t="s">
        <v>11</v>
      </c>
      <c r="AI3" s="48"/>
      <c r="AJ3" s="48"/>
      <c r="AK3" s="48"/>
      <c r="AL3" s="48"/>
      <c r="AN3" s="45" t="s">
        <v>11</v>
      </c>
      <c r="AO3" s="45"/>
      <c r="AP3" s="45"/>
      <c r="AQ3" s="45"/>
      <c r="AR3" s="45"/>
    </row>
    <row r="4" spans="1:44" x14ac:dyDescent="0.25">
      <c r="A4" s="45"/>
      <c r="B4" s="45"/>
      <c r="C4" s="43"/>
      <c r="D4" s="2">
        <v>7800</v>
      </c>
      <c r="E4" s="2">
        <v>8000</v>
      </c>
      <c r="F4" s="2">
        <v>8500</v>
      </c>
      <c r="G4" s="2">
        <v>9000</v>
      </c>
      <c r="H4" s="2">
        <v>9500</v>
      </c>
      <c r="I4" s="2">
        <v>10000</v>
      </c>
      <c r="J4" s="2">
        <v>10600</v>
      </c>
      <c r="K4" s="11"/>
      <c r="L4" s="3"/>
      <c r="M4" s="1" t="s">
        <v>27</v>
      </c>
      <c r="N4" s="1" t="s">
        <v>28</v>
      </c>
      <c r="O4" s="9"/>
      <c r="P4" s="1" t="s">
        <v>29</v>
      </c>
      <c r="Q4" s="8">
        <v>-2</v>
      </c>
      <c r="R4" s="8">
        <v>-1</v>
      </c>
      <c r="S4" s="8">
        <v>1</v>
      </c>
      <c r="T4" s="8">
        <v>2</v>
      </c>
      <c r="U4" s="10"/>
      <c r="V4" s="1" t="s">
        <v>29</v>
      </c>
      <c r="W4" s="8">
        <v>-2</v>
      </c>
      <c r="X4" s="8">
        <v>-1</v>
      </c>
      <c r="Y4" s="8">
        <v>1</v>
      </c>
      <c r="Z4" s="8">
        <v>2</v>
      </c>
      <c r="AA4" s="10"/>
      <c r="AB4" s="3"/>
      <c r="AC4" s="8">
        <v>10</v>
      </c>
      <c r="AD4" s="8">
        <v>10</v>
      </c>
      <c r="AE4" s="8">
        <v>20</v>
      </c>
      <c r="AF4" s="8">
        <v>30</v>
      </c>
      <c r="AH4" s="7" t="s">
        <v>12</v>
      </c>
      <c r="AI4" s="6">
        <v>-2</v>
      </c>
      <c r="AJ4" s="6">
        <v>-1</v>
      </c>
      <c r="AK4" s="6">
        <v>1</v>
      </c>
      <c r="AL4" s="6">
        <v>2</v>
      </c>
      <c r="AN4" s="1" t="s">
        <v>12</v>
      </c>
      <c r="AO4" s="1">
        <v>-2</v>
      </c>
      <c r="AP4" s="1">
        <v>-1</v>
      </c>
      <c r="AQ4" s="1">
        <v>1</v>
      </c>
      <c r="AR4" s="1">
        <v>2</v>
      </c>
    </row>
    <row r="5" spans="1:44" x14ac:dyDescent="0.25">
      <c r="A5" s="19" t="s">
        <v>36</v>
      </c>
      <c r="B5" s="3" t="s">
        <v>5</v>
      </c>
      <c r="C5" s="3" t="str">
        <f>CONCATENATE(A5, B5)</f>
        <v>M40V1</v>
      </c>
      <c r="D5" s="3">
        <v>107</v>
      </c>
      <c r="E5" s="3">
        <v>107</v>
      </c>
      <c r="F5" s="3">
        <v>108</v>
      </c>
      <c r="G5" s="3">
        <v>108</v>
      </c>
      <c r="H5" s="3">
        <v>109</v>
      </c>
      <c r="I5" s="3">
        <v>110</v>
      </c>
      <c r="J5" s="3">
        <v>111</v>
      </c>
      <c r="L5" s="1" t="s">
        <v>29</v>
      </c>
      <c r="M5" s="1">
        <v>10</v>
      </c>
      <c r="N5" s="1">
        <v>30</v>
      </c>
      <c r="O5" s="10"/>
      <c r="P5" s="1">
        <v>104</v>
      </c>
      <c r="Q5" s="8">
        <v>103</v>
      </c>
      <c r="R5" s="8">
        <v>104</v>
      </c>
      <c r="S5" s="8">
        <v>105</v>
      </c>
      <c r="T5" s="8">
        <v>106</v>
      </c>
      <c r="U5" s="10"/>
      <c r="V5" s="1">
        <v>118</v>
      </c>
      <c r="W5" s="8">
        <v>120</v>
      </c>
      <c r="X5" s="8">
        <v>119</v>
      </c>
      <c r="Y5" s="8">
        <v>117</v>
      </c>
      <c r="Z5" s="8">
        <v>116</v>
      </c>
      <c r="AA5" s="10"/>
      <c r="AB5" s="1">
        <v>2600</v>
      </c>
      <c r="AC5" s="8">
        <v>3181</v>
      </c>
      <c r="AD5" s="8">
        <v>2437</v>
      </c>
      <c r="AE5" s="8">
        <v>2295</v>
      </c>
      <c r="AF5" s="6">
        <v>2155</v>
      </c>
      <c r="AH5" s="7">
        <v>2100</v>
      </c>
      <c r="AI5" s="6">
        <v>2361</v>
      </c>
      <c r="AJ5" s="6">
        <v>2222</v>
      </c>
      <c r="AK5" s="6">
        <v>2072</v>
      </c>
      <c r="AL5" s="6">
        <v>2064</v>
      </c>
      <c r="AN5" s="7">
        <v>7800</v>
      </c>
      <c r="AO5" s="6">
        <v>7564</v>
      </c>
      <c r="AP5" s="6">
        <v>7698</v>
      </c>
      <c r="AQ5" s="3">
        <v>8110</v>
      </c>
      <c r="AR5" s="3">
        <v>8605</v>
      </c>
    </row>
    <row r="6" spans="1:44" x14ac:dyDescent="0.25">
      <c r="A6" s="19" t="s">
        <v>36</v>
      </c>
      <c r="B6" s="3" t="s">
        <v>7</v>
      </c>
      <c r="C6" s="3" t="str">
        <f t="shared" ref="C6:C36" si="0">CONCATENATE(A6, B6)</f>
        <v>M40VR</v>
      </c>
      <c r="D6" s="3">
        <v>113</v>
      </c>
      <c r="E6" s="3">
        <v>113</v>
      </c>
      <c r="F6" s="3">
        <v>113</v>
      </c>
      <c r="G6" s="3">
        <v>113</v>
      </c>
      <c r="H6" s="3">
        <v>113</v>
      </c>
      <c r="I6" s="3">
        <v>114</v>
      </c>
      <c r="J6" s="3">
        <v>115</v>
      </c>
      <c r="L6" s="1">
        <v>105</v>
      </c>
      <c r="M6" s="8">
        <v>104</v>
      </c>
      <c r="N6" s="8">
        <v>106</v>
      </c>
      <c r="O6" s="10"/>
      <c r="P6" s="1">
        <v>105</v>
      </c>
      <c r="Q6" s="8">
        <v>104</v>
      </c>
      <c r="R6" s="8">
        <v>105</v>
      </c>
      <c r="S6" s="8">
        <v>106</v>
      </c>
      <c r="T6" s="8">
        <v>107</v>
      </c>
      <c r="U6" s="10"/>
      <c r="V6" s="1">
        <v>119</v>
      </c>
      <c r="W6" s="8">
        <v>121</v>
      </c>
      <c r="X6" s="8">
        <v>120</v>
      </c>
      <c r="Y6" s="8">
        <v>118</v>
      </c>
      <c r="Z6" s="8">
        <v>117</v>
      </c>
      <c r="AA6" s="10"/>
      <c r="AB6" s="1">
        <v>2700</v>
      </c>
      <c r="AC6" s="8">
        <v>3291</v>
      </c>
      <c r="AD6" s="8">
        <v>2533</v>
      </c>
      <c r="AE6" s="8">
        <v>2388</v>
      </c>
      <c r="AF6" s="6">
        <v>2244</v>
      </c>
      <c r="AH6" s="7">
        <v>2200</v>
      </c>
      <c r="AI6" s="6">
        <v>2450</v>
      </c>
      <c r="AJ6" s="6">
        <v>2316</v>
      </c>
      <c r="AK6" s="6">
        <v>2176</v>
      </c>
      <c r="AL6" s="6">
        <v>2173</v>
      </c>
      <c r="AN6" s="7">
        <f>AN5+100</f>
        <v>7900</v>
      </c>
      <c r="AO6" s="6">
        <v>7659</v>
      </c>
      <c r="AP6" s="6">
        <v>7795</v>
      </c>
      <c r="AQ6" s="3">
        <v>8202</v>
      </c>
      <c r="AR6" s="3">
        <v>8683</v>
      </c>
    </row>
    <row r="7" spans="1:44" x14ac:dyDescent="0.25">
      <c r="A7" s="19" t="s">
        <v>36</v>
      </c>
      <c r="B7" s="3" t="s">
        <v>6</v>
      </c>
      <c r="C7" s="3" t="str">
        <f t="shared" si="0"/>
        <v>M40V2</v>
      </c>
      <c r="D7" s="3">
        <v>124</v>
      </c>
      <c r="E7" s="3">
        <v>123</v>
      </c>
      <c r="F7" s="3">
        <v>122</v>
      </c>
      <c r="G7" s="3">
        <v>121</v>
      </c>
      <c r="H7" s="3">
        <v>120</v>
      </c>
      <c r="I7" s="3">
        <v>120</v>
      </c>
      <c r="J7" s="3">
        <v>120</v>
      </c>
      <c r="L7" s="1">
        <v>106</v>
      </c>
      <c r="M7" s="8">
        <v>105</v>
      </c>
      <c r="N7" s="8">
        <v>107</v>
      </c>
      <c r="O7" s="10"/>
      <c r="P7" s="1">
        <v>106</v>
      </c>
      <c r="Q7" s="8">
        <v>105</v>
      </c>
      <c r="R7" s="8">
        <v>106</v>
      </c>
      <c r="S7" s="8">
        <v>107</v>
      </c>
      <c r="T7" s="8">
        <v>108</v>
      </c>
      <c r="U7" s="10"/>
      <c r="V7" s="1">
        <v>120</v>
      </c>
      <c r="W7" s="8">
        <v>122</v>
      </c>
      <c r="X7" s="8">
        <v>121</v>
      </c>
      <c r="Y7" s="8">
        <v>119</v>
      </c>
      <c r="Z7" s="8">
        <v>118</v>
      </c>
      <c r="AA7" s="10"/>
      <c r="AB7" s="1">
        <v>2800</v>
      </c>
      <c r="AC7" s="8">
        <v>3400</v>
      </c>
      <c r="AD7" s="8">
        <v>2630</v>
      </c>
      <c r="AE7" s="8">
        <v>2481</v>
      </c>
      <c r="AF7" s="6">
        <v>2333</v>
      </c>
      <c r="AH7" s="7">
        <v>2300</v>
      </c>
      <c r="AI7" s="6">
        <v>2538</v>
      </c>
      <c r="AJ7" s="6">
        <v>2411</v>
      </c>
      <c r="AK7" s="6">
        <v>2281</v>
      </c>
      <c r="AL7" s="6">
        <v>2283</v>
      </c>
      <c r="AN7" s="7">
        <f t="shared" ref="AN7:AN33" si="1">AN6+100</f>
        <v>8000</v>
      </c>
      <c r="AO7" s="6">
        <v>7753</v>
      </c>
      <c r="AP7" s="6">
        <v>7891</v>
      </c>
      <c r="AQ7" s="3">
        <v>8294</v>
      </c>
      <c r="AR7" s="3">
        <v>8760</v>
      </c>
    </row>
    <row r="8" spans="1:44" x14ac:dyDescent="0.25">
      <c r="A8" s="19" t="s">
        <v>36</v>
      </c>
      <c r="B8" s="4" t="s">
        <v>8</v>
      </c>
      <c r="C8" s="3" t="str">
        <f t="shared" si="0"/>
        <v>M40TOFL</v>
      </c>
      <c r="D8" s="4">
        <v>2698</v>
      </c>
      <c r="E8" s="4">
        <v>2726</v>
      </c>
      <c r="F8" s="4">
        <v>2797</v>
      </c>
      <c r="G8" s="4">
        <v>2868</v>
      </c>
      <c r="H8" s="4">
        <v>2939</v>
      </c>
      <c r="I8" s="4">
        <v>3081</v>
      </c>
      <c r="J8" s="4">
        <v>3204</v>
      </c>
      <c r="L8" s="1">
        <v>107</v>
      </c>
      <c r="M8" s="8">
        <v>106</v>
      </c>
      <c r="N8" s="8">
        <v>108</v>
      </c>
      <c r="O8" s="10"/>
      <c r="P8" s="1">
        <v>107</v>
      </c>
      <c r="Q8" s="8">
        <v>106</v>
      </c>
      <c r="R8" s="8">
        <v>106</v>
      </c>
      <c r="S8" s="8">
        <v>108</v>
      </c>
      <c r="T8" s="8">
        <v>109</v>
      </c>
      <c r="U8" s="10"/>
      <c r="V8" s="1">
        <v>121</v>
      </c>
      <c r="W8" s="8">
        <v>123</v>
      </c>
      <c r="X8" s="8">
        <v>122</v>
      </c>
      <c r="Y8" s="8">
        <v>120</v>
      </c>
      <c r="Z8" s="8">
        <v>119</v>
      </c>
      <c r="AA8" s="10"/>
      <c r="AB8" s="1">
        <v>2900</v>
      </c>
      <c r="AC8" s="8">
        <v>3510</v>
      </c>
      <c r="AD8" s="8">
        <v>2726</v>
      </c>
      <c r="AE8" s="8">
        <v>2573</v>
      </c>
      <c r="AF8" s="6">
        <v>2423</v>
      </c>
      <c r="AH8" s="7">
        <v>2400</v>
      </c>
      <c r="AI8" s="6">
        <v>2627</v>
      </c>
      <c r="AJ8" s="6">
        <v>2505</v>
      </c>
      <c r="AK8" s="6">
        <v>2385</v>
      </c>
      <c r="AL8" s="6">
        <v>2392</v>
      </c>
      <c r="AN8" s="7">
        <f t="shared" si="1"/>
        <v>8100</v>
      </c>
      <c r="AO8" s="6">
        <v>7848</v>
      </c>
      <c r="AP8" s="6">
        <v>7988</v>
      </c>
      <c r="AQ8" s="3">
        <v>8386</v>
      </c>
      <c r="AR8" s="3">
        <v>8838</v>
      </c>
    </row>
    <row r="9" spans="1:44" x14ac:dyDescent="0.25">
      <c r="A9" s="3">
        <v>15</v>
      </c>
      <c r="B9" s="3" t="s">
        <v>5</v>
      </c>
      <c r="C9" s="3" t="str">
        <f t="shared" si="0"/>
        <v>15V1</v>
      </c>
      <c r="D9" s="3">
        <v>106</v>
      </c>
      <c r="E9" s="3">
        <v>106</v>
      </c>
      <c r="F9" s="3">
        <v>107</v>
      </c>
      <c r="G9" s="3">
        <v>107</v>
      </c>
      <c r="H9" s="3">
        <v>108</v>
      </c>
      <c r="I9" s="3">
        <v>109</v>
      </c>
      <c r="J9" s="3">
        <v>110</v>
      </c>
      <c r="L9" s="1">
        <v>108</v>
      </c>
      <c r="M9" s="8">
        <v>107</v>
      </c>
      <c r="N9" s="8">
        <v>109</v>
      </c>
      <c r="O9" s="10"/>
      <c r="P9" s="1">
        <v>108</v>
      </c>
      <c r="Q9" s="8">
        <v>107</v>
      </c>
      <c r="R9" s="8">
        <v>107</v>
      </c>
      <c r="S9" s="8">
        <v>109</v>
      </c>
      <c r="T9" s="8">
        <v>110</v>
      </c>
      <c r="U9" s="10"/>
      <c r="V9" s="1">
        <v>122</v>
      </c>
      <c r="W9" s="8">
        <v>124</v>
      </c>
      <c r="X9" s="8">
        <v>123</v>
      </c>
      <c r="Y9" s="8">
        <v>121</v>
      </c>
      <c r="Z9" s="8">
        <v>120</v>
      </c>
      <c r="AA9" s="10"/>
      <c r="AB9" s="1">
        <v>3000</v>
      </c>
      <c r="AC9" s="8">
        <v>3619</v>
      </c>
      <c r="AD9" s="8">
        <v>2823</v>
      </c>
      <c r="AE9" s="8">
        <v>2666</v>
      </c>
      <c r="AF9" s="6">
        <v>2512</v>
      </c>
      <c r="AH9" s="7">
        <v>2500</v>
      </c>
      <c r="AI9" s="6">
        <v>2716</v>
      </c>
      <c r="AJ9" s="6">
        <v>2599</v>
      </c>
      <c r="AK9" s="6">
        <v>2489</v>
      </c>
      <c r="AL9" s="6">
        <v>2502</v>
      </c>
      <c r="AN9" s="7">
        <f t="shared" si="1"/>
        <v>8200</v>
      </c>
      <c r="AO9" s="6">
        <v>7942</v>
      </c>
      <c r="AP9" s="6">
        <v>8084</v>
      </c>
      <c r="AQ9" s="3">
        <v>8479</v>
      </c>
      <c r="AR9" s="3">
        <v>8915</v>
      </c>
    </row>
    <row r="10" spans="1:44" x14ac:dyDescent="0.25">
      <c r="A10" s="3">
        <v>15</v>
      </c>
      <c r="B10" s="3" t="s">
        <v>7</v>
      </c>
      <c r="C10" s="3" t="str">
        <f t="shared" si="0"/>
        <v>15VR</v>
      </c>
      <c r="D10" s="3">
        <v>113</v>
      </c>
      <c r="E10" s="3">
        <v>113</v>
      </c>
      <c r="F10" s="3">
        <v>113</v>
      </c>
      <c r="G10" s="3">
        <v>113</v>
      </c>
      <c r="H10" s="3">
        <v>113</v>
      </c>
      <c r="I10" s="3">
        <v>114</v>
      </c>
      <c r="J10" s="3">
        <v>115</v>
      </c>
      <c r="L10" s="1">
        <v>109</v>
      </c>
      <c r="M10" s="8">
        <v>108</v>
      </c>
      <c r="N10" s="8">
        <v>110</v>
      </c>
      <c r="O10" s="10"/>
      <c r="P10" s="1">
        <v>109</v>
      </c>
      <c r="Q10" s="8">
        <v>108</v>
      </c>
      <c r="R10" s="8">
        <v>108</v>
      </c>
      <c r="S10" s="8">
        <v>110</v>
      </c>
      <c r="T10" s="8">
        <v>111</v>
      </c>
      <c r="U10" s="10"/>
      <c r="V10" s="1">
        <v>123</v>
      </c>
      <c r="W10" s="8">
        <v>125</v>
      </c>
      <c r="X10" s="8">
        <v>124</v>
      </c>
      <c r="Y10" s="8">
        <v>122</v>
      </c>
      <c r="Z10" s="8">
        <v>121</v>
      </c>
      <c r="AA10" s="10"/>
      <c r="AB10" s="1">
        <v>3100</v>
      </c>
      <c r="AC10" s="8">
        <v>3729</v>
      </c>
      <c r="AD10" s="8">
        <v>2919</v>
      </c>
      <c r="AE10" s="8">
        <v>2759</v>
      </c>
      <c r="AF10" s="6">
        <v>2601</v>
      </c>
      <c r="AH10" s="7">
        <v>2600</v>
      </c>
      <c r="AI10" s="6">
        <v>2805</v>
      </c>
      <c r="AJ10" s="6">
        <v>2693</v>
      </c>
      <c r="AK10" s="6">
        <v>2593</v>
      </c>
      <c r="AL10" s="6">
        <v>2612</v>
      </c>
      <c r="AN10" s="7">
        <f t="shared" si="1"/>
        <v>8300</v>
      </c>
      <c r="AO10" s="6">
        <v>8037</v>
      </c>
      <c r="AP10" s="6">
        <v>8181</v>
      </c>
      <c r="AQ10" s="3">
        <v>8571</v>
      </c>
      <c r="AR10" s="3">
        <v>8993</v>
      </c>
    </row>
    <row r="11" spans="1:44" x14ac:dyDescent="0.25">
      <c r="A11" s="3">
        <v>15</v>
      </c>
      <c r="B11" s="3" t="s">
        <v>6</v>
      </c>
      <c r="C11" s="3" t="str">
        <f t="shared" si="0"/>
        <v>15V2</v>
      </c>
      <c r="D11" s="3">
        <v>123</v>
      </c>
      <c r="E11" s="3">
        <v>122</v>
      </c>
      <c r="F11" s="3">
        <v>121</v>
      </c>
      <c r="G11" s="3">
        <v>120</v>
      </c>
      <c r="H11" s="3">
        <v>120</v>
      </c>
      <c r="I11" s="3">
        <v>119</v>
      </c>
      <c r="J11" s="3">
        <v>120</v>
      </c>
      <c r="L11" s="1">
        <v>110</v>
      </c>
      <c r="M11" s="8">
        <v>109</v>
      </c>
      <c r="N11" s="8">
        <v>111</v>
      </c>
      <c r="O11" s="10"/>
      <c r="P11" s="1">
        <v>110</v>
      </c>
      <c r="Q11" s="8">
        <v>109</v>
      </c>
      <c r="R11" s="8">
        <v>109</v>
      </c>
      <c r="S11" s="8">
        <v>111</v>
      </c>
      <c r="T11" s="8">
        <v>112</v>
      </c>
      <c r="U11" s="10"/>
      <c r="V11" s="1">
        <v>124</v>
      </c>
      <c r="W11" s="8">
        <v>126</v>
      </c>
      <c r="X11" s="8">
        <v>125</v>
      </c>
      <c r="Y11" s="8">
        <v>123</v>
      </c>
      <c r="Z11" s="8">
        <v>122</v>
      </c>
      <c r="AA11" s="10"/>
      <c r="AB11" s="1">
        <v>3200</v>
      </c>
      <c r="AC11" s="8">
        <v>3838</v>
      </c>
      <c r="AD11" s="8">
        <v>3016</v>
      </c>
      <c r="AE11" s="8">
        <v>2852</v>
      </c>
      <c r="AF11" s="6">
        <v>2691</v>
      </c>
      <c r="AH11" s="7">
        <v>2700</v>
      </c>
      <c r="AI11" s="6">
        <v>2894</v>
      </c>
      <c r="AJ11" s="6">
        <v>2787</v>
      </c>
      <c r="AK11" s="6">
        <v>2697</v>
      </c>
      <c r="AL11" s="6">
        <v>2721</v>
      </c>
      <c r="AN11" s="7">
        <f t="shared" si="1"/>
        <v>8400</v>
      </c>
      <c r="AO11" s="6">
        <v>8131</v>
      </c>
      <c r="AP11" s="6">
        <v>8277</v>
      </c>
      <c r="AQ11" s="3">
        <v>8663</v>
      </c>
      <c r="AR11" s="3">
        <v>9070</v>
      </c>
    </row>
    <row r="12" spans="1:44" x14ac:dyDescent="0.25">
      <c r="A12" s="3">
        <v>15</v>
      </c>
      <c r="B12" s="4" t="s">
        <v>8</v>
      </c>
      <c r="C12" s="3" t="str">
        <f t="shared" si="0"/>
        <v>15TOFL</v>
      </c>
      <c r="D12" s="4">
        <v>3182</v>
      </c>
      <c r="E12" s="4">
        <v>3214</v>
      </c>
      <c r="F12" s="4">
        <v>3304</v>
      </c>
      <c r="G12" s="4">
        <v>3393</v>
      </c>
      <c r="H12" s="4">
        <v>3482</v>
      </c>
      <c r="I12" s="4">
        <v>3627</v>
      </c>
      <c r="J12" s="4">
        <v>3809</v>
      </c>
      <c r="L12" s="1">
        <v>111</v>
      </c>
      <c r="M12" s="8">
        <v>110</v>
      </c>
      <c r="N12" s="8">
        <v>112</v>
      </c>
      <c r="O12" s="10"/>
      <c r="P12" s="1">
        <v>111</v>
      </c>
      <c r="Q12" s="8">
        <v>110</v>
      </c>
      <c r="R12" s="8">
        <v>110</v>
      </c>
      <c r="S12" s="8">
        <v>112</v>
      </c>
      <c r="T12" s="8">
        <v>113</v>
      </c>
      <c r="U12" s="10"/>
      <c r="V12" s="10"/>
      <c r="W12" s="10"/>
      <c r="X12" s="10"/>
      <c r="Y12" s="10"/>
      <c r="Z12" s="10"/>
      <c r="AA12" s="10"/>
      <c r="AB12" s="1">
        <v>3300</v>
      </c>
      <c r="AC12" s="8">
        <v>3947</v>
      </c>
      <c r="AD12" s="8">
        <v>3112</v>
      </c>
      <c r="AE12" s="8">
        <v>2944</v>
      </c>
      <c r="AF12" s="6">
        <v>2780</v>
      </c>
      <c r="AH12" s="7">
        <v>2800</v>
      </c>
      <c r="AI12" s="6">
        <v>2982</v>
      </c>
      <c r="AJ12" s="6">
        <v>2882</v>
      </c>
      <c r="AK12" s="6">
        <v>2802</v>
      </c>
      <c r="AL12" s="6">
        <v>2831</v>
      </c>
      <c r="AN12" s="7">
        <f t="shared" si="1"/>
        <v>8500</v>
      </c>
      <c r="AO12" s="6">
        <v>8226</v>
      </c>
      <c r="AP12" s="6">
        <v>8374</v>
      </c>
      <c r="AQ12" s="3">
        <v>8755</v>
      </c>
      <c r="AR12" s="3">
        <v>9148</v>
      </c>
    </row>
    <row r="13" spans="1:44" x14ac:dyDescent="0.25">
      <c r="A13" s="3">
        <v>25</v>
      </c>
      <c r="B13" s="3" t="s">
        <v>5</v>
      </c>
      <c r="C13" s="3" t="str">
        <f t="shared" si="0"/>
        <v>25V1</v>
      </c>
      <c r="D13" s="3">
        <v>106</v>
      </c>
      <c r="E13" s="3">
        <v>106</v>
      </c>
      <c r="F13" s="3">
        <v>106</v>
      </c>
      <c r="G13" s="3">
        <v>107</v>
      </c>
      <c r="H13" s="3">
        <v>107</v>
      </c>
      <c r="I13" s="3">
        <v>109</v>
      </c>
      <c r="J13" s="3">
        <v>110</v>
      </c>
      <c r="L13" s="1">
        <v>112</v>
      </c>
      <c r="M13" s="8">
        <v>111</v>
      </c>
      <c r="N13" s="8">
        <v>113</v>
      </c>
      <c r="O13" s="10"/>
      <c r="P13" s="1">
        <v>112</v>
      </c>
      <c r="Q13" s="8">
        <v>111</v>
      </c>
      <c r="R13" s="8">
        <v>111</v>
      </c>
      <c r="S13" s="8">
        <v>113</v>
      </c>
      <c r="T13" s="8">
        <v>114</v>
      </c>
      <c r="U13" s="10"/>
      <c r="V13" s="10"/>
      <c r="W13" s="10"/>
      <c r="X13" s="10"/>
      <c r="Y13" s="10"/>
      <c r="Z13" s="10"/>
      <c r="AA13" s="10"/>
      <c r="AB13" s="1">
        <v>3400</v>
      </c>
      <c r="AC13" s="8">
        <v>4057</v>
      </c>
      <c r="AD13" s="8">
        <v>3209</v>
      </c>
      <c r="AE13" s="8">
        <v>3037</v>
      </c>
      <c r="AF13" s="6">
        <v>2969</v>
      </c>
      <c r="AH13" s="7">
        <v>2900</v>
      </c>
      <c r="AI13" s="6">
        <v>3071</v>
      </c>
      <c r="AJ13" s="6">
        <v>2976</v>
      </c>
      <c r="AK13" s="6">
        <v>2906</v>
      </c>
      <c r="AL13" s="6">
        <v>2940</v>
      </c>
      <c r="AN13" s="7">
        <f t="shared" si="1"/>
        <v>8600</v>
      </c>
      <c r="AO13" s="6">
        <v>8320</v>
      </c>
      <c r="AP13" s="6">
        <v>8470</v>
      </c>
      <c r="AQ13" s="3">
        <v>8847</v>
      </c>
      <c r="AR13" s="3">
        <v>9225</v>
      </c>
    </row>
    <row r="14" spans="1:44" x14ac:dyDescent="0.25">
      <c r="A14" s="3">
        <v>25</v>
      </c>
      <c r="B14" s="3" t="s">
        <v>7</v>
      </c>
      <c r="C14" s="3" t="str">
        <f t="shared" si="0"/>
        <v>25VR</v>
      </c>
      <c r="D14" s="3">
        <v>113</v>
      </c>
      <c r="E14" s="3">
        <v>113</v>
      </c>
      <c r="F14" s="3">
        <v>113</v>
      </c>
      <c r="G14" s="3">
        <v>113</v>
      </c>
      <c r="H14" s="3">
        <v>113</v>
      </c>
      <c r="I14" s="3">
        <v>114</v>
      </c>
      <c r="J14" s="3">
        <v>115</v>
      </c>
      <c r="L14" s="1">
        <v>113</v>
      </c>
      <c r="M14" s="8">
        <v>112</v>
      </c>
      <c r="N14" s="8">
        <v>114</v>
      </c>
      <c r="O14" s="10"/>
      <c r="P14" s="1">
        <v>113</v>
      </c>
      <c r="Q14" s="8">
        <v>111</v>
      </c>
      <c r="R14" s="8">
        <v>112</v>
      </c>
      <c r="S14" s="8">
        <v>114</v>
      </c>
      <c r="T14" s="8">
        <v>115</v>
      </c>
      <c r="U14" s="10"/>
      <c r="V14" s="10"/>
      <c r="W14" s="10"/>
      <c r="X14" s="10"/>
      <c r="Y14" s="10"/>
      <c r="Z14" s="10"/>
      <c r="AA14" s="10"/>
      <c r="AB14" s="1">
        <v>3500</v>
      </c>
      <c r="AC14" s="8">
        <v>4166</v>
      </c>
      <c r="AD14" s="8">
        <v>3306</v>
      </c>
      <c r="AE14" s="8">
        <v>3130</v>
      </c>
      <c r="AF14" s="6">
        <v>2959</v>
      </c>
      <c r="AH14" s="7">
        <v>3000</v>
      </c>
      <c r="AI14" s="6">
        <v>3160</v>
      </c>
      <c r="AJ14" s="6">
        <v>3070</v>
      </c>
      <c r="AK14" s="6">
        <v>3010</v>
      </c>
      <c r="AL14" s="6">
        <v>3050</v>
      </c>
      <c r="AN14" s="7">
        <f t="shared" si="1"/>
        <v>8700</v>
      </c>
      <c r="AO14" s="6">
        <v>8415</v>
      </c>
      <c r="AP14" s="6">
        <v>8567</v>
      </c>
      <c r="AQ14" s="3">
        <v>8939</v>
      </c>
      <c r="AR14" s="3">
        <v>9303</v>
      </c>
    </row>
    <row r="15" spans="1:44" x14ac:dyDescent="0.25">
      <c r="A15" s="3">
        <v>25</v>
      </c>
      <c r="B15" s="3" t="s">
        <v>6</v>
      </c>
      <c r="C15" s="3" t="str">
        <f t="shared" si="0"/>
        <v>25V2</v>
      </c>
      <c r="D15" s="3">
        <v>123</v>
      </c>
      <c r="E15" s="3">
        <v>122</v>
      </c>
      <c r="F15" s="3">
        <v>121</v>
      </c>
      <c r="G15" s="3">
        <v>120</v>
      </c>
      <c r="H15" s="3">
        <v>120</v>
      </c>
      <c r="I15" s="3">
        <v>119</v>
      </c>
      <c r="J15" s="3">
        <v>120</v>
      </c>
      <c r="L15" s="1">
        <v>114</v>
      </c>
      <c r="M15" s="8">
        <v>113</v>
      </c>
      <c r="N15" s="8">
        <v>115</v>
      </c>
      <c r="O15" s="10"/>
      <c r="P15" s="1">
        <v>114</v>
      </c>
      <c r="Q15" s="8">
        <v>112</v>
      </c>
      <c r="R15" s="8">
        <v>113</v>
      </c>
      <c r="S15" s="8">
        <v>115</v>
      </c>
      <c r="T15" s="8">
        <v>116</v>
      </c>
      <c r="U15" s="10"/>
      <c r="V15" s="10"/>
      <c r="W15" s="10"/>
      <c r="Y15" s="10"/>
      <c r="Z15" s="10"/>
      <c r="AA15" s="10"/>
      <c r="AB15" s="1">
        <v>3600</v>
      </c>
      <c r="AC15" s="8">
        <v>4276</v>
      </c>
      <c r="AD15" s="8">
        <v>3402</v>
      </c>
      <c r="AE15" s="8">
        <v>3222</v>
      </c>
      <c r="AF15" s="6">
        <v>3048</v>
      </c>
      <c r="AH15" s="7">
        <v>3100</v>
      </c>
      <c r="AI15" s="6">
        <v>3249</v>
      </c>
      <c r="AJ15" s="6">
        <v>3164</v>
      </c>
      <c r="AK15" s="6">
        <v>3114</v>
      </c>
      <c r="AL15" s="6">
        <v>3160</v>
      </c>
      <c r="AN15" s="7">
        <f t="shared" si="1"/>
        <v>8800</v>
      </c>
      <c r="AO15" s="6">
        <v>8509</v>
      </c>
      <c r="AP15" s="6">
        <v>8663</v>
      </c>
      <c r="AQ15" s="3">
        <v>9031</v>
      </c>
      <c r="AR15" s="3">
        <v>9380</v>
      </c>
    </row>
    <row r="16" spans="1:44" x14ac:dyDescent="0.25">
      <c r="A16" s="3">
        <v>25</v>
      </c>
      <c r="B16" s="4" t="s">
        <v>8</v>
      </c>
      <c r="C16" s="3" t="str">
        <f t="shared" si="0"/>
        <v>25TOFL</v>
      </c>
      <c r="D16" s="4">
        <v>3275</v>
      </c>
      <c r="E16" s="4">
        <v>3300</v>
      </c>
      <c r="F16" s="4">
        <v>3393</v>
      </c>
      <c r="G16" s="4">
        <v>3485</v>
      </c>
      <c r="H16" s="4">
        <v>3577</v>
      </c>
      <c r="I16" s="4">
        <v>3720</v>
      </c>
      <c r="J16" s="4">
        <v>3913</v>
      </c>
      <c r="L16" s="1">
        <v>115</v>
      </c>
      <c r="M16" s="8">
        <v>114</v>
      </c>
      <c r="N16" s="8">
        <v>116</v>
      </c>
      <c r="O16" s="10"/>
      <c r="P16" s="1">
        <v>115</v>
      </c>
      <c r="Q16" s="8">
        <v>113</v>
      </c>
      <c r="R16" s="8">
        <v>114</v>
      </c>
      <c r="S16" s="8">
        <v>116</v>
      </c>
      <c r="T16" s="8">
        <v>116</v>
      </c>
      <c r="U16" s="10"/>
      <c r="V16" s="10"/>
      <c r="W16" s="10"/>
      <c r="Y16" s="10"/>
      <c r="Z16" s="10"/>
      <c r="AA16" s="10"/>
      <c r="AB16" s="1">
        <v>3700</v>
      </c>
      <c r="AC16" s="8">
        <v>4385</v>
      </c>
      <c r="AD16" s="8">
        <v>3499</v>
      </c>
      <c r="AE16" s="8">
        <v>3315</v>
      </c>
      <c r="AF16" s="6">
        <v>3137</v>
      </c>
      <c r="AH16" s="7">
        <v>3200</v>
      </c>
      <c r="AI16" s="6">
        <v>3338</v>
      </c>
      <c r="AJ16" s="6">
        <v>3258</v>
      </c>
      <c r="AK16" s="6">
        <v>3218</v>
      </c>
      <c r="AL16" s="6">
        <v>3269</v>
      </c>
      <c r="AN16" s="7">
        <f t="shared" si="1"/>
        <v>8900</v>
      </c>
      <c r="AO16" s="6">
        <v>8604</v>
      </c>
      <c r="AP16" s="6">
        <v>8760</v>
      </c>
      <c r="AQ16" s="3">
        <v>9124</v>
      </c>
      <c r="AR16" s="3">
        <v>9458</v>
      </c>
    </row>
    <row r="17" spans="1:44" x14ac:dyDescent="0.25">
      <c r="A17" s="3">
        <v>35</v>
      </c>
      <c r="B17" s="3" t="s">
        <v>5</v>
      </c>
      <c r="C17" s="3" t="str">
        <f t="shared" si="0"/>
        <v>35V1</v>
      </c>
      <c r="D17" s="3">
        <v>106</v>
      </c>
      <c r="E17" s="3">
        <v>107</v>
      </c>
      <c r="F17" s="3">
        <v>107</v>
      </c>
      <c r="G17" s="3">
        <v>109</v>
      </c>
      <c r="H17" s="3">
        <v>110</v>
      </c>
      <c r="I17" s="3">
        <v>111</v>
      </c>
      <c r="J17" s="3">
        <v>113</v>
      </c>
      <c r="L17" s="1">
        <v>116</v>
      </c>
      <c r="M17" s="8">
        <v>115</v>
      </c>
      <c r="N17" s="8">
        <v>117</v>
      </c>
      <c r="O17" s="10"/>
      <c r="P17" s="1">
        <v>116</v>
      </c>
      <c r="Q17" s="8">
        <v>114</v>
      </c>
      <c r="R17" s="8">
        <v>115</v>
      </c>
      <c r="S17" s="8">
        <v>117</v>
      </c>
      <c r="T17" s="8">
        <v>117</v>
      </c>
      <c r="U17" s="10"/>
      <c r="V17" s="10"/>
      <c r="W17" s="10"/>
      <c r="Y17" s="10"/>
      <c r="Z17" s="10"/>
      <c r="AA17" s="10"/>
      <c r="AB17" s="1">
        <v>3800</v>
      </c>
      <c r="AC17" s="8">
        <v>4495</v>
      </c>
      <c r="AD17" s="8">
        <v>3595</v>
      </c>
      <c r="AE17" s="8">
        <v>3408</v>
      </c>
      <c r="AF17" s="6">
        <v>3227</v>
      </c>
      <c r="AH17" s="7">
        <v>3300</v>
      </c>
      <c r="AI17" s="6">
        <v>3426</v>
      </c>
      <c r="AJ17" s="6">
        <v>3353</v>
      </c>
      <c r="AK17" s="6">
        <v>3323</v>
      </c>
      <c r="AL17" s="6">
        <v>3379</v>
      </c>
      <c r="AN17" s="7">
        <f t="shared" si="1"/>
        <v>9000</v>
      </c>
      <c r="AO17" s="6">
        <v>8698</v>
      </c>
      <c r="AP17" s="6">
        <v>8856</v>
      </c>
      <c r="AQ17" s="3">
        <v>9216</v>
      </c>
      <c r="AR17" s="3">
        <v>9535</v>
      </c>
    </row>
    <row r="18" spans="1:44" x14ac:dyDescent="0.25">
      <c r="A18" s="3">
        <v>35</v>
      </c>
      <c r="B18" s="3" t="s">
        <v>7</v>
      </c>
      <c r="C18" s="3" t="str">
        <f t="shared" si="0"/>
        <v>35VR</v>
      </c>
      <c r="D18" s="3">
        <v>113</v>
      </c>
      <c r="E18" s="3">
        <v>113</v>
      </c>
      <c r="F18" s="3">
        <v>113</v>
      </c>
      <c r="G18" s="3">
        <v>114</v>
      </c>
      <c r="H18" s="3">
        <v>115</v>
      </c>
      <c r="I18" s="3">
        <v>116</v>
      </c>
      <c r="J18" s="3">
        <v>117</v>
      </c>
      <c r="L18" s="1">
        <v>117</v>
      </c>
      <c r="M18" s="8">
        <v>116</v>
      </c>
      <c r="N18" s="8">
        <v>118</v>
      </c>
      <c r="O18" s="10"/>
      <c r="P18" s="1">
        <v>117</v>
      </c>
      <c r="Q18" s="8">
        <v>115</v>
      </c>
      <c r="R18" s="8">
        <v>116</v>
      </c>
      <c r="S18" s="8">
        <v>118</v>
      </c>
      <c r="T18" s="8">
        <v>118</v>
      </c>
      <c r="U18" s="10"/>
      <c r="V18" s="10"/>
      <c r="W18" s="10"/>
      <c r="Y18" s="10"/>
      <c r="Z18" s="10"/>
      <c r="AA18" s="10"/>
      <c r="AB18" s="1">
        <v>3900</v>
      </c>
      <c r="AC18" s="8">
        <v>4604</v>
      </c>
      <c r="AD18" s="8">
        <v>3692</v>
      </c>
      <c r="AE18" s="8">
        <v>3500</v>
      </c>
      <c r="AF18" s="6">
        <v>3316</v>
      </c>
      <c r="AH18" s="7">
        <v>3400</v>
      </c>
      <c r="AI18" s="6">
        <v>3515</v>
      </c>
      <c r="AJ18" s="6">
        <v>3447</v>
      </c>
      <c r="AK18" s="6">
        <v>3427</v>
      </c>
      <c r="AL18" s="6">
        <v>3488</v>
      </c>
      <c r="AN18" s="7">
        <f t="shared" si="1"/>
        <v>9100</v>
      </c>
      <c r="AO18" s="6">
        <v>8793</v>
      </c>
      <c r="AP18" s="6">
        <v>8953</v>
      </c>
      <c r="AQ18" s="3">
        <v>9308</v>
      </c>
      <c r="AR18" s="3">
        <v>9613</v>
      </c>
    </row>
    <row r="19" spans="1:44" x14ac:dyDescent="0.25">
      <c r="A19" s="3">
        <v>35</v>
      </c>
      <c r="B19" s="3" t="s">
        <v>6</v>
      </c>
      <c r="C19" s="3" t="str">
        <f t="shared" si="0"/>
        <v>35V2</v>
      </c>
      <c r="D19" s="3">
        <v>121</v>
      </c>
      <c r="E19" s="3">
        <v>120</v>
      </c>
      <c r="F19" s="3">
        <v>120</v>
      </c>
      <c r="G19" s="3">
        <v>119</v>
      </c>
      <c r="H19" s="3">
        <v>120</v>
      </c>
      <c r="I19" s="3">
        <v>120</v>
      </c>
      <c r="J19" s="3">
        <v>120</v>
      </c>
      <c r="L19" s="1">
        <v>118</v>
      </c>
      <c r="M19" s="8">
        <v>117</v>
      </c>
      <c r="N19" s="8">
        <v>119</v>
      </c>
      <c r="O19" s="10"/>
      <c r="P19" s="1">
        <v>118</v>
      </c>
      <c r="Q19" s="8">
        <v>116</v>
      </c>
      <c r="R19" s="8">
        <v>117</v>
      </c>
      <c r="S19" s="8">
        <v>119</v>
      </c>
      <c r="T19" s="8">
        <v>119</v>
      </c>
      <c r="U19" s="10"/>
      <c r="V19" s="10"/>
      <c r="W19" s="10"/>
      <c r="Z19" s="10"/>
      <c r="AA19" s="10"/>
      <c r="AB19" s="1">
        <v>4000</v>
      </c>
      <c r="AC19" s="8">
        <v>4714</v>
      </c>
      <c r="AD19" s="8">
        <v>3788</v>
      </c>
      <c r="AE19" s="8">
        <v>3593</v>
      </c>
      <c r="AF19" s="6">
        <v>3405</v>
      </c>
      <c r="AH19" s="7">
        <v>3500</v>
      </c>
      <c r="AI19" s="6">
        <v>3604</v>
      </c>
      <c r="AJ19" s="6">
        <v>3541</v>
      </c>
      <c r="AK19" s="6">
        <v>3531</v>
      </c>
      <c r="AL19" s="6">
        <v>3598</v>
      </c>
      <c r="AN19" s="7">
        <f t="shared" si="1"/>
        <v>9200</v>
      </c>
      <c r="AO19" s="6">
        <v>8887</v>
      </c>
      <c r="AP19" s="6">
        <v>9049</v>
      </c>
      <c r="AQ19" s="3">
        <v>9400</v>
      </c>
      <c r="AR19" s="3">
        <v>9690</v>
      </c>
    </row>
    <row r="20" spans="1:44" x14ac:dyDescent="0.25">
      <c r="A20" s="3">
        <v>35</v>
      </c>
      <c r="B20" s="4" t="s">
        <v>8</v>
      </c>
      <c r="C20" s="3" t="str">
        <f t="shared" si="0"/>
        <v>35TOFL</v>
      </c>
      <c r="D20" s="4">
        <v>3532</v>
      </c>
      <c r="E20" s="4">
        <v>3574</v>
      </c>
      <c r="F20" s="4">
        <v>3679</v>
      </c>
      <c r="G20" s="4">
        <v>3852</v>
      </c>
      <c r="H20" s="4">
        <v>4030</v>
      </c>
      <c r="I20" s="4">
        <v>4199</v>
      </c>
      <c r="J20" s="4">
        <v>4438</v>
      </c>
      <c r="L20" s="1">
        <v>119</v>
      </c>
      <c r="M20" s="8">
        <v>118</v>
      </c>
      <c r="N20" s="8">
        <v>119</v>
      </c>
      <c r="O20" s="10"/>
      <c r="P20" s="1">
        <v>119</v>
      </c>
      <c r="Q20" s="8">
        <v>117</v>
      </c>
      <c r="R20" s="8">
        <v>118</v>
      </c>
      <c r="S20" s="8">
        <v>120</v>
      </c>
      <c r="T20" s="8">
        <v>120</v>
      </c>
      <c r="U20" s="10"/>
      <c r="V20" s="10"/>
      <c r="W20" s="10"/>
      <c r="Z20" s="10"/>
      <c r="AA20" s="10"/>
      <c r="AB20" s="1">
        <v>4100</v>
      </c>
      <c r="AC20" s="8">
        <v>4823</v>
      </c>
      <c r="AD20" s="8">
        <v>3885</v>
      </c>
      <c r="AE20" s="8">
        <v>3686</v>
      </c>
      <c r="AF20" s="6">
        <v>3494</v>
      </c>
      <c r="AH20" s="7">
        <v>3600</v>
      </c>
      <c r="AI20" s="6">
        <v>3693</v>
      </c>
      <c r="AJ20" s="6">
        <v>3635</v>
      </c>
      <c r="AK20" s="6">
        <v>3635</v>
      </c>
      <c r="AL20" s="6">
        <v>3708</v>
      </c>
      <c r="AN20" s="7">
        <f t="shared" si="1"/>
        <v>9300</v>
      </c>
      <c r="AO20" s="6">
        <v>8982</v>
      </c>
      <c r="AP20" s="6">
        <v>9146</v>
      </c>
      <c r="AQ20" s="3">
        <v>9492</v>
      </c>
      <c r="AR20" s="3">
        <v>9768</v>
      </c>
    </row>
    <row r="21" spans="1:44" x14ac:dyDescent="0.25">
      <c r="A21" s="3">
        <v>40</v>
      </c>
      <c r="B21" s="3" t="s">
        <v>5</v>
      </c>
      <c r="C21" s="3" t="str">
        <f t="shared" si="0"/>
        <v>40V1</v>
      </c>
      <c r="D21" s="3">
        <v>107</v>
      </c>
      <c r="E21" s="3">
        <v>108</v>
      </c>
      <c r="F21" s="3">
        <v>110</v>
      </c>
      <c r="G21" s="3">
        <v>111</v>
      </c>
      <c r="H21" s="3">
        <v>112</v>
      </c>
      <c r="I21" s="3">
        <v>114</v>
      </c>
      <c r="J21" s="3">
        <v>115</v>
      </c>
      <c r="L21" s="1">
        <v>120</v>
      </c>
      <c r="M21" s="8">
        <v>119</v>
      </c>
      <c r="N21" s="8">
        <v>120</v>
      </c>
      <c r="O21" s="10"/>
      <c r="P21" s="1">
        <v>120</v>
      </c>
      <c r="Q21" s="8">
        <v>118</v>
      </c>
      <c r="R21" s="8">
        <v>119</v>
      </c>
      <c r="S21" s="8">
        <v>121</v>
      </c>
      <c r="T21" s="8">
        <v>121</v>
      </c>
      <c r="U21" s="10"/>
      <c r="V21" s="10"/>
      <c r="W21" s="10"/>
      <c r="Z21" s="10"/>
      <c r="AA21" s="10"/>
      <c r="AB21" s="1">
        <v>4200</v>
      </c>
      <c r="AC21" s="8">
        <v>4933</v>
      </c>
      <c r="AD21" s="8">
        <v>3981</v>
      </c>
      <c r="AE21" s="8">
        <v>3778</v>
      </c>
      <c r="AF21" s="6">
        <v>3584</v>
      </c>
      <c r="AH21" s="7">
        <v>3700</v>
      </c>
      <c r="AI21" s="6">
        <v>3782</v>
      </c>
      <c r="AJ21" s="6">
        <v>3729</v>
      </c>
      <c r="AK21" s="6">
        <v>3739</v>
      </c>
      <c r="AL21" s="6">
        <v>3817</v>
      </c>
      <c r="AN21" s="7">
        <f t="shared" si="1"/>
        <v>9400</v>
      </c>
      <c r="AO21" s="6">
        <v>9076</v>
      </c>
      <c r="AP21" s="6">
        <v>9242</v>
      </c>
      <c r="AQ21" s="3">
        <v>9584</v>
      </c>
      <c r="AR21" s="3">
        <v>9845</v>
      </c>
    </row>
    <row r="22" spans="1:44" x14ac:dyDescent="0.25">
      <c r="A22" s="3">
        <v>40</v>
      </c>
      <c r="B22" s="3" t="s">
        <v>7</v>
      </c>
      <c r="C22" s="3" t="str">
        <f t="shared" si="0"/>
        <v>40VR</v>
      </c>
      <c r="D22" s="3">
        <v>113</v>
      </c>
      <c r="E22" s="3">
        <v>113</v>
      </c>
      <c r="F22" s="3">
        <v>115</v>
      </c>
      <c r="G22" s="3">
        <v>115</v>
      </c>
      <c r="H22" s="3">
        <v>116</v>
      </c>
      <c r="I22" s="3">
        <v>118</v>
      </c>
      <c r="J22" s="3">
        <v>119</v>
      </c>
      <c r="L22" s="1">
        <v>121</v>
      </c>
      <c r="M22" s="8">
        <v>121</v>
      </c>
      <c r="N22" s="8">
        <v>121</v>
      </c>
      <c r="O22" s="10"/>
      <c r="P22" s="1">
        <v>121</v>
      </c>
      <c r="Q22" s="8">
        <v>119</v>
      </c>
      <c r="R22" s="8">
        <v>120</v>
      </c>
      <c r="S22" s="8">
        <v>122</v>
      </c>
      <c r="T22" s="8">
        <v>122</v>
      </c>
      <c r="U22" s="10"/>
      <c r="V22" s="10"/>
      <c r="W22" s="10"/>
      <c r="Z22" s="10"/>
      <c r="AA22" s="10"/>
      <c r="AB22" s="1">
        <v>4300</v>
      </c>
      <c r="AC22" s="8">
        <v>5042</v>
      </c>
      <c r="AD22" s="8">
        <v>4078</v>
      </c>
      <c r="AE22" s="8">
        <v>3871</v>
      </c>
      <c r="AF22" s="6">
        <v>3673</v>
      </c>
      <c r="AH22" s="7">
        <v>3800</v>
      </c>
      <c r="AI22" s="6">
        <v>3870</v>
      </c>
      <c r="AJ22" s="6">
        <v>3824</v>
      </c>
      <c r="AK22" s="6">
        <v>3844</v>
      </c>
      <c r="AL22" s="6">
        <v>3927</v>
      </c>
      <c r="AN22" s="7">
        <f t="shared" si="1"/>
        <v>9500</v>
      </c>
      <c r="AO22" s="6">
        <v>9171</v>
      </c>
      <c r="AP22" s="6">
        <v>9339</v>
      </c>
      <c r="AQ22" s="3">
        <v>9676</v>
      </c>
      <c r="AR22" s="3">
        <v>9923</v>
      </c>
    </row>
    <row r="23" spans="1:44" x14ac:dyDescent="0.25">
      <c r="A23" s="3">
        <v>40</v>
      </c>
      <c r="B23" s="3" t="s">
        <v>6</v>
      </c>
      <c r="C23" s="3" t="str">
        <f t="shared" si="0"/>
        <v>40V2</v>
      </c>
      <c r="D23" s="3">
        <v>120</v>
      </c>
      <c r="E23" s="3">
        <v>119</v>
      </c>
      <c r="F23" s="3">
        <v>120</v>
      </c>
      <c r="G23" s="3">
        <v>120</v>
      </c>
      <c r="H23" s="3">
        <v>120</v>
      </c>
      <c r="I23" s="3">
        <v>121</v>
      </c>
      <c r="J23" s="3">
        <v>121</v>
      </c>
      <c r="L23" s="1">
        <v>122</v>
      </c>
      <c r="M23" s="8">
        <v>122</v>
      </c>
      <c r="N23" s="8">
        <v>122</v>
      </c>
      <c r="O23" s="10"/>
      <c r="P23" s="1">
        <v>122</v>
      </c>
      <c r="Q23" s="8">
        <v>120</v>
      </c>
      <c r="R23" s="8">
        <v>121</v>
      </c>
      <c r="S23" s="8">
        <v>123</v>
      </c>
      <c r="T23" s="8">
        <v>123</v>
      </c>
      <c r="U23" s="10"/>
      <c r="V23" s="10"/>
      <c r="W23" s="10"/>
      <c r="X23" s="10"/>
      <c r="Z23" s="10"/>
      <c r="AA23" s="10"/>
      <c r="AB23" s="1">
        <v>4400</v>
      </c>
      <c r="AC23" s="8">
        <v>5151</v>
      </c>
      <c r="AD23" s="8">
        <v>4174</v>
      </c>
      <c r="AE23" s="8">
        <v>3964</v>
      </c>
      <c r="AF23" s="6">
        <v>3762</v>
      </c>
      <c r="AH23" s="7">
        <v>3900</v>
      </c>
      <c r="AI23" s="6">
        <v>3959</v>
      </c>
      <c r="AJ23" s="6">
        <v>3918</v>
      </c>
      <c r="AK23" s="6">
        <v>3948</v>
      </c>
      <c r="AL23" s="6">
        <v>4036</v>
      </c>
      <c r="AN23" s="7">
        <f t="shared" si="1"/>
        <v>9600</v>
      </c>
      <c r="AO23" s="6">
        <v>9265</v>
      </c>
      <c r="AP23" s="6">
        <v>9435</v>
      </c>
      <c r="AQ23" s="3">
        <v>9769</v>
      </c>
      <c r="AR23" s="3">
        <v>10000</v>
      </c>
    </row>
    <row r="24" spans="1:44" x14ac:dyDescent="0.25">
      <c r="A24" s="3">
        <v>40</v>
      </c>
      <c r="B24" s="4" t="s">
        <v>8</v>
      </c>
      <c r="C24" s="3" t="str">
        <f t="shared" si="0"/>
        <v>40TOFL</v>
      </c>
      <c r="D24" s="4">
        <v>3715</v>
      </c>
      <c r="E24" s="4">
        <v>3772</v>
      </c>
      <c r="F24" s="4">
        <v>4011</v>
      </c>
      <c r="G24" s="4">
        <v>4160</v>
      </c>
      <c r="H24" s="4">
        <v>4366</v>
      </c>
      <c r="I24" s="4">
        <v>4581</v>
      </c>
      <c r="J24" s="4">
        <v>4840</v>
      </c>
      <c r="L24" s="1">
        <v>123</v>
      </c>
      <c r="M24" s="8">
        <v>123</v>
      </c>
      <c r="N24" s="8">
        <v>123</v>
      </c>
      <c r="O24" s="10"/>
      <c r="P24" s="1">
        <v>123</v>
      </c>
      <c r="Q24" s="8">
        <v>121</v>
      </c>
      <c r="R24" s="8">
        <v>122</v>
      </c>
      <c r="S24" s="8">
        <v>124</v>
      </c>
      <c r="T24" s="8">
        <v>124</v>
      </c>
      <c r="U24" s="10"/>
      <c r="V24" s="10"/>
      <c r="W24" s="10"/>
      <c r="X24" s="10"/>
      <c r="Z24" s="10"/>
      <c r="AA24" s="10"/>
      <c r="AB24" s="1">
        <v>4500</v>
      </c>
      <c r="AC24" s="8">
        <v>5261</v>
      </c>
      <c r="AD24" s="8">
        <v>4271</v>
      </c>
      <c r="AE24" s="8">
        <v>4056</v>
      </c>
      <c r="AF24" s="6">
        <v>3852</v>
      </c>
      <c r="AH24" s="7">
        <v>4000</v>
      </c>
      <c r="AI24" s="6">
        <v>4048</v>
      </c>
      <c r="AJ24" s="6">
        <v>4012</v>
      </c>
      <c r="AK24" s="6">
        <v>4052</v>
      </c>
      <c r="AL24" s="6">
        <v>4146</v>
      </c>
      <c r="AN24" s="7">
        <f t="shared" si="1"/>
        <v>9700</v>
      </c>
      <c r="AO24" s="6">
        <v>9360</v>
      </c>
      <c r="AP24" s="6">
        <v>9532</v>
      </c>
      <c r="AQ24" s="3">
        <v>9861</v>
      </c>
      <c r="AR24" s="3">
        <v>10078</v>
      </c>
    </row>
    <row r="25" spans="1:44" x14ac:dyDescent="0.25">
      <c r="A25" s="3">
        <v>45</v>
      </c>
      <c r="B25" s="3" t="s">
        <v>5</v>
      </c>
      <c r="C25" s="3" t="str">
        <f t="shared" si="0"/>
        <v>45V1</v>
      </c>
      <c r="D25" s="3">
        <v>110</v>
      </c>
      <c r="E25" s="3">
        <v>110</v>
      </c>
      <c r="F25" s="3">
        <v>112</v>
      </c>
      <c r="G25" s="3">
        <v>113</v>
      </c>
      <c r="H25" s="3">
        <v>115</v>
      </c>
      <c r="I25" s="3">
        <v>116</v>
      </c>
      <c r="J25" s="3">
        <v>117</v>
      </c>
      <c r="L25" s="1">
        <v>124</v>
      </c>
      <c r="M25" s="8">
        <v>124</v>
      </c>
      <c r="N25" s="8">
        <v>124</v>
      </c>
      <c r="O25" s="10"/>
      <c r="P25" s="1">
        <v>124</v>
      </c>
      <c r="Q25" s="8">
        <v>122</v>
      </c>
      <c r="R25" s="8">
        <v>123</v>
      </c>
      <c r="S25" s="8">
        <v>125</v>
      </c>
      <c r="T25" s="8">
        <v>125</v>
      </c>
      <c r="U25" s="10"/>
      <c r="V25" s="10"/>
      <c r="W25" s="10"/>
      <c r="X25" s="10"/>
      <c r="Z25" s="10"/>
      <c r="AA25" s="10"/>
      <c r="AB25" s="1">
        <v>4600</v>
      </c>
      <c r="AC25" s="8">
        <v>5370</v>
      </c>
      <c r="AD25" s="8">
        <v>4367</v>
      </c>
      <c r="AE25" s="8">
        <v>4149</v>
      </c>
      <c r="AF25" s="6">
        <v>3941</v>
      </c>
      <c r="AH25" s="7">
        <v>4100</v>
      </c>
      <c r="AI25" s="6">
        <v>4137</v>
      </c>
      <c r="AJ25" s="6">
        <v>4106</v>
      </c>
      <c r="AK25" s="6">
        <v>4156</v>
      </c>
      <c r="AL25" s="6">
        <v>4256</v>
      </c>
      <c r="AN25" s="7">
        <f t="shared" si="1"/>
        <v>9800</v>
      </c>
      <c r="AO25" s="6">
        <v>9454</v>
      </c>
      <c r="AP25" s="6">
        <v>9628</v>
      </c>
      <c r="AQ25" s="3">
        <v>9953</v>
      </c>
      <c r="AR25" s="3">
        <v>10155</v>
      </c>
    </row>
    <row r="26" spans="1:44" x14ac:dyDescent="0.25">
      <c r="A26" s="3">
        <v>45</v>
      </c>
      <c r="B26" s="3" t="s">
        <v>7</v>
      </c>
      <c r="C26" s="3" t="str">
        <f t="shared" si="0"/>
        <v>45VR</v>
      </c>
      <c r="D26" s="3">
        <v>115</v>
      </c>
      <c r="E26" s="3">
        <v>115</v>
      </c>
      <c r="F26" s="3">
        <v>116</v>
      </c>
      <c r="G26" s="3">
        <v>117</v>
      </c>
      <c r="H26" s="3">
        <v>118</v>
      </c>
      <c r="I26" s="3">
        <v>119</v>
      </c>
      <c r="J26" s="3">
        <v>120</v>
      </c>
      <c r="P26" s="1">
        <v>125</v>
      </c>
      <c r="Q26" s="8">
        <v>123</v>
      </c>
      <c r="R26" s="8">
        <v>124</v>
      </c>
      <c r="S26" s="8">
        <v>126</v>
      </c>
      <c r="T26" s="8">
        <v>126</v>
      </c>
      <c r="U26" s="10"/>
      <c r="V26" s="10"/>
      <c r="W26" s="10"/>
      <c r="X26" s="10"/>
      <c r="Z26" s="10"/>
      <c r="AA26" s="10"/>
      <c r="AB26" s="1">
        <v>4700</v>
      </c>
      <c r="AC26" s="8">
        <v>5480</v>
      </c>
      <c r="AD26" s="8">
        <v>4464</v>
      </c>
      <c r="AE26" s="8">
        <v>4242</v>
      </c>
      <c r="AF26" s="6">
        <v>4030</v>
      </c>
      <c r="AH26" s="7">
        <v>4200</v>
      </c>
      <c r="AI26" s="6">
        <v>4226</v>
      </c>
      <c r="AJ26" s="6">
        <v>4200</v>
      </c>
      <c r="AK26" s="6">
        <v>4260</v>
      </c>
      <c r="AL26" s="6">
        <v>4365</v>
      </c>
      <c r="AN26" s="7">
        <f t="shared" si="1"/>
        <v>9900</v>
      </c>
      <c r="AO26" s="6">
        <v>9549</v>
      </c>
      <c r="AP26" s="6">
        <v>9725</v>
      </c>
      <c r="AQ26" s="3">
        <v>10045</v>
      </c>
      <c r="AR26" s="3">
        <v>10233</v>
      </c>
    </row>
    <row r="27" spans="1:44" x14ac:dyDescent="0.25">
      <c r="A27" s="3">
        <v>45</v>
      </c>
      <c r="B27" s="3" t="s">
        <v>6</v>
      </c>
      <c r="C27" s="3" t="str">
        <f t="shared" si="0"/>
        <v>45V2</v>
      </c>
      <c r="D27" s="3">
        <v>120</v>
      </c>
      <c r="E27" s="3">
        <v>119</v>
      </c>
      <c r="F27" s="3">
        <v>120</v>
      </c>
      <c r="G27" s="3">
        <v>120</v>
      </c>
      <c r="H27" s="3">
        <v>121</v>
      </c>
      <c r="I27" s="3">
        <v>121</v>
      </c>
      <c r="J27" s="3">
        <v>122</v>
      </c>
      <c r="AB27" s="1">
        <v>4800</v>
      </c>
      <c r="AC27" s="8">
        <v>5589</v>
      </c>
      <c r="AD27" s="8">
        <v>4560</v>
      </c>
      <c r="AE27" s="8">
        <v>4334</v>
      </c>
      <c r="AF27" s="6">
        <v>4120</v>
      </c>
      <c r="AH27" s="7">
        <v>4300</v>
      </c>
      <c r="AI27" s="6">
        <v>4314</v>
      </c>
      <c r="AJ27" s="6">
        <v>4295</v>
      </c>
      <c r="AK27" s="6">
        <v>4365</v>
      </c>
      <c r="AL27" s="6">
        <v>4475</v>
      </c>
      <c r="AN27" s="7">
        <f t="shared" si="1"/>
        <v>10000</v>
      </c>
      <c r="AO27" s="6">
        <v>9643</v>
      </c>
      <c r="AP27" s="6">
        <v>9821</v>
      </c>
      <c r="AQ27" s="3">
        <v>10137</v>
      </c>
      <c r="AR27" s="3">
        <v>10310</v>
      </c>
    </row>
    <row r="28" spans="1:44" x14ac:dyDescent="0.25">
      <c r="A28" s="3">
        <v>45</v>
      </c>
      <c r="B28" s="4" t="s">
        <v>8</v>
      </c>
      <c r="C28" s="3" t="str">
        <f t="shared" si="0"/>
        <v>45TOFL</v>
      </c>
      <c r="D28" s="4">
        <v>4072</v>
      </c>
      <c r="E28" s="4">
        <v>4123</v>
      </c>
      <c r="F28" s="4">
        <v>4336</v>
      </c>
      <c r="G28" s="4">
        <v>4565</v>
      </c>
      <c r="H28" s="4">
        <v>4798</v>
      </c>
      <c r="I28" s="4">
        <v>5033</v>
      </c>
      <c r="J28" s="4">
        <v>5316</v>
      </c>
      <c r="AB28" s="1">
        <v>4900</v>
      </c>
      <c r="AC28" s="8">
        <v>5699</v>
      </c>
      <c r="AD28" s="8">
        <v>4657</v>
      </c>
      <c r="AE28" s="8">
        <v>4427</v>
      </c>
      <c r="AF28" s="6">
        <v>4209</v>
      </c>
      <c r="AH28" s="7">
        <v>4400</v>
      </c>
      <c r="AI28" s="6">
        <v>4403</v>
      </c>
      <c r="AJ28" s="6">
        <v>4389</v>
      </c>
      <c r="AK28" s="6">
        <v>4469</v>
      </c>
      <c r="AL28" s="6">
        <v>4584</v>
      </c>
      <c r="AN28" s="7">
        <f t="shared" si="1"/>
        <v>10100</v>
      </c>
      <c r="AO28" s="6">
        <v>9738</v>
      </c>
      <c r="AP28" s="6">
        <v>9918</v>
      </c>
      <c r="AQ28" s="3">
        <v>10229</v>
      </c>
      <c r="AR28" s="3">
        <v>10388</v>
      </c>
    </row>
    <row r="29" spans="1:44" x14ac:dyDescent="0.25">
      <c r="A29" s="3">
        <v>50</v>
      </c>
      <c r="B29" s="3" t="s">
        <v>5</v>
      </c>
      <c r="C29" s="3" t="str">
        <f t="shared" si="0"/>
        <v>50V1</v>
      </c>
      <c r="D29" s="3">
        <v>112</v>
      </c>
      <c r="E29" s="3">
        <v>113</v>
      </c>
      <c r="F29" s="3">
        <v>114</v>
      </c>
      <c r="G29" s="3">
        <v>116</v>
      </c>
      <c r="H29" s="3">
        <v>117</v>
      </c>
      <c r="I29" s="3">
        <v>118</v>
      </c>
      <c r="J29" s="5" t="s">
        <v>43</v>
      </c>
      <c r="K29" s="12"/>
      <c r="L29" s="12"/>
      <c r="M29" s="12"/>
      <c r="N29" s="12"/>
      <c r="O29" s="12"/>
      <c r="P29" s="12"/>
      <c r="Q29" s="12"/>
      <c r="S29" s="12"/>
      <c r="T29" s="12"/>
      <c r="U29" s="12"/>
      <c r="V29" s="12"/>
      <c r="W29" s="12"/>
      <c r="X29" s="12"/>
      <c r="Z29" s="12"/>
      <c r="AA29" s="12"/>
      <c r="AB29" s="1">
        <v>5000</v>
      </c>
      <c r="AC29" s="8">
        <v>5808</v>
      </c>
      <c r="AD29" s="6">
        <v>4753</v>
      </c>
      <c r="AE29" s="8">
        <v>4520</v>
      </c>
      <c r="AF29" s="6">
        <v>4298</v>
      </c>
      <c r="AH29" s="7">
        <v>4500</v>
      </c>
      <c r="AI29" s="6">
        <v>4492</v>
      </c>
      <c r="AJ29" s="6">
        <v>4483</v>
      </c>
      <c r="AK29" s="6">
        <v>4573</v>
      </c>
      <c r="AL29" s="6">
        <v>4694</v>
      </c>
      <c r="AN29" s="7">
        <f t="shared" si="1"/>
        <v>10200</v>
      </c>
      <c r="AO29" s="6">
        <v>9832</v>
      </c>
      <c r="AP29" s="6">
        <v>10014</v>
      </c>
      <c r="AQ29" s="3">
        <v>10321</v>
      </c>
      <c r="AR29" s="3">
        <v>10465</v>
      </c>
    </row>
    <row r="30" spans="1:44" x14ac:dyDescent="0.25">
      <c r="A30" s="3">
        <v>50</v>
      </c>
      <c r="B30" s="3" t="s">
        <v>7</v>
      </c>
      <c r="C30" s="3" t="str">
        <f t="shared" si="0"/>
        <v>50VR</v>
      </c>
      <c r="D30" s="3">
        <v>117</v>
      </c>
      <c r="E30" s="3">
        <v>117</v>
      </c>
      <c r="F30" s="3">
        <v>118</v>
      </c>
      <c r="G30" s="3">
        <v>119</v>
      </c>
      <c r="H30" s="3">
        <v>120</v>
      </c>
      <c r="I30" s="3">
        <v>121</v>
      </c>
      <c r="J30" s="5" t="s">
        <v>43</v>
      </c>
      <c r="K30" s="12"/>
      <c r="L30" s="12"/>
      <c r="N30" s="12"/>
      <c r="O30" s="12"/>
      <c r="P30" s="12"/>
      <c r="Q30" s="12"/>
      <c r="S30" s="12"/>
      <c r="T30" s="12"/>
      <c r="U30" s="12"/>
      <c r="V30" s="12"/>
      <c r="W30" s="12"/>
      <c r="X30" s="12"/>
      <c r="Z30" s="12"/>
      <c r="AA30" s="12"/>
      <c r="AB30" s="1">
        <v>5100</v>
      </c>
      <c r="AC30" s="6">
        <v>5918</v>
      </c>
      <c r="AD30" s="6">
        <v>4850</v>
      </c>
      <c r="AE30" s="8">
        <v>4613</v>
      </c>
      <c r="AF30" s="6">
        <v>4388</v>
      </c>
      <c r="AH30" s="7">
        <v>4600</v>
      </c>
      <c r="AI30" s="6">
        <v>4581</v>
      </c>
      <c r="AJ30" s="6">
        <v>4577</v>
      </c>
      <c r="AK30" s="6">
        <v>4677</v>
      </c>
      <c r="AL30" s="6">
        <v>4804</v>
      </c>
      <c r="AN30" s="7">
        <f t="shared" si="1"/>
        <v>10300</v>
      </c>
      <c r="AO30" s="6">
        <v>9927</v>
      </c>
      <c r="AP30" s="6">
        <v>10111</v>
      </c>
      <c r="AQ30" s="3">
        <v>10414</v>
      </c>
      <c r="AR30" s="3">
        <v>10543</v>
      </c>
    </row>
    <row r="31" spans="1:44" x14ac:dyDescent="0.25">
      <c r="A31" s="3">
        <v>50</v>
      </c>
      <c r="B31" s="3" t="s">
        <v>6</v>
      </c>
      <c r="C31" s="3" t="str">
        <f t="shared" si="0"/>
        <v>50V2</v>
      </c>
      <c r="D31" s="3">
        <v>120</v>
      </c>
      <c r="E31" s="3">
        <v>120</v>
      </c>
      <c r="F31" s="3">
        <v>121</v>
      </c>
      <c r="G31" s="3">
        <v>121</v>
      </c>
      <c r="H31" s="3">
        <v>122</v>
      </c>
      <c r="I31" s="3">
        <v>122</v>
      </c>
      <c r="J31" s="5" t="s">
        <v>43</v>
      </c>
      <c r="K31" s="12"/>
      <c r="L31" s="12"/>
      <c r="N31" s="12"/>
      <c r="O31" s="12"/>
      <c r="P31" s="12"/>
      <c r="Q31" s="12"/>
      <c r="S31" s="12"/>
      <c r="T31" s="12"/>
      <c r="U31" s="12"/>
      <c r="V31" s="12"/>
      <c r="W31" s="12"/>
      <c r="X31" s="12"/>
      <c r="Z31" s="12"/>
      <c r="AA31" s="12"/>
      <c r="AB31" s="1">
        <v>5200</v>
      </c>
      <c r="AC31" s="6">
        <v>6027</v>
      </c>
      <c r="AD31" s="6">
        <v>4946</v>
      </c>
      <c r="AE31" s="8">
        <v>4705</v>
      </c>
      <c r="AF31" s="6">
        <v>4477</v>
      </c>
      <c r="AH31" s="7">
        <v>4700</v>
      </c>
      <c r="AI31" s="6">
        <v>4670</v>
      </c>
      <c r="AJ31" s="6">
        <v>4671</v>
      </c>
      <c r="AK31" s="6">
        <v>4781</v>
      </c>
      <c r="AL31" s="6">
        <v>4913</v>
      </c>
      <c r="AN31" s="7">
        <f t="shared" si="1"/>
        <v>10400</v>
      </c>
      <c r="AO31" s="6">
        <v>10021</v>
      </c>
      <c r="AP31" s="6">
        <v>10207</v>
      </c>
      <c r="AQ31" s="3">
        <v>10506</v>
      </c>
      <c r="AR31" s="3">
        <v>10600</v>
      </c>
    </row>
    <row r="32" spans="1:44" x14ac:dyDescent="0.25">
      <c r="A32" s="3">
        <v>50</v>
      </c>
      <c r="B32" s="4" t="s">
        <v>8</v>
      </c>
      <c r="C32" s="3" t="str">
        <f t="shared" si="0"/>
        <v>50TOFL</v>
      </c>
      <c r="D32" s="4">
        <v>4458</v>
      </c>
      <c r="E32" s="4">
        <v>4559</v>
      </c>
      <c r="F32" s="4">
        <v>4812</v>
      </c>
      <c r="G32" s="4">
        <v>5055</v>
      </c>
      <c r="H32" s="4">
        <v>5312</v>
      </c>
      <c r="I32" s="4">
        <v>5569</v>
      </c>
      <c r="J32" s="5" t="s">
        <v>43</v>
      </c>
      <c r="K32" s="12"/>
      <c r="L32" s="12"/>
      <c r="N32" s="12"/>
      <c r="O32" s="12"/>
      <c r="P32" s="12"/>
      <c r="Q32" s="12"/>
      <c r="S32" s="12"/>
      <c r="T32" s="12"/>
      <c r="U32" s="12"/>
      <c r="V32" s="12"/>
      <c r="W32" s="12"/>
      <c r="X32" s="12"/>
      <c r="Z32" s="12"/>
      <c r="AA32" s="12"/>
      <c r="AB32" s="1">
        <v>5300</v>
      </c>
      <c r="AC32" s="6">
        <v>6137</v>
      </c>
      <c r="AD32" s="6">
        <v>5043</v>
      </c>
      <c r="AE32" s="8">
        <v>4798</v>
      </c>
      <c r="AF32" s="6">
        <v>4566</v>
      </c>
      <c r="AH32" s="7">
        <v>4800</v>
      </c>
      <c r="AI32" s="6">
        <v>4758</v>
      </c>
      <c r="AJ32" s="6">
        <v>4766</v>
      </c>
      <c r="AK32" s="6">
        <v>4886</v>
      </c>
      <c r="AL32" s="6">
        <v>5023</v>
      </c>
      <c r="AN32" s="7">
        <f t="shared" si="1"/>
        <v>10500</v>
      </c>
      <c r="AO32" s="6">
        <v>10116</v>
      </c>
      <c r="AP32" s="6">
        <v>10304</v>
      </c>
      <c r="AQ32" s="3">
        <v>10598</v>
      </c>
      <c r="AR32" s="3">
        <v>10600</v>
      </c>
    </row>
    <row r="33" spans="1:44" x14ac:dyDescent="0.25">
      <c r="A33" s="3">
        <v>55</v>
      </c>
      <c r="B33" s="3" t="s">
        <v>5</v>
      </c>
      <c r="C33" s="3" t="str">
        <f t="shared" si="0"/>
        <v>55V1</v>
      </c>
      <c r="D33" s="3">
        <v>115</v>
      </c>
      <c r="E33" s="3">
        <v>116</v>
      </c>
      <c r="F33" s="3">
        <v>117</v>
      </c>
      <c r="G33" s="3">
        <v>118</v>
      </c>
      <c r="H33" s="5" t="s">
        <v>43</v>
      </c>
      <c r="I33" s="5" t="s">
        <v>43</v>
      </c>
      <c r="J33" s="5" t="s">
        <v>43</v>
      </c>
      <c r="K33" s="12"/>
      <c r="L33" s="12"/>
      <c r="N33" s="12"/>
      <c r="O33" s="12"/>
      <c r="P33" s="12"/>
      <c r="Q33" s="12"/>
      <c r="S33" s="12"/>
      <c r="T33" s="12"/>
      <c r="U33" s="12"/>
      <c r="V33" s="12"/>
      <c r="W33" s="12"/>
      <c r="X33" s="12"/>
      <c r="Z33" s="12"/>
      <c r="AA33" s="12"/>
      <c r="AB33" s="1">
        <v>5400</v>
      </c>
      <c r="AC33" s="6">
        <v>6246</v>
      </c>
      <c r="AD33" s="6">
        <v>5139</v>
      </c>
      <c r="AE33" s="8">
        <v>4891</v>
      </c>
      <c r="AF33" s="6">
        <v>4656</v>
      </c>
      <c r="AH33" s="7">
        <v>4900</v>
      </c>
      <c r="AI33" s="6">
        <v>4847</v>
      </c>
      <c r="AJ33" s="6">
        <v>4860</v>
      </c>
      <c r="AK33" s="6">
        <v>4990</v>
      </c>
      <c r="AL33" s="6">
        <v>5132</v>
      </c>
      <c r="AN33" s="7">
        <f t="shared" si="1"/>
        <v>10600</v>
      </c>
      <c r="AO33" s="6">
        <v>10210</v>
      </c>
      <c r="AP33" s="6">
        <v>10400</v>
      </c>
      <c r="AQ33" s="3">
        <v>10600</v>
      </c>
      <c r="AR33" s="3">
        <v>10600</v>
      </c>
    </row>
    <row r="34" spans="1:44" x14ac:dyDescent="0.25">
      <c r="A34" s="3">
        <v>55</v>
      </c>
      <c r="B34" s="3" t="s">
        <v>7</v>
      </c>
      <c r="C34" s="3" t="str">
        <f t="shared" si="0"/>
        <v>55VR</v>
      </c>
      <c r="D34" s="3">
        <v>119</v>
      </c>
      <c r="E34" s="3">
        <v>119</v>
      </c>
      <c r="F34" s="3">
        <v>120</v>
      </c>
      <c r="G34" s="3">
        <v>121</v>
      </c>
      <c r="H34" s="5" t="s">
        <v>43</v>
      </c>
      <c r="I34" s="5" t="s">
        <v>43</v>
      </c>
      <c r="J34" s="5" t="s">
        <v>43</v>
      </c>
      <c r="K34" s="12"/>
      <c r="L34" s="12"/>
      <c r="N34" s="12"/>
      <c r="O34" s="12"/>
      <c r="P34" s="12"/>
      <c r="Q34" s="12"/>
      <c r="S34" s="12"/>
      <c r="T34" s="12"/>
      <c r="U34" s="12"/>
      <c r="V34" s="12"/>
      <c r="W34" s="12"/>
      <c r="X34" s="12"/>
      <c r="Z34" s="12"/>
      <c r="AA34" s="12"/>
      <c r="AB34" s="1">
        <v>5500</v>
      </c>
      <c r="AC34" s="6">
        <v>6356</v>
      </c>
      <c r="AD34" s="6">
        <v>5236</v>
      </c>
      <c r="AE34" s="8">
        <v>4983</v>
      </c>
      <c r="AF34" s="6">
        <v>4745</v>
      </c>
      <c r="AH34" s="7">
        <v>5000</v>
      </c>
      <c r="AI34" s="6">
        <v>4936</v>
      </c>
      <c r="AJ34" s="6">
        <v>4954</v>
      </c>
      <c r="AK34" s="6">
        <v>5094</v>
      </c>
      <c r="AL34" s="6">
        <v>5242</v>
      </c>
    </row>
    <row r="35" spans="1:44" x14ac:dyDescent="0.25">
      <c r="A35" s="3">
        <v>55</v>
      </c>
      <c r="B35" s="3" t="s">
        <v>6</v>
      </c>
      <c r="C35" s="3" t="str">
        <f t="shared" si="0"/>
        <v>55V2</v>
      </c>
      <c r="D35" s="3">
        <v>121</v>
      </c>
      <c r="E35" s="3">
        <v>121</v>
      </c>
      <c r="F35" s="3">
        <v>122</v>
      </c>
      <c r="G35" s="3">
        <v>122</v>
      </c>
      <c r="H35" s="5" t="s">
        <v>43</v>
      </c>
      <c r="I35" s="5" t="s">
        <v>43</v>
      </c>
      <c r="J35" s="5" t="s">
        <v>43</v>
      </c>
      <c r="K35" s="12"/>
      <c r="L35" s="12"/>
      <c r="N35" s="12"/>
      <c r="O35" s="12"/>
      <c r="P35" s="12"/>
      <c r="Q35" s="12"/>
      <c r="S35" s="12"/>
      <c r="T35" s="12"/>
      <c r="U35" s="12"/>
      <c r="V35" s="12"/>
      <c r="W35" s="12"/>
      <c r="X35" s="12"/>
      <c r="Z35" s="12"/>
      <c r="AA35" s="12"/>
      <c r="AB35" s="1">
        <v>5600</v>
      </c>
      <c r="AC35" s="6">
        <v>6465</v>
      </c>
      <c r="AD35" s="6">
        <v>5332</v>
      </c>
      <c r="AE35" s="8">
        <v>5076</v>
      </c>
      <c r="AF35" s="6">
        <v>4834</v>
      </c>
      <c r="AH35" s="7">
        <v>5100</v>
      </c>
      <c r="AI35" s="6">
        <v>5025</v>
      </c>
      <c r="AJ35" s="6">
        <v>5048</v>
      </c>
      <c r="AK35" s="6">
        <v>5198</v>
      </c>
      <c r="AL35" s="6">
        <v>5352</v>
      </c>
    </row>
    <row r="36" spans="1:44" x14ac:dyDescent="0.25">
      <c r="A36" s="3">
        <v>55</v>
      </c>
      <c r="B36" s="4" t="s">
        <v>8</v>
      </c>
      <c r="C36" s="3" t="str">
        <f t="shared" si="0"/>
        <v>55TOFL</v>
      </c>
      <c r="D36" s="4">
        <v>4977</v>
      </c>
      <c r="E36" s="4">
        <v>5087</v>
      </c>
      <c r="F36" s="4">
        <v>5364</v>
      </c>
      <c r="G36" s="4">
        <v>5643</v>
      </c>
      <c r="H36" s="5" t="s">
        <v>43</v>
      </c>
      <c r="I36" s="5" t="s">
        <v>43</v>
      </c>
      <c r="J36" s="5" t="s">
        <v>43</v>
      </c>
      <c r="K36" s="12"/>
      <c r="L36" s="12"/>
      <c r="N36" s="12"/>
      <c r="O36" s="12"/>
      <c r="P36" s="12"/>
      <c r="Q36" s="12"/>
      <c r="S36" s="12"/>
      <c r="T36" s="12"/>
      <c r="U36" s="12"/>
      <c r="V36" s="12"/>
      <c r="W36" s="12"/>
      <c r="X36" s="12"/>
      <c r="Z36" s="12"/>
      <c r="AA36" s="12"/>
      <c r="AB36" s="1">
        <v>5700</v>
      </c>
      <c r="AC36" s="6">
        <v>6574</v>
      </c>
      <c r="AD36" s="6">
        <v>5429</v>
      </c>
      <c r="AE36" s="8">
        <v>5169</v>
      </c>
      <c r="AF36" s="6">
        <v>4924</v>
      </c>
      <c r="AH36" s="7">
        <v>5200</v>
      </c>
      <c r="AI36" s="6">
        <v>5114</v>
      </c>
      <c r="AJ36" s="6">
        <v>5142</v>
      </c>
      <c r="AK36" s="6">
        <v>5302</v>
      </c>
      <c r="AL36" s="6">
        <v>5461</v>
      </c>
    </row>
    <row r="37" spans="1:44" x14ac:dyDescent="0.25">
      <c r="AB37" s="1">
        <v>5800</v>
      </c>
      <c r="AC37" s="6">
        <v>6684</v>
      </c>
      <c r="AD37" s="6">
        <v>5525</v>
      </c>
      <c r="AE37" s="8">
        <v>5261</v>
      </c>
      <c r="AF37" s="6">
        <v>5013</v>
      </c>
      <c r="AH37" s="7">
        <v>5300</v>
      </c>
      <c r="AI37" s="6">
        <v>5202</v>
      </c>
      <c r="AJ37" s="6">
        <v>5237</v>
      </c>
      <c r="AK37" s="6">
        <v>5407</v>
      </c>
      <c r="AL37" s="6">
        <v>5571</v>
      </c>
    </row>
    <row r="38" spans="1:44" x14ac:dyDescent="0.25">
      <c r="A38" s="46" t="s">
        <v>13</v>
      </c>
      <c r="B38" s="46"/>
      <c r="C38" s="46"/>
      <c r="D38" s="46"/>
      <c r="E38" s="46"/>
      <c r="F38" s="46"/>
      <c r="G38" s="46"/>
      <c r="H38" s="46"/>
      <c r="I38" s="46"/>
      <c r="J38" s="46"/>
      <c r="K38" s="9"/>
      <c r="L38" s="9"/>
      <c r="N38" s="9"/>
      <c r="O38" s="9"/>
      <c r="P38" s="9"/>
      <c r="Q38" s="9"/>
      <c r="S38" s="9"/>
      <c r="T38" s="9"/>
      <c r="U38" s="9"/>
      <c r="V38" s="9"/>
      <c r="W38" s="9"/>
      <c r="X38" s="9"/>
      <c r="Z38" s="9"/>
      <c r="AA38" s="9"/>
      <c r="AB38" s="1">
        <v>5900</v>
      </c>
      <c r="AC38" s="6">
        <v>6793</v>
      </c>
      <c r="AD38" s="6">
        <v>2622</v>
      </c>
      <c r="AE38" s="8">
        <v>5354</v>
      </c>
      <c r="AF38" s="6">
        <v>5102</v>
      </c>
      <c r="AH38" s="7">
        <v>5400</v>
      </c>
      <c r="AI38" s="6">
        <v>5291</v>
      </c>
      <c r="AJ38" s="6">
        <v>5331</v>
      </c>
      <c r="AK38" s="6">
        <v>5511</v>
      </c>
      <c r="AL38" s="6">
        <v>5680</v>
      </c>
    </row>
    <row r="39" spans="1:44" x14ac:dyDescent="0.25">
      <c r="A39" s="44" t="s">
        <v>14</v>
      </c>
      <c r="B39" s="44"/>
      <c r="C39" s="44"/>
      <c r="D39" s="44"/>
      <c r="E39" s="44"/>
      <c r="F39" s="44"/>
      <c r="G39" s="44"/>
      <c r="H39" s="44"/>
      <c r="I39" s="44"/>
      <c r="J39" s="44"/>
      <c r="K39" s="13"/>
      <c r="L39" s="13"/>
      <c r="N39" s="13"/>
      <c r="O39" s="13"/>
      <c r="P39" s="13"/>
      <c r="Q39" s="13"/>
      <c r="S39" s="13"/>
      <c r="T39" s="13"/>
      <c r="U39" s="13"/>
      <c r="V39" s="13"/>
      <c r="W39" s="13"/>
      <c r="X39" s="13"/>
      <c r="Z39" s="13"/>
      <c r="AA39" s="13"/>
      <c r="AB39" s="1">
        <v>6000</v>
      </c>
      <c r="AC39" s="6">
        <v>6903</v>
      </c>
      <c r="AD39" s="6">
        <v>5718</v>
      </c>
      <c r="AE39" s="6">
        <v>5447</v>
      </c>
      <c r="AF39" s="6">
        <v>5192</v>
      </c>
      <c r="AH39" s="7">
        <v>5500</v>
      </c>
      <c r="AI39" s="6">
        <v>5380</v>
      </c>
      <c r="AJ39" s="6">
        <v>5425</v>
      </c>
      <c r="AK39" s="6">
        <v>5615</v>
      </c>
      <c r="AL39" s="6">
        <v>5790</v>
      </c>
    </row>
    <row r="40" spans="1:44" x14ac:dyDescent="0.25">
      <c r="A40" s="45" t="s">
        <v>2</v>
      </c>
      <c r="B40" s="45" t="s">
        <v>3</v>
      </c>
      <c r="C40" s="42" t="s">
        <v>35</v>
      </c>
      <c r="D40" s="45" t="s">
        <v>4</v>
      </c>
      <c r="E40" s="45"/>
      <c r="F40" s="45"/>
      <c r="G40" s="45"/>
      <c r="H40" s="45"/>
      <c r="I40" s="45"/>
      <c r="J40" s="45"/>
      <c r="K40" s="10"/>
      <c r="L40" s="10"/>
      <c r="N40" s="10"/>
      <c r="O40" s="10"/>
      <c r="P40" s="10"/>
      <c r="Q40" s="10"/>
      <c r="S40" s="10"/>
      <c r="T40" s="10"/>
      <c r="U40" s="10"/>
      <c r="V40" s="10"/>
      <c r="W40" s="10"/>
      <c r="X40" s="10"/>
      <c r="Z40" s="10"/>
      <c r="AA40" s="10"/>
      <c r="AB40" s="1">
        <v>6100</v>
      </c>
      <c r="AC40" s="6">
        <v>7012</v>
      </c>
      <c r="AD40" s="6">
        <v>5815</v>
      </c>
      <c r="AE40" s="6">
        <v>5539</v>
      </c>
      <c r="AF40" s="6">
        <v>5281</v>
      </c>
      <c r="AH40" s="7">
        <v>5600</v>
      </c>
      <c r="AI40" s="6">
        <v>5469</v>
      </c>
      <c r="AJ40" s="6">
        <v>5519</v>
      </c>
      <c r="AK40" s="6">
        <v>5719</v>
      </c>
      <c r="AL40" s="6">
        <v>5900</v>
      </c>
    </row>
    <row r="41" spans="1:44" x14ac:dyDescent="0.25">
      <c r="A41" s="45"/>
      <c r="B41" s="45"/>
      <c r="C41" s="43"/>
      <c r="D41" s="2">
        <v>7800</v>
      </c>
      <c r="E41" s="2">
        <v>8000</v>
      </c>
      <c r="F41" s="2">
        <v>8500</v>
      </c>
      <c r="G41" s="2">
        <v>9000</v>
      </c>
      <c r="H41" s="2">
        <v>9500</v>
      </c>
      <c r="I41" s="2">
        <v>10000</v>
      </c>
      <c r="J41" s="2">
        <v>10600</v>
      </c>
      <c r="K41" s="11"/>
      <c r="L41" s="11"/>
      <c r="N41" s="11"/>
      <c r="O41" s="11"/>
      <c r="P41" s="11"/>
      <c r="Q41" s="11"/>
      <c r="S41" s="11"/>
      <c r="T41" s="11"/>
      <c r="U41" s="11"/>
      <c r="V41" s="11"/>
      <c r="W41" s="11"/>
      <c r="X41" s="11"/>
      <c r="Z41" s="11"/>
      <c r="AA41" s="11"/>
      <c r="AB41" s="1">
        <v>6200</v>
      </c>
      <c r="AC41" s="7">
        <v>7122</v>
      </c>
      <c r="AD41" s="6">
        <v>5911</v>
      </c>
      <c r="AE41" s="6">
        <v>5632</v>
      </c>
      <c r="AF41" s="6">
        <v>5370</v>
      </c>
      <c r="AH41" s="7">
        <v>5700</v>
      </c>
      <c r="AI41" s="6">
        <v>5558</v>
      </c>
      <c r="AJ41" s="6">
        <v>5613</v>
      </c>
      <c r="AK41" s="6">
        <v>5823</v>
      </c>
      <c r="AL41" s="6">
        <v>6009</v>
      </c>
    </row>
    <row r="42" spans="1:44" x14ac:dyDescent="0.25">
      <c r="A42" s="19" t="s">
        <v>36</v>
      </c>
      <c r="B42" s="3" t="s">
        <v>5</v>
      </c>
      <c r="C42" s="3" t="str">
        <f>CONCATENATE(A42, B42)</f>
        <v>M40V1</v>
      </c>
      <c r="D42" s="3">
        <v>107</v>
      </c>
      <c r="E42" s="3">
        <v>107</v>
      </c>
      <c r="F42" s="3">
        <v>108</v>
      </c>
      <c r="G42" s="3">
        <v>108</v>
      </c>
      <c r="H42" s="3">
        <v>109</v>
      </c>
      <c r="I42" s="3">
        <v>110</v>
      </c>
      <c r="J42" s="3">
        <v>111</v>
      </c>
      <c r="AB42" s="1">
        <v>6300</v>
      </c>
      <c r="AC42" s="6">
        <v>7231</v>
      </c>
      <c r="AD42" s="6">
        <v>6008</v>
      </c>
      <c r="AE42" s="6">
        <v>5725</v>
      </c>
      <c r="AF42" s="6">
        <v>5460</v>
      </c>
      <c r="AH42" s="7">
        <v>5800</v>
      </c>
      <c r="AI42" s="6">
        <v>5646</v>
      </c>
      <c r="AJ42" s="6">
        <v>5708</v>
      </c>
      <c r="AK42" s="6">
        <v>5928</v>
      </c>
      <c r="AL42" s="6">
        <v>6119</v>
      </c>
    </row>
    <row r="43" spans="1:44" x14ac:dyDescent="0.25">
      <c r="A43" s="19" t="s">
        <v>36</v>
      </c>
      <c r="B43" s="3" t="s">
        <v>7</v>
      </c>
      <c r="C43" s="3" t="str">
        <f t="shared" ref="C43:C73" si="2">CONCATENATE(A43, B43)</f>
        <v>M40VR</v>
      </c>
      <c r="D43" s="3">
        <v>113</v>
      </c>
      <c r="E43" s="3">
        <v>113</v>
      </c>
      <c r="F43" s="3">
        <v>113</v>
      </c>
      <c r="G43" s="3">
        <v>113</v>
      </c>
      <c r="H43" s="3">
        <v>113</v>
      </c>
      <c r="I43" s="3">
        <v>114</v>
      </c>
      <c r="J43" s="3">
        <v>115</v>
      </c>
      <c r="AB43" s="1">
        <v>6400</v>
      </c>
      <c r="AC43" s="6">
        <v>7341</v>
      </c>
      <c r="AD43" s="6">
        <v>6104</v>
      </c>
      <c r="AE43" s="6">
        <v>5817</v>
      </c>
      <c r="AF43" s="6">
        <v>5549</v>
      </c>
      <c r="AH43" s="7">
        <v>5900</v>
      </c>
      <c r="AI43" s="6">
        <v>5735</v>
      </c>
      <c r="AJ43" s="6">
        <v>5802</v>
      </c>
      <c r="AK43" s="6">
        <v>6032</v>
      </c>
      <c r="AL43" s="6">
        <v>6228</v>
      </c>
    </row>
    <row r="44" spans="1:44" x14ac:dyDescent="0.25">
      <c r="A44" s="19" t="s">
        <v>36</v>
      </c>
      <c r="B44" s="3" t="s">
        <v>6</v>
      </c>
      <c r="C44" s="3" t="str">
        <f t="shared" si="2"/>
        <v>M40V2</v>
      </c>
      <c r="D44" s="3">
        <v>123</v>
      </c>
      <c r="E44" s="3">
        <v>123</v>
      </c>
      <c r="F44" s="3">
        <v>122</v>
      </c>
      <c r="G44" s="3">
        <v>121</v>
      </c>
      <c r="H44" s="3">
        <v>120</v>
      </c>
      <c r="I44" s="3">
        <v>120</v>
      </c>
      <c r="J44" s="3">
        <v>120</v>
      </c>
      <c r="AB44" s="1">
        <v>6500</v>
      </c>
      <c r="AC44" s="6">
        <v>7450</v>
      </c>
      <c r="AD44" s="6">
        <v>6201</v>
      </c>
      <c r="AE44" s="6">
        <v>5910</v>
      </c>
      <c r="AF44" s="6">
        <v>5638</v>
      </c>
      <c r="AH44" s="7">
        <v>6000</v>
      </c>
      <c r="AI44" s="6">
        <v>5824</v>
      </c>
      <c r="AJ44" s="6">
        <v>5896</v>
      </c>
      <c r="AK44" s="6">
        <v>6136</v>
      </c>
      <c r="AL44" s="6">
        <v>6338</v>
      </c>
    </row>
    <row r="45" spans="1:44" x14ac:dyDescent="0.25">
      <c r="A45" s="19" t="s">
        <v>36</v>
      </c>
      <c r="B45" s="4" t="s">
        <v>8</v>
      </c>
      <c r="C45" s="3" t="str">
        <f t="shared" si="2"/>
        <v>M40TOFL</v>
      </c>
      <c r="D45" s="4">
        <v>2781</v>
      </c>
      <c r="E45" s="4">
        <v>2810</v>
      </c>
      <c r="F45" s="4">
        <v>2884</v>
      </c>
      <c r="G45" s="4">
        <v>2958</v>
      </c>
      <c r="H45" s="4">
        <v>3032</v>
      </c>
      <c r="I45" s="4">
        <v>3187</v>
      </c>
      <c r="J45" s="4">
        <v>3318</v>
      </c>
      <c r="AB45" s="1">
        <v>6600</v>
      </c>
      <c r="AC45" s="6">
        <v>7560</v>
      </c>
      <c r="AD45" s="6">
        <v>6297</v>
      </c>
      <c r="AE45" s="6">
        <v>6003</v>
      </c>
      <c r="AF45" s="6">
        <v>5728</v>
      </c>
      <c r="AH45" s="7">
        <v>6100</v>
      </c>
      <c r="AI45" s="6">
        <v>5913</v>
      </c>
      <c r="AJ45" s="6">
        <v>5990</v>
      </c>
      <c r="AK45" s="6">
        <v>6240</v>
      </c>
      <c r="AL45" s="6">
        <v>6448</v>
      </c>
    </row>
    <row r="46" spans="1:44" x14ac:dyDescent="0.25">
      <c r="A46" s="3">
        <v>15</v>
      </c>
      <c r="B46" s="3" t="s">
        <v>5</v>
      </c>
      <c r="C46" s="3" t="str">
        <f t="shared" si="2"/>
        <v>15V1</v>
      </c>
      <c r="D46" s="3">
        <v>105</v>
      </c>
      <c r="E46" s="3">
        <v>106</v>
      </c>
      <c r="F46" s="3">
        <v>106</v>
      </c>
      <c r="G46" s="3">
        <v>107</v>
      </c>
      <c r="H46" s="3">
        <v>108</v>
      </c>
      <c r="I46" s="3">
        <v>109</v>
      </c>
      <c r="J46" s="3">
        <v>110</v>
      </c>
      <c r="AB46" s="1">
        <v>6700</v>
      </c>
      <c r="AC46" s="6">
        <v>7669</v>
      </c>
      <c r="AD46" s="6">
        <v>6394</v>
      </c>
      <c r="AE46" s="6">
        <v>6096</v>
      </c>
      <c r="AF46" s="6">
        <v>5817</v>
      </c>
      <c r="AH46" s="7">
        <v>6200</v>
      </c>
      <c r="AI46" s="6">
        <v>6002</v>
      </c>
      <c r="AJ46" s="6">
        <v>6084</v>
      </c>
      <c r="AK46" s="6">
        <v>6344</v>
      </c>
      <c r="AL46" s="6">
        <v>6557</v>
      </c>
    </row>
    <row r="47" spans="1:44" x14ac:dyDescent="0.25">
      <c r="A47" s="3">
        <v>15</v>
      </c>
      <c r="B47" s="3" t="s">
        <v>7</v>
      </c>
      <c r="C47" s="3" t="str">
        <f t="shared" si="2"/>
        <v>15VR</v>
      </c>
      <c r="D47" s="3">
        <v>113</v>
      </c>
      <c r="E47" s="3">
        <v>113</v>
      </c>
      <c r="F47" s="3">
        <v>113</v>
      </c>
      <c r="G47" s="3">
        <v>113</v>
      </c>
      <c r="H47" s="3">
        <v>113</v>
      </c>
      <c r="I47" s="3">
        <v>114</v>
      </c>
      <c r="J47" s="3">
        <v>115</v>
      </c>
      <c r="AB47" s="1">
        <v>6800</v>
      </c>
      <c r="AC47" s="6">
        <v>7779</v>
      </c>
      <c r="AD47" s="6">
        <v>6491</v>
      </c>
      <c r="AE47" s="6">
        <v>6188</v>
      </c>
      <c r="AF47" s="6">
        <v>5906</v>
      </c>
      <c r="AH47" s="7">
        <v>6300</v>
      </c>
      <c r="AI47" s="6">
        <v>6090</v>
      </c>
      <c r="AJ47" s="6">
        <v>6179</v>
      </c>
      <c r="AK47" s="6">
        <v>6449</v>
      </c>
      <c r="AL47" s="6">
        <v>6667</v>
      </c>
    </row>
    <row r="48" spans="1:44" x14ac:dyDescent="0.25">
      <c r="A48" s="3">
        <v>15</v>
      </c>
      <c r="B48" s="3" t="s">
        <v>6</v>
      </c>
      <c r="C48" s="3" t="str">
        <f t="shared" si="2"/>
        <v>15V2</v>
      </c>
      <c r="D48" s="3">
        <v>123</v>
      </c>
      <c r="E48" s="3">
        <v>122</v>
      </c>
      <c r="F48" s="3">
        <v>121</v>
      </c>
      <c r="G48" s="3">
        <v>120</v>
      </c>
      <c r="H48" s="3">
        <v>119</v>
      </c>
      <c r="I48" s="3">
        <v>119</v>
      </c>
      <c r="J48" s="3">
        <v>120</v>
      </c>
      <c r="AB48" s="1">
        <v>6900</v>
      </c>
      <c r="AC48" s="6">
        <v>7888</v>
      </c>
      <c r="AD48" s="6">
        <v>6587</v>
      </c>
      <c r="AE48" s="6">
        <v>6281</v>
      </c>
      <c r="AF48" s="6">
        <v>5995</v>
      </c>
      <c r="AH48" s="7">
        <v>6400</v>
      </c>
      <c r="AI48" s="6">
        <v>6179</v>
      </c>
      <c r="AJ48" s="6">
        <v>6273</v>
      </c>
      <c r="AK48" s="6">
        <v>6553</v>
      </c>
      <c r="AL48" s="6">
        <v>6776</v>
      </c>
    </row>
    <row r="49" spans="1:38" x14ac:dyDescent="0.25">
      <c r="A49" s="3">
        <v>15</v>
      </c>
      <c r="B49" s="4" t="s">
        <v>8</v>
      </c>
      <c r="C49" s="3" t="str">
        <f t="shared" si="2"/>
        <v>15TOFL</v>
      </c>
      <c r="D49" s="4">
        <v>3282</v>
      </c>
      <c r="E49" s="4">
        <v>3314</v>
      </c>
      <c r="F49" s="4">
        <v>3407</v>
      </c>
      <c r="G49" s="4">
        <v>3500</v>
      </c>
      <c r="H49" s="4">
        <v>3593</v>
      </c>
      <c r="I49" s="4">
        <v>3750</v>
      </c>
      <c r="J49" s="4">
        <v>3934</v>
      </c>
      <c r="AB49" s="1">
        <v>7000</v>
      </c>
      <c r="AC49" s="6">
        <v>7997</v>
      </c>
      <c r="AD49" s="6">
        <v>6684</v>
      </c>
      <c r="AE49" s="6">
        <v>6374</v>
      </c>
      <c r="AF49" s="6">
        <v>6085</v>
      </c>
      <c r="AH49" s="7">
        <v>6500</v>
      </c>
      <c r="AI49" s="6">
        <v>6268</v>
      </c>
      <c r="AJ49" s="6">
        <v>6367</v>
      </c>
      <c r="AK49" s="6">
        <v>6657</v>
      </c>
      <c r="AL49" s="6">
        <v>6886</v>
      </c>
    </row>
    <row r="50" spans="1:38" x14ac:dyDescent="0.25">
      <c r="A50" s="3">
        <v>25</v>
      </c>
      <c r="B50" s="3" t="s">
        <v>5</v>
      </c>
      <c r="C50" s="3" t="str">
        <f t="shared" si="2"/>
        <v>25V1</v>
      </c>
      <c r="D50" s="3">
        <v>105</v>
      </c>
      <c r="E50" s="3">
        <v>106</v>
      </c>
      <c r="F50" s="3">
        <v>106</v>
      </c>
      <c r="G50" s="3">
        <v>107</v>
      </c>
      <c r="H50" s="3">
        <v>107</v>
      </c>
      <c r="I50" s="3">
        <v>109</v>
      </c>
      <c r="J50" s="3">
        <v>110</v>
      </c>
      <c r="AB50" s="1">
        <v>7100</v>
      </c>
      <c r="AC50" s="6">
        <v>8107</v>
      </c>
      <c r="AD50" s="6">
        <v>6780</v>
      </c>
      <c r="AE50" s="6">
        <v>6466</v>
      </c>
      <c r="AF50" s="6">
        <v>6174</v>
      </c>
      <c r="AH50" s="7">
        <v>6600</v>
      </c>
      <c r="AI50" s="6">
        <v>6357</v>
      </c>
      <c r="AJ50" s="6">
        <v>6461</v>
      </c>
      <c r="AK50" s="6">
        <v>6761</v>
      </c>
      <c r="AL50" s="6">
        <v>6996</v>
      </c>
    </row>
    <row r="51" spans="1:38" x14ac:dyDescent="0.25">
      <c r="A51" s="3">
        <v>25</v>
      </c>
      <c r="B51" s="3" t="s">
        <v>7</v>
      </c>
      <c r="C51" s="3" t="str">
        <f t="shared" si="2"/>
        <v>25VR</v>
      </c>
      <c r="D51" s="3">
        <v>113</v>
      </c>
      <c r="E51" s="3">
        <v>113</v>
      </c>
      <c r="F51" s="3">
        <v>113</v>
      </c>
      <c r="G51" s="3">
        <v>113</v>
      </c>
      <c r="H51" s="3">
        <v>113</v>
      </c>
      <c r="I51" s="3">
        <v>114</v>
      </c>
      <c r="J51" s="3">
        <v>115</v>
      </c>
      <c r="AB51" s="1">
        <v>7200</v>
      </c>
      <c r="AC51" s="6">
        <v>8216</v>
      </c>
      <c r="AD51" s="6">
        <v>6877</v>
      </c>
      <c r="AE51" s="6">
        <v>6559</v>
      </c>
      <c r="AF51" s="6">
        <v>6263</v>
      </c>
      <c r="AH51" s="7">
        <v>6700</v>
      </c>
      <c r="AI51" s="6">
        <v>6446</v>
      </c>
      <c r="AJ51" s="6">
        <v>6555</v>
      </c>
      <c r="AK51" s="6">
        <v>6865</v>
      </c>
      <c r="AL51" s="6">
        <v>7105</v>
      </c>
    </row>
    <row r="52" spans="1:38" x14ac:dyDescent="0.25">
      <c r="A52" s="3">
        <v>25</v>
      </c>
      <c r="B52" s="3" t="s">
        <v>6</v>
      </c>
      <c r="C52" s="3" t="str">
        <f t="shared" si="2"/>
        <v>25V2</v>
      </c>
      <c r="D52" s="3">
        <v>122</v>
      </c>
      <c r="E52" s="3">
        <v>122</v>
      </c>
      <c r="F52" s="3">
        <v>121</v>
      </c>
      <c r="G52" s="3">
        <v>120</v>
      </c>
      <c r="H52" s="3">
        <v>119</v>
      </c>
      <c r="I52" s="3">
        <v>119</v>
      </c>
      <c r="J52" s="3">
        <v>120</v>
      </c>
      <c r="AB52" s="1">
        <v>7300</v>
      </c>
      <c r="AC52" s="6">
        <v>8326</v>
      </c>
      <c r="AD52" s="6">
        <v>6973</v>
      </c>
      <c r="AE52" s="6">
        <v>6652</v>
      </c>
      <c r="AF52" s="6">
        <v>6353</v>
      </c>
      <c r="AH52" s="7">
        <v>6800</v>
      </c>
      <c r="AI52" s="6">
        <v>6534</v>
      </c>
      <c r="AJ52" s="6">
        <v>6650</v>
      </c>
      <c r="AK52" s="6">
        <v>6970</v>
      </c>
      <c r="AL52" s="6">
        <v>7215</v>
      </c>
    </row>
    <row r="53" spans="1:38" x14ac:dyDescent="0.25">
      <c r="A53" s="3">
        <v>25</v>
      </c>
      <c r="B53" s="4" t="s">
        <v>8</v>
      </c>
      <c r="C53" s="3" t="str">
        <f t="shared" si="2"/>
        <v>25TOFL</v>
      </c>
      <c r="D53" s="4">
        <v>3378</v>
      </c>
      <c r="E53" s="4">
        <v>3404</v>
      </c>
      <c r="F53" s="4">
        <v>3500</v>
      </c>
      <c r="G53" s="4">
        <v>3597</v>
      </c>
      <c r="H53" s="4">
        <v>3693</v>
      </c>
      <c r="I53" s="4">
        <v>3849</v>
      </c>
      <c r="J53" s="4">
        <v>4045</v>
      </c>
      <c r="AB53" s="1">
        <v>7400</v>
      </c>
      <c r="AC53" s="6">
        <v>8435</v>
      </c>
      <c r="AD53" s="6">
        <v>7070</v>
      </c>
      <c r="AE53" s="6">
        <v>6744</v>
      </c>
      <c r="AF53" s="6">
        <v>6442</v>
      </c>
      <c r="AH53" s="7">
        <v>6900</v>
      </c>
      <c r="AI53" s="6">
        <v>6623</v>
      </c>
      <c r="AJ53" s="6">
        <v>6744</v>
      </c>
      <c r="AK53" s="6">
        <v>7074</v>
      </c>
      <c r="AL53" s="6">
        <v>7324</v>
      </c>
    </row>
    <row r="54" spans="1:38" x14ac:dyDescent="0.25">
      <c r="A54" s="3">
        <v>35</v>
      </c>
      <c r="B54" s="3" t="s">
        <v>5</v>
      </c>
      <c r="C54" s="3" t="str">
        <f t="shared" si="2"/>
        <v>35V1</v>
      </c>
      <c r="D54" s="3">
        <v>107</v>
      </c>
      <c r="E54" s="3">
        <v>107</v>
      </c>
      <c r="F54" s="3">
        <v>108</v>
      </c>
      <c r="G54" s="3">
        <v>110</v>
      </c>
      <c r="H54" s="3">
        <v>111</v>
      </c>
      <c r="I54" s="3">
        <v>112</v>
      </c>
      <c r="J54" s="3">
        <v>114</v>
      </c>
      <c r="AB54" s="1">
        <v>7500</v>
      </c>
      <c r="AC54" s="6">
        <v>8545</v>
      </c>
      <c r="AD54" s="6">
        <v>7166</v>
      </c>
      <c r="AE54" s="6">
        <v>6837</v>
      </c>
      <c r="AF54" s="6">
        <v>6531</v>
      </c>
      <c r="AH54" s="7">
        <v>7000</v>
      </c>
      <c r="AI54" s="6">
        <v>6712</v>
      </c>
      <c r="AJ54" s="6">
        <v>6838</v>
      </c>
      <c r="AK54" s="6">
        <v>7178</v>
      </c>
      <c r="AL54" s="6">
        <v>7434</v>
      </c>
    </row>
    <row r="55" spans="1:38" x14ac:dyDescent="0.25">
      <c r="A55" s="3">
        <v>35</v>
      </c>
      <c r="B55" s="3" t="s">
        <v>7</v>
      </c>
      <c r="C55" s="3" t="str">
        <f t="shared" si="2"/>
        <v>35VR</v>
      </c>
      <c r="D55" s="3">
        <v>113</v>
      </c>
      <c r="E55" s="3">
        <v>113</v>
      </c>
      <c r="F55" s="3">
        <v>114</v>
      </c>
      <c r="G55" s="3">
        <v>115</v>
      </c>
      <c r="H55" s="3">
        <v>115</v>
      </c>
      <c r="I55" s="3">
        <v>117</v>
      </c>
      <c r="J55" s="3">
        <v>118</v>
      </c>
      <c r="AB55" s="1">
        <v>7600</v>
      </c>
      <c r="AC55" s="6">
        <v>8654</v>
      </c>
      <c r="AD55" s="6">
        <v>7263</v>
      </c>
      <c r="AE55" s="6">
        <v>6930</v>
      </c>
      <c r="AF55" s="6">
        <v>6621</v>
      </c>
      <c r="AH55" s="7">
        <v>7100</v>
      </c>
      <c r="AI55" s="6">
        <v>6801</v>
      </c>
      <c r="AJ55" s="6">
        <v>6932</v>
      </c>
      <c r="AK55" s="6">
        <v>7282</v>
      </c>
      <c r="AL55" s="6">
        <v>7544</v>
      </c>
    </row>
    <row r="56" spans="1:38" x14ac:dyDescent="0.25">
      <c r="A56" s="3">
        <v>35</v>
      </c>
      <c r="B56" s="3" t="s">
        <v>6</v>
      </c>
      <c r="C56" s="3" t="str">
        <f t="shared" si="2"/>
        <v>35V2</v>
      </c>
      <c r="D56" s="3">
        <v>120</v>
      </c>
      <c r="E56" s="3">
        <v>120</v>
      </c>
      <c r="F56" s="3">
        <v>119</v>
      </c>
      <c r="G56" s="3">
        <v>120</v>
      </c>
      <c r="H56" s="3">
        <v>120</v>
      </c>
      <c r="I56" s="3">
        <v>120</v>
      </c>
      <c r="J56" s="3">
        <v>121</v>
      </c>
      <c r="AB56" s="1">
        <v>7700</v>
      </c>
      <c r="AC56" s="6">
        <v>8764</v>
      </c>
      <c r="AD56" s="6">
        <v>7359</v>
      </c>
      <c r="AE56" s="6">
        <v>7022</v>
      </c>
      <c r="AF56" s="6">
        <v>6710</v>
      </c>
      <c r="AH56" s="7">
        <v>7200</v>
      </c>
      <c r="AI56" s="6">
        <v>6890</v>
      </c>
      <c r="AJ56" s="6">
        <v>7026</v>
      </c>
      <c r="AK56" s="6">
        <v>7386</v>
      </c>
      <c r="AL56" s="6">
        <v>7653</v>
      </c>
    </row>
    <row r="57" spans="1:38" x14ac:dyDescent="0.25">
      <c r="A57" s="3">
        <v>35</v>
      </c>
      <c r="B57" s="4" t="s">
        <v>8</v>
      </c>
      <c r="C57" s="3" t="str">
        <f t="shared" si="2"/>
        <v>35TOFL</v>
      </c>
      <c r="D57" s="4">
        <v>3698</v>
      </c>
      <c r="E57" s="4">
        <v>3742</v>
      </c>
      <c r="F57" s="4">
        <v>3891</v>
      </c>
      <c r="G57" s="4">
        <v>4111</v>
      </c>
      <c r="H57" s="4">
        <v>4265</v>
      </c>
      <c r="I57" s="4">
        <v>4472</v>
      </c>
      <c r="J57" s="4">
        <v>4728</v>
      </c>
      <c r="AB57" s="1">
        <v>7800</v>
      </c>
      <c r="AC57" s="6">
        <v>8873</v>
      </c>
      <c r="AD57" s="6">
        <v>7456</v>
      </c>
      <c r="AE57" s="6">
        <v>7115</v>
      </c>
      <c r="AF57" s="6">
        <v>6799</v>
      </c>
      <c r="AH57" s="7">
        <v>7300</v>
      </c>
      <c r="AI57" s="6">
        <v>6978</v>
      </c>
      <c r="AJ57" s="6">
        <v>7121</v>
      </c>
      <c r="AK57" s="6">
        <v>7491</v>
      </c>
      <c r="AL57" s="6">
        <v>7763</v>
      </c>
    </row>
    <row r="58" spans="1:38" x14ac:dyDescent="0.25">
      <c r="A58" s="3">
        <v>40</v>
      </c>
      <c r="B58" s="3" t="s">
        <v>5</v>
      </c>
      <c r="C58" s="3" t="str">
        <f t="shared" si="2"/>
        <v>40V1</v>
      </c>
      <c r="D58" s="3">
        <v>108</v>
      </c>
      <c r="E58" s="3">
        <v>109</v>
      </c>
      <c r="F58" s="3">
        <v>110</v>
      </c>
      <c r="G58" s="3">
        <v>112</v>
      </c>
      <c r="H58" s="3">
        <v>113</v>
      </c>
      <c r="I58" s="3">
        <v>115</v>
      </c>
      <c r="J58" s="3">
        <v>116</v>
      </c>
      <c r="AB58" s="1">
        <v>7900</v>
      </c>
      <c r="AC58" s="6">
        <v>8983</v>
      </c>
      <c r="AD58" s="6">
        <v>7552</v>
      </c>
      <c r="AE58" s="6">
        <v>7208</v>
      </c>
      <c r="AF58" s="6">
        <v>6889</v>
      </c>
      <c r="AH58" s="7">
        <v>7400</v>
      </c>
      <c r="AI58" s="6">
        <v>7067</v>
      </c>
      <c r="AJ58" s="6">
        <v>7215</v>
      </c>
      <c r="AK58" s="6">
        <v>7595</v>
      </c>
      <c r="AL58" s="6">
        <v>7872</v>
      </c>
    </row>
    <row r="59" spans="1:38" x14ac:dyDescent="0.25">
      <c r="A59" s="3">
        <v>40</v>
      </c>
      <c r="B59" s="3" t="s">
        <v>7</v>
      </c>
      <c r="C59" s="3" t="str">
        <f t="shared" si="2"/>
        <v>40VR</v>
      </c>
      <c r="D59" s="3">
        <v>114</v>
      </c>
      <c r="E59" s="3">
        <v>115</v>
      </c>
      <c r="F59" s="3">
        <v>115</v>
      </c>
      <c r="G59" s="3">
        <v>116</v>
      </c>
      <c r="H59" s="3">
        <v>117</v>
      </c>
      <c r="I59" s="3">
        <v>118</v>
      </c>
      <c r="J59" s="3">
        <v>120</v>
      </c>
      <c r="AB59" s="1">
        <v>8000</v>
      </c>
      <c r="AC59" s="6">
        <v>9092</v>
      </c>
      <c r="AD59" s="6">
        <v>7649</v>
      </c>
      <c r="AE59" s="6">
        <v>7300</v>
      </c>
      <c r="AF59" s="6">
        <v>6978</v>
      </c>
      <c r="AH59" s="7">
        <v>7500</v>
      </c>
      <c r="AI59" s="6">
        <v>7156</v>
      </c>
      <c r="AJ59" s="6">
        <v>7309</v>
      </c>
      <c r="AK59" s="6">
        <v>7699</v>
      </c>
      <c r="AL59" s="6">
        <v>7982</v>
      </c>
    </row>
    <row r="60" spans="1:38" x14ac:dyDescent="0.25">
      <c r="A60" s="3">
        <v>40</v>
      </c>
      <c r="B60" s="3" t="s">
        <v>6</v>
      </c>
      <c r="C60" s="3" t="str">
        <f t="shared" si="2"/>
        <v>40V2</v>
      </c>
      <c r="D60" s="3">
        <v>119</v>
      </c>
      <c r="E60" s="3">
        <v>119</v>
      </c>
      <c r="F60" s="3">
        <v>119</v>
      </c>
      <c r="G60" s="3">
        <v>120</v>
      </c>
      <c r="H60" s="3">
        <v>120</v>
      </c>
      <c r="I60" s="3">
        <v>121</v>
      </c>
      <c r="J60" s="3">
        <v>122</v>
      </c>
      <c r="AB60" s="1">
        <v>8100</v>
      </c>
      <c r="AC60" s="6">
        <v>9202</v>
      </c>
      <c r="AD60" s="6">
        <v>7745</v>
      </c>
      <c r="AE60" s="6">
        <v>7393</v>
      </c>
      <c r="AF60" s="6">
        <v>7067</v>
      </c>
      <c r="AH60" s="7">
        <v>7600</v>
      </c>
      <c r="AI60" s="6">
        <v>7245</v>
      </c>
      <c r="AJ60" s="6">
        <v>7403</v>
      </c>
      <c r="AK60" s="6">
        <v>7803</v>
      </c>
      <c r="AL60" s="6">
        <v>8092</v>
      </c>
    </row>
    <row r="61" spans="1:38" x14ac:dyDescent="0.25">
      <c r="A61" s="3">
        <v>40</v>
      </c>
      <c r="B61" s="4" t="s">
        <v>8</v>
      </c>
      <c r="C61" s="3" t="str">
        <f t="shared" si="2"/>
        <v>40TOFL</v>
      </c>
      <c r="D61" s="4">
        <v>3959</v>
      </c>
      <c r="E61" s="4">
        <v>4062</v>
      </c>
      <c r="F61" s="4">
        <v>4227</v>
      </c>
      <c r="G61" s="4">
        <v>4448</v>
      </c>
      <c r="H61" s="4">
        <v>4677</v>
      </c>
      <c r="I61" s="4">
        <v>4908</v>
      </c>
      <c r="J61" s="4">
        <v>5186</v>
      </c>
      <c r="AB61" s="1">
        <v>8200</v>
      </c>
      <c r="AC61" s="6">
        <v>9311</v>
      </c>
      <c r="AD61" s="6">
        <v>7842</v>
      </c>
      <c r="AE61" s="6">
        <v>7486</v>
      </c>
      <c r="AF61" s="6">
        <v>7157</v>
      </c>
      <c r="AH61" s="7">
        <v>7700</v>
      </c>
      <c r="AI61" s="6">
        <v>7334</v>
      </c>
      <c r="AJ61" s="6">
        <v>7497</v>
      </c>
      <c r="AK61" s="6">
        <v>7907</v>
      </c>
      <c r="AL61" s="6">
        <v>8201</v>
      </c>
    </row>
    <row r="62" spans="1:38" x14ac:dyDescent="0.25">
      <c r="A62" s="3">
        <v>45</v>
      </c>
      <c r="B62" s="3" t="s">
        <v>5</v>
      </c>
      <c r="C62" s="3" t="str">
        <f t="shared" si="2"/>
        <v>45V1</v>
      </c>
      <c r="D62" s="3">
        <v>110</v>
      </c>
      <c r="E62" s="3">
        <v>111</v>
      </c>
      <c r="F62" s="3">
        <v>113</v>
      </c>
      <c r="G62" s="3">
        <v>114</v>
      </c>
      <c r="H62" s="3">
        <v>116</v>
      </c>
      <c r="I62" s="3">
        <v>117</v>
      </c>
      <c r="J62" s="3">
        <v>118</v>
      </c>
      <c r="AB62" s="1">
        <v>8300</v>
      </c>
      <c r="AC62" s="6">
        <v>9420</v>
      </c>
      <c r="AD62" s="6">
        <v>7938</v>
      </c>
      <c r="AE62" s="6">
        <v>7578</v>
      </c>
      <c r="AF62" s="6">
        <v>7246</v>
      </c>
      <c r="AH62" s="7">
        <v>7800</v>
      </c>
      <c r="AI62" s="6">
        <v>7422</v>
      </c>
      <c r="AJ62" s="6">
        <v>7592</v>
      </c>
      <c r="AK62" s="6">
        <v>8012</v>
      </c>
      <c r="AL62" s="17">
        <v>8311</v>
      </c>
    </row>
    <row r="63" spans="1:38" x14ac:dyDescent="0.25">
      <c r="A63" s="3">
        <v>45</v>
      </c>
      <c r="B63" s="3" t="s">
        <v>7</v>
      </c>
      <c r="C63" s="3" t="str">
        <f t="shared" si="2"/>
        <v>45VR</v>
      </c>
      <c r="D63" s="3">
        <v>115</v>
      </c>
      <c r="E63" s="3">
        <v>116</v>
      </c>
      <c r="F63" s="3">
        <v>117</v>
      </c>
      <c r="G63" s="3">
        <v>118</v>
      </c>
      <c r="H63" s="3">
        <v>119</v>
      </c>
      <c r="I63" s="3">
        <v>120</v>
      </c>
      <c r="J63" s="3">
        <v>121</v>
      </c>
      <c r="AB63" s="1">
        <v>8400</v>
      </c>
      <c r="AC63" s="6">
        <v>9530</v>
      </c>
      <c r="AD63" s="6">
        <v>8035</v>
      </c>
      <c r="AE63" s="6">
        <v>7671</v>
      </c>
      <c r="AF63" s="6">
        <v>7335</v>
      </c>
      <c r="AH63" s="7">
        <v>7900</v>
      </c>
      <c r="AI63" s="6">
        <v>7511</v>
      </c>
      <c r="AJ63" s="6">
        <v>7686</v>
      </c>
      <c r="AK63" s="16">
        <v>8116</v>
      </c>
      <c r="AL63" s="6">
        <v>8420</v>
      </c>
    </row>
    <row r="64" spans="1:38" x14ac:dyDescent="0.25">
      <c r="A64" s="3">
        <v>45</v>
      </c>
      <c r="B64" s="3" t="s">
        <v>6</v>
      </c>
      <c r="C64" s="3" t="str">
        <f t="shared" si="2"/>
        <v>45V2</v>
      </c>
      <c r="D64" s="3">
        <v>119</v>
      </c>
      <c r="E64" s="3">
        <v>120</v>
      </c>
      <c r="F64" s="3">
        <v>120</v>
      </c>
      <c r="G64" s="3">
        <v>121</v>
      </c>
      <c r="H64" s="3">
        <v>121</v>
      </c>
      <c r="I64" s="3">
        <v>122</v>
      </c>
      <c r="J64" s="3">
        <v>122</v>
      </c>
      <c r="AB64" s="1">
        <v>8500</v>
      </c>
      <c r="AC64" s="6">
        <v>9639</v>
      </c>
      <c r="AD64" s="6">
        <v>8131</v>
      </c>
      <c r="AE64" s="6">
        <v>7764</v>
      </c>
      <c r="AF64" s="6">
        <v>7425</v>
      </c>
      <c r="AH64" s="7">
        <v>8000</v>
      </c>
      <c r="AI64" s="6">
        <v>7600</v>
      </c>
      <c r="AJ64" s="6">
        <v>7780</v>
      </c>
      <c r="AK64" s="6">
        <v>8220</v>
      </c>
      <c r="AL64" s="18">
        <v>8530</v>
      </c>
    </row>
    <row r="65" spans="1:38" x14ac:dyDescent="0.25">
      <c r="A65" s="3">
        <v>45</v>
      </c>
      <c r="B65" s="4" t="s">
        <v>8</v>
      </c>
      <c r="C65" s="3" t="str">
        <f t="shared" si="2"/>
        <v>45TOFL</v>
      </c>
      <c r="D65" s="4">
        <v>4312</v>
      </c>
      <c r="E65" s="4">
        <v>4413</v>
      </c>
      <c r="F65" s="4">
        <v>4661</v>
      </c>
      <c r="G65" s="4">
        <v>4901</v>
      </c>
      <c r="H65" s="4">
        <v>5151</v>
      </c>
      <c r="I65" s="4">
        <v>5404</v>
      </c>
      <c r="J65" s="4">
        <v>5709</v>
      </c>
      <c r="AB65" s="1">
        <v>8600</v>
      </c>
      <c r="AC65" s="6">
        <v>9749</v>
      </c>
      <c r="AD65" s="6">
        <v>8228</v>
      </c>
      <c r="AE65" s="6">
        <v>7857</v>
      </c>
      <c r="AF65" s="6">
        <v>7514</v>
      </c>
      <c r="AH65" s="7">
        <v>8100</v>
      </c>
      <c r="AI65" s="6">
        <v>7689</v>
      </c>
      <c r="AJ65" s="6">
        <v>7874</v>
      </c>
      <c r="AK65" s="6">
        <v>8324</v>
      </c>
      <c r="AL65" s="6">
        <v>8640</v>
      </c>
    </row>
    <row r="66" spans="1:38" x14ac:dyDescent="0.25">
      <c r="A66" s="3">
        <v>50</v>
      </c>
      <c r="B66" s="3" t="s">
        <v>5</v>
      </c>
      <c r="C66" s="3" t="str">
        <f t="shared" si="2"/>
        <v>50V1</v>
      </c>
      <c r="D66" s="3">
        <v>114</v>
      </c>
      <c r="E66" s="3">
        <v>114</v>
      </c>
      <c r="F66" s="3">
        <v>116</v>
      </c>
      <c r="G66" s="3">
        <v>117</v>
      </c>
      <c r="H66" s="3">
        <v>118</v>
      </c>
      <c r="I66" s="3">
        <v>119</v>
      </c>
      <c r="J66" s="5" t="s">
        <v>43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Z66" s="12"/>
      <c r="AA66" s="12"/>
      <c r="AB66" s="1">
        <v>8700</v>
      </c>
      <c r="AC66" s="6">
        <v>9858</v>
      </c>
      <c r="AD66" s="6">
        <v>8324</v>
      </c>
      <c r="AE66" s="6">
        <v>7949</v>
      </c>
      <c r="AF66" s="6">
        <v>7603</v>
      </c>
      <c r="AH66" s="7">
        <v>8200</v>
      </c>
      <c r="AI66" s="6">
        <v>7778</v>
      </c>
      <c r="AJ66" s="6">
        <v>7968</v>
      </c>
      <c r="AK66" s="6">
        <v>8428</v>
      </c>
      <c r="AL66" s="6">
        <v>8749</v>
      </c>
    </row>
    <row r="67" spans="1:38" x14ac:dyDescent="0.25">
      <c r="A67" s="3">
        <v>50</v>
      </c>
      <c r="B67" s="3" t="s">
        <v>7</v>
      </c>
      <c r="C67" s="3" t="str">
        <f t="shared" si="2"/>
        <v>50VR</v>
      </c>
      <c r="D67" s="3">
        <v>118</v>
      </c>
      <c r="E67" s="3">
        <v>118</v>
      </c>
      <c r="F67" s="3">
        <v>119</v>
      </c>
      <c r="G67" s="3">
        <v>120</v>
      </c>
      <c r="H67" s="3">
        <v>121</v>
      </c>
      <c r="I67" s="3">
        <v>122</v>
      </c>
      <c r="J67" s="5" t="s">
        <v>43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Z67" s="12"/>
      <c r="AA67" s="12"/>
      <c r="AB67" s="1">
        <v>8800</v>
      </c>
      <c r="AC67" s="6">
        <v>9968</v>
      </c>
      <c r="AD67" s="6">
        <v>8421</v>
      </c>
      <c r="AE67" s="6">
        <v>8042</v>
      </c>
      <c r="AF67" s="6">
        <v>7693</v>
      </c>
      <c r="AH67" s="7">
        <v>8300</v>
      </c>
      <c r="AI67" s="6">
        <v>7866</v>
      </c>
      <c r="AJ67" s="6">
        <v>8036</v>
      </c>
      <c r="AK67" s="6">
        <v>8533</v>
      </c>
      <c r="AL67" s="6">
        <v>8859</v>
      </c>
    </row>
    <row r="68" spans="1:38" x14ac:dyDescent="0.25">
      <c r="A68" s="3">
        <v>50</v>
      </c>
      <c r="B68" s="3" t="s">
        <v>6</v>
      </c>
      <c r="C68" s="3" t="str">
        <f t="shared" si="2"/>
        <v>50V2</v>
      </c>
      <c r="D68" s="3">
        <v>121</v>
      </c>
      <c r="E68" s="3">
        <v>121</v>
      </c>
      <c r="F68" s="3">
        <v>121</v>
      </c>
      <c r="G68" s="3">
        <v>122</v>
      </c>
      <c r="H68" s="3">
        <v>122</v>
      </c>
      <c r="I68" s="3">
        <v>123</v>
      </c>
      <c r="J68" s="5" t="s">
        <v>43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Z68" s="12"/>
      <c r="AA68" s="12"/>
      <c r="AB68" s="1">
        <v>8900</v>
      </c>
      <c r="AC68" s="6">
        <v>10077</v>
      </c>
      <c r="AD68" s="6">
        <v>8517</v>
      </c>
      <c r="AE68" s="6">
        <v>8135</v>
      </c>
      <c r="AF68" s="6">
        <v>7782</v>
      </c>
      <c r="AH68" s="7">
        <v>8400</v>
      </c>
      <c r="AI68" s="6">
        <v>7955</v>
      </c>
      <c r="AJ68" s="6">
        <v>8157</v>
      </c>
      <c r="AK68" s="6">
        <v>8637</v>
      </c>
      <c r="AL68" s="6">
        <v>8968</v>
      </c>
    </row>
    <row r="69" spans="1:38" x14ac:dyDescent="0.25">
      <c r="A69" s="3">
        <v>50</v>
      </c>
      <c r="B69" s="4" t="s">
        <v>8</v>
      </c>
      <c r="C69" s="3" t="str">
        <f t="shared" si="2"/>
        <v>50TOFL</v>
      </c>
      <c r="D69" s="4">
        <v>4807</v>
      </c>
      <c r="E69" s="4">
        <v>4916</v>
      </c>
      <c r="F69" s="4">
        <v>5187</v>
      </c>
      <c r="G69" s="4">
        <v>5460</v>
      </c>
      <c r="H69" s="4">
        <v>5726</v>
      </c>
      <c r="I69" s="4">
        <v>6005</v>
      </c>
      <c r="J69" s="5" t="s">
        <v>43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Z69" s="12"/>
      <c r="AA69" s="12"/>
      <c r="AB69" s="1">
        <v>9000</v>
      </c>
      <c r="AC69" s="6">
        <v>10187</v>
      </c>
      <c r="AD69" s="6">
        <v>8614</v>
      </c>
      <c r="AE69" s="6">
        <v>8227</v>
      </c>
      <c r="AF69" s="6">
        <v>7871</v>
      </c>
      <c r="AH69" s="7">
        <v>8500</v>
      </c>
      <c r="AI69" s="6">
        <v>8044</v>
      </c>
      <c r="AJ69" s="6">
        <v>8251</v>
      </c>
      <c r="AK69" s="6">
        <v>8741</v>
      </c>
      <c r="AL69" s="6">
        <v>9078</v>
      </c>
    </row>
    <row r="70" spans="1:38" x14ac:dyDescent="0.25">
      <c r="A70" s="3">
        <v>55</v>
      </c>
      <c r="B70" s="3" t="s">
        <v>5</v>
      </c>
      <c r="C70" s="3" t="str">
        <f t="shared" si="2"/>
        <v>55V1</v>
      </c>
      <c r="D70" s="3">
        <v>117</v>
      </c>
      <c r="E70" s="3">
        <v>117</v>
      </c>
      <c r="F70" s="3">
        <v>118</v>
      </c>
      <c r="G70" s="5" t="s">
        <v>43</v>
      </c>
      <c r="H70" s="5" t="s">
        <v>43</v>
      </c>
      <c r="I70" s="5" t="s">
        <v>43</v>
      </c>
      <c r="J70" s="5" t="s">
        <v>43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Z70" s="12"/>
      <c r="AA70" s="12"/>
      <c r="AB70" s="1">
        <v>9100</v>
      </c>
      <c r="AC70" s="6">
        <v>10296</v>
      </c>
      <c r="AD70" s="6">
        <v>8710</v>
      </c>
      <c r="AE70" s="6">
        <v>8320</v>
      </c>
      <c r="AF70" s="6">
        <v>7961</v>
      </c>
      <c r="AH70" s="7">
        <v>8600</v>
      </c>
      <c r="AI70" s="6">
        <v>8133</v>
      </c>
      <c r="AJ70" s="6">
        <v>8345</v>
      </c>
      <c r="AK70" s="6">
        <v>8845</v>
      </c>
      <c r="AL70" s="6">
        <v>9188</v>
      </c>
    </row>
    <row r="71" spans="1:38" x14ac:dyDescent="0.25">
      <c r="A71" s="3">
        <v>55</v>
      </c>
      <c r="B71" s="3" t="s">
        <v>7</v>
      </c>
      <c r="C71" s="3" t="str">
        <f t="shared" si="2"/>
        <v>55VR</v>
      </c>
      <c r="D71" s="3">
        <v>120</v>
      </c>
      <c r="E71" s="3">
        <v>120</v>
      </c>
      <c r="F71" s="3">
        <v>121</v>
      </c>
      <c r="G71" s="5" t="s">
        <v>43</v>
      </c>
      <c r="H71" s="5" t="s">
        <v>43</v>
      </c>
      <c r="I71" s="5" t="s">
        <v>43</v>
      </c>
      <c r="J71" s="5" t="s">
        <v>43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Z71" s="12"/>
      <c r="AA71" s="12"/>
      <c r="AB71" s="1">
        <v>9200</v>
      </c>
      <c r="AC71" s="6">
        <v>10406</v>
      </c>
      <c r="AD71" s="6">
        <v>8807</v>
      </c>
      <c r="AE71" s="6">
        <v>8413</v>
      </c>
      <c r="AF71" s="6">
        <v>8050</v>
      </c>
      <c r="AH71" s="7">
        <v>8700</v>
      </c>
      <c r="AI71" s="6">
        <v>8222</v>
      </c>
      <c r="AJ71" s="6">
        <v>8439</v>
      </c>
      <c r="AK71" s="6">
        <v>8949</v>
      </c>
      <c r="AL71" s="6">
        <v>9297</v>
      </c>
    </row>
    <row r="72" spans="1:38" x14ac:dyDescent="0.25">
      <c r="A72" s="3">
        <v>55</v>
      </c>
      <c r="B72" s="3" t="s">
        <v>6</v>
      </c>
      <c r="C72" s="3" t="str">
        <f t="shared" si="2"/>
        <v>55V2</v>
      </c>
      <c r="D72" s="3">
        <v>122</v>
      </c>
      <c r="E72" s="3">
        <v>122</v>
      </c>
      <c r="F72" s="3">
        <v>122</v>
      </c>
      <c r="G72" s="5" t="s">
        <v>43</v>
      </c>
      <c r="H72" s="5" t="s">
        <v>43</v>
      </c>
      <c r="I72" s="5" t="s">
        <v>43</v>
      </c>
      <c r="J72" s="5" t="s">
        <v>43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Z72" s="12"/>
      <c r="AA72" s="12"/>
      <c r="AB72" s="1">
        <v>9300</v>
      </c>
      <c r="AC72" s="6">
        <v>10515</v>
      </c>
      <c r="AD72" s="6">
        <v>8903</v>
      </c>
      <c r="AE72" s="6">
        <v>8505</v>
      </c>
      <c r="AF72" s="6">
        <v>8139</v>
      </c>
      <c r="AH72" s="7">
        <v>8800</v>
      </c>
      <c r="AI72" s="6">
        <v>8310</v>
      </c>
      <c r="AJ72" s="6">
        <v>8534</v>
      </c>
      <c r="AK72" s="6">
        <v>9054</v>
      </c>
      <c r="AL72" s="6">
        <v>9407</v>
      </c>
    </row>
    <row r="73" spans="1:38" x14ac:dyDescent="0.25">
      <c r="A73" s="3">
        <v>55</v>
      </c>
      <c r="B73" s="4" t="s">
        <v>8</v>
      </c>
      <c r="C73" s="3" t="str">
        <f t="shared" si="2"/>
        <v>55TOFL</v>
      </c>
      <c r="D73" s="4">
        <v>5387</v>
      </c>
      <c r="E73" s="4">
        <v>5506</v>
      </c>
      <c r="F73" s="4">
        <v>5805</v>
      </c>
      <c r="G73" s="5" t="s">
        <v>43</v>
      </c>
      <c r="H73" s="5" t="s">
        <v>43</v>
      </c>
      <c r="I73" s="5" t="s">
        <v>43</v>
      </c>
      <c r="J73" s="5" t="s">
        <v>43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Z73" s="12"/>
      <c r="AA73" s="12"/>
      <c r="AB73" s="1">
        <v>9400</v>
      </c>
      <c r="AC73" s="6">
        <v>10624</v>
      </c>
      <c r="AD73" s="6">
        <v>9000</v>
      </c>
      <c r="AE73" s="6">
        <v>8598</v>
      </c>
      <c r="AF73" s="6">
        <v>8228</v>
      </c>
      <c r="AH73" s="7">
        <v>8900</v>
      </c>
      <c r="AI73" s="6">
        <v>8399</v>
      </c>
      <c r="AJ73" s="6">
        <v>8628</v>
      </c>
      <c r="AK73" s="6">
        <v>9158</v>
      </c>
      <c r="AL73" s="6">
        <v>9516</v>
      </c>
    </row>
    <row r="74" spans="1:38" x14ac:dyDescent="0.25">
      <c r="AH74" s="7">
        <v>9000</v>
      </c>
      <c r="AI74" s="6">
        <v>8488</v>
      </c>
      <c r="AJ74" s="6">
        <v>8722</v>
      </c>
      <c r="AK74" s="6">
        <v>9262</v>
      </c>
      <c r="AL74" s="6">
        <v>9626</v>
      </c>
    </row>
    <row r="75" spans="1:38" x14ac:dyDescent="0.25">
      <c r="A75" s="46" t="s">
        <v>13</v>
      </c>
      <c r="B75" s="46"/>
      <c r="C75" s="46"/>
      <c r="D75" s="46"/>
      <c r="E75" s="46"/>
      <c r="F75" s="46"/>
      <c r="G75" s="46"/>
      <c r="H75" s="46"/>
      <c r="I75" s="46"/>
      <c r="J75" s="46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Z75" s="9"/>
      <c r="AA75" s="9"/>
      <c r="AB75" s="9"/>
      <c r="AC75" s="9"/>
      <c r="AE75" s="9"/>
      <c r="AF75" s="9"/>
      <c r="AH75" s="7">
        <v>9100</v>
      </c>
      <c r="AI75" s="6">
        <v>8577</v>
      </c>
      <c r="AJ75" s="6">
        <v>8816</v>
      </c>
      <c r="AK75" s="6">
        <v>9366</v>
      </c>
      <c r="AL75" s="6">
        <v>9736</v>
      </c>
    </row>
    <row r="76" spans="1:38" x14ac:dyDescent="0.25">
      <c r="A76" s="44" t="s">
        <v>15</v>
      </c>
      <c r="B76" s="44"/>
      <c r="C76" s="44"/>
      <c r="D76" s="44"/>
      <c r="E76" s="44"/>
      <c r="F76" s="44"/>
      <c r="G76" s="44"/>
      <c r="H76" s="44"/>
      <c r="I76" s="44"/>
      <c r="J76" s="44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Z76" s="13"/>
      <c r="AA76" s="13"/>
      <c r="AB76" s="13"/>
      <c r="AC76" s="13"/>
      <c r="AE76" s="13"/>
      <c r="AF76" s="13"/>
      <c r="AH76" s="7">
        <v>9200</v>
      </c>
      <c r="AI76" s="6">
        <v>8666</v>
      </c>
      <c r="AJ76" s="6">
        <v>8910</v>
      </c>
      <c r="AK76" s="6">
        <v>9470</v>
      </c>
      <c r="AL76" s="6">
        <v>9845</v>
      </c>
    </row>
    <row r="77" spans="1:38" x14ac:dyDescent="0.25">
      <c r="A77" s="45" t="s">
        <v>2</v>
      </c>
      <c r="B77" s="45" t="s">
        <v>3</v>
      </c>
      <c r="C77" s="42" t="s">
        <v>35</v>
      </c>
      <c r="D77" s="45" t="s">
        <v>4</v>
      </c>
      <c r="E77" s="45"/>
      <c r="F77" s="45"/>
      <c r="G77" s="45"/>
      <c r="H77" s="45"/>
      <c r="I77" s="45"/>
      <c r="J77" s="45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  <c r="AC77" s="10"/>
      <c r="AE77" s="10"/>
      <c r="AF77" s="10"/>
      <c r="AH77" s="7">
        <v>9300</v>
      </c>
      <c r="AI77" s="6">
        <v>8754</v>
      </c>
      <c r="AJ77" s="6">
        <v>9005</v>
      </c>
      <c r="AK77" s="6">
        <v>9575</v>
      </c>
      <c r="AL77" s="6">
        <v>9955</v>
      </c>
    </row>
    <row r="78" spans="1:38" x14ac:dyDescent="0.25">
      <c r="A78" s="45"/>
      <c r="B78" s="45"/>
      <c r="C78" s="43"/>
      <c r="D78" s="2">
        <v>7800</v>
      </c>
      <c r="E78" s="2">
        <v>8000</v>
      </c>
      <c r="F78" s="2">
        <v>8500</v>
      </c>
      <c r="G78" s="2">
        <v>9000</v>
      </c>
      <c r="H78" s="2">
        <v>9500</v>
      </c>
      <c r="I78" s="2">
        <v>10000</v>
      </c>
      <c r="J78" s="2">
        <v>10600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Z78" s="11"/>
      <c r="AA78" s="11"/>
      <c r="AB78" s="11"/>
      <c r="AC78" s="11"/>
      <c r="AE78" s="11"/>
      <c r="AF78" s="11"/>
      <c r="AH78" s="7">
        <v>9400</v>
      </c>
      <c r="AI78" s="6">
        <v>8843</v>
      </c>
      <c r="AJ78" s="6">
        <v>9099</v>
      </c>
      <c r="AK78" s="6">
        <v>9679</v>
      </c>
      <c r="AL78" s="6">
        <v>10064</v>
      </c>
    </row>
    <row r="79" spans="1:38" x14ac:dyDescent="0.25">
      <c r="A79" s="19" t="s">
        <v>36</v>
      </c>
      <c r="B79" s="3" t="s">
        <v>5</v>
      </c>
      <c r="C79" s="3" t="str">
        <f>CONCATENATE(A79, B79)</f>
        <v>M40V1</v>
      </c>
      <c r="D79" s="3">
        <v>107</v>
      </c>
      <c r="E79" s="3">
        <v>107</v>
      </c>
      <c r="F79" s="3">
        <v>108</v>
      </c>
      <c r="G79" s="3">
        <v>108</v>
      </c>
      <c r="H79" s="3">
        <v>109</v>
      </c>
      <c r="I79" s="3">
        <v>111</v>
      </c>
      <c r="J79" s="3">
        <v>112</v>
      </c>
      <c r="AH79" s="7">
        <v>9500</v>
      </c>
      <c r="AI79" s="6">
        <v>8932</v>
      </c>
      <c r="AJ79" s="6">
        <v>9193</v>
      </c>
      <c r="AK79" s="6">
        <v>9783</v>
      </c>
      <c r="AL79" s="6">
        <v>10174</v>
      </c>
    </row>
    <row r="80" spans="1:38" x14ac:dyDescent="0.25">
      <c r="A80" s="19" t="s">
        <v>36</v>
      </c>
      <c r="B80" s="3" t="s">
        <v>7</v>
      </c>
      <c r="C80" s="3" t="str">
        <f t="shared" ref="C80:C110" si="3">CONCATENATE(A80, B80)</f>
        <v>M40VR</v>
      </c>
      <c r="D80" s="3">
        <v>113</v>
      </c>
      <c r="E80" s="3">
        <v>113</v>
      </c>
      <c r="F80" s="3">
        <v>113</v>
      </c>
      <c r="G80" s="3">
        <v>113</v>
      </c>
      <c r="H80" s="3">
        <v>114</v>
      </c>
      <c r="I80" s="3">
        <v>115</v>
      </c>
      <c r="J80" s="3">
        <v>116</v>
      </c>
      <c r="AH80" s="7">
        <v>9600</v>
      </c>
      <c r="AI80" s="6">
        <v>9021</v>
      </c>
      <c r="AJ80" s="6">
        <v>9287</v>
      </c>
      <c r="AK80" s="6">
        <v>9887</v>
      </c>
      <c r="AL80" s="6">
        <v>10284</v>
      </c>
    </row>
    <row r="81" spans="1:38" x14ac:dyDescent="0.25">
      <c r="A81" s="19" t="s">
        <v>36</v>
      </c>
      <c r="B81" s="3" t="s">
        <v>6</v>
      </c>
      <c r="C81" s="3" t="str">
        <f t="shared" si="3"/>
        <v>M40V2</v>
      </c>
      <c r="D81" s="3">
        <v>123</v>
      </c>
      <c r="E81" s="3">
        <v>122</v>
      </c>
      <c r="F81" s="3">
        <v>121</v>
      </c>
      <c r="G81" s="3">
        <v>120</v>
      </c>
      <c r="H81" s="3">
        <v>120</v>
      </c>
      <c r="I81" s="3">
        <v>120</v>
      </c>
      <c r="J81" s="3">
        <v>120</v>
      </c>
      <c r="AH81" s="7">
        <v>9700</v>
      </c>
      <c r="AI81" s="6">
        <v>9110</v>
      </c>
      <c r="AJ81" s="6">
        <v>9381</v>
      </c>
      <c r="AK81" s="6">
        <v>9991</v>
      </c>
      <c r="AL81" s="6">
        <v>10393</v>
      </c>
    </row>
    <row r="82" spans="1:38" x14ac:dyDescent="0.25">
      <c r="A82" s="19" t="s">
        <v>36</v>
      </c>
      <c r="B82" s="4" t="s">
        <v>8</v>
      </c>
      <c r="C82" s="3" t="str">
        <f t="shared" si="3"/>
        <v>M40TOFL</v>
      </c>
      <c r="D82" s="3">
        <v>2892</v>
      </c>
      <c r="E82" s="3">
        <v>2923</v>
      </c>
      <c r="F82" s="3">
        <v>3002</v>
      </c>
      <c r="G82" s="3">
        <v>3081</v>
      </c>
      <c r="H82" s="3">
        <v>3197</v>
      </c>
      <c r="I82" s="3">
        <v>3352</v>
      </c>
      <c r="J82" s="3">
        <v>3493</v>
      </c>
      <c r="AH82" s="7">
        <v>9800</v>
      </c>
      <c r="AI82" s="6">
        <v>9198</v>
      </c>
      <c r="AJ82" s="6">
        <v>9476</v>
      </c>
      <c r="AK82" s="6">
        <v>10096</v>
      </c>
      <c r="AL82" s="6">
        <v>10503</v>
      </c>
    </row>
    <row r="83" spans="1:38" x14ac:dyDescent="0.25">
      <c r="A83" s="3">
        <v>15</v>
      </c>
      <c r="B83" s="3" t="s">
        <v>5</v>
      </c>
      <c r="C83" s="3" t="str">
        <f t="shared" si="3"/>
        <v>15V1</v>
      </c>
      <c r="D83" s="3">
        <v>106</v>
      </c>
      <c r="E83" s="3">
        <v>106</v>
      </c>
      <c r="F83" s="3">
        <v>106</v>
      </c>
      <c r="G83" s="3">
        <v>107</v>
      </c>
      <c r="H83" s="3">
        <v>108</v>
      </c>
      <c r="I83" s="3">
        <v>110</v>
      </c>
      <c r="J83" s="3">
        <v>111</v>
      </c>
      <c r="AH83" s="7">
        <v>9900</v>
      </c>
      <c r="AI83" s="6">
        <v>9287</v>
      </c>
      <c r="AJ83" s="6">
        <v>9570</v>
      </c>
      <c r="AK83" s="6">
        <v>10200</v>
      </c>
      <c r="AL83" s="6">
        <v>10612</v>
      </c>
    </row>
    <row r="84" spans="1:38" x14ac:dyDescent="0.25">
      <c r="A84" s="3">
        <v>15</v>
      </c>
      <c r="B84" s="3" t="s">
        <v>7</v>
      </c>
      <c r="C84" s="3" t="str">
        <f t="shared" si="3"/>
        <v>15VR</v>
      </c>
      <c r="D84" s="3">
        <v>113</v>
      </c>
      <c r="E84" s="3">
        <v>113</v>
      </c>
      <c r="F84" s="3">
        <v>113</v>
      </c>
      <c r="G84" s="3">
        <v>113</v>
      </c>
      <c r="H84" s="3">
        <v>113</v>
      </c>
      <c r="I84" s="3">
        <v>115</v>
      </c>
      <c r="J84" s="3">
        <v>115</v>
      </c>
      <c r="AH84" s="7">
        <v>10000</v>
      </c>
      <c r="AI84" s="6">
        <v>9376</v>
      </c>
      <c r="AJ84" s="6">
        <v>9664</v>
      </c>
      <c r="AK84" s="6">
        <v>10304</v>
      </c>
      <c r="AL84" s="6">
        <v>10722</v>
      </c>
    </row>
    <row r="85" spans="1:38" x14ac:dyDescent="0.25">
      <c r="A85" s="3">
        <v>15</v>
      </c>
      <c r="B85" s="3" t="s">
        <v>6</v>
      </c>
      <c r="C85" s="3" t="str">
        <f t="shared" si="3"/>
        <v>15V2</v>
      </c>
      <c r="D85" s="3">
        <v>122</v>
      </c>
      <c r="E85" s="3">
        <v>122</v>
      </c>
      <c r="F85" s="3">
        <v>121</v>
      </c>
      <c r="G85" s="3">
        <v>120</v>
      </c>
      <c r="H85" s="3">
        <v>119</v>
      </c>
      <c r="I85" s="3">
        <v>120</v>
      </c>
      <c r="J85" s="3">
        <v>120</v>
      </c>
      <c r="AH85" s="7">
        <v>10100</v>
      </c>
      <c r="AI85" s="6">
        <v>9465</v>
      </c>
      <c r="AJ85" s="6">
        <v>9758</v>
      </c>
      <c r="AK85" s="6">
        <v>10408</v>
      </c>
      <c r="AL85" s="6">
        <v>10832</v>
      </c>
    </row>
    <row r="86" spans="1:38" x14ac:dyDescent="0.25">
      <c r="A86" s="3">
        <v>15</v>
      </c>
      <c r="B86" s="4" t="s">
        <v>8</v>
      </c>
      <c r="C86" s="3" t="str">
        <f t="shared" si="3"/>
        <v>15TOFL</v>
      </c>
      <c r="D86" s="3">
        <v>3410</v>
      </c>
      <c r="E86" s="3">
        <v>3450</v>
      </c>
      <c r="F86" s="3">
        <v>3548</v>
      </c>
      <c r="G86" s="3">
        <v>3646</v>
      </c>
      <c r="H86" s="3">
        <v>3756</v>
      </c>
      <c r="I86" s="3">
        <v>3957</v>
      </c>
      <c r="J86" s="3">
        <v>4127</v>
      </c>
      <c r="AH86" s="7">
        <v>10200</v>
      </c>
      <c r="AI86" s="6">
        <v>9554</v>
      </c>
      <c r="AJ86" s="6">
        <v>9852</v>
      </c>
      <c r="AK86" s="6">
        <v>10512</v>
      </c>
      <c r="AL86" s="6">
        <v>10941</v>
      </c>
    </row>
    <row r="87" spans="1:38" x14ac:dyDescent="0.25">
      <c r="A87" s="3">
        <v>25</v>
      </c>
      <c r="B87" s="3" t="s">
        <v>5</v>
      </c>
      <c r="C87" s="3" t="str">
        <f t="shared" si="3"/>
        <v>25V1</v>
      </c>
      <c r="D87" s="3">
        <v>106</v>
      </c>
      <c r="E87" s="3">
        <v>106</v>
      </c>
      <c r="F87" s="3">
        <v>107</v>
      </c>
      <c r="G87" s="3">
        <v>107</v>
      </c>
      <c r="H87" s="3">
        <v>108</v>
      </c>
      <c r="I87" s="3">
        <v>110</v>
      </c>
      <c r="J87" s="3">
        <v>111</v>
      </c>
      <c r="AH87" s="7">
        <v>10300</v>
      </c>
      <c r="AI87" s="6">
        <v>9642</v>
      </c>
      <c r="AJ87" s="6">
        <v>9947</v>
      </c>
      <c r="AK87" s="6">
        <v>10617</v>
      </c>
      <c r="AL87" s="6">
        <v>11051</v>
      </c>
    </row>
    <row r="88" spans="1:38" x14ac:dyDescent="0.25">
      <c r="A88" s="3">
        <v>25</v>
      </c>
      <c r="B88" s="3" t="s">
        <v>7</v>
      </c>
      <c r="C88" s="3" t="str">
        <f t="shared" si="3"/>
        <v>25VR</v>
      </c>
      <c r="D88" s="3">
        <v>113</v>
      </c>
      <c r="E88" s="3">
        <v>113</v>
      </c>
      <c r="F88" s="3">
        <v>113</v>
      </c>
      <c r="G88" s="3">
        <v>113</v>
      </c>
      <c r="H88" s="3">
        <v>114</v>
      </c>
      <c r="I88" s="3">
        <v>115</v>
      </c>
      <c r="J88" s="3">
        <v>116</v>
      </c>
      <c r="AH88" s="7">
        <v>10400</v>
      </c>
      <c r="AI88" s="6">
        <v>9731</v>
      </c>
      <c r="AJ88" s="6">
        <v>10041</v>
      </c>
      <c r="AK88" s="6">
        <v>10721</v>
      </c>
      <c r="AL88" s="6">
        <v>11160</v>
      </c>
    </row>
    <row r="89" spans="1:38" x14ac:dyDescent="0.25">
      <c r="A89" s="3">
        <v>25</v>
      </c>
      <c r="B89" s="3" t="s">
        <v>6</v>
      </c>
      <c r="C89" s="3" t="str">
        <f t="shared" si="3"/>
        <v>25V2</v>
      </c>
      <c r="D89" s="3">
        <v>121</v>
      </c>
      <c r="E89" s="3">
        <v>121</v>
      </c>
      <c r="F89" s="3">
        <v>120</v>
      </c>
      <c r="G89" s="3">
        <v>119</v>
      </c>
      <c r="H89" s="3">
        <v>119</v>
      </c>
      <c r="I89" s="3">
        <v>120</v>
      </c>
      <c r="J89" s="3">
        <v>120</v>
      </c>
      <c r="AH89" s="7">
        <v>10500</v>
      </c>
      <c r="AI89" s="6">
        <v>9820</v>
      </c>
      <c r="AJ89" s="6">
        <v>10135</v>
      </c>
      <c r="AK89" s="6">
        <v>10825</v>
      </c>
      <c r="AL89" s="6">
        <v>11270</v>
      </c>
    </row>
    <row r="90" spans="1:38" x14ac:dyDescent="0.25">
      <c r="A90" s="3">
        <v>25</v>
      </c>
      <c r="B90" s="4" t="s">
        <v>8</v>
      </c>
      <c r="C90" s="3" t="str">
        <f t="shared" si="3"/>
        <v>25TOFL</v>
      </c>
      <c r="D90" s="3">
        <v>3548</v>
      </c>
      <c r="E90" s="3">
        <v>3590</v>
      </c>
      <c r="F90" s="3">
        <v>3694</v>
      </c>
      <c r="G90" s="3">
        <v>3798</v>
      </c>
      <c r="H90" s="3">
        <v>3959</v>
      </c>
      <c r="I90" s="3">
        <v>4152</v>
      </c>
      <c r="J90" s="3">
        <v>4347</v>
      </c>
      <c r="AH90" s="7">
        <v>10600</v>
      </c>
      <c r="AI90" s="6">
        <v>9909</v>
      </c>
      <c r="AJ90" s="6">
        <v>10229</v>
      </c>
      <c r="AK90" s="6">
        <v>10929</v>
      </c>
      <c r="AL90" s="6">
        <v>11380</v>
      </c>
    </row>
    <row r="91" spans="1:38" x14ac:dyDescent="0.25">
      <c r="A91" s="3">
        <v>30</v>
      </c>
      <c r="B91" s="3" t="s">
        <v>5</v>
      </c>
      <c r="C91" s="3" t="str">
        <f t="shared" si="3"/>
        <v>30V1</v>
      </c>
      <c r="D91" s="3">
        <v>106</v>
      </c>
      <c r="E91" s="3">
        <v>107</v>
      </c>
      <c r="F91" s="3">
        <v>107</v>
      </c>
      <c r="G91" s="3">
        <v>109</v>
      </c>
      <c r="H91" s="3">
        <v>110</v>
      </c>
      <c r="I91" s="3">
        <v>112</v>
      </c>
      <c r="J91" s="3">
        <v>113</v>
      </c>
      <c r="AH91" s="7">
        <v>10700</v>
      </c>
      <c r="AI91" s="6">
        <v>9998</v>
      </c>
      <c r="AJ91" s="6">
        <v>10323</v>
      </c>
      <c r="AK91" s="6">
        <v>11033</v>
      </c>
      <c r="AL91" s="6">
        <v>11489</v>
      </c>
    </row>
    <row r="92" spans="1:38" x14ac:dyDescent="0.25">
      <c r="A92" s="3">
        <v>30</v>
      </c>
      <c r="B92" s="3" t="s">
        <v>7</v>
      </c>
      <c r="C92" s="3" t="str">
        <f t="shared" si="3"/>
        <v>30VR</v>
      </c>
      <c r="D92" s="3">
        <v>113</v>
      </c>
      <c r="E92" s="3">
        <v>113</v>
      </c>
      <c r="F92" s="3">
        <v>113</v>
      </c>
      <c r="G92" s="3">
        <v>114</v>
      </c>
      <c r="H92" s="3">
        <v>115</v>
      </c>
      <c r="I92" s="3">
        <v>116</v>
      </c>
      <c r="J92" s="3">
        <v>117</v>
      </c>
    </row>
    <row r="93" spans="1:38" x14ac:dyDescent="0.25">
      <c r="A93" s="3">
        <v>30</v>
      </c>
      <c r="B93" s="3" t="s">
        <v>6</v>
      </c>
      <c r="C93" s="3" t="str">
        <f t="shared" si="3"/>
        <v>30V2</v>
      </c>
      <c r="D93" s="3">
        <v>121</v>
      </c>
      <c r="E93" s="3">
        <v>120</v>
      </c>
      <c r="F93" s="3">
        <v>119</v>
      </c>
      <c r="G93" s="3">
        <v>119</v>
      </c>
      <c r="H93" s="3">
        <v>119</v>
      </c>
      <c r="I93" s="3">
        <v>120</v>
      </c>
      <c r="J93" s="3">
        <v>120</v>
      </c>
    </row>
    <row r="94" spans="1:38" x14ac:dyDescent="0.25">
      <c r="A94" s="3">
        <v>30</v>
      </c>
      <c r="B94" s="4" t="s">
        <v>8</v>
      </c>
      <c r="C94" s="3" t="str">
        <f t="shared" si="3"/>
        <v>30TOFL</v>
      </c>
      <c r="D94" s="3">
        <v>3548</v>
      </c>
      <c r="E94" s="3">
        <v>3879</v>
      </c>
      <c r="F94" s="3">
        <v>3879</v>
      </c>
      <c r="G94" s="3">
        <v>4094</v>
      </c>
      <c r="H94" s="3">
        <v>4254</v>
      </c>
      <c r="I94" s="3">
        <v>4455</v>
      </c>
      <c r="J94" s="3">
        <v>4710</v>
      </c>
    </row>
    <row r="95" spans="1:38" x14ac:dyDescent="0.25">
      <c r="A95" s="3">
        <v>35</v>
      </c>
      <c r="B95" s="3" t="s">
        <v>5</v>
      </c>
      <c r="C95" s="3" t="str">
        <f t="shared" si="3"/>
        <v>35V1</v>
      </c>
      <c r="D95" s="3">
        <v>106</v>
      </c>
      <c r="E95" s="3">
        <v>110</v>
      </c>
      <c r="F95" s="3">
        <v>110</v>
      </c>
      <c r="G95" s="3">
        <v>111</v>
      </c>
      <c r="H95" s="3">
        <v>112</v>
      </c>
      <c r="I95" s="3">
        <v>114</v>
      </c>
      <c r="J95" s="3">
        <v>115</v>
      </c>
    </row>
    <row r="96" spans="1:38" x14ac:dyDescent="0.25">
      <c r="A96" s="3">
        <v>35</v>
      </c>
      <c r="B96" s="3" t="s">
        <v>7</v>
      </c>
      <c r="C96" s="3" t="str">
        <f t="shared" si="3"/>
        <v>35VR</v>
      </c>
      <c r="D96" s="3">
        <v>113</v>
      </c>
      <c r="E96" s="3">
        <v>115</v>
      </c>
      <c r="F96" s="3">
        <v>115</v>
      </c>
      <c r="G96" s="3">
        <v>116</v>
      </c>
      <c r="H96" s="3">
        <v>117</v>
      </c>
      <c r="I96" s="3">
        <v>118</v>
      </c>
      <c r="J96" s="3">
        <v>119</v>
      </c>
    </row>
    <row r="97" spans="1:34" x14ac:dyDescent="0.25">
      <c r="A97" s="3">
        <v>35</v>
      </c>
      <c r="B97" s="3" t="s">
        <v>6</v>
      </c>
      <c r="C97" s="3" t="str">
        <f t="shared" si="3"/>
        <v>35V2</v>
      </c>
      <c r="D97" s="3">
        <v>120</v>
      </c>
      <c r="E97" s="3">
        <v>120</v>
      </c>
      <c r="F97" s="3">
        <v>120</v>
      </c>
      <c r="G97" s="3">
        <v>120</v>
      </c>
      <c r="H97" s="3">
        <v>120</v>
      </c>
      <c r="I97" s="3">
        <v>121</v>
      </c>
      <c r="J97" s="3">
        <v>121</v>
      </c>
    </row>
    <row r="98" spans="1:34" x14ac:dyDescent="0.25">
      <c r="A98" s="3">
        <v>35</v>
      </c>
      <c r="B98" s="4" t="s">
        <v>8</v>
      </c>
      <c r="C98" s="3" t="str">
        <f t="shared" si="3"/>
        <v>35TOFL</v>
      </c>
      <c r="D98" s="3">
        <v>3721</v>
      </c>
      <c r="E98" s="3">
        <v>4236</v>
      </c>
      <c r="F98" s="3">
        <v>4236</v>
      </c>
      <c r="G98" s="3">
        <v>4404</v>
      </c>
      <c r="H98" s="3">
        <v>4626</v>
      </c>
      <c r="I98" s="3">
        <v>4856</v>
      </c>
      <c r="J98" s="3">
        <v>5133</v>
      </c>
    </row>
    <row r="99" spans="1:34" x14ac:dyDescent="0.25">
      <c r="A99" s="3">
        <v>40</v>
      </c>
      <c r="B99" s="3" t="s">
        <v>5</v>
      </c>
      <c r="C99" s="3" t="str">
        <f t="shared" si="3"/>
        <v>40V1</v>
      </c>
      <c r="D99" s="3">
        <v>107</v>
      </c>
      <c r="E99" s="3">
        <v>112</v>
      </c>
      <c r="F99" s="3">
        <v>112</v>
      </c>
      <c r="G99" s="3">
        <v>113</v>
      </c>
      <c r="H99" s="3">
        <v>115</v>
      </c>
      <c r="I99" s="3">
        <v>116</v>
      </c>
      <c r="J99" s="3">
        <v>117</v>
      </c>
      <c r="AH99" s="15"/>
    </row>
    <row r="100" spans="1:34" x14ac:dyDescent="0.25">
      <c r="A100" s="3">
        <v>40</v>
      </c>
      <c r="B100" s="3" t="s">
        <v>7</v>
      </c>
      <c r="C100" s="3" t="str">
        <f t="shared" si="3"/>
        <v>40VR</v>
      </c>
      <c r="D100" s="3">
        <v>113</v>
      </c>
      <c r="E100" s="3">
        <v>116</v>
      </c>
      <c r="F100" s="3">
        <v>116</v>
      </c>
      <c r="G100" s="3">
        <v>117</v>
      </c>
      <c r="H100" s="3">
        <v>118</v>
      </c>
      <c r="I100" s="3">
        <v>119</v>
      </c>
      <c r="J100" s="3">
        <v>120</v>
      </c>
      <c r="AH100" s="15"/>
    </row>
    <row r="101" spans="1:34" x14ac:dyDescent="0.25">
      <c r="A101" s="3">
        <v>40</v>
      </c>
      <c r="B101" s="3" t="s">
        <v>6</v>
      </c>
      <c r="C101" s="3" t="str">
        <f t="shared" si="3"/>
        <v>40V2</v>
      </c>
      <c r="D101" s="3">
        <v>119</v>
      </c>
      <c r="E101" s="3">
        <v>120</v>
      </c>
      <c r="F101" s="3">
        <v>120</v>
      </c>
      <c r="G101" s="3">
        <v>120</v>
      </c>
      <c r="H101" s="3">
        <v>121</v>
      </c>
      <c r="I101" s="3">
        <v>121</v>
      </c>
      <c r="J101" s="3">
        <v>122</v>
      </c>
      <c r="AH101" s="15"/>
    </row>
    <row r="102" spans="1:34" x14ac:dyDescent="0.25">
      <c r="A102" s="3">
        <v>40</v>
      </c>
      <c r="B102" s="4" t="s">
        <v>8</v>
      </c>
      <c r="C102" s="3" t="str">
        <f t="shared" si="3"/>
        <v>40TOFL</v>
      </c>
      <c r="D102" s="3">
        <v>3914</v>
      </c>
      <c r="E102" s="3">
        <v>4583</v>
      </c>
      <c r="F102" s="3">
        <v>4583</v>
      </c>
      <c r="G102" s="3">
        <v>4829</v>
      </c>
      <c r="H102" s="3">
        <v>5078</v>
      </c>
      <c r="I102" s="3">
        <v>5329</v>
      </c>
      <c r="J102" s="3">
        <v>5631</v>
      </c>
      <c r="AH102" s="15"/>
    </row>
    <row r="103" spans="1:34" x14ac:dyDescent="0.25">
      <c r="A103" s="3">
        <v>45</v>
      </c>
      <c r="B103" s="3" t="s">
        <v>5</v>
      </c>
      <c r="C103" s="3" t="str">
        <f t="shared" si="3"/>
        <v>45V1</v>
      </c>
      <c r="D103" s="3">
        <v>110</v>
      </c>
      <c r="E103" s="3">
        <v>114</v>
      </c>
      <c r="F103" s="3">
        <v>114</v>
      </c>
      <c r="G103" s="3">
        <v>116</v>
      </c>
      <c r="H103" s="3">
        <v>117</v>
      </c>
      <c r="I103" s="3">
        <v>118</v>
      </c>
      <c r="J103" s="3">
        <v>120</v>
      </c>
      <c r="AH103" s="15"/>
    </row>
    <row r="104" spans="1:34" x14ac:dyDescent="0.25">
      <c r="A104" s="3">
        <v>45</v>
      </c>
      <c r="B104" s="3" t="s">
        <v>7</v>
      </c>
      <c r="C104" s="3" t="str">
        <f t="shared" si="3"/>
        <v>45VR</v>
      </c>
      <c r="D104" s="3">
        <v>115</v>
      </c>
      <c r="E104" s="3">
        <v>118</v>
      </c>
      <c r="F104" s="3">
        <v>118</v>
      </c>
      <c r="G104" s="3">
        <v>119</v>
      </c>
      <c r="H104" s="3">
        <v>120</v>
      </c>
      <c r="I104" s="3">
        <v>121</v>
      </c>
      <c r="J104" s="3">
        <v>122</v>
      </c>
      <c r="AH104" s="15"/>
    </row>
    <row r="105" spans="1:34" x14ac:dyDescent="0.25">
      <c r="A105" s="3">
        <v>45</v>
      </c>
      <c r="B105" s="3" t="s">
        <v>6</v>
      </c>
      <c r="C105" s="3" t="str">
        <f t="shared" si="3"/>
        <v>45V2</v>
      </c>
      <c r="D105" s="3">
        <v>120</v>
      </c>
      <c r="E105" s="3">
        <v>121</v>
      </c>
      <c r="F105" s="3">
        <v>121</v>
      </c>
      <c r="G105" s="3">
        <v>121</v>
      </c>
      <c r="H105" s="3">
        <v>122</v>
      </c>
      <c r="I105" s="3">
        <v>122</v>
      </c>
      <c r="J105" s="5" t="s">
        <v>43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E105" s="12"/>
      <c r="AF105" s="12"/>
      <c r="AH105" s="15"/>
    </row>
    <row r="106" spans="1:34" x14ac:dyDescent="0.25">
      <c r="A106" s="3">
        <v>45</v>
      </c>
      <c r="B106" s="4" t="s">
        <v>8</v>
      </c>
      <c r="C106" s="3" t="str">
        <f t="shared" si="3"/>
        <v>45TOFL</v>
      </c>
      <c r="D106" s="3">
        <v>4290</v>
      </c>
      <c r="E106" s="3">
        <v>5084</v>
      </c>
      <c r="F106" s="3">
        <v>5084</v>
      </c>
      <c r="G106" s="3">
        <v>5354</v>
      </c>
      <c r="H106" s="3">
        <v>5617</v>
      </c>
      <c r="I106" s="3">
        <v>5891</v>
      </c>
      <c r="J106" s="5" t="s">
        <v>43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E106" s="12"/>
      <c r="AF106" s="12"/>
      <c r="AH106" s="15"/>
    </row>
    <row r="107" spans="1:34" x14ac:dyDescent="0.25">
      <c r="A107" s="3">
        <v>50</v>
      </c>
      <c r="B107" s="3" t="s">
        <v>5</v>
      </c>
      <c r="C107" s="3" t="str">
        <f t="shared" si="3"/>
        <v>50V1</v>
      </c>
      <c r="D107" s="3">
        <v>112</v>
      </c>
      <c r="E107" s="3">
        <v>117</v>
      </c>
      <c r="F107" s="3">
        <v>117</v>
      </c>
      <c r="G107" s="3">
        <v>119</v>
      </c>
      <c r="H107" s="5" t="s">
        <v>43</v>
      </c>
      <c r="I107" s="5" t="s">
        <v>43</v>
      </c>
      <c r="J107" s="5" t="s">
        <v>43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E107" s="12"/>
      <c r="AF107" s="12"/>
      <c r="AH107" s="15"/>
    </row>
    <row r="108" spans="1:34" x14ac:dyDescent="0.25">
      <c r="A108" s="3">
        <v>50</v>
      </c>
      <c r="B108" s="3" t="s">
        <v>7</v>
      </c>
      <c r="C108" s="3" t="str">
        <f t="shared" si="3"/>
        <v>50VR</v>
      </c>
      <c r="D108" s="3">
        <v>117</v>
      </c>
      <c r="E108" s="3">
        <v>120</v>
      </c>
      <c r="F108" s="3">
        <v>120</v>
      </c>
      <c r="G108" s="3">
        <v>121</v>
      </c>
      <c r="H108" s="5" t="s">
        <v>43</v>
      </c>
      <c r="I108" s="5" t="s">
        <v>43</v>
      </c>
      <c r="J108" s="5" t="s">
        <v>43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E108" s="12"/>
      <c r="AF108" s="12"/>
      <c r="AH108" s="15"/>
    </row>
    <row r="109" spans="1:34" x14ac:dyDescent="0.25">
      <c r="A109" s="3">
        <v>50</v>
      </c>
      <c r="B109" s="3" t="s">
        <v>6</v>
      </c>
      <c r="C109" s="3" t="str">
        <f t="shared" si="3"/>
        <v>50V2</v>
      </c>
      <c r="D109" s="3">
        <v>120</v>
      </c>
      <c r="E109" s="3">
        <v>122</v>
      </c>
      <c r="F109" s="3">
        <v>122</v>
      </c>
      <c r="G109" s="3">
        <v>122</v>
      </c>
      <c r="H109" s="5" t="s">
        <v>43</v>
      </c>
      <c r="I109" s="5" t="s">
        <v>43</v>
      </c>
      <c r="J109" s="5" t="s">
        <v>43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E109" s="12"/>
      <c r="AF109" s="12"/>
      <c r="AH109" s="15"/>
    </row>
    <row r="110" spans="1:34" x14ac:dyDescent="0.25">
      <c r="A110" s="3">
        <v>50</v>
      </c>
      <c r="B110" s="4" t="s">
        <v>8</v>
      </c>
      <c r="C110" s="3" t="str">
        <f t="shared" si="3"/>
        <v>50TOFL</v>
      </c>
      <c r="D110" s="3">
        <v>4707</v>
      </c>
      <c r="E110" s="3">
        <v>5670</v>
      </c>
      <c r="F110" s="3">
        <v>5670</v>
      </c>
      <c r="G110" s="3">
        <v>5968</v>
      </c>
      <c r="H110" s="5" t="s">
        <v>43</v>
      </c>
      <c r="I110" s="5" t="s">
        <v>43</v>
      </c>
      <c r="J110" s="5" t="s">
        <v>43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E110" s="12"/>
      <c r="AF110" s="12"/>
      <c r="AH110" s="15"/>
    </row>
    <row r="111" spans="1:34" x14ac:dyDescent="0.25">
      <c r="AH111" s="15"/>
    </row>
    <row r="112" spans="1:34" x14ac:dyDescent="0.25">
      <c r="A112" s="46" t="s">
        <v>13</v>
      </c>
      <c r="B112" s="46"/>
      <c r="C112" s="46"/>
      <c r="D112" s="46"/>
      <c r="E112" s="46"/>
      <c r="F112" s="46"/>
      <c r="G112" s="46"/>
      <c r="H112" s="46"/>
      <c r="I112" s="46"/>
      <c r="J112" s="46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E112" s="9"/>
      <c r="AF112" s="9"/>
      <c r="AH112" s="15"/>
    </row>
    <row r="113" spans="1:34" x14ac:dyDescent="0.25">
      <c r="A113" s="44" t="s">
        <v>16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E113" s="13"/>
      <c r="AF113" s="13"/>
      <c r="AH113" s="15"/>
    </row>
    <row r="114" spans="1:34" x14ac:dyDescent="0.25">
      <c r="A114" s="45" t="s">
        <v>2</v>
      </c>
      <c r="B114" s="45" t="s">
        <v>3</v>
      </c>
      <c r="C114" s="42" t="s">
        <v>35</v>
      </c>
      <c r="D114" s="45" t="s">
        <v>4</v>
      </c>
      <c r="E114" s="45"/>
      <c r="F114" s="45"/>
      <c r="G114" s="45"/>
      <c r="H114" s="45"/>
      <c r="I114" s="45"/>
      <c r="J114" s="45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E114" s="10"/>
      <c r="AF114" s="10"/>
      <c r="AH114" s="15"/>
    </row>
    <row r="115" spans="1:34" x14ac:dyDescent="0.25">
      <c r="A115" s="45"/>
      <c r="B115" s="45"/>
      <c r="C115" s="43"/>
      <c r="D115" s="2">
        <v>7800</v>
      </c>
      <c r="E115" s="2">
        <v>8000</v>
      </c>
      <c r="F115" s="2">
        <v>8500</v>
      </c>
      <c r="G115" s="2">
        <v>9000</v>
      </c>
      <c r="H115" s="2">
        <v>9500</v>
      </c>
      <c r="I115" s="2">
        <v>10000</v>
      </c>
      <c r="J115" s="2">
        <v>10600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E115" s="11"/>
      <c r="AF115" s="11"/>
      <c r="AH115" s="15"/>
    </row>
    <row r="116" spans="1:34" x14ac:dyDescent="0.25">
      <c r="A116" s="19" t="s">
        <v>36</v>
      </c>
      <c r="B116" s="3" t="s">
        <v>5</v>
      </c>
      <c r="C116" s="3" t="str">
        <f>CONCATENATE(A116, B116)</f>
        <v>M40V1</v>
      </c>
      <c r="D116" s="3">
        <v>107</v>
      </c>
      <c r="E116" s="3">
        <v>107</v>
      </c>
      <c r="F116" s="3">
        <v>108</v>
      </c>
      <c r="G116" s="3">
        <v>108</v>
      </c>
      <c r="H116" s="3">
        <v>110</v>
      </c>
      <c r="I116" s="3">
        <v>111</v>
      </c>
      <c r="J116" s="3">
        <v>112</v>
      </c>
      <c r="AH116" s="15"/>
    </row>
    <row r="117" spans="1:34" x14ac:dyDescent="0.25">
      <c r="A117" s="19" t="s">
        <v>36</v>
      </c>
      <c r="B117" s="3" t="s">
        <v>7</v>
      </c>
      <c r="C117" s="3" t="str">
        <f t="shared" ref="C117:C147" si="4">CONCATENATE(A117, B117)</f>
        <v>M40VR</v>
      </c>
      <c r="D117" s="3">
        <v>113</v>
      </c>
      <c r="E117" s="3">
        <v>113</v>
      </c>
      <c r="F117" s="3">
        <v>113</v>
      </c>
      <c r="G117" s="3">
        <v>113</v>
      </c>
      <c r="H117" s="3">
        <v>114</v>
      </c>
      <c r="I117" s="3">
        <v>115</v>
      </c>
      <c r="J117" s="3">
        <v>116</v>
      </c>
      <c r="AH117" s="15"/>
    </row>
    <row r="118" spans="1:34" x14ac:dyDescent="0.25">
      <c r="A118" s="19" t="s">
        <v>36</v>
      </c>
      <c r="B118" s="3" t="s">
        <v>6</v>
      </c>
      <c r="C118" s="3" t="str">
        <f t="shared" si="4"/>
        <v>M40V2</v>
      </c>
      <c r="D118" s="3">
        <v>122</v>
      </c>
      <c r="E118" s="3">
        <v>122</v>
      </c>
      <c r="F118" s="3">
        <v>121</v>
      </c>
      <c r="G118" s="3">
        <v>120</v>
      </c>
      <c r="H118" s="3">
        <v>120</v>
      </c>
      <c r="I118" s="3">
        <v>120</v>
      </c>
      <c r="J118" s="3">
        <v>120</v>
      </c>
      <c r="AH118" s="15"/>
    </row>
    <row r="119" spans="1:34" x14ac:dyDescent="0.25">
      <c r="A119" s="19" t="s">
        <v>36</v>
      </c>
      <c r="B119" s="4" t="s">
        <v>8</v>
      </c>
      <c r="C119" s="3" t="str">
        <f t="shared" si="4"/>
        <v>M40TOFL</v>
      </c>
      <c r="D119" s="3">
        <v>3008</v>
      </c>
      <c r="E119" s="3">
        <v>3041</v>
      </c>
      <c r="F119" s="3">
        <v>3124</v>
      </c>
      <c r="G119" s="3">
        <v>3208</v>
      </c>
      <c r="H119" s="3">
        <v>3365</v>
      </c>
      <c r="I119" s="3">
        <v>3495</v>
      </c>
      <c r="J119" s="3">
        <v>3674</v>
      </c>
      <c r="AH119" s="15"/>
    </row>
    <row r="120" spans="1:34" x14ac:dyDescent="0.25">
      <c r="A120" s="3">
        <v>15</v>
      </c>
      <c r="B120" s="3" t="s">
        <v>5</v>
      </c>
      <c r="C120" s="3" t="str">
        <f t="shared" si="4"/>
        <v>15V1</v>
      </c>
      <c r="D120" s="3">
        <v>106</v>
      </c>
      <c r="E120" s="3">
        <v>106</v>
      </c>
      <c r="F120" s="3">
        <v>107</v>
      </c>
      <c r="G120" s="3">
        <v>107</v>
      </c>
      <c r="H120" s="3">
        <v>108</v>
      </c>
      <c r="I120" s="3">
        <v>110</v>
      </c>
      <c r="J120" s="3">
        <v>111</v>
      </c>
      <c r="AH120" s="15"/>
    </row>
    <row r="121" spans="1:34" x14ac:dyDescent="0.25">
      <c r="A121" s="3">
        <v>15</v>
      </c>
      <c r="B121" s="3" t="s">
        <v>7</v>
      </c>
      <c r="C121" s="3" t="str">
        <f t="shared" si="4"/>
        <v>15VR</v>
      </c>
      <c r="D121" s="3">
        <v>113</v>
      </c>
      <c r="E121" s="3">
        <v>113</v>
      </c>
      <c r="F121" s="3">
        <v>113</v>
      </c>
      <c r="G121" s="3">
        <v>113</v>
      </c>
      <c r="H121" s="3">
        <v>114</v>
      </c>
      <c r="I121" s="3">
        <v>115</v>
      </c>
      <c r="J121" s="3">
        <v>116</v>
      </c>
      <c r="AH121" s="15"/>
    </row>
    <row r="122" spans="1:34" x14ac:dyDescent="0.25">
      <c r="A122" s="3">
        <v>15</v>
      </c>
      <c r="B122" s="3" t="s">
        <v>6</v>
      </c>
      <c r="C122" s="3" t="str">
        <f t="shared" si="4"/>
        <v>15V2</v>
      </c>
      <c r="D122" s="3">
        <v>122</v>
      </c>
      <c r="E122" s="3">
        <v>121</v>
      </c>
      <c r="F122" s="3">
        <v>120</v>
      </c>
      <c r="G122" s="3">
        <v>119</v>
      </c>
      <c r="H122" s="3">
        <v>119</v>
      </c>
      <c r="I122" s="3">
        <v>120</v>
      </c>
      <c r="J122" s="3">
        <v>120</v>
      </c>
      <c r="AH122" s="15"/>
    </row>
    <row r="123" spans="1:34" x14ac:dyDescent="0.25">
      <c r="A123" s="3">
        <v>15</v>
      </c>
      <c r="B123" s="4" t="s">
        <v>8</v>
      </c>
      <c r="C123" s="3" t="str">
        <f t="shared" si="4"/>
        <v>15TOFL</v>
      </c>
      <c r="D123" s="3">
        <v>3501</v>
      </c>
      <c r="E123" s="3">
        <v>3542</v>
      </c>
      <c r="F123" s="3">
        <v>3644</v>
      </c>
      <c r="G123" s="3">
        <v>3746</v>
      </c>
      <c r="H123" s="3">
        <v>3900</v>
      </c>
      <c r="I123" s="3">
        <v>4094</v>
      </c>
      <c r="J123" s="3">
        <v>4281</v>
      </c>
      <c r="AH123" s="15"/>
    </row>
    <row r="124" spans="1:34" x14ac:dyDescent="0.25">
      <c r="A124" s="3">
        <v>25</v>
      </c>
      <c r="B124" s="3" t="s">
        <v>5</v>
      </c>
      <c r="C124" s="3" t="str">
        <f t="shared" si="4"/>
        <v>25V1</v>
      </c>
      <c r="D124" s="3">
        <v>105</v>
      </c>
      <c r="E124" s="3">
        <v>106</v>
      </c>
      <c r="F124" s="3">
        <v>106</v>
      </c>
      <c r="G124" s="3">
        <v>107</v>
      </c>
      <c r="H124" s="3">
        <v>108</v>
      </c>
      <c r="I124" s="3">
        <v>110</v>
      </c>
      <c r="J124" s="3">
        <v>111</v>
      </c>
      <c r="AH124" s="15"/>
    </row>
    <row r="125" spans="1:34" x14ac:dyDescent="0.25">
      <c r="A125" s="3">
        <v>25</v>
      </c>
      <c r="B125" s="3" t="s">
        <v>7</v>
      </c>
      <c r="C125" s="3" t="str">
        <f t="shared" si="4"/>
        <v>25VR</v>
      </c>
      <c r="D125" s="3">
        <v>113</v>
      </c>
      <c r="E125" s="3">
        <v>113</v>
      </c>
      <c r="F125" s="3">
        <v>113</v>
      </c>
      <c r="G125" s="3">
        <v>113</v>
      </c>
      <c r="H125" s="3">
        <v>114</v>
      </c>
      <c r="I125" s="3">
        <v>115</v>
      </c>
      <c r="J125" s="3">
        <v>116</v>
      </c>
      <c r="AH125" s="15"/>
    </row>
    <row r="126" spans="1:34" x14ac:dyDescent="0.25">
      <c r="A126" s="3">
        <v>25</v>
      </c>
      <c r="B126" s="3" t="s">
        <v>6</v>
      </c>
      <c r="C126" s="3" t="str">
        <f t="shared" si="4"/>
        <v>25V2</v>
      </c>
      <c r="D126" s="3">
        <v>121</v>
      </c>
      <c r="E126" s="3">
        <v>121</v>
      </c>
      <c r="F126" s="3">
        <v>120</v>
      </c>
      <c r="G126" s="3">
        <v>119</v>
      </c>
      <c r="H126" s="3">
        <v>119</v>
      </c>
      <c r="I126" s="3">
        <v>120</v>
      </c>
      <c r="J126" s="3">
        <v>120</v>
      </c>
      <c r="AH126" s="15"/>
    </row>
    <row r="127" spans="1:34" x14ac:dyDescent="0.25">
      <c r="A127" s="3">
        <v>25</v>
      </c>
      <c r="B127" s="4" t="s">
        <v>8</v>
      </c>
      <c r="C127" s="3" t="str">
        <f t="shared" si="4"/>
        <v>25TOFL</v>
      </c>
      <c r="D127" s="3">
        <v>3598</v>
      </c>
      <c r="E127" s="3">
        <v>3641</v>
      </c>
      <c r="F127" s="3">
        <v>3747</v>
      </c>
      <c r="G127" s="3">
        <v>3853</v>
      </c>
      <c r="H127" s="3">
        <v>4007</v>
      </c>
      <c r="I127" s="3">
        <v>4213</v>
      </c>
      <c r="J127" s="3">
        <v>4402</v>
      </c>
      <c r="AH127" s="15"/>
    </row>
    <row r="128" spans="1:34" x14ac:dyDescent="0.25">
      <c r="A128" s="3">
        <v>30</v>
      </c>
      <c r="B128" s="3" t="s">
        <v>5</v>
      </c>
      <c r="C128" s="3" t="str">
        <f t="shared" si="4"/>
        <v>30V1</v>
      </c>
      <c r="D128" s="3">
        <v>107</v>
      </c>
      <c r="E128" s="3">
        <v>107</v>
      </c>
      <c r="F128" s="3">
        <v>109</v>
      </c>
      <c r="G128" s="3">
        <v>110</v>
      </c>
      <c r="H128" s="3">
        <v>111</v>
      </c>
      <c r="I128" s="3">
        <v>113</v>
      </c>
      <c r="J128" s="3">
        <v>115</v>
      </c>
      <c r="AH128" s="15"/>
    </row>
    <row r="129" spans="1:34" x14ac:dyDescent="0.25">
      <c r="A129" s="3">
        <v>30</v>
      </c>
      <c r="B129" s="3" t="s">
        <v>7</v>
      </c>
      <c r="C129" s="3" t="str">
        <f t="shared" si="4"/>
        <v>30VR</v>
      </c>
      <c r="D129" s="3">
        <v>113</v>
      </c>
      <c r="E129" s="3">
        <v>113</v>
      </c>
      <c r="F129" s="3">
        <v>114</v>
      </c>
      <c r="G129" s="3">
        <v>115</v>
      </c>
      <c r="H129" s="3">
        <v>116</v>
      </c>
      <c r="I129" s="3">
        <v>117</v>
      </c>
      <c r="J129" s="3">
        <v>118</v>
      </c>
      <c r="AH129" s="15"/>
    </row>
    <row r="130" spans="1:34" x14ac:dyDescent="0.25">
      <c r="A130" s="3">
        <v>30</v>
      </c>
      <c r="B130" s="3" t="s">
        <v>6</v>
      </c>
      <c r="C130" s="3" t="str">
        <f t="shared" si="4"/>
        <v>30V2</v>
      </c>
      <c r="D130" s="3">
        <v>120</v>
      </c>
      <c r="E130" s="3">
        <v>119</v>
      </c>
      <c r="F130" s="3">
        <v>119</v>
      </c>
      <c r="G130" s="3">
        <v>119</v>
      </c>
      <c r="H130" s="3">
        <v>120</v>
      </c>
      <c r="I130" s="3">
        <v>120</v>
      </c>
      <c r="J130" s="3">
        <v>121</v>
      </c>
      <c r="AH130" s="15"/>
    </row>
    <row r="131" spans="1:34" x14ac:dyDescent="0.25">
      <c r="A131" s="3">
        <v>30</v>
      </c>
      <c r="B131" s="4" t="s">
        <v>8</v>
      </c>
      <c r="C131" s="3" t="str">
        <f t="shared" si="4"/>
        <v>30TOFL</v>
      </c>
      <c r="D131" s="3">
        <v>3941</v>
      </c>
      <c r="E131" s="3">
        <v>3990</v>
      </c>
      <c r="F131" s="3">
        <v>4218</v>
      </c>
      <c r="G131" s="3">
        <v>4391</v>
      </c>
      <c r="H131" s="3">
        <v>4609</v>
      </c>
      <c r="I131" s="3">
        <v>4839</v>
      </c>
      <c r="J131" s="3">
        <v>5117</v>
      </c>
      <c r="AH131" s="15"/>
    </row>
    <row r="132" spans="1:34" x14ac:dyDescent="0.25">
      <c r="A132" s="3">
        <v>35</v>
      </c>
      <c r="B132" s="3" t="s">
        <v>5</v>
      </c>
      <c r="C132" s="3" t="str">
        <f t="shared" si="4"/>
        <v>35V1</v>
      </c>
      <c r="D132" s="3">
        <v>109</v>
      </c>
      <c r="E132" s="3">
        <v>110</v>
      </c>
      <c r="F132" s="3">
        <v>111</v>
      </c>
      <c r="G132" s="3">
        <v>112</v>
      </c>
      <c r="H132" s="3">
        <v>114</v>
      </c>
      <c r="I132" s="3">
        <v>115</v>
      </c>
      <c r="J132" s="3">
        <v>117</v>
      </c>
      <c r="AH132" s="15"/>
    </row>
    <row r="133" spans="1:34" x14ac:dyDescent="0.25">
      <c r="A133" s="3">
        <v>35</v>
      </c>
      <c r="B133" s="3" t="s">
        <v>7</v>
      </c>
      <c r="C133" s="3" t="str">
        <f t="shared" si="4"/>
        <v>35VR</v>
      </c>
      <c r="D133" s="3">
        <v>114</v>
      </c>
      <c r="E133" s="3">
        <v>115</v>
      </c>
      <c r="F133" s="3">
        <v>116</v>
      </c>
      <c r="G133" s="3">
        <v>117</v>
      </c>
      <c r="H133" s="3">
        <v>118</v>
      </c>
      <c r="I133" s="3">
        <v>119</v>
      </c>
      <c r="J133" s="3">
        <v>120</v>
      </c>
      <c r="AH133" s="15"/>
    </row>
    <row r="134" spans="1:34" x14ac:dyDescent="0.25">
      <c r="A134" s="3">
        <v>35</v>
      </c>
      <c r="B134" s="3" t="s">
        <v>6</v>
      </c>
      <c r="C134" s="3" t="str">
        <f t="shared" si="4"/>
        <v>35V2</v>
      </c>
      <c r="D134" s="3">
        <v>119</v>
      </c>
      <c r="E134" s="3">
        <v>120</v>
      </c>
      <c r="F134" s="3">
        <v>119</v>
      </c>
      <c r="G134" s="3">
        <v>120</v>
      </c>
      <c r="H134" s="3">
        <v>121</v>
      </c>
      <c r="I134" s="3">
        <v>121</v>
      </c>
      <c r="J134" s="3">
        <v>122</v>
      </c>
      <c r="AH134" s="15"/>
    </row>
    <row r="135" spans="1:34" x14ac:dyDescent="0.25">
      <c r="A135" s="3">
        <v>35</v>
      </c>
      <c r="B135" s="4" t="s">
        <v>8</v>
      </c>
      <c r="C135" s="3" t="str">
        <f t="shared" si="4"/>
        <v>35TOFL</v>
      </c>
      <c r="D135" s="3">
        <v>4263</v>
      </c>
      <c r="E135" s="3">
        <v>4357</v>
      </c>
      <c r="F135" s="3">
        <v>4545</v>
      </c>
      <c r="G135" s="3">
        <v>4782</v>
      </c>
      <c r="H135" s="3">
        <v>5031</v>
      </c>
      <c r="I135" s="3">
        <v>5280</v>
      </c>
      <c r="J135" s="3">
        <v>5582</v>
      </c>
      <c r="AH135" s="15"/>
    </row>
    <row r="136" spans="1:34" x14ac:dyDescent="0.25">
      <c r="A136" s="3">
        <v>40</v>
      </c>
      <c r="B136" s="3" t="s">
        <v>5</v>
      </c>
      <c r="C136" s="3" t="str">
        <f t="shared" si="4"/>
        <v>40V1</v>
      </c>
      <c r="D136" s="3">
        <v>111</v>
      </c>
      <c r="E136" s="3">
        <v>112</v>
      </c>
      <c r="F136" s="3">
        <v>113</v>
      </c>
      <c r="G136" s="3">
        <v>115</v>
      </c>
      <c r="H136" s="3">
        <v>116</v>
      </c>
      <c r="I136" s="3">
        <v>117</v>
      </c>
      <c r="J136" s="3">
        <v>119</v>
      </c>
      <c r="AH136" s="15"/>
    </row>
    <row r="137" spans="1:34" x14ac:dyDescent="0.25">
      <c r="A137" s="3">
        <v>40</v>
      </c>
      <c r="B137" s="3" t="s">
        <v>7</v>
      </c>
      <c r="C137" s="3" t="str">
        <f t="shared" si="4"/>
        <v>40VR</v>
      </c>
      <c r="D137" s="3">
        <v>116</v>
      </c>
      <c r="E137" s="3">
        <v>116</v>
      </c>
      <c r="F137" s="3">
        <v>117</v>
      </c>
      <c r="G137" s="3">
        <v>118</v>
      </c>
      <c r="H137" s="3">
        <v>199</v>
      </c>
      <c r="I137" s="3">
        <v>120</v>
      </c>
      <c r="J137" s="3">
        <v>121</v>
      </c>
      <c r="AH137" s="15"/>
    </row>
    <row r="138" spans="1:34" x14ac:dyDescent="0.25">
      <c r="A138" s="3">
        <v>40</v>
      </c>
      <c r="B138" s="3" t="s">
        <v>6</v>
      </c>
      <c r="C138" s="3" t="str">
        <f t="shared" si="4"/>
        <v>40V2</v>
      </c>
      <c r="D138" s="3">
        <v>120</v>
      </c>
      <c r="E138" s="3">
        <v>120</v>
      </c>
      <c r="F138" s="3">
        <v>120</v>
      </c>
      <c r="G138" s="3">
        <v>121</v>
      </c>
      <c r="H138" s="3">
        <v>121</v>
      </c>
      <c r="I138" s="3">
        <v>122</v>
      </c>
      <c r="J138" s="3">
        <v>122</v>
      </c>
      <c r="AH138" s="15"/>
    </row>
    <row r="139" spans="1:34" x14ac:dyDescent="0.25">
      <c r="A139" s="3">
        <v>40</v>
      </c>
      <c r="B139" s="4" t="s">
        <v>8</v>
      </c>
      <c r="C139" s="3" t="str">
        <f t="shared" si="4"/>
        <v>40TOFL</v>
      </c>
      <c r="D139" s="3">
        <v>4625</v>
      </c>
      <c r="E139" s="3">
        <v>4725</v>
      </c>
      <c r="F139" s="3">
        <v>5000</v>
      </c>
      <c r="G139" s="3">
        <v>5259</v>
      </c>
      <c r="H139" s="3">
        <v>5530</v>
      </c>
      <c r="I139" s="3">
        <v>5803</v>
      </c>
      <c r="J139" s="3">
        <v>6133</v>
      </c>
      <c r="AH139" s="15"/>
    </row>
    <row r="140" spans="1:34" x14ac:dyDescent="0.25">
      <c r="A140" s="3">
        <v>45</v>
      </c>
      <c r="B140" s="3" t="s">
        <v>5</v>
      </c>
      <c r="C140" s="3" t="str">
        <f t="shared" si="4"/>
        <v>45V1</v>
      </c>
      <c r="D140" s="3">
        <v>114</v>
      </c>
      <c r="E140" s="3">
        <v>115</v>
      </c>
      <c r="F140" s="3">
        <v>116</v>
      </c>
      <c r="G140" s="3">
        <v>117</v>
      </c>
      <c r="H140" s="3">
        <v>118</v>
      </c>
      <c r="I140" s="5" t="s">
        <v>43</v>
      </c>
      <c r="J140" s="5" t="s">
        <v>43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E140" s="12"/>
      <c r="AF140" s="12"/>
      <c r="AH140" s="15"/>
    </row>
    <row r="141" spans="1:34" x14ac:dyDescent="0.25">
      <c r="A141" s="3">
        <v>45</v>
      </c>
      <c r="B141" s="3" t="s">
        <v>7</v>
      </c>
      <c r="C141" s="3" t="str">
        <f t="shared" si="4"/>
        <v>45VR</v>
      </c>
      <c r="D141" s="3">
        <v>118</v>
      </c>
      <c r="E141" s="3">
        <v>118</v>
      </c>
      <c r="F141" s="3">
        <v>119</v>
      </c>
      <c r="G141" s="3">
        <v>120</v>
      </c>
      <c r="H141" s="3">
        <v>121</v>
      </c>
      <c r="I141" s="5" t="s">
        <v>43</v>
      </c>
      <c r="J141" s="5" t="s">
        <v>43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E141" s="12"/>
      <c r="AF141" s="12"/>
      <c r="AH141" s="15"/>
    </row>
    <row r="142" spans="1:34" x14ac:dyDescent="0.25">
      <c r="A142" s="3">
        <v>45</v>
      </c>
      <c r="B142" s="3" t="s">
        <v>6</v>
      </c>
      <c r="C142" s="3" t="str">
        <f t="shared" si="4"/>
        <v>45V2</v>
      </c>
      <c r="D142" s="3">
        <v>121</v>
      </c>
      <c r="E142" s="3">
        <v>121</v>
      </c>
      <c r="F142" s="3">
        <v>121</v>
      </c>
      <c r="G142" s="3">
        <v>122</v>
      </c>
      <c r="H142" s="3">
        <v>122</v>
      </c>
      <c r="I142" s="5" t="s">
        <v>43</v>
      </c>
      <c r="J142" s="5" t="s">
        <v>43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E142" s="12"/>
      <c r="AF142" s="12"/>
      <c r="AH142" s="15"/>
    </row>
    <row r="143" spans="1:34" x14ac:dyDescent="0.25">
      <c r="A143" s="3">
        <v>45</v>
      </c>
      <c r="B143" s="4" t="s">
        <v>8</v>
      </c>
      <c r="C143" s="3" t="str">
        <f t="shared" si="4"/>
        <v>45TOFL</v>
      </c>
      <c r="D143" s="3">
        <v>5141</v>
      </c>
      <c r="E143" s="3">
        <v>5258</v>
      </c>
      <c r="F143" s="3">
        <v>5550</v>
      </c>
      <c r="G143" s="3">
        <v>5844</v>
      </c>
      <c r="H143" s="3">
        <v>6129</v>
      </c>
      <c r="I143" s="5" t="s">
        <v>43</v>
      </c>
      <c r="J143" s="5" t="s">
        <v>43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E143" s="12"/>
      <c r="AF143" s="12"/>
      <c r="AH143" s="15"/>
    </row>
    <row r="144" spans="1:34" x14ac:dyDescent="0.25">
      <c r="A144" s="3">
        <v>50</v>
      </c>
      <c r="B144" s="3" t="s">
        <v>5</v>
      </c>
      <c r="C144" s="3" t="str">
        <f t="shared" si="4"/>
        <v>50V1</v>
      </c>
      <c r="D144" s="3">
        <v>117</v>
      </c>
      <c r="E144" s="3">
        <v>118</v>
      </c>
      <c r="F144" s="3">
        <v>119</v>
      </c>
      <c r="G144" s="5" t="s">
        <v>43</v>
      </c>
      <c r="H144" s="5" t="s">
        <v>43</v>
      </c>
      <c r="I144" s="5" t="s">
        <v>43</v>
      </c>
      <c r="J144" s="5" t="s">
        <v>43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E144" s="12"/>
      <c r="AF144" s="12"/>
      <c r="AH144" s="15"/>
    </row>
    <row r="145" spans="1:34" x14ac:dyDescent="0.25">
      <c r="A145" s="3">
        <v>50</v>
      </c>
      <c r="B145" s="3" t="s">
        <v>7</v>
      </c>
      <c r="C145" s="3" t="str">
        <f t="shared" si="4"/>
        <v>50VR</v>
      </c>
      <c r="D145" s="3">
        <v>120</v>
      </c>
      <c r="E145" s="3">
        <v>120</v>
      </c>
      <c r="F145" s="3">
        <v>121</v>
      </c>
      <c r="G145" s="5" t="s">
        <v>43</v>
      </c>
      <c r="H145" s="5" t="s">
        <v>43</v>
      </c>
      <c r="I145" s="5" t="s">
        <v>43</v>
      </c>
      <c r="J145" s="5" t="s">
        <v>43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E145" s="12"/>
      <c r="AF145" s="12"/>
      <c r="AH145" s="15"/>
    </row>
    <row r="146" spans="1:34" x14ac:dyDescent="0.25">
      <c r="A146" s="3">
        <v>50</v>
      </c>
      <c r="B146" s="3" t="s">
        <v>6</v>
      </c>
      <c r="C146" s="3" t="str">
        <f t="shared" si="4"/>
        <v>50V2</v>
      </c>
      <c r="D146" s="3">
        <v>122</v>
      </c>
      <c r="E146" s="3">
        <v>122</v>
      </c>
      <c r="F146" s="3">
        <v>122</v>
      </c>
      <c r="G146" s="5" t="s">
        <v>43</v>
      </c>
      <c r="H146" s="5" t="s">
        <v>43</v>
      </c>
      <c r="I146" s="5" t="s">
        <v>43</v>
      </c>
      <c r="J146" s="5" t="s">
        <v>43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E146" s="12"/>
      <c r="AF146" s="12"/>
      <c r="AH146" s="15"/>
    </row>
    <row r="147" spans="1:34" x14ac:dyDescent="0.25">
      <c r="A147" s="3">
        <v>50</v>
      </c>
      <c r="B147" s="4" t="s">
        <v>8</v>
      </c>
      <c r="C147" s="3" t="str">
        <f t="shared" si="4"/>
        <v>50TOFL</v>
      </c>
      <c r="D147" s="3">
        <v>5761</v>
      </c>
      <c r="E147" s="3">
        <v>5889</v>
      </c>
      <c r="F147" s="3">
        <v>6211</v>
      </c>
      <c r="G147" s="5" t="s">
        <v>43</v>
      </c>
      <c r="H147" s="5" t="s">
        <v>43</v>
      </c>
      <c r="I147" s="5" t="s">
        <v>43</v>
      </c>
      <c r="J147" s="5" t="s">
        <v>43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E147" s="12"/>
      <c r="AF147" s="12"/>
      <c r="AH147" s="15"/>
    </row>
    <row r="148" spans="1:34" x14ac:dyDescent="0.25">
      <c r="AH148" s="15"/>
    </row>
    <row r="149" spans="1:34" x14ac:dyDescent="0.25">
      <c r="A149" s="46" t="s">
        <v>13</v>
      </c>
      <c r="B149" s="46"/>
      <c r="C149" s="46"/>
      <c r="D149" s="46"/>
      <c r="E149" s="46"/>
      <c r="F149" s="46"/>
      <c r="G149" s="46"/>
      <c r="H149" s="46"/>
      <c r="I149" s="46"/>
      <c r="J149" s="46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E149" s="9"/>
      <c r="AF149" s="9"/>
      <c r="AH149" s="15"/>
    </row>
    <row r="150" spans="1:34" x14ac:dyDescent="0.25">
      <c r="A150" s="44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E150" s="13"/>
      <c r="AF150" s="13"/>
      <c r="AH150" s="15"/>
    </row>
    <row r="151" spans="1:34" x14ac:dyDescent="0.25">
      <c r="A151" s="45" t="s">
        <v>2</v>
      </c>
      <c r="B151" s="45" t="s">
        <v>3</v>
      </c>
      <c r="C151" s="42" t="s">
        <v>35</v>
      </c>
      <c r="D151" s="45" t="s">
        <v>4</v>
      </c>
      <c r="E151" s="45"/>
      <c r="F151" s="45"/>
      <c r="G151" s="45"/>
      <c r="H151" s="45"/>
      <c r="I151" s="45"/>
      <c r="J151" s="45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E151" s="10"/>
      <c r="AF151" s="10"/>
      <c r="AH151" s="15"/>
    </row>
    <row r="152" spans="1:34" x14ac:dyDescent="0.25">
      <c r="A152" s="45"/>
      <c r="B152" s="45"/>
      <c r="C152" s="43"/>
      <c r="D152" s="2">
        <v>7800</v>
      </c>
      <c r="E152" s="2">
        <v>8000</v>
      </c>
      <c r="F152" s="2">
        <v>8500</v>
      </c>
      <c r="G152" s="2">
        <v>9000</v>
      </c>
      <c r="H152" s="2">
        <v>9500</v>
      </c>
      <c r="I152" s="2">
        <v>10000</v>
      </c>
      <c r="J152" s="2">
        <v>10600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E152" s="11"/>
      <c r="AF152" s="11"/>
      <c r="AH152" s="15"/>
    </row>
    <row r="153" spans="1:34" x14ac:dyDescent="0.25">
      <c r="A153" s="19" t="s">
        <v>36</v>
      </c>
      <c r="B153" s="3" t="s">
        <v>5</v>
      </c>
      <c r="C153" s="3" t="str">
        <f>CONCATENATE(A153, B153)</f>
        <v>M40V1</v>
      </c>
      <c r="D153" s="3">
        <v>107</v>
      </c>
      <c r="E153" s="3">
        <v>107</v>
      </c>
      <c r="F153" s="3">
        <v>108</v>
      </c>
      <c r="G153" s="3">
        <v>109</v>
      </c>
      <c r="H153" s="3">
        <v>110</v>
      </c>
      <c r="I153" s="3">
        <v>111</v>
      </c>
      <c r="J153" s="3">
        <v>113</v>
      </c>
      <c r="AH153" s="15"/>
    </row>
    <row r="154" spans="1:34" x14ac:dyDescent="0.25">
      <c r="A154" s="19" t="s">
        <v>36</v>
      </c>
      <c r="B154" s="3" t="s">
        <v>7</v>
      </c>
      <c r="C154" s="3" t="str">
        <f t="shared" ref="C154:C184" si="5">CONCATENATE(A154, B154)</f>
        <v>M40VR</v>
      </c>
      <c r="D154" s="3">
        <v>113</v>
      </c>
      <c r="E154" s="3">
        <v>113</v>
      </c>
      <c r="F154" s="3">
        <v>113</v>
      </c>
      <c r="G154" s="3">
        <v>113</v>
      </c>
      <c r="H154" s="3">
        <v>115</v>
      </c>
      <c r="I154" s="3">
        <v>115</v>
      </c>
      <c r="J154" s="3">
        <v>117</v>
      </c>
      <c r="AH154" s="15"/>
    </row>
    <row r="155" spans="1:34" x14ac:dyDescent="0.25">
      <c r="A155" s="19" t="s">
        <v>36</v>
      </c>
      <c r="B155" s="3" t="s">
        <v>6</v>
      </c>
      <c r="C155" s="3" t="str">
        <f t="shared" si="5"/>
        <v>M40V2</v>
      </c>
      <c r="D155" s="3">
        <v>122</v>
      </c>
      <c r="E155" s="3">
        <v>121</v>
      </c>
      <c r="F155" s="3">
        <v>120</v>
      </c>
      <c r="G155" s="3">
        <v>119</v>
      </c>
      <c r="H155" s="3">
        <v>120</v>
      </c>
      <c r="I155" s="3">
        <v>120</v>
      </c>
      <c r="J155" s="3">
        <v>120</v>
      </c>
      <c r="AH155" s="15"/>
    </row>
    <row r="156" spans="1:34" x14ac:dyDescent="0.25">
      <c r="A156" s="19" t="s">
        <v>36</v>
      </c>
      <c r="B156" s="4" t="s">
        <v>8</v>
      </c>
      <c r="C156" s="3" t="str">
        <f t="shared" si="5"/>
        <v>M40TOFL</v>
      </c>
      <c r="D156" s="3">
        <v>3132</v>
      </c>
      <c r="E156" s="3">
        <v>3167</v>
      </c>
      <c r="F156" s="3">
        <v>3255</v>
      </c>
      <c r="G156" s="3">
        <v>3370</v>
      </c>
      <c r="H156" s="3">
        <v>3552</v>
      </c>
      <c r="I156" s="3">
        <v>3670</v>
      </c>
      <c r="J156" s="3">
        <v>3870</v>
      </c>
      <c r="AH156" s="15"/>
    </row>
    <row r="157" spans="1:34" x14ac:dyDescent="0.25">
      <c r="A157" s="3">
        <v>10</v>
      </c>
      <c r="B157" s="3" t="s">
        <v>5</v>
      </c>
      <c r="C157" s="3" t="str">
        <f t="shared" si="5"/>
        <v>10V1</v>
      </c>
      <c r="D157" s="3">
        <v>106</v>
      </c>
      <c r="E157" s="3">
        <v>106</v>
      </c>
      <c r="F157" s="3">
        <v>107</v>
      </c>
      <c r="G157" s="3">
        <v>107</v>
      </c>
      <c r="H157" s="3">
        <v>109</v>
      </c>
      <c r="I157" s="3">
        <v>110</v>
      </c>
      <c r="J157" s="3">
        <v>112</v>
      </c>
      <c r="AH157" s="15"/>
    </row>
    <row r="158" spans="1:34" x14ac:dyDescent="0.25">
      <c r="A158" s="3">
        <v>10</v>
      </c>
      <c r="B158" s="3" t="s">
        <v>7</v>
      </c>
      <c r="C158" s="3" t="str">
        <f t="shared" si="5"/>
        <v>10VR</v>
      </c>
      <c r="D158" s="3">
        <v>113</v>
      </c>
      <c r="E158" s="3">
        <v>113</v>
      </c>
      <c r="F158" s="3">
        <v>113</v>
      </c>
      <c r="G158" s="3">
        <v>113</v>
      </c>
      <c r="H158" s="3">
        <v>114</v>
      </c>
      <c r="I158" s="3">
        <v>115</v>
      </c>
      <c r="J158" s="3">
        <v>116</v>
      </c>
      <c r="AH158" s="15"/>
    </row>
    <row r="159" spans="1:34" x14ac:dyDescent="0.25">
      <c r="A159" s="3">
        <v>10</v>
      </c>
      <c r="B159" s="3" t="s">
        <v>6</v>
      </c>
      <c r="C159" s="3" t="str">
        <f t="shared" si="5"/>
        <v>10V2</v>
      </c>
      <c r="D159" s="3">
        <v>121</v>
      </c>
      <c r="E159" s="3">
        <v>121</v>
      </c>
      <c r="F159" s="3">
        <v>120</v>
      </c>
      <c r="G159" s="3">
        <v>119</v>
      </c>
      <c r="H159" s="3">
        <v>119</v>
      </c>
      <c r="I159" s="3">
        <v>120</v>
      </c>
      <c r="J159" s="3">
        <v>120</v>
      </c>
      <c r="AH159" s="15"/>
    </row>
    <row r="160" spans="1:34" x14ac:dyDescent="0.25">
      <c r="A160" s="3">
        <v>10</v>
      </c>
      <c r="B160" s="4" t="s">
        <v>8</v>
      </c>
      <c r="C160" s="3" t="str">
        <f t="shared" si="5"/>
        <v>10TOFL</v>
      </c>
      <c r="D160" s="3">
        <v>3648</v>
      </c>
      <c r="E160" s="3">
        <v>3691</v>
      </c>
      <c r="F160" s="3">
        <v>3799</v>
      </c>
      <c r="G160" s="3">
        <v>3908</v>
      </c>
      <c r="H160" s="3">
        <v>4117</v>
      </c>
      <c r="I160" s="3">
        <v>4276</v>
      </c>
      <c r="J160" s="3">
        <v>4513</v>
      </c>
      <c r="AH160" s="15"/>
    </row>
    <row r="161" spans="1:34" x14ac:dyDescent="0.25">
      <c r="A161" s="3">
        <v>20</v>
      </c>
      <c r="B161" s="3" t="s">
        <v>5</v>
      </c>
      <c r="C161" s="3" t="str">
        <f t="shared" si="5"/>
        <v>20V1</v>
      </c>
      <c r="D161" s="3">
        <v>106</v>
      </c>
      <c r="E161" s="3">
        <v>106</v>
      </c>
      <c r="F161" s="3">
        <v>107</v>
      </c>
      <c r="G161" s="3">
        <v>107</v>
      </c>
      <c r="H161" s="3">
        <v>109</v>
      </c>
      <c r="I161" s="3">
        <v>110</v>
      </c>
      <c r="J161" s="3">
        <v>112</v>
      </c>
      <c r="AH161" s="15"/>
    </row>
    <row r="162" spans="1:34" x14ac:dyDescent="0.25">
      <c r="A162" s="3">
        <v>20</v>
      </c>
      <c r="B162" s="3" t="s">
        <v>7</v>
      </c>
      <c r="C162" s="3" t="str">
        <f t="shared" si="5"/>
        <v>20VR</v>
      </c>
      <c r="D162" s="3">
        <v>113</v>
      </c>
      <c r="E162" s="3">
        <v>113</v>
      </c>
      <c r="F162" s="3">
        <v>113</v>
      </c>
      <c r="G162" s="3">
        <v>113</v>
      </c>
      <c r="H162" s="3">
        <v>115</v>
      </c>
      <c r="I162" s="3">
        <v>115</v>
      </c>
      <c r="J162" s="3">
        <v>117</v>
      </c>
      <c r="AH162" s="15"/>
    </row>
    <row r="163" spans="1:34" x14ac:dyDescent="0.25">
      <c r="A163" s="3">
        <v>20</v>
      </c>
      <c r="B163" s="3" t="s">
        <v>6</v>
      </c>
      <c r="C163" s="3" t="str">
        <f t="shared" si="5"/>
        <v>20V2</v>
      </c>
      <c r="D163" s="3">
        <v>121</v>
      </c>
      <c r="E163" s="3">
        <v>120</v>
      </c>
      <c r="F163" s="3">
        <v>120</v>
      </c>
      <c r="G163" s="3">
        <v>119</v>
      </c>
      <c r="H163" s="3">
        <v>119</v>
      </c>
      <c r="I163" s="3">
        <v>119</v>
      </c>
      <c r="J163" s="3">
        <v>120</v>
      </c>
      <c r="AH163" s="15"/>
    </row>
    <row r="164" spans="1:34" x14ac:dyDescent="0.25">
      <c r="A164" s="3">
        <v>20</v>
      </c>
      <c r="B164" s="4" t="s">
        <v>8</v>
      </c>
      <c r="C164" s="3" t="str">
        <f t="shared" si="5"/>
        <v>20TOFL</v>
      </c>
      <c r="D164" s="3">
        <v>3776</v>
      </c>
      <c r="E164" s="3">
        <v>3821</v>
      </c>
      <c r="F164" s="3">
        <v>3935</v>
      </c>
      <c r="G164" s="3">
        <v>4064</v>
      </c>
      <c r="H164" s="3">
        <v>4293</v>
      </c>
      <c r="I164" s="3">
        <v>4448</v>
      </c>
      <c r="J164" s="3">
        <v>4702</v>
      </c>
      <c r="AH164" s="15"/>
    </row>
    <row r="165" spans="1:34" x14ac:dyDescent="0.25">
      <c r="A165" s="3">
        <v>25</v>
      </c>
      <c r="B165" s="3" t="s">
        <v>5</v>
      </c>
      <c r="C165" s="3" t="str">
        <f t="shared" si="5"/>
        <v>25V1</v>
      </c>
      <c r="D165" s="3">
        <v>107</v>
      </c>
      <c r="E165" s="3">
        <v>107</v>
      </c>
      <c r="F165" s="3">
        <v>108</v>
      </c>
      <c r="G165" s="3">
        <v>110</v>
      </c>
      <c r="H165" s="3">
        <v>111</v>
      </c>
      <c r="I165" s="3">
        <v>112</v>
      </c>
      <c r="J165" s="3">
        <v>114</v>
      </c>
      <c r="AH165" s="15"/>
    </row>
    <row r="166" spans="1:34" x14ac:dyDescent="0.25">
      <c r="A166" s="3">
        <v>25</v>
      </c>
      <c r="B166" s="3" t="s">
        <v>7</v>
      </c>
      <c r="C166" s="3" t="str">
        <f t="shared" si="5"/>
        <v>25VR</v>
      </c>
      <c r="D166" s="3">
        <v>113</v>
      </c>
      <c r="E166" s="3">
        <v>113</v>
      </c>
      <c r="F166" s="3">
        <v>114</v>
      </c>
      <c r="G166" s="3">
        <v>115</v>
      </c>
      <c r="H166" s="3">
        <v>116</v>
      </c>
      <c r="I166" s="3">
        <v>117</v>
      </c>
      <c r="J166" s="3">
        <v>118</v>
      </c>
      <c r="AH166" s="15"/>
    </row>
    <row r="167" spans="1:34" x14ac:dyDescent="0.25">
      <c r="A167" s="3">
        <v>25</v>
      </c>
      <c r="B167" s="3" t="s">
        <v>6</v>
      </c>
      <c r="C167" s="3" t="str">
        <f t="shared" si="5"/>
        <v>25V2</v>
      </c>
      <c r="D167" s="3">
        <v>120</v>
      </c>
      <c r="E167" s="3">
        <v>119</v>
      </c>
      <c r="F167" s="3">
        <v>119</v>
      </c>
      <c r="G167" s="3">
        <v>119</v>
      </c>
      <c r="H167" s="3">
        <v>119</v>
      </c>
      <c r="I167" s="3">
        <v>120</v>
      </c>
      <c r="J167" s="3">
        <v>121</v>
      </c>
      <c r="AH167" s="15"/>
    </row>
    <row r="168" spans="1:34" x14ac:dyDescent="0.25">
      <c r="A168" s="3">
        <v>25</v>
      </c>
      <c r="B168" s="4" t="s">
        <v>8</v>
      </c>
      <c r="C168" s="3" t="str">
        <f t="shared" si="5"/>
        <v>25TOFL</v>
      </c>
      <c r="D168" s="3">
        <v>3970</v>
      </c>
      <c r="E168" s="3">
        <v>4019</v>
      </c>
      <c r="F168" s="3">
        <v>4199</v>
      </c>
      <c r="G168" s="3">
        <v>4423</v>
      </c>
      <c r="H168" s="3">
        <v>4607</v>
      </c>
      <c r="I168" s="3">
        <v>4836</v>
      </c>
      <c r="J168" s="3">
        <v>5115</v>
      </c>
      <c r="AH168" s="15"/>
    </row>
    <row r="169" spans="1:34" x14ac:dyDescent="0.25">
      <c r="A169" s="3">
        <v>30</v>
      </c>
      <c r="B169" s="3" t="s">
        <v>5</v>
      </c>
      <c r="C169" s="3" t="str">
        <f t="shared" si="5"/>
        <v>30V1</v>
      </c>
      <c r="D169" s="3">
        <v>108</v>
      </c>
      <c r="E169" s="3">
        <v>109</v>
      </c>
      <c r="F169" s="3">
        <v>110</v>
      </c>
      <c r="G169" s="3">
        <v>112</v>
      </c>
      <c r="H169" s="3">
        <v>113</v>
      </c>
      <c r="I169" s="3">
        <v>114</v>
      </c>
      <c r="J169" s="3">
        <v>116</v>
      </c>
      <c r="AH169" s="15"/>
    </row>
    <row r="170" spans="1:34" x14ac:dyDescent="0.25">
      <c r="A170" s="3">
        <v>30</v>
      </c>
      <c r="B170" s="3" t="s">
        <v>7</v>
      </c>
      <c r="C170" s="3" t="str">
        <f t="shared" si="5"/>
        <v>30VR</v>
      </c>
      <c r="D170" s="3">
        <v>114</v>
      </c>
      <c r="E170" s="3">
        <v>114</v>
      </c>
      <c r="F170" s="3">
        <v>115</v>
      </c>
      <c r="G170" s="3">
        <v>116</v>
      </c>
      <c r="H170" s="3">
        <v>117</v>
      </c>
      <c r="I170" s="3">
        <v>118</v>
      </c>
      <c r="J170" s="3">
        <v>120</v>
      </c>
      <c r="AH170" s="15"/>
    </row>
    <row r="171" spans="1:34" x14ac:dyDescent="0.25">
      <c r="A171" s="3">
        <v>30</v>
      </c>
      <c r="B171" s="3" t="s">
        <v>6</v>
      </c>
      <c r="C171" s="3" t="str">
        <f t="shared" si="5"/>
        <v>30V2</v>
      </c>
      <c r="D171" s="3">
        <v>119</v>
      </c>
      <c r="E171" s="3">
        <v>119</v>
      </c>
      <c r="F171" s="3">
        <v>119</v>
      </c>
      <c r="G171" s="3">
        <v>120</v>
      </c>
      <c r="H171" s="3">
        <v>120</v>
      </c>
      <c r="I171" s="3">
        <v>121</v>
      </c>
      <c r="J171" s="3">
        <v>121</v>
      </c>
      <c r="AH171" s="15"/>
    </row>
    <row r="172" spans="1:34" x14ac:dyDescent="0.25">
      <c r="A172" s="3">
        <v>30</v>
      </c>
      <c r="B172" s="4" t="s">
        <v>8</v>
      </c>
      <c r="C172" s="3" t="str">
        <f t="shared" si="5"/>
        <v>30TOFL</v>
      </c>
      <c r="D172" s="3">
        <v>4241</v>
      </c>
      <c r="E172" s="3">
        <v>4353</v>
      </c>
      <c r="F172" s="3">
        <v>4536</v>
      </c>
      <c r="G172" s="3">
        <v>4766</v>
      </c>
      <c r="H172" s="3">
        <v>5026</v>
      </c>
      <c r="I172" s="3">
        <v>5277</v>
      </c>
      <c r="J172" s="3">
        <v>5580</v>
      </c>
      <c r="AH172" s="15"/>
    </row>
    <row r="173" spans="1:34" x14ac:dyDescent="0.25">
      <c r="A173" s="3">
        <v>35</v>
      </c>
      <c r="B173" s="3" t="s">
        <v>5</v>
      </c>
      <c r="C173" s="3" t="str">
        <f t="shared" si="5"/>
        <v>35V1</v>
      </c>
      <c r="D173" s="3">
        <v>110</v>
      </c>
      <c r="E173" s="3">
        <v>11</v>
      </c>
      <c r="F173" s="3">
        <v>112</v>
      </c>
      <c r="G173" s="3">
        <v>114</v>
      </c>
      <c r="H173" s="3">
        <v>115</v>
      </c>
      <c r="I173" s="3">
        <v>116</v>
      </c>
      <c r="J173" s="3">
        <v>118</v>
      </c>
      <c r="AH173" s="15"/>
    </row>
    <row r="174" spans="1:34" x14ac:dyDescent="0.25">
      <c r="A174" s="3">
        <v>35</v>
      </c>
      <c r="B174" s="3" t="s">
        <v>7</v>
      </c>
      <c r="C174" s="3" t="str">
        <f t="shared" si="5"/>
        <v>35VR</v>
      </c>
      <c r="D174" s="3">
        <v>115</v>
      </c>
      <c r="E174" s="3">
        <v>116</v>
      </c>
      <c r="F174" s="3">
        <v>117</v>
      </c>
      <c r="G174" s="3">
        <v>118</v>
      </c>
      <c r="H174" s="3">
        <v>119</v>
      </c>
      <c r="I174" s="3">
        <v>120</v>
      </c>
      <c r="J174" s="3">
        <v>121</v>
      </c>
      <c r="AH174" s="15"/>
    </row>
    <row r="175" spans="1:34" x14ac:dyDescent="0.25">
      <c r="A175" s="3">
        <v>35</v>
      </c>
      <c r="B175" s="3" t="s">
        <v>6</v>
      </c>
      <c r="C175" s="3" t="str">
        <f t="shared" si="5"/>
        <v>35V2</v>
      </c>
      <c r="D175" s="3">
        <v>119</v>
      </c>
      <c r="E175" s="3">
        <v>119</v>
      </c>
      <c r="F175" s="3">
        <v>120</v>
      </c>
      <c r="G175" s="3">
        <v>121</v>
      </c>
      <c r="H175" s="3">
        <v>121</v>
      </c>
      <c r="I175" s="3">
        <v>122</v>
      </c>
      <c r="J175" s="3">
        <v>122</v>
      </c>
      <c r="AH175" s="15"/>
    </row>
    <row r="176" spans="1:34" x14ac:dyDescent="0.25">
      <c r="A176" s="3">
        <v>35</v>
      </c>
      <c r="B176" s="4" t="s">
        <v>8</v>
      </c>
      <c r="C176" s="3" t="str">
        <f t="shared" si="5"/>
        <v>35TOFL</v>
      </c>
      <c r="D176" s="3">
        <v>4587</v>
      </c>
      <c r="E176" s="3">
        <v>4697</v>
      </c>
      <c r="F176" s="3">
        <v>4964</v>
      </c>
      <c r="G176" s="3">
        <v>5225</v>
      </c>
      <c r="H176" s="3">
        <v>5496</v>
      </c>
      <c r="I176" s="3">
        <v>5768</v>
      </c>
      <c r="J176" s="3">
        <v>6098</v>
      </c>
      <c r="AH176" s="15"/>
    </row>
    <row r="177" spans="1:34" x14ac:dyDescent="0.25">
      <c r="A177" s="3">
        <v>40</v>
      </c>
      <c r="B177" s="3" t="s">
        <v>5</v>
      </c>
      <c r="C177" s="3" t="str">
        <f t="shared" si="5"/>
        <v>40V1</v>
      </c>
      <c r="D177" s="3">
        <v>113</v>
      </c>
      <c r="E177" s="3">
        <v>113</v>
      </c>
      <c r="F177" s="3">
        <v>115</v>
      </c>
      <c r="G177" s="3">
        <v>116</v>
      </c>
      <c r="H177" s="3">
        <v>117</v>
      </c>
      <c r="I177" s="3">
        <v>119</v>
      </c>
      <c r="J177" s="5" t="s">
        <v>43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E177" s="12"/>
      <c r="AF177" s="12"/>
      <c r="AH177" s="15"/>
    </row>
    <row r="178" spans="1:34" x14ac:dyDescent="0.25">
      <c r="A178" s="3">
        <v>40</v>
      </c>
      <c r="B178" s="3" t="s">
        <v>7</v>
      </c>
      <c r="C178" s="3" t="str">
        <f t="shared" si="5"/>
        <v>40VR</v>
      </c>
      <c r="D178" s="3">
        <v>117</v>
      </c>
      <c r="E178" s="3">
        <v>118</v>
      </c>
      <c r="F178" s="3">
        <v>119</v>
      </c>
      <c r="G178" s="3">
        <v>120</v>
      </c>
      <c r="H178" s="3">
        <v>121</v>
      </c>
      <c r="I178" s="3">
        <v>121</v>
      </c>
      <c r="J178" s="5" t="s">
        <v>43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E178" s="12"/>
      <c r="AF178" s="12"/>
      <c r="AH178" s="15"/>
    </row>
    <row r="179" spans="1:34" x14ac:dyDescent="0.25">
      <c r="A179" s="3">
        <v>40</v>
      </c>
      <c r="B179" s="3" t="s">
        <v>6</v>
      </c>
      <c r="C179" s="3" t="str">
        <f t="shared" si="5"/>
        <v>40V2</v>
      </c>
      <c r="D179" s="3">
        <v>120</v>
      </c>
      <c r="E179" s="3">
        <v>120</v>
      </c>
      <c r="F179" s="3">
        <v>121</v>
      </c>
      <c r="G179" s="3">
        <v>122</v>
      </c>
      <c r="H179" s="3">
        <v>122</v>
      </c>
      <c r="I179" s="3">
        <v>122</v>
      </c>
      <c r="J179" s="5" t="s">
        <v>43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E179" s="12"/>
      <c r="AF179" s="12"/>
      <c r="AH179" s="15"/>
    </row>
    <row r="180" spans="1:34" x14ac:dyDescent="0.25">
      <c r="A180" s="3">
        <v>40</v>
      </c>
      <c r="B180" s="4" t="s">
        <v>8</v>
      </c>
      <c r="C180" s="3" t="str">
        <f t="shared" si="5"/>
        <v>40TOFL</v>
      </c>
      <c r="D180" s="3">
        <v>5052</v>
      </c>
      <c r="E180" s="3">
        <v>5169</v>
      </c>
      <c r="F180" s="3">
        <v>5460</v>
      </c>
      <c r="G180" s="3">
        <v>5752</v>
      </c>
      <c r="H180" s="3">
        <v>6036</v>
      </c>
      <c r="I180" s="3">
        <v>6335</v>
      </c>
      <c r="J180" s="5" t="s">
        <v>43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E180" s="12"/>
      <c r="AF180" s="12"/>
      <c r="AH180" s="15"/>
    </row>
    <row r="181" spans="1:34" x14ac:dyDescent="0.25">
      <c r="A181" s="3">
        <v>45</v>
      </c>
      <c r="B181" s="3" t="s">
        <v>5</v>
      </c>
      <c r="C181" s="3" t="str">
        <f t="shared" si="5"/>
        <v>45V1</v>
      </c>
      <c r="D181" s="3">
        <v>116</v>
      </c>
      <c r="E181" s="3">
        <v>116</v>
      </c>
      <c r="F181" s="3">
        <v>118</v>
      </c>
      <c r="G181" s="3">
        <v>119</v>
      </c>
      <c r="H181" s="5" t="s">
        <v>43</v>
      </c>
      <c r="I181" s="5" t="s">
        <v>43</v>
      </c>
      <c r="J181" s="5" t="s">
        <v>43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E181" s="12"/>
      <c r="AF181" s="12"/>
      <c r="AH181" s="15"/>
    </row>
    <row r="182" spans="1:34" x14ac:dyDescent="0.25">
      <c r="A182" s="3">
        <v>45</v>
      </c>
      <c r="B182" s="3" t="s">
        <v>7</v>
      </c>
      <c r="C182" s="3" t="str">
        <f t="shared" si="5"/>
        <v>45VR</v>
      </c>
      <c r="D182" s="3">
        <v>119</v>
      </c>
      <c r="E182" s="3">
        <v>120</v>
      </c>
      <c r="F182" s="3">
        <v>121</v>
      </c>
      <c r="G182" s="3">
        <v>121</v>
      </c>
      <c r="H182" s="5" t="s">
        <v>43</v>
      </c>
      <c r="I182" s="5" t="s">
        <v>43</v>
      </c>
      <c r="J182" s="5" t="s">
        <v>43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E182" s="12"/>
      <c r="AF182" s="12"/>
      <c r="AH182" s="15"/>
    </row>
    <row r="183" spans="1:34" x14ac:dyDescent="0.25">
      <c r="A183" s="3">
        <v>45</v>
      </c>
      <c r="B183" s="3" t="s">
        <v>6</v>
      </c>
      <c r="C183" s="3" t="str">
        <f t="shared" si="5"/>
        <v>45V2</v>
      </c>
      <c r="D183" s="3">
        <v>121</v>
      </c>
      <c r="E183" s="3">
        <v>121</v>
      </c>
      <c r="F183" s="3">
        <v>122</v>
      </c>
      <c r="G183" s="3">
        <v>122</v>
      </c>
      <c r="H183" s="5" t="s">
        <v>43</v>
      </c>
      <c r="I183" s="5" t="s">
        <v>43</v>
      </c>
      <c r="J183" s="5" t="s">
        <v>43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E183" s="12"/>
      <c r="AF183" s="12"/>
      <c r="AH183" s="15"/>
    </row>
    <row r="184" spans="1:34" x14ac:dyDescent="0.25">
      <c r="A184" s="3">
        <v>45</v>
      </c>
      <c r="B184" s="4" t="s">
        <v>8</v>
      </c>
      <c r="C184" s="3" t="str">
        <f t="shared" si="5"/>
        <v>45TOFL</v>
      </c>
      <c r="D184" s="3">
        <v>5627</v>
      </c>
      <c r="E184" s="3">
        <v>5754</v>
      </c>
      <c r="F184" s="3">
        <v>6073</v>
      </c>
      <c r="G184" s="3">
        <v>6393</v>
      </c>
      <c r="H184" s="5" t="s">
        <v>43</v>
      </c>
      <c r="I184" s="5" t="s">
        <v>43</v>
      </c>
      <c r="J184" s="5" t="s">
        <v>43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E184" s="12"/>
      <c r="AF184" s="12"/>
      <c r="AH184" s="15"/>
    </row>
    <row r="185" spans="1:34" x14ac:dyDescent="0.25">
      <c r="AH185" s="15"/>
    </row>
    <row r="186" spans="1:34" x14ac:dyDescent="0.25">
      <c r="A186" s="46" t="s">
        <v>13</v>
      </c>
      <c r="B186" s="46"/>
      <c r="C186" s="46"/>
      <c r="D186" s="46"/>
      <c r="E186" s="46"/>
      <c r="F186" s="46"/>
      <c r="G186" s="46"/>
      <c r="H186" s="46"/>
      <c r="I186" s="46"/>
      <c r="J186" s="46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E186" s="9"/>
      <c r="AF186" s="9"/>
    </row>
    <row r="187" spans="1:34" x14ac:dyDescent="0.25">
      <c r="A187" s="44" t="s">
        <v>18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E187" s="13"/>
      <c r="AF187" s="13"/>
    </row>
    <row r="188" spans="1:34" x14ac:dyDescent="0.25">
      <c r="A188" s="45" t="s">
        <v>2</v>
      </c>
      <c r="B188" s="45" t="s">
        <v>3</v>
      </c>
      <c r="C188" s="42" t="s">
        <v>35</v>
      </c>
      <c r="D188" s="45" t="s">
        <v>4</v>
      </c>
      <c r="E188" s="45"/>
      <c r="F188" s="45"/>
      <c r="G188" s="45"/>
      <c r="H188" s="45"/>
      <c r="I188" s="45"/>
      <c r="J188" s="45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E188" s="10"/>
      <c r="AF188" s="10"/>
    </row>
    <row r="189" spans="1:34" x14ac:dyDescent="0.25">
      <c r="A189" s="45"/>
      <c r="B189" s="45"/>
      <c r="C189" s="43"/>
      <c r="D189" s="2">
        <v>7800</v>
      </c>
      <c r="E189" s="2">
        <v>8000</v>
      </c>
      <c r="F189" s="2">
        <v>8500</v>
      </c>
      <c r="G189" s="2">
        <v>9000</v>
      </c>
      <c r="H189" s="2">
        <v>9500</v>
      </c>
      <c r="I189" s="2">
        <v>10000</v>
      </c>
      <c r="J189" s="2">
        <v>10600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E189" s="11"/>
      <c r="AF189" s="11"/>
    </row>
    <row r="190" spans="1:34" x14ac:dyDescent="0.25">
      <c r="A190" s="19" t="s">
        <v>36</v>
      </c>
      <c r="B190" s="3" t="s">
        <v>5</v>
      </c>
      <c r="C190" s="3" t="str">
        <f>CONCATENATE(A190, B190)</f>
        <v>M40V1</v>
      </c>
      <c r="D190" s="3">
        <v>107</v>
      </c>
      <c r="E190" s="3">
        <v>107</v>
      </c>
      <c r="F190" s="3">
        <v>108</v>
      </c>
      <c r="G190" s="3">
        <v>109</v>
      </c>
      <c r="H190" s="3">
        <v>111</v>
      </c>
      <c r="I190" s="3">
        <v>112</v>
      </c>
      <c r="J190" s="3">
        <v>113</v>
      </c>
    </row>
    <row r="191" spans="1:34" x14ac:dyDescent="0.25">
      <c r="A191" s="19" t="s">
        <v>36</v>
      </c>
      <c r="B191" s="3" t="s">
        <v>7</v>
      </c>
      <c r="C191" s="3" t="str">
        <f t="shared" ref="C191:C221" si="6">CONCATENATE(A191, B191)</f>
        <v>M40VR</v>
      </c>
      <c r="D191" s="3">
        <v>113</v>
      </c>
      <c r="E191" s="3">
        <v>113</v>
      </c>
      <c r="F191" s="3">
        <v>113</v>
      </c>
      <c r="G191" s="3">
        <v>114</v>
      </c>
      <c r="H191" s="3">
        <v>115</v>
      </c>
      <c r="I191" s="3">
        <v>116</v>
      </c>
      <c r="J191" s="3">
        <v>117</v>
      </c>
    </row>
    <row r="192" spans="1:34" x14ac:dyDescent="0.25">
      <c r="A192" s="19" t="s">
        <v>36</v>
      </c>
      <c r="B192" s="3" t="s">
        <v>6</v>
      </c>
      <c r="C192" s="3" t="str">
        <f t="shared" si="6"/>
        <v>M40V2</v>
      </c>
      <c r="D192" s="3">
        <v>121</v>
      </c>
      <c r="E192" s="3">
        <v>121</v>
      </c>
      <c r="F192" s="3">
        <v>120</v>
      </c>
      <c r="G192" s="3">
        <v>120</v>
      </c>
      <c r="H192" s="3">
        <v>120</v>
      </c>
      <c r="I192" s="3">
        <v>120</v>
      </c>
      <c r="J192" s="3">
        <v>121</v>
      </c>
    </row>
    <row r="193" spans="1:10" x14ac:dyDescent="0.25">
      <c r="A193" s="19" t="s">
        <v>36</v>
      </c>
      <c r="B193" s="4" t="s">
        <v>8</v>
      </c>
      <c r="C193" s="3" t="str">
        <f t="shared" si="6"/>
        <v>M40TOFL</v>
      </c>
      <c r="D193" s="3">
        <v>3263</v>
      </c>
      <c r="E193" s="3">
        <v>3301</v>
      </c>
      <c r="F193" s="3">
        <v>3395</v>
      </c>
      <c r="G193" s="3">
        <v>3555</v>
      </c>
      <c r="H193" s="3">
        <v>3712</v>
      </c>
      <c r="I193" s="3">
        <v>3867</v>
      </c>
      <c r="J193" s="3">
        <v>4083</v>
      </c>
    </row>
    <row r="194" spans="1:10" x14ac:dyDescent="0.25">
      <c r="A194" s="3">
        <v>10</v>
      </c>
      <c r="B194" s="3" t="s">
        <v>5</v>
      </c>
      <c r="C194" s="3" t="str">
        <f t="shared" si="6"/>
        <v>10V1</v>
      </c>
      <c r="D194" s="3">
        <v>106</v>
      </c>
      <c r="E194" s="3">
        <v>106</v>
      </c>
      <c r="F194" s="3">
        <v>107</v>
      </c>
      <c r="G194" s="3">
        <v>108</v>
      </c>
      <c r="H194" s="3">
        <v>110</v>
      </c>
      <c r="I194" s="3">
        <v>111</v>
      </c>
      <c r="J194" s="3">
        <v>112</v>
      </c>
    </row>
    <row r="195" spans="1:10" x14ac:dyDescent="0.25">
      <c r="A195" s="3">
        <v>10</v>
      </c>
      <c r="B195" s="3" t="s">
        <v>7</v>
      </c>
      <c r="C195" s="3" t="str">
        <f t="shared" si="6"/>
        <v>10VR</v>
      </c>
      <c r="D195" s="3">
        <v>113</v>
      </c>
      <c r="E195" s="3">
        <v>113</v>
      </c>
      <c r="F195" s="3">
        <v>113</v>
      </c>
      <c r="G195" s="3">
        <v>114</v>
      </c>
      <c r="H195" s="3">
        <v>115</v>
      </c>
      <c r="I195" s="3">
        <v>115</v>
      </c>
      <c r="J195" s="3">
        <v>117</v>
      </c>
    </row>
    <row r="196" spans="1:10" x14ac:dyDescent="0.25">
      <c r="A196" s="3">
        <v>10</v>
      </c>
      <c r="B196" s="3" t="s">
        <v>6</v>
      </c>
      <c r="C196" s="3" t="str">
        <f t="shared" si="6"/>
        <v>10V2</v>
      </c>
      <c r="D196" s="3">
        <v>121</v>
      </c>
      <c r="E196" s="3">
        <v>120</v>
      </c>
      <c r="F196" s="3">
        <v>119</v>
      </c>
      <c r="G196" s="3">
        <v>119</v>
      </c>
      <c r="H196" s="3">
        <v>120</v>
      </c>
      <c r="I196" s="3">
        <v>119</v>
      </c>
      <c r="J196" s="3">
        <v>120</v>
      </c>
    </row>
    <row r="197" spans="1:10" x14ac:dyDescent="0.25">
      <c r="A197" s="3">
        <v>10</v>
      </c>
      <c r="B197" s="4" t="s">
        <v>8</v>
      </c>
      <c r="C197" s="3" t="str">
        <f t="shared" si="6"/>
        <v>10TOFL</v>
      </c>
      <c r="D197" s="3">
        <v>3806</v>
      </c>
      <c r="E197" s="3">
        <v>3852</v>
      </c>
      <c r="F197" s="3">
        <v>3967</v>
      </c>
      <c r="G197" s="3">
        <v>4125</v>
      </c>
      <c r="H197" s="3">
        <v>4351</v>
      </c>
      <c r="I197" s="3">
        <v>4150</v>
      </c>
      <c r="J197" s="3">
        <v>4769</v>
      </c>
    </row>
    <row r="198" spans="1:10" x14ac:dyDescent="0.25">
      <c r="A198" s="3">
        <v>20</v>
      </c>
      <c r="B198" s="3" t="s">
        <v>5</v>
      </c>
      <c r="C198" s="3" t="str">
        <f t="shared" si="6"/>
        <v>20V1</v>
      </c>
      <c r="D198" s="3">
        <v>106</v>
      </c>
      <c r="E198" s="3">
        <v>106</v>
      </c>
      <c r="F198" s="3">
        <v>107</v>
      </c>
      <c r="G198" s="3">
        <v>109</v>
      </c>
      <c r="H198" s="3">
        <v>110</v>
      </c>
      <c r="I198" s="3">
        <v>112</v>
      </c>
      <c r="J198" s="3">
        <v>113</v>
      </c>
    </row>
    <row r="199" spans="1:10" x14ac:dyDescent="0.25">
      <c r="A199" s="3">
        <v>20</v>
      </c>
      <c r="B199" s="3" t="s">
        <v>7</v>
      </c>
      <c r="C199" s="3" t="str">
        <f t="shared" si="6"/>
        <v>20VR</v>
      </c>
      <c r="D199" s="3">
        <v>113</v>
      </c>
      <c r="E199" s="3">
        <v>113</v>
      </c>
      <c r="F199" s="3">
        <v>113</v>
      </c>
      <c r="G199" s="3">
        <v>115</v>
      </c>
      <c r="H199" s="3">
        <v>115</v>
      </c>
      <c r="I199" s="3">
        <v>116</v>
      </c>
      <c r="J199" s="3">
        <v>118</v>
      </c>
    </row>
    <row r="200" spans="1:10" x14ac:dyDescent="0.25">
      <c r="A200" s="3">
        <v>20</v>
      </c>
      <c r="B200" s="3" t="s">
        <v>6</v>
      </c>
      <c r="C200" s="3" t="str">
        <f t="shared" si="6"/>
        <v>20V2</v>
      </c>
      <c r="D200" s="3">
        <v>120</v>
      </c>
      <c r="E200" s="3">
        <v>120</v>
      </c>
      <c r="F200" s="3">
        <v>118</v>
      </c>
      <c r="G200" s="3">
        <v>119</v>
      </c>
      <c r="H200" s="3">
        <v>119</v>
      </c>
      <c r="I200" s="3">
        <v>120</v>
      </c>
      <c r="J200" s="3">
        <v>121</v>
      </c>
    </row>
    <row r="201" spans="1:10" x14ac:dyDescent="0.25">
      <c r="A201" s="3">
        <v>20</v>
      </c>
      <c r="B201" s="4" t="s">
        <v>8</v>
      </c>
      <c r="C201" s="3" t="str">
        <f t="shared" si="6"/>
        <v>20TOFL</v>
      </c>
      <c r="D201" s="3">
        <v>4001</v>
      </c>
      <c r="E201" s="3">
        <v>4050</v>
      </c>
      <c r="F201" s="3">
        <v>4192</v>
      </c>
      <c r="G201" s="3">
        <v>4447</v>
      </c>
      <c r="H201" s="3">
        <v>4609</v>
      </c>
      <c r="I201" s="3">
        <v>4836</v>
      </c>
      <c r="J201" s="3">
        <v>5116</v>
      </c>
    </row>
    <row r="202" spans="1:10" x14ac:dyDescent="0.25">
      <c r="A202" s="3">
        <v>25</v>
      </c>
      <c r="B202" s="3" t="s">
        <v>5</v>
      </c>
      <c r="C202" s="3" t="str">
        <f t="shared" si="6"/>
        <v>25V1</v>
      </c>
      <c r="D202" s="3">
        <v>107</v>
      </c>
      <c r="E202" s="3">
        <v>108</v>
      </c>
      <c r="F202" s="3">
        <v>110</v>
      </c>
      <c r="G202" s="3">
        <v>111</v>
      </c>
      <c r="H202" s="3">
        <v>112</v>
      </c>
      <c r="I202" s="3">
        <v>114</v>
      </c>
      <c r="J202" s="3">
        <v>115</v>
      </c>
    </row>
    <row r="203" spans="1:10" x14ac:dyDescent="0.25">
      <c r="A203" s="3">
        <v>25</v>
      </c>
      <c r="B203" s="3" t="s">
        <v>7</v>
      </c>
      <c r="C203" s="3" t="str">
        <f t="shared" si="6"/>
        <v>25VR</v>
      </c>
      <c r="D203" s="3">
        <v>113</v>
      </c>
      <c r="E203" s="3">
        <v>114</v>
      </c>
      <c r="F203" s="3">
        <v>115</v>
      </c>
      <c r="G203" s="3">
        <v>116</v>
      </c>
      <c r="H203" s="3">
        <v>117</v>
      </c>
      <c r="I203" s="3">
        <v>118</v>
      </c>
      <c r="J203" s="3">
        <v>119</v>
      </c>
    </row>
    <row r="204" spans="1:10" x14ac:dyDescent="0.25">
      <c r="A204" s="3">
        <v>25</v>
      </c>
      <c r="B204" s="3" t="s">
        <v>6</v>
      </c>
      <c r="C204" s="3" t="str">
        <f t="shared" si="6"/>
        <v>25V2</v>
      </c>
      <c r="D204" s="3">
        <v>118</v>
      </c>
      <c r="E204" s="3">
        <v>119</v>
      </c>
      <c r="F204" s="3">
        <v>119</v>
      </c>
      <c r="G204" s="3">
        <v>119</v>
      </c>
      <c r="H204" s="3">
        <v>120</v>
      </c>
      <c r="I204" s="3">
        <v>121</v>
      </c>
      <c r="J204" s="3">
        <v>121</v>
      </c>
    </row>
    <row r="205" spans="1:10" x14ac:dyDescent="0.25">
      <c r="A205" s="3">
        <v>25</v>
      </c>
      <c r="B205" s="4" t="s">
        <v>8</v>
      </c>
      <c r="C205" s="3" t="str">
        <f t="shared" si="6"/>
        <v>25TOFL</v>
      </c>
      <c r="D205" s="3">
        <v>4224</v>
      </c>
      <c r="E205" s="3">
        <v>4333</v>
      </c>
      <c r="F205" s="3">
        <v>4568</v>
      </c>
      <c r="G205" s="3">
        <v>4776</v>
      </c>
      <c r="H205" s="3">
        <v>5024</v>
      </c>
      <c r="I205" s="3">
        <v>5276</v>
      </c>
      <c r="J205" s="3">
        <v>5580</v>
      </c>
    </row>
    <row r="206" spans="1:10" x14ac:dyDescent="0.25">
      <c r="A206" s="3">
        <v>30</v>
      </c>
      <c r="B206" s="3" t="s">
        <v>5</v>
      </c>
      <c r="C206" s="3" t="str">
        <f t="shared" si="6"/>
        <v>30V1</v>
      </c>
      <c r="D206" s="3">
        <v>110</v>
      </c>
      <c r="E206" s="3">
        <v>110</v>
      </c>
      <c r="F206" s="3">
        <v>112</v>
      </c>
      <c r="G206" s="3">
        <v>113</v>
      </c>
      <c r="H206" s="3">
        <v>115</v>
      </c>
      <c r="I206" s="3">
        <v>116</v>
      </c>
      <c r="J206" s="3">
        <v>117</v>
      </c>
    </row>
    <row r="207" spans="1:10" x14ac:dyDescent="0.25">
      <c r="A207" s="3">
        <v>30</v>
      </c>
      <c r="B207" s="3" t="s">
        <v>7</v>
      </c>
      <c r="C207" s="3" t="str">
        <f t="shared" si="6"/>
        <v>30VR</v>
      </c>
      <c r="D207" s="3">
        <v>115</v>
      </c>
      <c r="E207" s="3">
        <v>115</v>
      </c>
      <c r="F207" s="3">
        <v>116</v>
      </c>
      <c r="G207" s="3">
        <v>117</v>
      </c>
      <c r="H207" s="3">
        <v>119</v>
      </c>
      <c r="I207" s="3">
        <v>120</v>
      </c>
      <c r="J207" s="3">
        <v>121</v>
      </c>
    </row>
    <row r="208" spans="1:10" x14ac:dyDescent="0.25">
      <c r="A208" s="3">
        <v>30</v>
      </c>
      <c r="B208" s="3" t="s">
        <v>6</v>
      </c>
      <c r="C208" s="3" t="str">
        <f t="shared" si="6"/>
        <v>30V2</v>
      </c>
      <c r="D208" s="3">
        <v>119</v>
      </c>
      <c r="E208" s="3">
        <v>119</v>
      </c>
      <c r="F208" s="3">
        <v>120</v>
      </c>
      <c r="G208" s="3">
        <v>120</v>
      </c>
      <c r="H208" s="3">
        <v>121</v>
      </c>
      <c r="I208" s="3">
        <v>121</v>
      </c>
      <c r="J208" s="3">
        <v>122</v>
      </c>
    </row>
    <row r="209" spans="1:32" x14ac:dyDescent="0.25">
      <c r="A209" s="3">
        <v>30</v>
      </c>
      <c r="B209" s="4" t="s">
        <v>8</v>
      </c>
      <c r="C209" s="3" t="str">
        <f t="shared" si="6"/>
        <v>30TOFL</v>
      </c>
      <c r="D209" s="3">
        <v>4621</v>
      </c>
      <c r="E209" s="3">
        <v>4693</v>
      </c>
      <c r="F209" s="3">
        <v>4964</v>
      </c>
      <c r="G209" s="3">
        <v>5226</v>
      </c>
      <c r="H209" s="3">
        <v>5499</v>
      </c>
      <c r="I209" s="3">
        <v>5773</v>
      </c>
      <c r="J209" s="3">
        <v>6104</v>
      </c>
    </row>
    <row r="210" spans="1:32" x14ac:dyDescent="0.25">
      <c r="A210" s="3">
        <v>35</v>
      </c>
      <c r="B210" s="3" t="s">
        <v>5</v>
      </c>
      <c r="C210" s="3" t="str">
        <f t="shared" si="6"/>
        <v>35V1</v>
      </c>
      <c r="D210" s="3">
        <v>112</v>
      </c>
      <c r="E210" s="3">
        <v>113</v>
      </c>
      <c r="F210" s="3">
        <v>114</v>
      </c>
      <c r="G210" s="3">
        <v>115</v>
      </c>
      <c r="H210" s="3">
        <v>117</v>
      </c>
      <c r="I210" s="3">
        <v>118</v>
      </c>
      <c r="J210" s="5" t="s">
        <v>43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E210" s="12"/>
      <c r="AF210" s="12"/>
    </row>
    <row r="211" spans="1:32" x14ac:dyDescent="0.25">
      <c r="A211" s="3">
        <v>35</v>
      </c>
      <c r="B211" s="3" t="s">
        <v>7</v>
      </c>
      <c r="C211" s="3" t="str">
        <f t="shared" si="6"/>
        <v>35VR</v>
      </c>
      <c r="D211" s="3">
        <v>117</v>
      </c>
      <c r="E211" s="3">
        <v>117</v>
      </c>
      <c r="F211" s="3">
        <v>118</v>
      </c>
      <c r="G211" s="3">
        <v>119</v>
      </c>
      <c r="H211" s="3">
        <v>120</v>
      </c>
      <c r="I211" s="3">
        <v>121</v>
      </c>
      <c r="J211" s="5" t="s">
        <v>43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E211" s="12"/>
      <c r="AF211" s="12"/>
    </row>
    <row r="212" spans="1:32" x14ac:dyDescent="0.25">
      <c r="A212" s="3">
        <v>35</v>
      </c>
      <c r="B212" s="3" t="s">
        <v>6</v>
      </c>
      <c r="C212" s="3" t="str">
        <f t="shared" si="6"/>
        <v>35V2</v>
      </c>
      <c r="D212" s="3">
        <v>120</v>
      </c>
      <c r="E212" s="3">
        <v>120</v>
      </c>
      <c r="F212" s="3">
        <v>121</v>
      </c>
      <c r="G212" s="3">
        <v>121</v>
      </c>
      <c r="H212" s="3">
        <v>122</v>
      </c>
      <c r="I212" s="3">
        <v>122</v>
      </c>
      <c r="J212" s="5" t="s">
        <v>43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E212" s="12"/>
      <c r="AF212" s="12"/>
    </row>
    <row r="213" spans="1:32" x14ac:dyDescent="0.25">
      <c r="A213" s="3">
        <v>35</v>
      </c>
      <c r="B213" s="4" t="s">
        <v>8</v>
      </c>
      <c r="C213" s="3" t="str">
        <f t="shared" si="6"/>
        <v>35TOFL</v>
      </c>
      <c r="D213" s="3">
        <v>5037</v>
      </c>
      <c r="E213" s="3">
        <v>5154</v>
      </c>
      <c r="F213" s="3">
        <v>5447</v>
      </c>
      <c r="G213" s="3">
        <v>5730</v>
      </c>
      <c r="H213" s="3">
        <v>6026</v>
      </c>
      <c r="I213" s="3">
        <v>6325</v>
      </c>
      <c r="J213" s="5" t="s">
        <v>43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E213" s="12"/>
      <c r="AF213" s="12"/>
    </row>
    <row r="214" spans="1:32" x14ac:dyDescent="0.25">
      <c r="A214" s="3">
        <v>40</v>
      </c>
      <c r="B214" s="3" t="s">
        <v>5</v>
      </c>
      <c r="C214" s="3" t="str">
        <f t="shared" si="6"/>
        <v>40V1</v>
      </c>
      <c r="D214" s="3">
        <v>115</v>
      </c>
      <c r="E214" s="3">
        <v>115</v>
      </c>
      <c r="F214" s="3">
        <v>117</v>
      </c>
      <c r="G214" s="3">
        <v>118</v>
      </c>
      <c r="H214" s="3">
        <v>119</v>
      </c>
      <c r="I214" s="5" t="s">
        <v>43</v>
      </c>
      <c r="J214" s="5" t="s">
        <v>43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E214" s="12"/>
      <c r="AF214" s="12"/>
    </row>
    <row r="215" spans="1:32" x14ac:dyDescent="0.25">
      <c r="A215" s="3">
        <v>40</v>
      </c>
      <c r="B215" s="3" t="s">
        <v>7</v>
      </c>
      <c r="C215" s="3" t="str">
        <f t="shared" si="6"/>
        <v>40VR</v>
      </c>
      <c r="D215" s="3">
        <v>118</v>
      </c>
      <c r="E215" s="3">
        <v>119</v>
      </c>
      <c r="F215" s="3">
        <v>120</v>
      </c>
      <c r="G215" s="3">
        <v>121</v>
      </c>
      <c r="H215" s="3">
        <v>122</v>
      </c>
      <c r="I215" s="5" t="s">
        <v>43</v>
      </c>
      <c r="J215" s="5" t="s">
        <v>43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E215" s="12"/>
      <c r="AF215" s="12"/>
    </row>
    <row r="216" spans="1:32" x14ac:dyDescent="0.25">
      <c r="A216" s="3">
        <v>40</v>
      </c>
      <c r="B216" s="3" t="s">
        <v>6</v>
      </c>
      <c r="C216" s="3" t="str">
        <f t="shared" si="6"/>
        <v>40V2</v>
      </c>
      <c r="D216" s="3">
        <v>121</v>
      </c>
      <c r="E216" s="3">
        <v>121</v>
      </c>
      <c r="F216" s="3">
        <v>122</v>
      </c>
      <c r="G216" s="3">
        <v>122</v>
      </c>
      <c r="H216" s="3">
        <v>123</v>
      </c>
      <c r="I216" s="5" t="s">
        <v>43</v>
      </c>
      <c r="J216" s="5" t="s">
        <v>43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E216" s="12"/>
      <c r="AF216" s="12"/>
    </row>
    <row r="217" spans="1:32" x14ac:dyDescent="0.25">
      <c r="A217" s="3">
        <v>40</v>
      </c>
      <c r="B217" s="4" t="s">
        <v>8</v>
      </c>
      <c r="C217" s="3" t="str">
        <f t="shared" si="6"/>
        <v>40TOFL</v>
      </c>
      <c r="D217" s="3">
        <v>5561</v>
      </c>
      <c r="E217" s="3">
        <v>5688</v>
      </c>
      <c r="F217" s="3">
        <v>6005</v>
      </c>
      <c r="G217" s="3">
        <v>6325</v>
      </c>
      <c r="H217" s="3">
        <v>6636</v>
      </c>
      <c r="I217" s="5" t="s">
        <v>43</v>
      </c>
      <c r="J217" s="5" t="s">
        <v>43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E217" s="12"/>
      <c r="AF217" s="12"/>
    </row>
    <row r="218" spans="1:32" x14ac:dyDescent="0.25">
      <c r="A218" s="3">
        <v>45</v>
      </c>
      <c r="B218" s="3" t="s">
        <v>5</v>
      </c>
      <c r="C218" s="3" t="str">
        <f t="shared" si="6"/>
        <v>45V1</v>
      </c>
      <c r="D218" s="3">
        <v>117</v>
      </c>
      <c r="E218" s="3">
        <v>118</v>
      </c>
      <c r="F218" s="3">
        <v>119</v>
      </c>
      <c r="G218" s="5" t="s">
        <v>43</v>
      </c>
      <c r="H218" s="5" t="s">
        <v>43</v>
      </c>
      <c r="I218" s="5" t="s">
        <v>43</v>
      </c>
      <c r="J218" s="5" t="s">
        <v>43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E218" s="12"/>
      <c r="AF218" s="12"/>
    </row>
    <row r="219" spans="1:32" x14ac:dyDescent="0.25">
      <c r="A219" s="3">
        <v>45</v>
      </c>
      <c r="B219" s="3" t="s">
        <v>7</v>
      </c>
      <c r="C219" s="3" t="str">
        <f t="shared" si="6"/>
        <v>45VR</v>
      </c>
      <c r="D219" s="3">
        <v>120</v>
      </c>
      <c r="E219" s="3">
        <v>121</v>
      </c>
      <c r="F219" s="3">
        <v>122</v>
      </c>
      <c r="G219" s="5" t="s">
        <v>43</v>
      </c>
      <c r="H219" s="5" t="s">
        <v>43</v>
      </c>
      <c r="I219" s="5" t="s">
        <v>43</v>
      </c>
      <c r="J219" s="5" t="s">
        <v>43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E219" s="12"/>
      <c r="AF219" s="12"/>
    </row>
    <row r="220" spans="1:32" x14ac:dyDescent="0.25">
      <c r="A220" s="3">
        <v>45</v>
      </c>
      <c r="B220" s="3" t="s">
        <v>6</v>
      </c>
      <c r="C220" s="3" t="str">
        <f t="shared" si="6"/>
        <v>45V2</v>
      </c>
      <c r="D220" s="3">
        <v>122</v>
      </c>
      <c r="E220" s="3">
        <v>122</v>
      </c>
      <c r="F220" s="3">
        <v>123</v>
      </c>
      <c r="G220" s="5" t="s">
        <v>43</v>
      </c>
      <c r="H220" s="5" t="s">
        <v>43</v>
      </c>
      <c r="I220" s="5" t="s">
        <v>43</v>
      </c>
      <c r="J220" s="5" t="s">
        <v>43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E220" s="12"/>
      <c r="AF220" s="12"/>
    </row>
    <row r="221" spans="1:32" x14ac:dyDescent="0.25">
      <c r="A221" s="3">
        <v>45</v>
      </c>
      <c r="B221" s="4" t="s">
        <v>8</v>
      </c>
      <c r="C221" s="3" t="str">
        <f t="shared" si="6"/>
        <v>45TOFL</v>
      </c>
      <c r="D221" s="3">
        <v>6182</v>
      </c>
      <c r="E221" s="3">
        <v>6320</v>
      </c>
      <c r="F221" s="3">
        <v>6668</v>
      </c>
      <c r="G221" s="5" t="s">
        <v>43</v>
      </c>
      <c r="H221" s="5" t="s">
        <v>43</v>
      </c>
      <c r="I221" s="5" t="s">
        <v>43</v>
      </c>
      <c r="J221" s="5" t="s">
        <v>43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E221" s="12"/>
      <c r="AF221" s="12"/>
    </row>
    <row r="223" spans="1:32" x14ac:dyDescent="0.25">
      <c r="A223" s="46" t="s">
        <v>13</v>
      </c>
      <c r="B223" s="46"/>
      <c r="C223" s="46"/>
      <c r="D223" s="46"/>
      <c r="E223" s="46"/>
      <c r="F223" s="46"/>
      <c r="G223" s="46"/>
      <c r="H223" s="46"/>
      <c r="I223" s="46"/>
      <c r="J223" s="46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E223" s="9"/>
      <c r="AF223" s="9"/>
    </row>
    <row r="224" spans="1:32" x14ac:dyDescent="0.25">
      <c r="A224" s="44" t="s">
        <v>19</v>
      </c>
      <c r="B224" s="44"/>
      <c r="C224" s="44"/>
      <c r="D224" s="44"/>
      <c r="E224" s="44"/>
      <c r="F224" s="44"/>
      <c r="G224" s="44"/>
      <c r="H224" s="44"/>
      <c r="I224" s="44"/>
      <c r="J224" s="44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E224" s="13"/>
      <c r="AF224" s="13"/>
    </row>
    <row r="225" spans="1:32" x14ac:dyDescent="0.25">
      <c r="A225" s="45" t="s">
        <v>2</v>
      </c>
      <c r="B225" s="45" t="s">
        <v>3</v>
      </c>
      <c r="C225" s="42" t="s">
        <v>35</v>
      </c>
      <c r="D225" s="45" t="s">
        <v>4</v>
      </c>
      <c r="E225" s="45"/>
      <c r="F225" s="45"/>
      <c r="G225" s="45"/>
      <c r="H225" s="45"/>
      <c r="I225" s="45"/>
      <c r="J225" s="45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E225" s="10"/>
      <c r="AF225" s="10"/>
    </row>
    <row r="226" spans="1:32" x14ac:dyDescent="0.25">
      <c r="A226" s="45"/>
      <c r="B226" s="45"/>
      <c r="C226" s="43"/>
      <c r="D226" s="2">
        <v>7800</v>
      </c>
      <c r="E226" s="2">
        <v>8000</v>
      </c>
      <c r="F226" s="2">
        <v>8500</v>
      </c>
      <c r="G226" s="2">
        <v>9000</v>
      </c>
      <c r="H226" s="2">
        <v>9500</v>
      </c>
      <c r="I226" s="2">
        <v>10000</v>
      </c>
      <c r="J226" s="2">
        <v>10600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E226" s="11"/>
      <c r="AF226" s="11"/>
    </row>
    <row r="227" spans="1:32" x14ac:dyDescent="0.25">
      <c r="A227" s="19" t="s">
        <v>36</v>
      </c>
      <c r="B227" s="3" t="s">
        <v>5</v>
      </c>
      <c r="C227" s="3" t="str">
        <f>CONCATENATE(A227, B227)</f>
        <v>M40V1</v>
      </c>
      <c r="D227" s="3">
        <v>107</v>
      </c>
      <c r="E227" s="3">
        <v>107</v>
      </c>
      <c r="F227" s="3">
        <v>108</v>
      </c>
      <c r="G227" s="3">
        <v>110</v>
      </c>
      <c r="H227" s="3">
        <v>111</v>
      </c>
      <c r="I227" s="3">
        <v>112</v>
      </c>
      <c r="J227" s="3">
        <v>114</v>
      </c>
    </row>
    <row r="228" spans="1:32" x14ac:dyDescent="0.25">
      <c r="A228" s="19" t="s">
        <v>36</v>
      </c>
      <c r="B228" s="3" t="s">
        <v>7</v>
      </c>
      <c r="C228" s="3" t="str">
        <f t="shared" ref="C228:C258" si="7">CONCATENATE(A228, B228)</f>
        <v>M40VR</v>
      </c>
      <c r="D228" s="3">
        <v>113</v>
      </c>
      <c r="E228" s="3">
        <v>113</v>
      </c>
      <c r="F228" s="3">
        <v>113</v>
      </c>
      <c r="G228" s="3">
        <v>115</v>
      </c>
      <c r="H228" s="3">
        <v>115</v>
      </c>
      <c r="I228" s="3">
        <v>116</v>
      </c>
      <c r="J228" s="3">
        <v>118</v>
      </c>
    </row>
    <row r="229" spans="1:32" x14ac:dyDescent="0.25">
      <c r="A229" s="19" t="s">
        <v>36</v>
      </c>
      <c r="B229" s="3" t="s">
        <v>6</v>
      </c>
      <c r="C229" s="3" t="str">
        <f t="shared" si="7"/>
        <v>M40V2</v>
      </c>
      <c r="D229" s="3">
        <v>121</v>
      </c>
      <c r="E229" s="3">
        <v>120</v>
      </c>
      <c r="F229" s="3">
        <v>119</v>
      </c>
      <c r="G229" s="3">
        <v>120</v>
      </c>
      <c r="H229" s="3">
        <v>120</v>
      </c>
      <c r="I229" s="3">
        <v>120</v>
      </c>
      <c r="J229" s="3">
        <v>121</v>
      </c>
    </row>
    <row r="230" spans="1:32" x14ac:dyDescent="0.25">
      <c r="A230" s="19" t="s">
        <v>36</v>
      </c>
      <c r="B230" s="4" t="s">
        <v>8</v>
      </c>
      <c r="C230" s="3" t="str">
        <f t="shared" si="7"/>
        <v>M40TOFL</v>
      </c>
      <c r="D230" s="3">
        <v>3402</v>
      </c>
      <c r="E230" s="3">
        <v>3442</v>
      </c>
      <c r="F230" s="3">
        <v>3558</v>
      </c>
      <c r="G230" s="3">
        <v>3764</v>
      </c>
      <c r="H230" s="3">
        <v>3896</v>
      </c>
      <c r="I230" s="3">
        <v>4080</v>
      </c>
      <c r="J230" s="3">
        <v>4308</v>
      </c>
    </row>
    <row r="231" spans="1:32" x14ac:dyDescent="0.25">
      <c r="A231" s="3">
        <v>5</v>
      </c>
      <c r="B231" s="3" t="s">
        <v>5</v>
      </c>
      <c r="C231" s="3" t="str">
        <f t="shared" si="7"/>
        <v>5V1</v>
      </c>
      <c r="D231" s="3">
        <v>106</v>
      </c>
      <c r="E231" s="3">
        <v>106</v>
      </c>
      <c r="F231" s="3">
        <v>107</v>
      </c>
      <c r="G231" s="3">
        <v>109</v>
      </c>
      <c r="H231" s="3">
        <v>110</v>
      </c>
      <c r="I231" s="3">
        <v>111</v>
      </c>
      <c r="J231" s="3">
        <v>113</v>
      </c>
    </row>
    <row r="232" spans="1:32" x14ac:dyDescent="0.25">
      <c r="A232" s="3">
        <v>5</v>
      </c>
      <c r="B232" s="3" t="s">
        <v>7</v>
      </c>
      <c r="C232" s="3" t="str">
        <f t="shared" si="7"/>
        <v>5VR</v>
      </c>
      <c r="D232" s="3">
        <v>113</v>
      </c>
      <c r="E232" s="3">
        <v>113</v>
      </c>
      <c r="F232" s="3">
        <v>113</v>
      </c>
      <c r="G232" s="3">
        <v>114</v>
      </c>
      <c r="H232" s="3">
        <v>115</v>
      </c>
      <c r="I232" s="3">
        <v>116</v>
      </c>
      <c r="J232" s="3">
        <v>117</v>
      </c>
    </row>
    <row r="233" spans="1:32" x14ac:dyDescent="0.25">
      <c r="A233" s="3">
        <v>5</v>
      </c>
      <c r="B233" s="3" t="s">
        <v>6</v>
      </c>
      <c r="C233" s="3" t="str">
        <f t="shared" si="7"/>
        <v>5V2</v>
      </c>
      <c r="D233" s="3">
        <v>120</v>
      </c>
      <c r="E233" s="3">
        <v>120</v>
      </c>
      <c r="F233" s="3">
        <v>119</v>
      </c>
      <c r="G233" s="3">
        <v>119</v>
      </c>
      <c r="H233" s="3">
        <v>119</v>
      </c>
      <c r="I233" s="3">
        <v>120</v>
      </c>
      <c r="J233" s="3">
        <v>120</v>
      </c>
    </row>
    <row r="234" spans="1:32" x14ac:dyDescent="0.25">
      <c r="A234" s="3">
        <v>5</v>
      </c>
      <c r="B234" s="4" t="s">
        <v>8</v>
      </c>
      <c r="C234" s="3" t="str">
        <f t="shared" si="7"/>
        <v>5TOFL</v>
      </c>
      <c r="D234" s="3">
        <v>3918</v>
      </c>
      <c r="E234" s="3">
        <v>3966</v>
      </c>
      <c r="F234" s="3">
        <v>4087</v>
      </c>
      <c r="G234" s="3">
        <v>4313</v>
      </c>
      <c r="H234" s="3">
        <v>4487</v>
      </c>
      <c r="I234" s="3">
        <v>4699</v>
      </c>
      <c r="J234" s="3">
        <v>4971</v>
      </c>
    </row>
    <row r="235" spans="1:32" x14ac:dyDescent="0.25">
      <c r="A235" s="3">
        <v>15</v>
      </c>
      <c r="B235" s="3" t="s">
        <v>5</v>
      </c>
      <c r="C235" s="3" t="str">
        <f t="shared" si="7"/>
        <v>15V1</v>
      </c>
      <c r="D235" s="3">
        <v>106</v>
      </c>
      <c r="E235" s="3">
        <v>106</v>
      </c>
      <c r="F235" s="3">
        <v>107</v>
      </c>
      <c r="G235" s="3">
        <v>109</v>
      </c>
      <c r="H235" s="3">
        <v>110</v>
      </c>
      <c r="I235" s="3">
        <v>111</v>
      </c>
      <c r="J235" s="3">
        <v>113</v>
      </c>
    </row>
    <row r="236" spans="1:32" x14ac:dyDescent="0.25">
      <c r="A236" s="3">
        <v>15</v>
      </c>
      <c r="B236" s="3" t="s">
        <v>7</v>
      </c>
      <c r="C236" s="3" t="str">
        <f t="shared" si="7"/>
        <v>15VR</v>
      </c>
      <c r="D236" s="3">
        <v>113</v>
      </c>
      <c r="E236" s="3">
        <v>113</v>
      </c>
      <c r="F236" s="3">
        <v>113</v>
      </c>
      <c r="G236" s="3">
        <v>114</v>
      </c>
      <c r="H236" s="3">
        <v>115</v>
      </c>
      <c r="I236" s="3">
        <v>116</v>
      </c>
      <c r="J236" s="3">
        <v>117</v>
      </c>
    </row>
    <row r="237" spans="1:32" x14ac:dyDescent="0.25">
      <c r="A237" s="3">
        <v>15</v>
      </c>
      <c r="B237" s="3" t="s">
        <v>6</v>
      </c>
      <c r="C237" s="3" t="str">
        <f t="shared" si="7"/>
        <v>15V2</v>
      </c>
      <c r="D237" s="3">
        <v>120</v>
      </c>
      <c r="E237" s="3">
        <v>120</v>
      </c>
      <c r="F237" s="3">
        <v>119</v>
      </c>
      <c r="G237" s="3">
        <v>119</v>
      </c>
      <c r="H237" s="3">
        <v>119</v>
      </c>
      <c r="I237" s="3">
        <v>120</v>
      </c>
      <c r="J237" s="3">
        <v>120</v>
      </c>
    </row>
    <row r="238" spans="1:32" x14ac:dyDescent="0.25">
      <c r="A238" s="3">
        <v>15</v>
      </c>
      <c r="B238" s="4" t="s">
        <v>8</v>
      </c>
      <c r="C238" s="3" t="str">
        <f t="shared" si="7"/>
        <v>15TOFL</v>
      </c>
      <c r="D238" s="3">
        <v>4040</v>
      </c>
      <c r="E238" s="3">
        <v>4090</v>
      </c>
      <c r="F238" s="3">
        <v>4215</v>
      </c>
      <c r="G238" s="3">
        <v>4453</v>
      </c>
      <c r="H238" s="3">
        <v>4630</v>
      </c>
      <c r="I238" s="3">
        <v>4853</v>
      </c>
      <c r="J238" s="3">
        <v>5136</v>
      </c>
    </row>
    <row r="239" spans="1:32" x14ac:dyDescent="0.25">
      <c r="A239" s="3">
        <v>25</v>
      </c>
      <c r="B239" s="3" t="s">
        <v>5</v>
      </c>
      <c r="C239" s="3" t="str">
        <f t="shared" si="7"/>
        <v>25V1</v>
      </c>
      <c r="D239" s="3">
        <v>109</v>
      </c>
      <c r="E239" s="3">
        <v>110</v>
      </c>
      <c r="F239" s="3">
        <v>111</v>
      </c>
      <c r="G239" s="3">
        <v>113</v>
      </c>
      <c r="H239" s="3">
        <v>114</v>
      </c>
      <c r="I239" s="3">
        <v>115</v>
      </c>
      <c r="J239" s="3">
        <v>117</v>
      </c>
    </row>
    <row r="240" spans="1:32" x14ac:dyDescent="0.25">
      <c r="A240" s="3">
        <v>25</v>
      </c>
      <c r="B240" s="3" t="s">
        <v>7</v>
      </c>
      <c r="C240" s="3" t="str">
        <f t="shared" si="7"/>
        <v>25VR</v>
      </c>
      <c r="D240" s="3">
        <v>115</v>
      </c>
      <c r="E240" s="3">
        <v>115</v>
      </c>
      <c r="F240" s="3">
        <v>116</v>
      </c>
      <c r="G240" s="3">
        <v>117</v>
      </c>
      <c r="H240" s="3">
        <v>118</v>
      </c>
      <c r="I240" s="3">
        <v>119</v>
      </c>
      <c r="J240" s="3">
        <v>120</v>
      </c>
    </row>
    <row r="241" spans="1:32" x14ac:dyDescent="0.25">
      <c r="A241" s="3">
        <v>25</v>
      </c>
      <c r="B241" s="3" t="s">
        <v>6</v>
      </c>
      <c r="C241" s="3" t="str">
        <f t="shared" si="7"/>
        <v>25V2</v>
      </c>
      <c r="D241" s="3">
        <v>119</v>
      </c>
      <c r="E241" s="3">
        <v>119</v>
      </c>
      <c r="F241" s="3">
        <v>119</v>
      </c>
      <c r="G241" s="3">
        <v>120</v>
      </c>
      <c r="H241" s="3">
        <v>121</v>
      </c>
      <c r="I241" s="3">
        <v>121</v>
      </c>
      <c r="J241" s="3">
        <v>122</v>
      </c>
    </row>
    <row r="242" spans="1:32" x14ac:dyDescent="0.25">
      <c r="A242" s="3">
        <v>25</v>
      </c>
      <c r="B242" s="4" t="s">
        <v>8</v>
      </c>
      <c r="C242" s="3" t="str">
        <f t="shared" si="7"/>
        <v>25TOFL</v>
      </c>
      <c r="D242" s="3">
        <v>4659</v>
      </c>
      <c r="E242" s="3">
        <v>4720</v>
      </c>
      <c r="F242" s="3">
        <v>4957</v>
      </c>
      <c r="G242" s="3">
        <v>5225</v>
      </c>
      <c r="H242" s="3">
        <v>5500</v>
      </c>
      <c r="I242" s="3">
        <v>5775</v>
      </c>
      <c r="J242" s="3">
        <v>6108</v>
      </c>
    </row>
    <row r="243" spans="1:32" x14ac:dyDescent="0.25">
      <c r="A243" s="3">
        <v>30</v>
      </c>
      <c r="B243" s="3" t="s">
        <v>5</v>
      </c>
      <c r="C243" s="3" t="str">
        <f t="shared" si="7"/>
        <v>30V1</v>
      </c>
      <c r="D243" s="3">
        <v>111</v>
      </c>
      <c r="E243" s="3">
        <v>112</v>
      </c>
      <c r="F243" s="3">
        <v>114</v>
      </c>
      <c r="G243" s="3">
        <v>115</v>
      </c>
      <c r="H243" s="3">
        <v>116</v>
      </c>
      <c r="I243" s="3">
        <v>117</v>
      </c>
      <c r="J243" s="3">
        <v>119</v>
      </c>
    </row>
    <row r="244" spans="1:32" x14ac:dyDescent="0.25">
      <c r="A244" s="3">
        <v>30</v>
      </c>
      <c r="B244" s="3" t="s">
        <v>7</v>
      </c>
      <c r="C244" s="3" t="str">
        <f t="shared" si="7"/>
        <v>30VR</v>
      </c>
      <c r="D244" s="3">
        <v>116</v>
      </c>
      <c r="E244" s="3">
        <v>117</v>
      </c>
      <c r="F244" s="3">
        <v>118</v>
      </c>
      <c r="G244" s="3">
        <v>119</v>
      </c>
      <c r="H244" s="3">
        <v>120</v>
      </c>
      <c r="I244" s="3">
        <v>121</v>
      </c>
      <c r="J244" s="3">
        <v>122</v>
      </c>
    </row>
    <row r="245" spans="1:32" x14ac:dyDescent="0.25">
      <c r="A245" s="3">
        <v>30</v>
      </c>
      <c r="B245" s="3" t="s">
        <v>6</v>
      </c>
      <c r="C245" s="3" t="str">
        <f t="shared" si="7"/>
        <v>30V2</v>
      </c>
      <c r="D245" s="3">
        <v>120</v>
      </c>
      <c r="E245" s="3">
        <v>120</v>
      </c>
      <c r="F245" s="3">
        <v>120</v>
      </c>
      <c r="G245" s="3">
        <v>121</v>
      </c>
      <c r="H245" s="3">
        <v>122</v>
      </c>
      <c r="I245" s="3">
        <v>122</v>
      </c>
      <c r="J245" s="3">
        <v>123</v>
      </c>
    </row>
    <row r="246" spans="1:32" x14ac:dyDescent="0.25">
      <c r="A246" s="3">
        <v>30</v>
      </c>
      <c r="B246" s="4" t="s">
        <v>8</v>
      </c>
      <c r="C246" s="3" t="str">
        <f t="shared" si="7"/>
        <v>30TOFL</v>
      </c>
      <c r="D246" s="3">
        <v>5032</v>
      </c>
      <c r="E246" s="3">
        <v>5155</v>
      </c>
      <c r="F246" s="3">
        <v>5450</v>
      </c>
      <c r="G246" s="3">
        <v>5735</v>
      </c>
      <c r="H246" s="3">
        <v>6034</v>
      </c>
      <c r="I246" s="3">
        <v>6334</v>
      </c>
      <c r="J246" s="3">
        <v>6698</v>
      </c>
    </row>
    <row r="247" spans="1:32" x14ac:dyDescent="0.25">
      <c r="A247" s="3">
        <v>35</v>
      </c>
      <c r="B247" s="3" t="s">
        <v>5</v>
      </c>
      <c r="C247" s="3" t="str">
        <f t="shared" si="7"/>
        <v>35V1</v>
      </c>
      <c r="D247" s="3">
        <v>114</v>
      </c>
      <c r="E247" s="3">
        <v>114</v>
      </c>
      <c r="F247" s="3">
        <v>116</v>
      </c>
      <c r="G247" s="3">
        <v>117</v>
      </c>
      <c r="H247" s="3">
        <v>118</v>
      </c>
      <c r="I247" s="5" t="s">
        <v>43</v>
      </c>
      <c r="J247" s="5" t="s">
        <v>43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E247" s="12"/>
      <c r="AF247" s="12"/>
    </row>
    <row r="248" spans="1:32" x14ac:dyDescent="0.25">
      <c r="A248" s="3">
        <v>35</v>
      </c>
      <c r="B248" s="3" t="s">
        <v>7</v>
      </c>
      <c r="C248" s="3" t="str">
        <f t="shared" si="7"/>
        <v>35VR</v>
      </c>
      <c r="D248" s="3">
        <v>118</v>
      </c>
      <c r="E248" s="3">
        <v>118</v>
      </c>
      <c r="F248" s="3">
        <v>119</v>
      </c>
      <c r="G248" s="3">
        <v>120</v>
      </c>
      <c r="H248" s="3">
        <v>121</v>
      </c>
      <c r="I248" s="5" t="s">
        <v>43</v>
      </c>
      <c r="J248" s="5" t="s">
        <v>43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E248" s="12"/>
      <c r="AF248" s="12"/>
    </row>
    <row r="249" spans="1:32" x14ac:dyDescent="0.25">
      <c r="A249" s="3">
        <v>35</v>
      </c>
      <c r="B249" s="3" t="s">
        <v>6</v>
      </c>
      <c r="C249" s="3" t="str">
        <f t="shared" si="7"/>
        <v>35V2</v>
      </c>
      <c r="D249" s="3">
        <v>121</v>
      </c>
      <c r="E249" s="3">
        <v>121</v>
      </c>
      <c r="F249" s="3">
        <v>121</v>
      </c>
      <c r="G249" s="3">
        <v>122</v>
      </c>
      <c r="H249" s="3">
        <v>122</v>
      </c>
      <c r="I249" s="5" t="s">
        <v>43</v>
      </c>
      <c r="J249" s="5" t="s">
        <v>43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E249" s="12"/>
      <c r="AF249" s="12"/>
    </row>
    <row r="250" spans="1:32" x14ac:dyDescent="0.25">
      <c r="A250" s="3">
        <v>35</v>
      </c>
      <c r="B250" s="4" t="s">
        <v>8</v>
      </c>
      <c r="C250" s="3" t="str">
        <f t="shared" si="7"/>
        <v>35TOFL</v>
      </c>
      <c r="D250" s="3">
        <v>5542</v>
      </c>
      <c r="E250" s="3">
        <v>5670</v>
      </c>
      <c r="F250" s="3">
        <v>5990</v>
      </c>
      <c r="G250" s="3">
        <v>6311</v>
      </c>
      <c r="H250" s="3">
        <v>6622</v>
      </c>
      <c r="I250" s="5" t="s">
        <v>43</v>
      </c>
      <c r="J250" s="5" t="s">
        <v>43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E250" s="12"/>
      <c r="AF250" s="12"/>
    </row>
    <row r="251" spans="1:32" x14ac:dyDescent="0.25">
      <c r="A251" s="3">
        <v>40</v>
      </c>
      <c r="B251" s="3" t="s">
        <v>5</v>
      </c>
      <c r="C251" s="3" t="str">
        <f t="shared" si="7"/>
        <v>40V1</v>
      </c>
      <c r="D251" s="3">
        <v>117</v>
      </c>
      <c r="E251" s="3">
        <v>117</v>
      </c>
      <c r="F251" s="3">
        <v>118</v>
      </c>
      <c r="G251" s="5" t="s">
        <v>43</v>
      </c>
      <c r="H251" s="5" t="s">
        <v>43</v>
      </c>
      <c r="I251" s="5" t="s">
        <v>43</v>
      </c>
      <c r="J251" s="5" t="s">
        <v>43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E251" s="12"/>
      <c r="AF251" s="12"/>
    </row>
    <row r="252" spans="1:32" x14ac:dyDescent="0.25">
      <c r="A252" s="3">
        <v>40</v>
      </c>
      <c r="B252" s="3" t="s">
        <v>7</v>
      </c>
      <c r="C252" s="3" t="str">
        <f t="shared" si="7"/>
        <v>40VR</v>
      </c>
      <c r="D252" s="3">
        <v>120</v>
      </c>
      <c r="E252" s="3">
        <v>120</v>
      </c>
      <c r="F252" s="3">
        <v>121</v>
      </c>
      <c r="G252" s="5" t="s">
        <v>43</v>
      </c>
      <c r="H252" s="5" t="s">
        <v>43</v>
      </c>
      <c r="I252" s="5" t="s">
        <v>43</v>
      </c>
      <c r="J252" s="5" t="s">
        <v>43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E252" s="12"/>
      <c r="AF252" s="12"/>
    </row>
    <row r="253" spans="1:32" x14ac:dyDescent="0.25">
      <c r="A253" s="3">
        <v>40</v>
      </c>
      <c r="B253" s="3" t="s">
        <v>6</v>
      </c>
      <c r="C253" s="3" t="str">
        <f t="shared" si="7"/>
        <v>40V2</v>
      </c>
      <c r="D253" s="3">
        <v>122</v>
      </c>
      <c r="E253" s="3">
        <v>122</v>
      </c>
      <c r="F253" s="3">
        <v>122</v>
      </c>
      <c r="G253" s="5" t="s">
        <v>43</v>
      </c>
      <c r="H253" s="5" t="s">
        <v>43</v>
      </c>
      <c r="I253" s="5" t="s">
        <v>43</v>
      </c>
      <c r="J253" s="5" t="s">
        <v>43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E253" s="12"/>
      <c r="AF253" s="12"/>
    </row>
    <row r="254" spans="1:32" x14ac:dyDescent="0.25">
      <c r="A254" s="3">
        <v>40</v>
      </c>
      <c r="B254" s="4" t="s">
        <v>8</v>
      </c>
      <c r="C254" s="3" t="str">
        <f t="shared" si="7"/>
        <v>40TOFL</v>
      </c>
      <c r="D254" s="3">
        <v>6145</v>
      </c>
      <c r="E254" s="3">
        <v>6284</v>
      </c>
      <c r="F254" s="3">
        <v>6632</v>
      </c>
      <c r="G254" s="5" t="s">
        <v>43</v>
      </c>
      <c r="H254" s="5" t="s">
        <v>43</v>
      </c>
      <c r="I254" s="5" t="s">
        <v>43</v>
      </c>
      <c r="J254" s="5" t="s">
        <v>43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E254" s="12"/>
      <c r="AF254" s="12"/>
    </row>
    <row r="255" spans="1:32" x14ac:dyDescent="0.25">
      <c r="A255" s="3">
        <v>45</v>
      </c>
      <c r="B255" s="3" t="s">
        <v>5</v>
      </c>
      <c r="C255" s="3" t="str">
        <f t="shared" si="7"/>
        <v>45V1</v>
      </c>
      <c r="D255" s="3">
        <v>119</v>
      </c>
      <c r="E255" s="5" t="s">
        <v>43</v>
      </c>
      <c r="F255" s="5" t="s">
        <v>43</v>
      </c>
      <c r="G255" s="5" t="s">
        <v>43</v>
      </c>
      <c r="H255" s="5" t="s">
        <v>43</v>
      </c>
      <c r="I255" s="5" t="s">
        <v>43</v>
      </c>
      <c r="J255" s="5" t="s">
        <v>43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E255" s="12"/>
      <c r="AF255" s="12"/>
    </row>
    <row r="256" spans="1:32" x14ac:dyDescent="0.25">
      <c r="A256" s="3">
        <v>45</v>
      </c>
      <c r="B256" s="3" t="s">
        <v>7</v>
      </c>
      <c r="C256" s="3" t="str">
        <f t="shared" si="7"/>
        <v>45VR</v>
      </c>
      <c r="D256" s="3">
        <v>122</v>
      </c>
      <c r="E256" s="5" t="s">
        <v>43</v>
      </c>
      <c r="F256" s="5" t="s">
        <v>43</v>
      </c>
      <c r="G256" s="5" t="s">
        <v>43</v>
      </c>
      <c r="H256" s="5" t="s">
        <v>43</v>
      </c>
      <c r="I256" s="5" t="s">
        <v>43</v>
      </c>
      <c r="J256" s="5" t="s">
        <v>43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E256" s="12"/>
      <c r="AF256" s="12"/>
    </row>
    <row r="257" spans="1:32" x14ac:dyDescent="0.25">
      <c r="A257" s="3">
        <v>45</v>
      </c>
      <c r="B257" s="3" t="s">
        <v>6</v>
      </c>
      <c r="C257" s="3" t="str">
        <f t="shared" si="7"/>
        <v>45V2</v>
      </c>
      <c r="D257" s="3">
        <v>123</v>
      </c>
      <c r="E257" s="5" t="s">
        <v>43</v>
      </c>
      <c r="F257" s="5" t="s">
        <v>43</v>
      </c>
      <c r="G257" s="5" t="s">
        <v>43</v>
      </c>
      <c r="H257" s="5" t="s">
        <v>43</v>
      </c>
      <c r="I257" s="5" t="s">
        <v>43</v>
      </c>
      <c r="J257" s="5" t="s">
        <v>43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E257" s="12"/>
      <c r="AF257" s="12"/>
    </row>
    <row r="258" spans="1:32" x14ac:dyDescent="0.25">
      <c r="A258" s="3">
        <v>45</v>
      </c>
      <c r="B258" s="4" t="s">
        <v>8</v>
      </c>
      <c r="C258" s="3" t="str">
        <f t="shared" si="7"/>
        <v>45TOFL</v>
      </c>
      <c r="D258" s="3">
        <v>6857</v>
      </c>
      <c r="E258" s="5" t="s">
        <v>43</v>
      </c>
      <c r="F258" s="5" t="s">
        <v>43</v>
      </c>
      <c r="G258" s="5" t="s">
        <v>43</v>
      </c>
      <c r="H258" s="5" t="s">
        <v>43</v>
      </c>
      <c r="I258" s="5" t="s">
        <v>43</v>
      </c>
      <c r="J258" s="5" t="s">
        <v>43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E258" s="12"/>
      <c r="AF258" s="12"/>
    </row>
    <row r="260" spans="1:32" x14ac:dyDescent="0.25">
      <c r="A260" s="46" t="s">
        <v>13</v>
      </c>
      <c r="B260" s="46"/>
      <c r="C260" s="46"/>
      <c r="D260" s="46"/>
      <c r="E260" s="46"/>
      <c r="F260" s="46"/>
      <c r="G260" s="46"/>
      <c r="H260" s="46"/>
      <c r="I260" s="46"/>
      <c r="J260" s="46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E260" s="9"/>
      <c r="AF260" s="9"/>
    </row>
    <row r="261" spans="1:32" x14ac:dyDescent="0.25">
      <c r="A261" s="44" t="s">
        <v>20</v>
      </c>
      <c r="B261" s="44"/>
      <c r="C261" s="44"/>
      <c r="D261" s="44"/>
      <c r="E261" s="44"/>
      <c r="F261" s="44"/>
      <c r="G261" s="44"/>
      <c r="H261" s="44"/>
      <c r="I261" s="44"/>
      <c r="J261" s="44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E261" s="13"/>
      <c r="AF261" s="13"/>
    </row>
    <row r="262" spans="1:32" x14ac:dyDescent="0.25">
      <c r="A262" s="45" t="s">
        <v>2</v>
      </c>
      <c r="B262" s="45" t="s">
        <v>3</v>
      </c>
      <c r="C262" s="42" t="s">
        <v>35</v>
      </c>
      <c r="D262" s="45" t="s">
        <v>4</v>
      </c>
      <c r="E262" s="45"/>
      <c r="F262" s="45"/>
      <c r="G262" s="45"/>
      <c r="H262" s="45"/>
      <c r="I262" s="45"/>
      <c r="J262" s="45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E262" s="10"/>
      <c r="AF262" s="10"/>
    </row>
    <row r="263" spans="1:32" x14ac:dyDescent="0.25">
      <c r="A263" s="45"/>
      <c r="B263" s="45"/>
      <c r="C263" s="43"/>
      <c r="D263" s="2">
        <v>7800</v>
      </c>
      <c r="E263" s="2">
        <v>8000</v>
      </c>
      <c r="F263" s="2">
        <v>8500</v>
      </c>
      <c r="G263" s="2">
        <v>9000</v>
      </c>
      <c r="H263" s="2">
        <v>9500</v>
      </c>
      <c r="I263" s="2">
        <v>10000</v>
      </c>
      <c r="J263" s="2">
        <v>10600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E263" s="11"/>
      <c r="AF263" s="11"/>
    </row>
    <row r="264" spans="1:32" x14ac:dyDescent="0.25">
      <c r="A264" s="19" t="s">
        <v>36</v>
      </c>
      <c r="B264" s="3" t="s">
        <v>5</v>
      </c>
      <c r="C264" s="3" t="str">
        <f>CONCATENATE(A264, B264)</f>
        <v>M40V1</v>
      </c>
      <c r="D264" s="3">
        <v>107</v>
      </c>
      <c r="E264" s="3">
        <v>107</v>
      </c>
      <c r="F264" s="3">
        <v>109</v>
      </c>
      <c r="G264" s="3">
        <v>110</v>
      </c>
      <c r="H264" s="3">
        <v>111</v>
      </c>
      <c r="I264" s="3">
        <v>113</v>
      </c>
      <c r="J264" s="3">
        <v>114</v>
      </c>
    </row>
    <row r="265" spans="1:32" x14ac:dyDescent="0.25">
      <c r="A265" s="19" t="s">
        <v>36</v>
      </c>
      <c r="B265" s="3" t="s">
        <v>7</v>
      </c>
      <c r="C265" s="3" t="str">
        <f t="shared" ref="C265:C295" si="8">CONCATENATE(A265, B265)</f>
        <v>M40VR</v>
      </c>
      <c r="D265" s="3">
        <v>113</v>
      </c>
      <c r="E265" s="3">
        <v>113</v>
      </c>
      <c r="F265" s="3">
        <v>114</v>
      </c>
      <c r="G265" s="3">
        <v>115</v>
      </c>
      <c r="H265" s="3">
        <v>116</v>
      </c>
      <c r="I265" s="3">
        <v>117</v>
      </c>
      <c r="J265" s="3">
        <v>118</v>
      </c>
    </row>
    <row r="266" spans="1:32" x14ac:dyDescent="0.25">
      <c r="A266" s="19" t="s">
        <v>36</v>
      </c>
      <c r="B266" s="3" t="s">
        <v>6</v>
      </c>
      <c r="C266" s="3" t="str">
        <f t="shared" si="8"/>
        <v>M40V2</v>
      </c>
      <c r="D266" s="3">
        <v>120</v>
      </c>
      <c r="E266" s="3">
        <v>120</v>
      </c>
      <c r="F266" s="3">
        <v>119</v>
      </c>
      <c r="G266" s="3">
        <v>120</v>
      </c>
      <c r="H266" s="3">
        <v>120</v>
      </c>
      <c r="I266" s="3">
        <v>120</v>
      </c>
      <c r="J266" s="3">
        <v>121</v>
      </c>
    </row>
    <row r="267" spans="1:32" x14ac:dyDescent="0.25">
      <c r="A267" s="19" t="s">
        <v>36</v>
      </c>
      <c r="B267" s="4" t="s">
        <v>8</v>
      </c>
      <c r="C267" s="3" t="str">
        <f t="shared" si="8"/>
        <v>M40TOFL</v>
      </c>
      <c r="D267" s="3">
        <v>3549</v>
      </c>
      <c r="E267" s="3">
        <v>3591</v>
      </c>
      <c r="F267" s="3">
        <v>3754</v>
      </c>
      <c r="G267" s="3">
        <v>3942</v>
      </c>
      <c r="H267" s="3">
        <v>4106</v>
      </c>
      <c r="I267" s="3">
        <v>4305</v>
      </c>
      <c r="J267" s="3">
        <v>4547</v>
      </c>
    </row>
    <row r="268" spans="1:32" x14ac:dyDescent="0.25">
      <c r="A268" s="3">
        <v>0</v>
      </c>
      <c r="B268" s="3" t="s">
        <v>5</v>
      </c>
      <c r="C268" s="3" t="str">
        <f t="shared" si="8"/>
        <v>0V1</v>
      </c>
      <c r="D268" s="3">
        <v>106</v>
      </c>
      <c r="E268" s="3">
        <v>107</v>
      </c>
      <c r="F268" s="3">
        <v>108</v>
      </c>
      <c r="G268" s="3">
        <v>110</v>
      </c>
      <c r="H268" s="3">
        <v>110</v>
      </c>
      <c r="I268" s="3">
        <v>112</v>
      </c>
      <c r="J268" s="3">
        <v>114</v>
      </c>
    </row>
    <row r="269" spans="1:32" x14ac:dyDescent="0.25">
      <c r="A269" s="3">
        <v>0</v>
      </c>
      <c r="B269" s="3" t="s">
        <v>7</v>
      </c>
      <c r="C269" s="3" t="str">
        <f t="shared" si="8"/>
        <v>0VR</v>
      </c>
      <c r="D269" s="3">
        <v>113</v>
      </c>
      <c r="E269" s="3">
        <v>113</v>
      </c>
      <c r="F269" s="3">
        <v>114</v>
      </c>
      <c r="G269" s="3">
        <v>115</v>
      </c>
      <c r="H269" s="3">
        <v>115</v>
      </c>
      <c r="I269" s="3">
        <v>117</v>
      </c>
      <c r="J269" s="3">
        <v>118</v>
      </c>
    </row>
    <row r="270" spans="1:32" x14ac:dyDescent="0.25">
      <c r="A270" s="3">
        <v>0</v>
      </c>
      <c r="B270" s="3" t="s">
        <v>6</v>
      </c>
      <c r="C270" s="3" t="str">
        <f t="shared" si="8"/>
        <v>0V2</v>
      </c>
      <c r="D270" s="3">
        <v>120</v>
      </c>
      <c r="E270" s="3">
        <v>119</v>
      </c>
      <c r="F270" s="3">
        <v>119</v>
      </c>
      <c r="G270" s="3">
        <v>119</v>
      </c>
      <c r="H270" s="3">
        <v>119</v>
      </c>
      <c r="I270" s="3">
        <v>120</v>
      </c>
      <c r="J270" s="3">
        <v>121</v>
      </c>
    </row>
    <row r="271" spans="1:32" x14ac:dyDescent="0.25">
      <c r="A271" s="3">
        <v>0</v>
      </c>
      <c r="B271" s="4" t="s">
        <v>8</v>
      </c>
      <c r="C271" s="3" t="str">
        <f t="shared" si="8"/>
        <v>0TOFL</v>
      </c>
      <c r="D271" s="3">
        <v>4036</v>
      </c>
      <c r="E271" s="3">
        <v>4086</v>
      </c>
      <c r="F271" s="3">
        <v>4249</v>
      </c>
      <c r="G271" s="3">
        <v>4497</v>
      </c>
      <c r="H271" s="3">
        <v>4668</v>
      </c>
      <c r="I271" s="3">
        <v>4900</v>
      </c>
      <c r="J271" s="3">
        <v>5183</v>
      </c>
    </row>
    <row r="272" spans="1:32" x14ac:dyDescent="0.25">
      <c r="A272" s="3">
        <v>10</v>
      </c>
      <c r="B272" s="3" t="s">
        <v>5</v>
      </c>
      <c r="C272" s="3" t="str">
        <f t="shared" si="8"/>
        <v>10V1</v>
      </c>
      <c r="D272" s="3">
        <v>106</v>
      </c>
      <c r="E272" s="3">
        <v>106</v>
      </c>
      <c r="F272" s="3">
        <v>108</v>
      </c>
      <c r="G272" s="3">
        <v>109</v>
      </c>
      <c r="H272" s="3">
        <v>110</v>
      </c>
      <c r="I272" s="3">
        <v>112</v>
      </c>
      <c r="J272" s="3">
        <v>114</v>
      </c>
    </row>
    <row r="273" spans="1:32" x14ac:dyDescent="0.25">
      <c r="A273" s="3">
        <v>10</v>
      </c>
      <c r="B273" s="3" t="s">
        <v>7</v>
      </c>
      <c r="C273" s="3" t="str">
        <f t="shared" si="8"/>
        <v>10VR</v>
      </c>
      <c r="D273" s="3">
        <v>113</v>
      </c>
      <c r="E273" s="3">
        <v>113</v>
      </c>
      <c r="F273" s="3">
        <v>114</v>
      </c>
      <c r="G273" s="3">
        <v>115</v>
      </c>
      <c r="H273" s="3">
        <v>116</v>
      </c>
      <c r="I273" s="3">
        <v>117</v>
      </c>
      <c r="J273" s="3">
        <v>118</v>
      </c>
    </row>
    <row r="274" spans="1:32" x14ac:dyDescent="0.25">
      <c r="A274" s="3">
        <v>10</v>
      </c>
      <c r="B274" s="3" t="s">
        <v>6</v>
      </c>
      <c r="C274" s="3" t="str">
        <f t="shared" si="8"/>
        <v>10V2</v>
      </c>
      <c r="D274" s="3">
        <v>120</v>
      </c>
      <c r="E274" s="3">
        <v>119</v>
      </c>
      <c r="F274" s="3">
        <v>119</v>
      </c>
      <c r="G274" s="3">
        <v>119</v>
      </c>
      <c r="H274" s="3">
        <v>119</v>
      </c>
      <c r="I274" s="3">
        <v>120</v>
      </c>
      <c r="J274" s="3">
        <v>121</v>
      </c>
    </row>
    <row r="275" spans="1:32" x14ac:dyDescent="0.25">
      <c r="A275" s="3">
        <v>10</v>
      </c>
      <c r="B275" s="4" t="s">
        <v>8</v>
      </c>
      <c r="C275" s="3" t="str">
        <f t="shared" si="8"/>
        <v>10TOFL</v>
      </c>
      <c r="D275" s="3">
        <v>4166</v>
      </c>
      <c r="E275" s="3">
        <v>4218</v>
      </c>
      <c r="F275" s="3">
        <v>4394</v>
      </c>
      <c r="G275" s="3">
        <v>4646</v>
      </c>
      <c r="H275" s="3">
        <v>4829</v>
      </c>
      <c r="I275" s="3">
        <v>5070</v>
      </c>
      <c r="J275" s="3">
        <v>5365</v>
      </c>
    </row>
    <row r="276" spans="1:32" x14ac:dyDescent="0.25">
      <c r="A276" s="3">
        <v>20</v>
      </c>
      <c r="B276" s="3" t="s">
        <v>5</v>
      </c>
      <c r="C276" s="3" t="str">
        <f t="shared" si="8"/>
        <v>20V1</v>
      </c>
      <c r="D276" s="3">
        <v>108</v>
      </c>
      <c r="E276" s="3">
        <v>109</v>
      </c>
      <c r="F276" s="3">
        <v>110</v>
      </c>
      <c r="G276" s="3">
        <v>112</v>
      </c>
      <c r="H276" s="3">
        <v>113</v>
      </c>
      <c r="I276" s="3">
        <v>115</v>
      </c>
      <c r="J276" s="3">
        <v>116</v>
      </c>
    </row>
    <row r="277" spans="1:32" x14ac:dyDescent="0.25">
      <c r="A277" s="3">
        <v>20</v>
      </c>
      <c r="B277" s="3" t="s">
        <v>7</v>
      </c>
      <c r="C277" s="3" t="str">
        <f t="shared" si="8"/>
        <v>20VR</v>
      </c>
      <c r="D277" s="3">
        <v>114</v>
      </c>
      <c r="E277" s="3">
        <v>115</v>
      </c>
      <c r="F277" s="3">
        <v>115</v>
      </c>
      <c r="G277" s="3">
        <v>117</v>
      </c>
      <c r="H277" s="3">
        <v>118</v>
      </c>
      <c r="I277" s="3">
        <v>119</v>
      </c>
      <c r="J277" s="3">
        <v>120</v>
      </c>
    </row>
    <row r="278" spans="1:32" x14ac:dyDescent="0.25">
      <c r="A278" s="3">
        <v>20</v>
      </c>
      <c r="B278" s="3" t="s">
        <v>6</v>
      </c>
      <c r="C278" s="3" t="str">
        <f t="shared" si="8"/>
        <v>20V2</v>
      </c>
      <c r="D278" s="3">
        <v>119</v>
      </c>
      <c r="E278" s="3">
        <v>119</v>
      </c>
      <c r="F278" s="3">
        <v>119</v>
      </c>
      <c r="G278" s="3">
        <v>120</v>
      </c>
      <c r="H278" s="3">
        <v>120</v>
      </c>
      <c r="I278" s="3">
        <v>121</v>
      </c>
      <c r="J278" s="3">
        <v>122</v>
      </c>
    </row>
    <row r="279" spans="1:32" x14ac:dyDescent="0.25">
      <c r="A279" s="3">
        <v>20</v>
      </c>
      <c r="B279" s="4" t="s">
        <v>8</v>
      </c>
      <c r="C279" s="3" t="str">
        <f t="shared" si="8"/>
        <v>20TOFL</v>
      </c>
      <c r="D279" s="3">
        <v>4642</v>
      </c>
      <c r="E279" s="3">
        <v>4757</v>
      </c>
      <c r="F279" s="3">
        <v>4957</v>
      </c>
      <c r="G279" s="3">
        <v>5221</v>
      </c>
      <c r="H279" s="3">
        <v>5497</v>
      </c>
      <c r="I279" s="3">
        <v>5774</v>
      </c>
      <c r="J279" s="3">
        <v>6108</v>
      </c>
    </row>
    <row r="280" spans="1:32" x14ac:dyDescent="0.25">
      <c r="A280" s="3">
        <v>25</v>
      </c>
      <c r="B280" s="3" t="s">
        <v>5</v>
      </c>
      <c r="C280" s="3" t="str">
        <f t="shared" si="8"/>
        <v>25V1</v>
      </c>
      <c r="D280" s="3">
        <v>110</v>
      </c>
      <c r="E280" s="3">
        <v>111</v>
      </c>
      <c r="F280" s="3">
        <v>113</v>
      </c>
      <c r="G280" s="3">
        <v>114</v>
      </c>
      <c r="H280" s="3">
        <v>116</v>
      </c>
      <c r="I280" s="3">
        <v>117</v>
      </c>
      <c r="J280" s="3">
        <v>118</v>
      </c>
    </row>
    <row r="281" spans="1:32" x14ac:dyDescent="0.25">
      <c r="A281" s="3">
        <v>25</v>
      </c>
      <c r="B281" s="3" t="s">
        <v>7</v>
      </c>
      <c r="C281" s="3" t="str">
        <f t="shared" si="8"/>
        <v>25VR</v>
      </c>
      <c r="D281" s="3">
        <v>116</v>
      </c>
      <c r="E281" s="3">
        <v>116</v>
      </c>
      <c r="F281" s="3">
        <v>117</v>
      </c>
      <c r="G281" s="3">
        <v>118</v>
      </c>
      <c r="H281" s="3">
        <v>119</v>
      </c>
      <c r="I281" s="3">
        <v>120</v>
      </c>
      <c r="J281" s="3">
        <v>121</v>
      </c>
    </row>
    <row r="282" spans="1:32" x14ac:dyDescent="0.25">
      <c r="A282" s="3">
        <v>25</v>
      </c>
      <c r="B282" s="3" t="s">
        <v>6</v>
      </c>
      <c r="C282" s="3" t="str">
        <f t="shared" si="8"/>
        <v>25V2</v>
      </c>
      <c r="D282" s="3">
        <v>119</v>
      </c>
      <c r="E282" s="3">
        <v>119</v>
      </c>
      <c r="F282" s="3">
        <v>120</v>
      </c>
      <c r="G282" s="3">
        <v>121</v>
      </c>
      <c r="H282" s="3">
        <v>121</v>
      </c>
      <c r="I282" s="3">
        <v>122</v>
      </c>
      <c r="J282" s="3">
        <v>122</v>
      </c>
    </row>
    <row r="283" spans="1:32" x14ac:dyDescent="0.25">
      <c r="A283" s="3">
        <v>25</v>
      </c>
      <c r="B283" s="4" t="s">
        <v>8</v>
      </c>
      <c r="C283" s="3" t="str">
        <f t="shared" si="8"/>
        <v>25TOFL</v>
      </c>
      <c r="D283" s="3">
        <v>5024</v>
      </c>
      <c r="E283" s="3">
        <v>5137</v>
      </c>
      <c r="F283" s="3">
        <v>5439</v>
      </c>
      <c r="G283" s="3">
        <v>5727</v>
      </c>
      <c r="H283" s="3">
        <v>6027</v>
      </c>
      <c r="I283" s="3">
        <v>6328</v>
      </c>
      <c r="J283" s="3">
        <v>6693</v>
      </c>
    </row>
    <row r="284" spans="1:32" x14ac:dyDescent="0.25">
      <c r="A284" s="3">
        <v>30</v>
      </c>
      <c r="B284" s="3" t="s">
        <v>5</v>
      </c>
      <c r="C284" s="3" t="str">
        <f t="shared" si="8"/>
        <v>30V1</v>
      </c>
      <c r="D284" s="3">
        <v>113</v>
      </c>
      <c r="E284" s="3">
        <v>114</v>
      </c>
      <c r="F284" s="3">
        <v>115</v>
      </c>
      <c r="G284" s="3">
        <v>117</v>
      </c>
      <c r="H284" s="3">
        <v>118</v>
      </c>
      <c r="I284" s="3">
        <v>119</v>
      </c>
      <c r="J284" s="5" t="s">
        <v>43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E284" s="12"/>
      <c r="AF284" s="12"/>
    </row>
    <row r="285" spans="1:32" x14ac:dyDescent="0.25">
      <c r="A285" s="3">
        <v>30</v>
      </c>
      <c r="B285" s="3" t="s">
        <v>7</v>
      </c>
      <c r="C285" s="3" t="str">
        <f t="shared" si="8"/>
        <v>30VR</v>
      </c>
      <c r="D285" s="3">
        <v>118</v>
      </c>
      <c r="E285" s="3">
        <v>118</v>
      </c>
      <c r="F285" s="3">
        <v>119</v>
      </c>
      <c r="G285" s="3">
        <v>120</v>
      </c>
      <c r="H285" s="3">
        <v>121</v>
      </c>
      <c r="I285" s="3">
        <v>122</v>
      </c>
      <c r="J285" s="5" t="s">
        <v>43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E285" s="12"/>
      <c r="AF285" s="12"/>
    </row>
    <row r="286" spans="1:32" x14ac:dyDescent="0.25">
      <c r="A286" s="3">
        <v>30</v>
      </c>
      <c r="B286" s="3" t="s">
        <v>6</v>
      </c>
      <c r="C286" s="3" t="str">
        <f t="shared" si="8"/>
        <v>30V2</v>
      </c>
      <c r="D286" s="3">
        <v>120</v>
      </c>
      <c r="E286" s="3">
        <v>121</v>
      </c>
      <c r="F286" s="3">
        <v>121</v>
      </c>
      <c r="G286" s="3">
        <v>122</v>
      </c>
      <c r="H286" s="3">
        <v>122</v>
      </c>
      <c r="I286" s="3">
        <v>123</v>
      </c>
      <c r="J286" s="5" t="s">
        <v>43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E286" s="12"/>
      <c r="AF286" s="12"/>
    </row>
    <row r="287" spans="1:32" x14ac:dyDescent="0.25">
      <c r="A287" s="3">
        <v>30</v>
      </c>
      <c r="B287" s="4" t="s">
        <v>8</v>
      </c>
      <c r="C287" s="3" t="str">
        <f t="shared" si="8"/>
        <v>30TOFL</v>
      </c>
      <c r="D287" s="3">
        <v>5541</v>
      </c>
      <c r="E287" s="3">
        <v>5669</v>
      </c>
      <c r="F287" s="3">
        <v>5991</v>
      </c>
      <c r="G287" s="3">
        <v>6315</v>
      </c>
      <c r="H287" s="3">
        <v>6629</v>
      </c>
      <c r="I287" s="3">
        <v>6959</v>
      </c>
      <c r="J287" s="5" t="s">
        <v>43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E287" s="12"/>
      <c r="AF287" s="12"/>
    </row>
    <row r="288" spans="1:32" x14ac:dyDescent="0.25">
      <c r="A288" s="3">
        <v>35</v>
      </c>
      <c r="B288" s="3" t="s">
        <v>5</v>
      </c>
      <c r="C288" s="3" t="str">
        <f t="shared" si="8"/>
        <v>35V1</v>
      </c>
      <c r="D288" s="3">
        <v>116</v>
      </c>
      <c r="E288" s="3">
        <v>116</v>
      </c>
      <c r="F288" s="3">
        <v>118</v>
      </c>
      <c r="G288" s="3">
        <v>119</v>
      </c>
      <c r="H288" s="5" t="s">
        <v>43</v>
      </c>
      <c r="I288" s="5" t="s">
        <v>43</v>
      </c>
      <c r="J288" s="5" t="s">
        <v>43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E288" s="12"/>
      <c r="AF288" s="12"/>
    </row>
    <row r="289" spans="1:32" x14ac:dyDescent="0.25">
      <c r="A289" s="3">
        <v>35</v>
      </c>
      <c r="B289" s="3" t="s">
        <v>7</v>
      </c>
      <c r="C289" s="3" t="str">
        <f t="shared" si="8"/>
        <v>35VR</v>
      </c>
      <c r="D289" s="3">
        <v>119</v>
      </c>
      <c r="E289" s="3">
        <v>120</v>
      </c>
      <c r="F289" s="3">
        <v>121</v>
      </c>
      <c r="G289" s="3">
        <v>122</v>
      </c>
      <c r="H289" s="5" t="s">
        <v>43</v>
      </c>
      <c r="I289" s="5" t="s">
        <v>43</v>
      </c>
      <c r="J289" s="5" t="s">
        <v>43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E289" s="12"/>
      <c r="AF289" s="12"/>
    </row>
    <row r="290" spans="1:32" x14ac:dyDescent="0.25">
      <c r="A290" s="3">
        <v>35</v>
      </c>
      <c r="B290" s="3" t="s">
        <v>6</v>
      </c>
      <c r="C290" s="3" t="str">
        <f t="shared" si="8"/>
        <v>35V2</v>
      </c>
      <c r="D290" s="3">
        <v>121</v>
      </c>
      <c r="E290" s="3">
        <v>121</v>
      </c>
      <c r="F290" s="3">
        <v>122</v>
      </c>
      <c r="G290" s="3">
        <v>122</v>
      </c>
      <c r="H290" s="5" t="s">
        <v>43</v>
      </c>
      <c r="I290" s="5" t="s">
        <v>43</v>
      </c>
      <c r="J290" s="5" t="s">
        <v>43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E290" s="12"/>
      <c r="AF290" s="12"/>
    </row>
    <row r="291" spans="1:32" x14ac:dyDescent="0.25">
      <c r="A291" s="3">
        <v>35</v>
      </c>
      <c r="B291" s="4" t="s">
        <v>8</v>
      </c>
      <c r="C291" s="3" t="str">
        <f t="shared" si="8"/>
        <v>35TOFL</v>
      </c>
      <c r="D291" s="3">
        <v>6126</v>
      </c>
      <c r="E291" s="3">
        <v>6266</v>
      </c>
      <c r="F291" s="3">
        <v>6616</v>
      </c>
      <c r="G291" s="3">
        <v>6969</v>
      </c>
      <c r="H291" s="5" t="s">
        <v>43</v>
      </c>
      <c r="I291" s="5" t="s">
        <v>43</v>
      </c>
      <c r="J291" s="5" t="s">
        <v>43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E291" s="12"/>
      <c r="AF291" s="12"/>
    </row>
    <row r="292" spans="1:32" x14ac:dyDescent="0.25">
      <c r="A292" s="3">
        <v>40</v>
      </c>
      <c r="B292" s="3" t="s">
        <v>5</v>
      </c>
      <c r="C292" s="3" t="str">
        <f t="shared" si="8"/>
        <v>40V1</v>
      </c>
      <c r="D292" s="3">
        <v>118</v>
      </c>
      <c r="E292" s="3">
        <v>119</v>
      </c>
      <c r="F292" s="5" t="s">
        <v>43</v>
      </c>
      <c r="G292" s="5" t="s">
        <v>43</v>
      </c>
      <c r="H292" s="5" t="s">
        <v>43</v>
      </c>
      <c r="I292" s="5" t="s">
        <v>43</v>
      </c>
      <c r="J292" s="5" t="s">
        <v>43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E292" s="12"/>
      <c r="AF292" s="12"/>
    </row>
    <row r="293" spans="1:32" x14ac:dyDescent="0.25">
      <c r="A293" s="3">
        <v>40</v>
      </c>
      <c r="B293" s="3" t="s">
        <v>7</v>
      </c>
      <c r="C293" s="3" t="str">
        <f t="shared" si="8"/>
        <v>40VR</v>
      </c>
      <c r="D293" s="3">
        <v>121</v>
      </c>
      <c r="E293" s="3">
        <v>122</v>
      </c>
      <c r="F293" s="5" t="s">
        <v>43</v>
      </c>
      <c r="G293" s="5" t="s">
        <v>43</v>
      </c>
      <c r="H293" s="5" t="s">
        <v>43</v>
      </c>
      <c r="I293" s="5" t="s">
        <v>43</v>
      </c>
      <c r="J293" s="5" t="s">
        <v>43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E293" s="12"/>
      <c r="AF293" s="12"/>
    </row>
    <row r="294" spans="1:32" x14ac:dyDescent="0.25">
      <c r="A294" s="3">
        <v>40</v>
      </c>
      <c r="B294" s="3" t="s">
        <v>6</v>
      </c>
      <c r="C294" s="3" t="str">
        <f t="shared" si="8"/>
        <v>40V2</v>
      </c>
      <c r="D294" s="3">
        <v>122</v>
      </c>
      <c r="E294" s="3">
        <v>122</v>
      </c>
      <c r="F294" s="5" t="s">
        <v>43</v>
      </c>
      <c r="G294" s="5" t="s">
        <v>43</v>
      </c>
      <c r="H294" s="5" t="s">
        <v>43</v>
      </c>
      <c r="I294" s="5" t="s">
        <v>43</v>
      </c>
      <c r="J294" s="5" t="s">
        <v>43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E294" s="12"/>
      <c r="AF294" s="12"/>
    </row>
    <row r="295" spans="1:32" x14ac:dyDescent="0.25">
      <c r="A295" s="3">
        <v>40</v>
      </c>
      <c r="B295" s="4" t="s">
        <v>8</v>
      </c>
      <c r="C295" s="3" t="str">
        <f t="shared" si="8"/>
        <v>40TOFL</v>
      </c>
      <c r="D295" s="3">
        <v>6819</v>
      </c>
      <c r="E295" s="3">
        <v>6972</v>
      </c>
      <c r="F295" s="5" t="s">
        <v>43</v>
      </c>
      <c r="G295" s="5" t="s">
        <v>43</v>
      </c>
      <c r="H295" s="5" t="s">
        <v>43</v>
      </c>
      <c r="I295" s="5" t="s">
        <v>43</v>
      </c>
      <c r="J295" s="5" t="s">
        <v>43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E295" s="12"/>
      <c r="AF295" s="12"/>
    </row>
    <row r="297" spans="1:32" x14ac:dyDescent="0.25">
      <c r="A297" s="46" t="s">
        <v>13</v>
      </c>
      <c r="B297" s="46"/>
      <c r="C297" s="46"/>
      <c r="D297" s="46"/>
      <c r="E297" s="46"/>
      <c r="F297" s="46"/>
      <c r="G297" s="46"/>
      <c r="H297" s="46"/>
      <c r="I297" s="46"/>
      <c r="J297" s="46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E297" s="9"/>
      <c r="AF297" s="9"/>
    </row>
    <row r="298" spans="1:32" x14ac:dyDescent="0.25">
      <c r="A298" s="44" t="s">
        <v>21</v>
      </c>
      <c r="B298" s="44"/>
      <c r="C298" s="44"/>
      <c r="D298" s="44"/>
      <c r="E298" s="44"/>
      <c r="F298" s="44"/>
      <c r="G298" s="44"/>
      <c r="H298" s="44"/>
      <c r="I298" s="44"/>
      <c r="J298" s="44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E298" s="13"/>
      <c r="AF298" s="13"/>
    </row>
    <row r="299" spans="1:32" x14ac:dyDescent="0.25">
      <c r="A299" s="45" t="s">
        <v>2</v>
      </c>
      <c r="B299" s="45" t="s">
        <v>3</v>
      </c>
      <c r="C299" s="42" t="s">
        <v>35</v>
      </c>
      <c r="D299" s="45" t="s">
        <v>4</v>
      </c>
      <c r="E299" s="45"/>
      <c r="F299" s="45"/>
      <c r="G299" s="45"/>
      <c r="H299" s="45"/>
      <c r="I299" s="45"/>
      <c r="J299" s="45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E299" s="10"/>
      <c r="AF299" s="10"/>
    </row>
    <row r="300" spans="1:32" x14ac:dyDescent="0.25">
      <c r="A300" s="45"/>
      <c r="B300" s="45"/>
      <c r="C300" s="43"/>
      <c r="D300" s="2">
        <v>7800</v>
      </c>
      <c r="E300" s="2">
        <v>8000</v>
      </c>
      <c r="F300" s="2">
        <v>8500</v>
      </c>
      <c r="G300" s="2">
        <v>9000</v>
      </c>
      <c r="H300" s="2">
        <v>9500</v>
      </c>
      <c r="I300" s="2">
        <v>10000</v>
      </c>
      <c r="J300" s="2">
        <v>10600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E300" s="11"/>
      <c r="AF300" s="11"/>
    </row>
    <row r="301" spans="1:32" x14ac:dyDescent="0.25">
      <c r="A301" s="19" t="s">
        <v>36</v>
      </c>
      <c r="B301" s="3" t="s">
        <v>5</v>
      </c>
      <c r="C301" s="3" t="str">
        <f>CONCATENATE(A301, B301)</f>
        <v>M40V1</v>
      </c>
      <c r="D301" s="3">
        <v>107</v>
      </c>
      <c r="E301" s="3">
        <v>107</v>
      </c>
      <c r="F301" s="3">
        <v>109</v>
      </c>
      <c r="G301" s="3">
        <v>110</v>
      </c>
      <c r="H301" s="3">
        <v>112</v>
      </c>
      <c r="I301" s="3">
        <v>113</v>
      </c>
      <c r="J301" s="3">
        <v>115</v>
      </c>
    </row>
    <row r="302" spans="1:32" x14ac:dyDescent="0.25">
      <c r="A302" s="19" t="s">
        <v>36</v>
      </c>
      <c r="B302" s="3" t="s">
        <v>7</v>
      </c>
      <c r="C302" s="3" t="str">
        <f t="shared" ref="C302:C332" si="9">CONCATENATE(A302, B302)</f>
        <v>M40VR</v>
      </c>
      <c r="D302" s="3">
        <v>113</v>
      </c>
      <c r="E302" s="3">
        <v>113</v>
      </c>
      <c r="F302" s="3">
        <v>115</v>
      </c>
      <c r="G302" s="3">
        <v>115</v>
      </c>
      <c r="H302" s="3">
        <v>116</v>
      </c>
      <c r="I302" s="3">
        <v>117</v>
      </c>
      <c r="J302" s="3">
        <v>119</v>
      </c>
    </row>
    <row r="303" spans="1:32" x14ac:dyDescent="0.25">
      <c r="A303" s="19" t="s">
        <v>36</v>
      </c>
      <c r="B303" s="3" t="s">
        <v>6</v>
      </c>
      <c r="C303" s="3" t="str">
        <f t="shared" si="9"/>
        <v>M40V2</v>
      </c>
      <c r="D303" s="3">
        <v>120</v>
      </c>
      <c r="E303" s="3">
        <v>119</v>
      </c>
      <c r="F303" s="3">
        <v>120</v>
      </c>
      <c r="G303" s="3">
        <v>119</v>
      </c>
      <c r="H303" s="3">
        <v>120</v>
      </c>
      <c r="I303" s="3">
        <v>121</v>
      </c>
      <c r="J303" s="3">
        <v>121</v>
      </c>
    </row>
    <row r="304" spans="1:32" x14ac:dyDescent="0.25">
      <c r="A304" s="19" t="s">
        <v>36</v>
      </c>
      <c r="B304" s="4" t="s">
        <v>8</v>
      </c>
      <c r="C304" s="3" t="str">
        <f t="shared" si="9"/>
        <v>M40TOFL</v>
      </c>
      <c r="D304" s="3">
        <v>3704</v>
      </c>
      <c r="E304" s="3">
        <v>3749</v>
      </c>
      <c r="F304" s="3">
        <v>3973</v>
      </c>
      <c r="G304" s="3">
        <v>4127</v>
      </c>
      <c r="H304" s="3">
        <v>4331</v>
      </c>
      <c r="I304" s="3">
        <v>4544</v>
      </c>
      <c r="J304" s="3">
        <v>4801</v>
      </c>
    </row>
    <row r="305" spans="1:10" x14ac:dyDescent="0.25">
      <c r="A305" s="3">
        <v>0</v>
      </c>
      <c r="B305" s="3" t="s">
        <v>5</v>
      </c>
      <c r="C305" s="3" t="str">
        <f t="shared" si="9"/>
        <v>0V1</v>
      </c>
      <c r="D305" s="3">
        <v>106</v>
      </c>
      <c r="E305" s="3">
        <v>107</v>
      </c>
      <c r="F305" s="3">
        <v>109</v>
      </c>
      <c r="G305" s="3">
        <v>110</v>
      </c>
      <c r="H305" s="3">
        <v>111</v>
      </c>
      <c r="I305" s="3">
        <v>113</v>
      </c>
      <c r="J305" s="3">
        <v>114</v>
      </c>
    </row>
    <row r="306" spans="1:10" x14ac:dyDescent="0.25">
      <c r="A306" s="3">
        <v>0</v>
      </c>
      <c r="B306" s="3" t="s">
        <v>7</v>
      </c>
      <c r="C306" s="3" t="str">
        <f t="shared" si="9"/>
        <v>0VR</v>
      </c>
      <c r="D306" s="3">
        <v>113</v>
      </c>
      <c r="E306" s="3">
        <v>113</v>
      </c>
      <c r="F306" s="3">
        <v>114</v>
      </c>
      <c r="G306" s="3">
        <v>115</v>
      </c>
      <c r="H306" s="3">
        <v>116</v>
      </c>
      <c r="I306" s="3">
        <v>117</v>
      </c>
      <c r="J306" s="3">
        <v>118</v>
      </c>
    </row>
    <row r="307" spans="1:10" x14ac:dyDescent="0.25">
      <c r="A307" s="3">
        <v>0</v>
      </c>
      <c r="B307" s="3" t="s">
        <v>6</v>
      </c>
      <c r="C307" s="3" t="str">
        <f t="shared" si="9"/>
        <v>0V2</v>
      </c>
      <c r="D307" s="3">
        <v>119</v>
      </c>
      <c r="E307" s="3">
        <v>119</v>
      </c>
      <c r="F307" s="3">
        <v>119</v>
      </c>
      <c r="G307" s="3">
        <v>119</v>
      </c>
      <c r="H307" s="3">
        <v>120</v>
      </c>
      <c r="I307" s="3">
        <v>120</v>
      </c>
      <c r="J307" s="3">
        <v>121</v>
      </c>
    </row>
    <row r="308" spans="1:10" x14ac:dyDescent="0.25">
      <c r="A308" s="3">
        <v>0</v>
      </c>
      <c r="B308" s="4" t="s">
        <v>8</v>
      </c>
      <c r="C308" s="3" t="str">
        <f t="shared" si="9"/>
        <v>0TOFL</v>
      </c>
      <c r="D308" s="3">
        <v>4227</v>
      </c>
      <c r="E308" s="3">
        <v>4281</v>
      </c>
      <c r="F308" s="3">
        <v>4523</v>
      </c>
      <c r="G308" s="3">
        <v>4718</v>
      </c>
      <c r="H308" s="3">
        <v>4952</v>
      </c>
      <c r="I308" s="3">
        <v>5202</v>
      </c>
      <c r="J308" s="3">
        <v>5504</v>
      </c>
    </row>
    <row r="309" spans="1:10" x14ac:dyDescent="0.25">
      <c r="A309" s="3">
        <v>10</v>
      </c>
      <c r="B309" s="3" t="s">
        <v>5</v>
      </c>
      <c r="C309" s="3" t="str">
        <f t="shared" si="9"/>
        <v>10V1</v>
      </c>
      <c r="D309" s="3">
        <v>106</v>
      </c>
      <c r="E309" s="3">
        <v>107</v>
      </c>
      <c r="F309" s="3">
        <v>109</v>
      </c>
      <c r="G309" s="3">
        <v>110</v>
      </c>
      <c r="H309" s="3">
        <v>111</v>
      </c>
      <c r="I309" s="3">
        <v>113</v>
      </c>
      <c r="J309" s="3">
        <v>114</v>
      </c>
    </row>
    <row r="310" spans="1:10" x14ac:dyDescent="0.25">
      <c r="A310" s="3">
        <v>10</v>
      </c>
      <c r="B310" s="3" t="s">
        <v>7</v>
      </c>
      <c r="C310" s="3" t="str">
        <f t="shared" si="9"/>
        <v>10VR</v>
      </c>
      <c r="D310" s="3">
        <v>113</v>
      </c>
      <c r="E310" s="3">
        <v>113</v>
      </c>
      <c r="F310" s="3">
        <v>114</v>
      </c>
      <c r="G310" s="3">
        <v>115</v>
      </c>
      <c r="H310" s="3">
        <v>116</v>
      </c>
      <c r="I310" s="3">
        <v>117</v>
      </c>
      <c r="J310" s="3">
        <v>118</v>
      </c>
    </row>
    <row r="311" spans="1:10" x14ac:dyDescent="0.25">
      <c r="A311" s="3">
        <v>10</v>
      </c>
      <c r="B311" s="3" t="s">
        <v>6</v>
      </c>
      <c r="C311" s="3" t="str">
        <f t="shared" si="9"/>
        <v>10V2</v>
      </c>
      <c r="D311" s="3">
        <v>119</v>
      </c>
      <c r="E311" s="3">
        <v>119</v>
      </c>
      <c r="F311" s="3">
        <v>119</v>
      </c>
      <c r="G311" s="3">
        <v>119</v>
      </c>
      <c r="H311" s="3">
        <v>120</v>
      </c>
      <c r="I311" s="3">
        <v>120</v>
      </c>
      <c r="J311" s="3">
        <v>121</v>
      </c>
    </row>
    <row r="312" spans="1:10" x14ac:dyDescent="0.25">
      <c r="A312" s="3">
        <v>10</v>
      </c>
      <c r="B312" s="4" t="s">
        <v>8</v>
      </c>
      <c r="C312" s="3" t="str">
        <f t="shared" si="9"/>
        <v>10TOFL</v>
      </c>
      <c r="D312" s="3">
        <v>4365</v>
      </c>
      <c r="E312" s="3">
        <v>4421</v>
      </c>
      <c r="F312" s="3">
        <v>4683</v>
      </c>
      <c r="G312" s="3">
        <v>4876</v>
      </c>
      <c r="H312" s="3">
        <v>5127</v>
      </c>
      <c r="I312" s="3">
        <v>5388</v>
      </c>
      <c r="J312" s="3">
        <v>5703</v>
      </c>
    </row>
    <row r="313" spans="1:10" x14ac:dyDescent="0.25">
      <c r="A313" s="3">
        <v>15</v>
      </c>
      <c r="B313" s="3" t="s">
        <v>5</v>
      </c>
      <c r="C313" s="3" t="str">
        <f t="shared" si="9"/>
        <v>15V1</v>
      </c>
      <c r="D313" s="3">
        <v>108</v>
      </c>
      <c r="E313" s="3">
        <v>109</v>
      </c>
      <c r="F313" s="3">
        <v>110</v>
      </c>
      <c r="G313" s="3">
        <v>111</v>
      </c>
      <c r="H313" s="3">
        <v>113</v>
      </c>
      <c r="I313" s="3">
        <v>114</v>
      </c>
      <c r="J313" s="3">
        <v>116</v>
      </c>
    </row>
    <row r="314" spans="1:10" x14ac:dyDescent="0.25">
      <c r="A314" s="3">
        <v>15</v>
      </c>
      <c r="B314" s="3" t="s">
        <v>7</v>
      </c>
      <c r="C314" s="3" t="str">
        <f t="shared" si="9"/>
        <v>15VR</v>
      </c>
      <c r="D314" s="3">
        <v>114</v>
      </c>
      <c r="E314" s="3">
        <v>115</v>
      </c>
      <c r="F314" s="3">
        <v>115</v>
      </c>
      <c r="G314" s="3">
        <v>116</v>
      </c>
      <c r="H314" s="3">
        <v>117</v>
      </c>
      <c r="I314" s="3">
        <v>118</v>
      </c>
      <c r="J314" s="3">
        <v>120</v>
      </c>
    </row>
    <row r="315" spans="1:10" x14ac:dyDescent="0.25">
      <c r="A315" s="3">
        <v>15</v>
      </c>
      <c r="B315" s="3" t="s">
        <v>6</v>
      </c>
      <c r="C315" s="3" t="str">
        <f t="shared" si="9"/>
        <v>15V2</v>
      </c>
      <c r="D315" s="3">
        <v>119</v>
      </c>
      <c r="E315" s="3">
        <v>119</v>
      </c>
      <c r="F315" s="3">
        <v>119</v>
      </c>
      <c r="G315" s="3">
        <v>120</v>
      </c>
      <c r="H315" s="3">
        <v>120</v>
      </c>
      <c r="I315" s="3">
        <v>121</v>
      </c>
      <c r="J315" s="3">
        <v>121</v>
      </c>
    </row>
    <row r="316" spans="1:10" x14ac:dyDescent="0.25">
      <c r="A316" s="3">
        <v>15</v>
      </c>
      <c r="B316" s="4" t="s">
        <v>8</v>
      </c>
      <c r="C316" s="3" t="str">
        <f t="shared" si="9"/>
        <v>15TOFL</v>
      </c>
      <c r="D316" s="3">
        <v>4628</v>
      </c>
      <c r="E316" s="3">
        <v>4755</v>
      </c>
      <c r="F316" s="3">
        <v>4958</v>
      </c>
      <c r="G316" s="3">
        <v>5225</v>
      </c>
      <c r="H316" s="3">
        <v>5503</v>
      </c>
      <c r="I316" s="3">
        <v>5782</v>
      </c>
      <c r="J316" s="3">
        <v>6118</v>
      </c>
    </row>
    <row r="317" spans="1:10" x14ac:dyDescent="0.25">
      <c r="A317" s="3">
        <v>20</v>
      </c>
      <c r="B317" s="3" t="s">
        <v>5</v>
      </c>
      <c r="C317" s="3" t="str">
        <f t="shared" si="9"/>
        <v>20V1</v>
      </c>
      <c r="D317" s="3">
        <v>110</v>
      </c>
      <c r="E317" s="3">
        <v>110</v>
      </c>
      <c r="F317" s="3">
        <v>112</v>
      </c>
      <c r="G317" s="3">
        <v>114</v>
      </c>
      <c r="H317" s="3">
        <v>115</v>
      </c>
      <c r="I317" s="3">
        <v>116</v>
      </c>
      <c r="J317" s="3">
        <v>118</v>
      </c>
    </row>
    <row r="318" spans="1:10" x14ac:dyDescent="0.25">
      <c r="A318" s="3">
        <v>20</v>
      </c>
      <c r="B318" s="3" t="s">
        <v>7</v>
      </c>
      <c r="C318" s="3" t="str">
        <f t="shared" si="9"/>
        <v>20VR</v>
      </c>
      <c r="D318" s="3">
        <v>115</v>
      </c>
      <c r="E318" s="3">
        <v>116</v>
      </c>
      <c r="F318" s="3">
        <v>117</v>
      </c>
      <c r="G318" s="3">
        <v>118</v>
      </c>
      <c r="H318" s="3">
        <v>119</v>
      </c>
      <c r="I318" s="3">
        <v>120</v>
      </c>
      <c r="J318" s="3">
        <v>121</v>
      </c>
    </row>
    <row r="319" spans="1:10" x14ac:dyDescent="0.25">
      <c r="A319" s="3">
        <v>20</v>
      </c>
      <c r="B319" s="3" t="s">
        <v>6</v>
      </c>
      <c r="C319" s="3" t="str">
        <f t="shared" si="9"/>
        <v>20V2</v>
      </c>
      <c r="D319" s="3">
        <v>119</v>
      </c>
      <c r="E319" s="3">
        <v>119</v>
      </c>
      <c r="F319" s="3">
        <v>120</v>
      </c>
      <c r="G319" s="3">
        <v>120</v>
      </c>
      <c r="H319" s="3">
        <v>121</v>
      </c>
      <c r="I319" s="3">
        <v>122</v>
      </c>
      <c r="J319" s="3">
        <v>122</v>
      </c>
    </row>
    <row r="320" spans="1:10" x14ac:dyDescent="0.25">
      <c r="A320" s="3">
        <v>20</v>
      </c>
      <c r="B320" s="4" t="s">
        <v>8</v>
      </c>
      <c r="C320" s="3" t="str">
        <f t="shared" si="9"/>
        <v>20TOFL</v>
      </c>
      <c r="D320" s="3">
        <v>5010</v>
      </c>
      <c r="E320" s="3">
        <v>5133</v>
      </c>
      <c r="F320" s="3">
        <v>5431</v>
      </c>
      <c r="G320" s="3">
        <v>5720</v>
      </c>
      <c r="H320" s="3">
        <v>6021</v>
      </c>
      <c r="I320" s="3">
        <v>6324</v>
      </c>
      <c r="J320" s="3">
        <v>6690</v>
      </c>
    </row>
    <row r="321" spans="1:32" x14ac:dyDescent="0.25">
      <c r="A321" s="3">
        <v>25</v>
      </c>
      <c r="B321" s="3" t="s">
        <v>5</v>
      </c>
      <c r="C321" s="3" t="str">
        <f t="shared" si="9"/>
        <v>25V1</v>
      </c>
      <c r="D321" s="3">
        <v>112</v>
      </c>
      <c r="E321" s="3">
        <v>113</v>
      </c>
      <c r="F321" s="3">
        <v>115</v>
      </c>
      <c r="G321" s="3">
        <v>116</v>
      </c>
      <c r="H321" s="3">
        <v>117</v>
      </c>
      <c r="I321" s="3">
        <v>118</v>
      </c>
      <c r="J321" s="5" t="s">
        <v>43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E321" s="12"/>
      <c r="AF321" s="12"/>
    </row>
    <row r="322" spans="1:32" x14ac:dyDescent="0.25">
      <c r="A322" s="3">
        <v>25</v>
      </c>
      <c r="B322" s="3" t="s">
        <v>7</v>
      </c>
      <c r="C322" s="3" t="str">
        <f t="shared" si="9"/>
        <v>25VR</v>
      </c>
      <c r="D322" s="3">
        <v>117</v>
      </c>
      <c r="E322" s="3">
        <v>118</v>
      </c>
      <c r="F322" s="3">
        <v>119</v>
      </c>
      <c r="G322" s="3">
        <v>120</v>
      </c>
      <c r="H322" s="3">
        <v>121</v>
      </c>
      <c r="I322" s="3">
        <v>121</v>
      </c>
      <c r="J322" s="5" t="s">
        <v>43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E322" s="12"/>
      <c r="AF322" s="12"/>
    </row>
    <row r="323" spans="1:32" x14ac:dyDescent="0.25">
      <c r="A323" s="3">
        <v>25</v>
      </c>
      <c r="B323" s="3" t="s">
        <v>6</v>
      </c>
      <c r="C323" s="3" t="str">
        <f t="shared" si="9"/>
        <v>25V2</v>
      </c>
      <c r="D323" s="3">
        <v>120</v>
      </c>
      <c r="E323" s="3">
        <v>120</v>
      </c>
      <c r="F323" s="3">
        <v>121</v>
      </c>
      <c r="G323" s="3">
        <v>121</v>
      </c>
      <c r="H323" s="3">
        <v>122</v>
      </c>
      <c r="I323" s="3">
        <v>122</v>
      </c>
      <c r="J323" s="5" t="s">
        <v>43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E323" s="12"/>
      <c r="AF323" s="12"/>
    </row>
    <row r="324" spans="1:32" x14ac:dyDescent="0.25">
      <c r="A324" s="3">
        <v>25</v>
      </c>
      <c r="B324" s="4" t="s">
        <v>8</v>
      </c>
      <c r="C324" s="3" t="str">
        <f t="shared" si="9"/>
        <v>25TOFL</v>
      </c>
      <c r="D324" s="3">
        <v>5529</v>
      </c>
      <c r="E324" s="3">
        <v>5659</v>
      </c>
      <c r="F324" s="3">
        <v>5983</v>
      </c>
      <c r="G324" s="3">
        <v>6308</v>
      </c>
      <c r="H324" s="3">
        <v>6624</v>
      </c>
      <c r="I324" s="3">
        <v>6956</v>
      </c>
      <c r="J324" s="5" t="s">
        <v>43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E324" s="12"/>
      <c r="AF324" s="12"/>
    </row>
    <row r="325" spans="1:32" x14ac:dyDescent="0.25">
      <c r="A325" s="3">
        <v>30</v>
      </c>
      <c r="B325" s="3" t="s">
        <v>5</v>
      </c>
      <c r="C325" s="3" t="str">
        <f t="shared" si="9"/>
        <v>30V1</v>
      </c>
      <c r="D325" s="3">
        <v>115</v>
      </c>
      <c r="E325" s="3">
        <v>116</v>
      </c>
      <c r="F325" s="3">
        <v>117</v>
      </c>
      <c r="G325" s="3">
        <v>118</v>
      </c>
      <c r="H325" s="5" t="s">
        <v>43</v>
      </c>
      <c r="I325" s="5" t="s">
        <v>43</v>
      </c>
      <c r="J325" s="5" t="s">
        <v>43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E325" s="12"/>
      <c r="AF325" s="12"/>
    </row>
    <row r="326" spans="1:32" x14ac:dyDescent="0.25">
      <c r="A326" s="3">
        <v>30</v>
      </c>
      <c r="B326" s="3" t="s">
        <v>7</v>
      </c>
      <c r="C326" s="3" t="str">
        <f t="shared" si="9"/>
        <v>30VR</v>
      </c>
      <c r="D326" s="3">
        <v>119</v>
      </c>
      <c r="E326" s="3">
        <v>119</v>
      </c>
      <c r="F326" s="3">
        <v>120</v>
      </c>
      <c r="G326" s="3">
        <v>121</v>
      </c>
      <c r="H326" s="5" t="s">
        <v>43</v>
      </c>
      <c r="I326" s="5" t="s">
        <v>43</v>
      </c>
      <c r="J326" s="5" t="s">
        <v>43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E326" s="12"/>
      <c r="AF326" s="12"/>
    </row>
    <row r="327" spans="1:32" x14ac:dyDescent="0.25">
      <c r="A327" s="3">
        <v>30</v>
      </c>
      <c r="B327" s="3" t="s">
        <v>6</v>
      </c>
      <c r="C327" s="3" t="str">
        <f t="shared" si="9"/>
        <v>30V2</v>
      </c>
      <c r="D327" s="3">
        <v>121</v>
      </c>
      <c r="E327" s="3">
        <v>121</v>
      </c>
      <c r="F327" s="3">
        <v>122</v>
      </c>
      <c r="G327" s="3">
        <v>122</v>
      </c>
      <c r="H327" s="5" t="s">
        <v>43</v>
      </c>
      <c r="I327" s="5" t="s">
        <v>43</v>
      </c>
      <c r="J327" s="5" t="s">
        <v>43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E327" s="12"/>
      <c r="AF327" s="12"/>
    </row>
    <row r="328" spans="1:32" x14ac:dyDescent="0.25">
      <c r="A328" s="3">
        <v>30</v>
      </c>
      <c r="B328" s="4" t="s">
        <v>8</v>
      </c>
      <c r="C328" s="3" t="str">
        <f t="shared" si="9"/>
        <v>30TOFL</v>
      </c>
      <c r="D328" s="3">
        <v>6117</v>
      </c>
      <c r="E328" s="3">
        <v>6257</v>
      </c>
      <c r="F328" s="3">
        <v>6609</v>
      </c>
      <c r="G328" s="3">
        <v>6963</v>
      </c>
      <c r="H328" s="5" t="s">
        <v>43</v>
      </c>
      <c r="I328" s="5" t="s">
        <v>43</v>
      </c>
      <c r="J328" s="5" t="s">
        <v>43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E328" s="12"/>
      <c r="AF328" s="12"/>
    </row>
    <row r="329" spans="1:32" x14ac:dyDescent="0.25">
      <c r="A329" s="3">
        <v>35</v>
      </c>
      <c r="B329" s="3" t="s">
        <v>5</v>
      </c>
      <c r="C329" s="3" t="str">
        <f t="shared" si="9"/>
        <v>35V1</v>
      </c>
      <c r="D329" s="3">
        <v>118</v>
      </c>
      <c r="E329" s="3">
        <v>118</v>
      </c>
      <c r="F329" s="5" t="s">
        <v>43</v>
      </c>
      <c r="G329" s="5" t="s">
        <v>43</v>
      </c>
      <c r="H329" s="5" t="s">
        <v>43</v>
      </c>
      <c r="I329" s="5" t="s">
        <v>43</v>
      </c>
      <c r="J329" s="5" t="s">
        <v>43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E329" s="12"/>
      <c r="AF329" s="12"/>
    </row>
    <row r="330" spans="1:32" x14ac:dyDescent="0.25">
      <c r="A330" s="3">
        <v>35</v>
      </c>
      <c r="B330" s="3" t="s">
        <v>7</v>
      </c>
      <c r="C330" s="3" t="str">
        <f t="shared" si="9"/>
        <v>35VR</v>
      </c>
      <c r="D330" s="3">
        <v>121</v>
      </c>
      <c r="E330" s="3">
        <v>121</v>
      </c>
      <c r="F330" s="5" t="s">
        <v>43</v>
      </c>
      <c r="G330" s="5" t="s">
        <v>43</v>
      </c>
      <c r="H330" s="5" t="s">
        <v>43</v>
      </c>
      <c r="I330" s="5" t="s">
        <v>43</v>
      </c>
      <c r="J330" s="5" t="s">
        <v>43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E330" s="12"/>
      <c r="AF330" s="12"/>
    </row>
    <row r="331" spans="1:32" x14ac:dyDescent="0.25">
      <c r="A331" s="3">
        <v>35</v>
      </c>
      <c r="B331" s="3" t="s">
        <v>6</v>
      </c>
      <c r="C331" s="3" t="str">
        <f t="shared" si="9"/>
        <v>35V2</v>
      </c>
      <c r="D331" s="3">
        <v>122</v>
      </c>
      <c r="E331" s="3">
        <v>122</v>
      </c>
      <c r="F331" s="5" t="s">
        <v>43</v>
      </c>
      <c r="G331" s="5" t="s">
        <v>43</v>
      </c>
      <c r="H331" s="5" t="s">
        <v>43</v>
      </c>
      <c r="I331" s="5" t="s">
        <v>43</v>
      </c>
      <c r="J331" s="5" t="s">
        <v>43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E331" s="12"/>
      <c r="AF331" s="12"/>
    </row>
    <row r="332" spans="1:32" x14ac:dyDescent="0.25">
      <c r="A332" s="3">
        <v>35</v>
      </c>
      <c r="B332" s="4" t="s">
        <v>8</v>
      </c>
      <c r="C332" s="3" t="str">
        <f t="shared" si="9"/>
        <v>35TOFL</v>
      </c>
      <c r="D332" s="3">
        <v>6782</v>
      </c>
      <c r="E332" s="3">
        <v>6936</v>
      </c>
      <c r="F332" s="5" t="s">
        <v>43</v>
      </c>
      <c r="G332" s="5" t="s">
        <v>43</v>
      </c>
      <c r="H332" s="5" t="s">
        <v>43</v>
      </c>
      <c r="I332" s="5" t="s">
        <v>43</v>
      </c>
      <c r="J332" s="5" t="s">
        <v>43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E332" s="12"/>
      <c r="AF332" s="12"/>
    </row>
    <row r="334" spans="1:32" x14ac:dyDescent="0.25">
      <c r="A334" s="46" t="s">
        <v>13</v>
      </c>
      <c r="B334" s="46"/>
      <c r="C334" s="46"/>
      <c r="D334" s="46"/>
      <c r="E334" s="46"/>
      <c r="F334" s="46"/>
      <c r="G334" s="46"/>
      <c r="H334" s="46"/>
      <c r="I334" s="46"/>
      <c r="J334" s="46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E334" s="9"/>
      <c r="AF334" s="9"/>
    </row>
    <row r="335" spans="1:32" x14ac:dyDescent="0.25">
      <c r="A335" s="44" t="s">
        <v>22</v>
      </c>
      <c r="B335" s="44"/>
      <c r="C335" s="44"/>
      <c r="D335" s="44"/>
      <c r="E335" s="44"/>
      <c r="F335" s="44"/>
      <c r="G335" s="44"/>
      <c r="H335" s="44"/>
      <c r="I335" s="44"/>
      <c r="J335" s="44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E335" s="13"/>
      <c r="AF335" s="13"/>
    </row>
    <row r="336" spans="1:32" x14ac:dyDescent="0.25">
      <c r="A336" s="45" t="s">
        <v>2</v>
      </c>
      <c r="B336" s="45" t="s">
        <v>3</v>
      </c>
      <c r="C336" s="42" t="s">
        <v>35</v>
      </c>
      <c r="D336" s="45" t="s">
        <v>4</v>
      </c>
      <c r="E336" s="45"/>
      <c r="F336" s="45"/>
      <c r="G336" s="45"/>
      <c r="H336" s="45"/>
      <c r="I336" s="45"/>
      <c r="J336" s="45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E336" s="10"/>
      <c r="AF336" s="10"/>
    </row>
    <row r="337" spans="1:32" x14ac:dyDescent="0.25">
      <c r="A337" s="45"/>
      <c r="B337" s="45"/>
      <c r="C337" s="43"/>
      <c r="D337" s="2">
        <v>7800</v>
      </c>
      <c r="E337" s="2">
        <v>8000</v>
      </c>
      <c r="F337" s="2">
        <v>8500</v>
      </c>
      <c r="G337" s="2">
        <v>9000</v>
      </c>
      <c r="H337" s="2">
        <v>9500</v>
      </c>
      <c r="I337" s="2">
        <v>10000</v>
      </c>
      <c r="J337" s="2">
        <v>10600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E337" s="11"/>
      <c r="AF337" s="11"/>
    </row>
    <row r="338" spans="1:32" x14ac:dyDescent="0.25">
      <c r="A338" s="19" t="s">
        <v>36</v>
      </c>
      <c r="B338" s="3" t="s">
        <v>5</v>
      </c>
      <c r="C338" s="3" t="str">
        <f>CONCATENATE(A338, B338)</f>
        <v>M40V1</v>
      </c>
      <c r="D338" s="3">
        <v>107</v>
      </c>
      <c r="E338" s="3">
        <v>108</v>
      </c>
      <c r="F338" s="3">
        <v>110</v>
      </c>
      <c r="G338" s="3">
        <v>111</v>
      </c>
      <c r="H338" s="3">
        <v>112</v>
      </c>
      <c r="I338" s="3">
        <v>114</v>
      </c>
      <c r="J338" s="3">
        <v>115</v>
      </c>
    </row>
    <row r="339" spans="1:32" x14ac:dyDescent="0.25">
      <c r="A339" s="19" t="s">
        <v>36</v>
      </c>
      <c r="B339" s="3" t="s">
        <v>7</v>
      </c>
      <c r="C339" s="3" t="str">
        <f t="shared" ref="C339:C369" si="10">CONCATENATE(A339, B339)</f>
        <v>M40VR</v>
      </c>
      <c r="D339" s="3">
        <v>113</v>
      </c>
      <c r="E339" s="3">
        <v>114</v>
      </c>
      <c r="F339" s="3">
        <v>115</v>
      </c>
      <c r="G339" s="3">
        <v>116</v>
      </c>
      <c r="H339" s="3">
        <v>117</v>
      </c>
      <c r="I339" s="3">
        <v>118</v>
      </c>
      <c r="J339" s="3">
        <v>119</v>
      </c>
    </row>
    <row r="340" spans="1:32" x14ac:dyDescent="0.25">
      <c r="A340" s="19" t="s">
        <v>36</v>
      </c>
      <c r="B340" s="3" t="s">
        <v>6</v>
      </c>
      <c r="C340" s="3" t="str">
        <f t="shared" si="10"/>
        <v>M40V2</v>
      </c>
      <c r="D340" s="3">
        <v>119</v>
      </c>
      <c r="E340" s="3">
        <v>119</v>
      </c>
      <c r="F340" s="3">
        <v>120</v>
      </c>
      <c r="G340" s="3">
        <v>120</v>
      </c>
      <c r="H340" s="3">
        <v>120</v>
      </c>
      <c r="I340" s="3">
        <v>121</v>
      </c>
      <c r="J340" s="3">
        <v>121</v>
      </c>
    </row>
    <row r="341" spans="1:32" x14ac:dyDescent="0.25">
      <c r="A341" s="19" t="s">
        <v>36</v>
      </c>
      <c r="B341" s="4" t="s">
        <v>8</v>
      </c>
      <c r="C341" s="3" t="str">
        <f t="shared" si="10"/>
        <v>M40TOFL</v>
      </c>
      <c r="D341" s="3">
        <v>3867</v>
      </c>
      <c r="E341" s="3">
        <v>3955</v>
      </c>
      <c r="F341" s="3">
        <v>4183</v>
      </c>
      <c r="G341" s="3">
        <v>4353</v>
      </c>
      <c r="H341" s="3">
        <v>4572</v>
      </c>
      <c r="I341" s="3">
        <v>4798</v>
      </c>
      <c r="J341" s="3">
        <v>5070</v>
      </c>
    </row>
    <row r="342" spans="1:32" x14ac:dyDescent="0.25">
      <c r="A342" s="19" t="s">
        <v>37</v>
      </c>
      <c r="B342" s="3" t="s">
        <v>5</v>
      </c>
      <c r="C342" s="3" t="str">
        <f t="shared" si="10"/>
        <v>M10V1</v>
      </c>
      <c r="D342" s="3">
        <v>107</v>
      </c>
      <c r="E342" s="3">
        <v>107</v>
      </c>
      <c r="F342" s="3">
        <v>109</v>
      </c>
      <c r="G342" s="3">
        <v>110</v>
      </c>
      <c r="H342" s="3">
        <v>112</v>
      </c>
      <c r="I342" s="3">
        <v>113</v>
      </c>
      <c r="J342" s="3">
        <v>115</v>
      </c>
    </row>
    <row r="343" spans="1:32" x14ac:dyDescent="0.25">
      <c r="A343" s="19" t="s">
        <v>37</v>
      </c>
      <c r="B343" s="3" t="s">
        <v>7</v>
      </c>
      <c r="C343" s="3" t="str">
        <f t="shared" si="10"/>
        <v>M10VR</v>
      </c>
      <c r="D343" s="3">
        <v>113</v>
      </c>
      <c r="E343" s="3">
        <v>113</v>
      </c>
      <c r="F343" s="3">
        <v>115</v>
      </c>
      <c r="G343" s="3">
        <v>115</v>
      </c>
      <c r="H343" s="3">
        <v>117</v>
      </c>
      <c r="I343" s="3">
        <v>118</v>
      </c>
      <c r="J343" s="3">
        <v>119</v>
      </c>
    </row>
    <row r="344" spans="1:32" x14ac:dyDescent="0.25">
      <c r="A344" s="19" t="s">
        <v>37</v>
      </c>
      <c r="B344" s="3" t="s">
        <v>6</v>
      </c>
      <c r="C344" s="3" t="str">
        <f t="shared" si="10"/>
        <v>M10V2</v>
      </c>
      <c r="D344" s="3">
        <v>119</v>
      </c>
      <c r="E344" s="3">
        <v>118</v>
      </c>
      <c r="F344" s="3">
        <v>119</v>
      </c>
      <c r="G344" s="3">
        <v>119</v>
      </c>
      <c r="H344" s="3">
        <v>120</v>
      </c>
      <c r="I344" s="3">
        <v>120</v>
      </c>
      <c r="J344" s="3">
        <v>121</v>
      </c>
    </row>
    <row r="345" spans="1:32" x14ac:dyDescent="0.25">
      <c r="A345" s="19" t="s">
        <v>37</v>
      </c>
      <c r="B345" s="4" t="s">
        <v>8</v>
      </c>
      <c r="C345" s="3" t="str">
        <f t="shared" si="10"/>
        <v>M10TOFL</v>
      </c>
      <c r="D345" s="3">
        <v>4283</v>
      </c>
      <c r="E345" s="3">
        <v>4368</v>
      </c>
      <c r="F345" s="3">
        <v>4636</v>
      </c>
      <c r="G345" s="3">
        <v>4823</v>
      </c>
      <c r="H345" s="3">
        <v>5071</v>
      </c>
      <c r="I345" s="3">
        <v>5327</v>
      </c>
      <c r="J345" s="3">
        <v>5635</v>
      </c>
    </row>
    <row r="346" spans="1:32" x14ac:dyDescent="0.25">
      <c r="A346" s="3">
        <v>0</v>
      </c>
      <c r="B346" s="3" t="s">
        <v>5</v>
      </c>
      <c r="C346" s="3" t="str">
        <f t="shared" si="10"/>
        <v>0V1</v>
      </c>
      <c r="D346" s="3">
        <v>107</v>
      </c>
      <c r="E346" s="3">
        <v>107</v>
      </c>
      <c r="F346" s="3">
        <v>109</v>
      </c>
      <c r="G346" s="3">
        <v>110</v>
      </c>
      <c r="H346" s="3">
        <v>112</v>
      </c>
      <c r="I346" s="3">
        <v>113</v>
      </c>
      <c r="J346" s="3">
        <v>115</v>
      </c>
    </row>
    <row r="347" spans="1:32" x14ac:dyDescent="0.25">
      <c r="A347" s="3">
        <v>0</v>
      </c>
      <c r="B347" s="3" t="s">
        <v>7</v>
      </c>
      <c r="C347" s="3" t="str">
        <f t="shared" si="10"/>
        <v>0VR</v>
      </c>
      <c r="D347" s="3">
        <v>113</v>
      </c>
      <c r="E347" s="3">
        <v>113</v>
      </c>
      <c r="F347" s="3">
        <v>115</v>
      </c>
      <c r="G347" s="3">
        <v>116</v>
      </c>
      <c r="H347" s="3">
        <v>117</v>
      </c>
      <c r="I347" s="3">
        <v>118</v>
      </c>
      <c r="J347" s="3">
        <v>119</v>
      </c>
    </row>
    <row r="348" spans="1:32" x14ac:dyDescent="0.25">
      <c r="A348" s="3">
        <v>0</v>
      </c>
      <c r="B348" s="3" t="s">
        <v>6</v>
      </c>
      <c r="C348" s="3" t="str">
        <f t="shared" si="10"/>
        <v>0V2</v>
      </c>
      <c r="D348" s="3">
        <v>119</v>
      </c>
      <c r="E348" s="3">
        <v>118</v>
      </c>
      <c r="F348" s="3">
        <v>119</v>
      </c>
      <c r="G348" s="3">
        <v>119</v>
      </c>
      <c r="H348" s="3">
        <v>120</v>
      </c>
      <c r="I348" s="3">
        <v>120</v>
      </c>
      <c r="J348" s="3">
        <v>121</v>
      </c>
    </row>
    <row r="349" spans="1:32" x14ac:dyDescent="0.25">
      <c r="A349" s="3">
        <v>0</v>
      </c>
      <c r="B349" s="4" t="s">
        <v>8</v>
      </c>
      <c r="C349" s="3" t="str">
        <f t="shared" si="10"/>
        <v>0TOFL</v>
      </c>
      <c r="D349" s="3">
        <v>4432</v>
      </c>
      <c r="E349" s="3">
        <v>4530</v>
      </c>
      <c r="F349" s="3">
        <v>4805</v>
      </c>
      <c r="G349" s="3">
        <v>5004</v>
      </c>
      <c r="H349" s="3">
        <v>5264</v>
      </c>
      <c r="I349" s="3">
        <v>5531</v>
      </c>
      <c r="J349" s="3">
        <v>5852</v>
      </c>
    </row>
    <row r="350" spans="1:32" x14ac:dyDescent="0.25">
      <c r="A350" s="3">
        <v>10</v>
      </c>
      <c r="B350" s="3" t="s">
        <v>5</v>
      </c>
      <c r="C350" s="3" t="str">
        <f t="shared" si="10"/>
        <v>10V1</v>
      </c>
      <c r="D350" s="3">
        <v>107</v>
      </c>
      <c r="E350" s="3">
        <v>108</v>
      </c>
      <c r="F350" s="3">
        <v>109</v>
      </c>
      <c r="G350" s="3">
        <v>111</v>
      </c>
      <c r="H350" s="3">
        <v>112</v>
      </c>
      <c r="I350" s="3">
        <v>114</v>
      </c>
      <c r="J350" s="3">
        <v>115</v>
      </c>
    </row>
    <row r="351" spans="1:32" x14ac:dyDescent="0.25">
      <c r="A351" s="3">
        <v>10</v>
      </c>
      <c r="B351" s="3" t="s">
        <v>7</v>
      </c>
      <c r="C351" s="3" t="str">
        <f t="shared" si="10"/>
        <v>10VR</v>
      </c>
      <c r="D351" s="3">
        <v>113</v>
      </c>
      <c r="E351" s="3">
        <v>114</v>
      </c>
      <c r="F351" s="3">
        <v>115</v>
      </c>
      <c r="G351" s="3">
        <v>116</v>
      </c>
      <c r="H351" s="3">
        <v>117</v>
      </c>
      <c r="I351" s="3">
        <v>118</v>
      </c>
      <c r="J351" s="3">
        <v>119</v>
      </c>
    </row>
    <row r="352" spans="1:32" x14ac:dyDescent="0.25">
      <c r="A352" s="3">
        <v>10</v>
      </c>
      <c r="B352" s="3" t="s">
        <v>6</v>
      </c>
      <c r="C352" s="3" t="str">
        <f t="shared" si="10"/>
        <v>10V2</v>
      </c>
      <c r="D352" s="3">
        <v>118</v>
      </c>
      <c r="E352" s="3">
        <v>119</v>
      </c>
      <c r="F352" s="3">
        <v>119</v>
      </c>
      <c r="G352" s="3">
        <v>119</v>
      </c>
      <c r="H352" s="3">
        <v>120</v>
      </c>
      <c r="I352" s="3">
        <v>121</v>
      </c>
      <c r="J352" s="3">
        <v>121</v>
      </c>
    </row>
    <row r="353" spans="1:32" x14ac:dyDescent="0.25">
      <c r="A353" s="3">
        <v>10</v>
      </c>
      <c r="B353" s="4" t="s">
        <v>8</v>
      </c>
      <c r="C353" s="3" t="str">
        <f t="shared" si="10"/>
        <v>10TOFL</v>
      </c>
      <c r="D353" s="3">
        <v>4627</v>
      </c>
      <c r="E353" s="3">
        <v>4739</v>
      </c>
      <c r="F353" s="3">
        <v>4994</v>
      </c>
      <c r="G353" s="3">
        <v>5232</v>
      </c>
      <c r="H353" s="3">
        <v>5509</v>
      </c>
      <c r="I353" s="3">
        <v>5790</v>
      </c>
      <c r="J353" s="3">
        <v>6128</v>
      </c>
    </row>
    <row r="354" spans="1:32" x14ac:dyDescent="0.25">
      <c r="A354" s="3">
        <v>15</v>
      </c>
      <c r="B354" s="3" t="s">
        <v>5</v>
      </c>
      <c r="C354" s="3" t="str">
        <f t="shared" si="10"/>
        <v>15V1</v>
      </c>
      <c r="D354" s="3">
        <v>109</v>
      </c>
      <c r="E354" s="3">
        <v>110</v>
      </c>
      <c r="F354" s="3">
        <v>112</v>
      </c>
      <c r="G354" s="3">
        <v>113</v>
      </c>
      <c r="H354" s="3">
        <v>114</v>
      </c>
      <c r="I354" s="3">
        <v>116</v>
      </c>
      <c r="J354" s="3">
        <v>117</v>
      </c>
    </row>
    <row r="355" spans="1:32" x14ac:dyDescent="0.25">
      <c r="A355" s="3">
        <v>15</v>
      </c>
      <c r="B355" s="3" t="s">
        <v>7</v>
      </c>
      <c r="C355" s="3" t="str">
        <f t="shared" si="10"/>
        <v>15VR</v>
      </c>
      <c r="D355" s="3">
        <v>115</v>
      </c>
      <c r="E355" s="3">
        <v>115</v>
      </c>
      <c r="F355" s="3">
        <v>116</v>
      </c>
      <c r="G355" s="3">
        <v>118</v>
      </c>
      <c r="H355" s="3">
        <v>119</v>
      </c>
      <c r="I355" s="3">
        <v>120</v>
      </c>
      <c r="J355" s="3">
        <v>121</v>
      </c>
    </row>
    <row r="356" spans="1:32" x14ac:dyDescent="0.25">
      <c r="A356" s="3">
        <v>15</v>
      </c>
      <c r="B356" s="3" t="s">
        <v>6</v>
      </c>
      <c r="C356" s="3" t="str">
        <f t="shared" si="10"/>
        <v>15V2</v>
      </c>
      <c r="D356" s="3">
        <v>119</v>
      </c>
      <c r="E356" s="3">
        <v>119</v>
      </c>
      <c r="F356" s="3">
        <v>120</v>
      </c>
      <c r="G356" s="3">
        <v>120</v>
      </c>
      <c r="H356" s="3">
        <v>121</v>
      </c>
      <c r="I356" s="3">
        <v>121</v>
      </c>
      <c r="J356" s="3">
        <v>122</v>
      </c>
    </row>
    <row r="357" spans="1:32" x14ac:dyDescent="0.25">
      <c r="A357" s="3">
        <v>15</v>
      </c>
      <c r="B357" s="4" t="s">
        <v>8</v>
      </c>
      <c r="C357" s="3" t="str">
        <f t="shared" si="10"/>
        <v>15TOFL</v>
      </c>
      <c r="D357" s="3">
        <v>5051</v>
      </c>
      <c r="E357" s="3">
        <v>5137</v>
      </c>
      <c r="F357" s="3">
        <v>5439</v>
      </c>
      <c r="G357" s="3">
        <v>5731</v>
      </c>
      <c r="H357" s="3">
        <v>6034</v>
      </c>
      <c r="I357" s="3">
        <v>6339</v>
      </c>
      <c r="J357" s="3">
        <v>6708</v>
      </c>
    </row>
    <row r="358" spans="1:32" x14ac:dyDescent="0.25">
      <c r="A358" s="3">
        <v>20</v>
      </c>
      <c r="B358" s="3" t="s">
        <v>5</v>
      </c>
      <c r="C358" s="3" t="str">
        <f t="shared" si="10"/>
        <v>20V1</v>
      </c>
      <c r="D358" s="3">
        <v>112</v>
      </c>
      <c r="E358" s="3">
        <v>112</v>
      </c>
      <c r="F358" s="3">
        <v>114</v>
      </c>
      <c r="G358" s="3">
        <v>115</v>
      </c>
      <c r="H358" s="3">
        <v>117</v>
      </c>
      <c r="I358" s="3">
        <v>118</v>
      </c>
      <c r="J358" s="5" t="s">
        <v>43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E358" s="12"/>
      <c r="AF358" s="12"/>
    </row>
    <row r="359" spans="1:32" x14ac:dyDescent="0.25">
      <c r="A359" s="3">
        <v>20</v>
      </c>
      <c r="B359" s="3" t="s">
        <v>7</v>
      </c>
      <c r="C359" s="3" t="str">
        <f t="shared" si="10"/>
        <v>20VR</v>
      </c>
      <c r="D359" s="3">
        <v>117</v>
      </c>
      <c r="E359" s="3">
        <v>117</v>
      </c>
      <c r="F359" s="3">
        <v>118</v>
      </c>
      <c r="G359" s="3">
        <v>119</v>
      </c>
      <c r="H359" s="3">
        <v>120</v>
      </c>
      <c r="I359" s="3">
        <v>121</v>
      </c>
      <c r="J359" s="5" t="s">
        <v>43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E359" s="12"/>
      <c r="AF359" s="12"/>
    </row>
    <row r="360" spans="1:32" x14ac:dyDescent="0.25">
      <c r="A360" s="3">
        <v>20</v>
      </c>
      <c r="B360" s="3" t="s">
        <v>6</v>
      </c>
      <c r="C360" s="3" t="str">
        <f t="shared" si="10"/>
        <v>20V2</v>
      </c>
      <c r="D360" s="3">
        <v>120</v>
      </c>
      <c r="E360" s="3">
        <v>120</v>
      </c>
      <c r="F360" s="3">
        <v>121</v>
      </c>
      <c r="G360" s="3">
        <v>121</v>
      </c>
      <c r="H360" s="3">
        <v>122</v>
      </c>
      <c r="I360" s="3">
        <v>122</v>
      </c>
      <c r="J360" s="5" t="s">
        <v>43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E360" s="12"/>
      <c r="AF360" s="12"/>
    </row>
    <row r="361" spans="1:32" x14ac:dyDescent="0.25">
      <c r="A361" s="3">
        <v>20</v>
      </c>
      <c r="B361" s="4" t="s">
        <v>8</v>
      </c>
      <c r="C361" s="3" t="str">
        <f t="shared" si="10"/>
        <v>20TOFL</v>
      </c>
      <c r="D361" s="3">
        <v>5517</v>
      </c>
      <c r="E361" s="3">
        <v>5647</v>
      </c>
      <c r="F361" s="3">
        <v>5973</v>
      </c>
      <c r="G361" s="3">
        <v>6288</v>
      </c>
      <c r="H361" s="3">
        <v>6618</v>
      </c>
      <c r="I361" s="3">
        <v>6950</v>
      </c>
      <c r="J361" s="5" t="s">
        <v>43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E361" s="12"/>
      <c r="AF361" s="12"/>
    </row>
    <row r="362" spans="1:32" x14ac:dyDescent="0.25">
      <c r="A362" s="3">
        <v>25</v>
      </c>
      <c r="B362" s="3" t="s">
        <v>5</v>
      </c>
      <c r="C362" s="3" t="str">
        <f t="shared" si="10"/>
        <v>25V1</v>
      </c>
      <c r="D362" s="3">
        <v>114</v>
      </c>
      <c r="E362" s="3">
        <v>115</v>
      </c>
      <c r="F362" s="3">
        <v>116</v>
      </c>
      <c r="G362" s="3">
        <v>118</v>
      </c>
      <c r="H362" s="3">
        <v>119</v>
      </c>
      <c r="I362" s="5" t="s">
        <v>43</v>
      </c>
      <c r="J362" s="5" t="s">
        <v>43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E362" s="12"/>
      <c r="AF362" s="12"/>
    </row>
    <row r="363" spans="1:32" x14ac:dyDescent="0.25">
      <c r="A363" s="3">
        <v>25</v>
      </c>
      <c r="B363" s="3" t="s">
        <v>7</v>
      </c>
      <c r="C363" s="3" t="str">
        <f t="shared" si="10"/>
        <v>25VR</v>
      </c>
      <c r="D363" s="3">
        <v>118</v>
      </c>
      <c r="E363" s="3">
        <v>119</v>
      </c>
      <c r="F363" s="3">
        <v>120</v>
      </c>
      <c r="G363" s="3">
        <v>121</v>
      </c>
      <c r="H363" s="3">
        <v>122</v>
      </c>
      <c r="I363" s="5" t="s">
        <v>43</v>
      </c>
      <c r="J363" s="5" t="s">
        <v>43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E363" s="12"/>
      <c r="AF363" s="12"/>
    </row>
    <row r="364" spans="1:32" x14ac:dyDescent="0.25">
      <c r="A364" s="3">
        <v>25</v>
      </c>
      <c r="B364" s="3" t="s">
        <v>6</v>
      </c>
      <c r="C364" s="3" t="str">
        <f t="shared" si="10"/>
        <v>25V2</v>
      </c>
      <c r="D364" s="3">
        <v>121</v>
      </c>
      <c r="E364" s="3">
        <v>121</v>
      </c>
      <c r="F364" s="3">
        <v>122</v>
      </c>
      <c r="G364" s="3">
        <v>122</v>
      </c>
      <c r="H364" s="3">
        <v>122</v>
      </c>
      <c r="I364" s="5" t="s">
        <v>43</v>
      </c>
      <c r="J364" s="5" t="s">
        <v>43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E364" s="12"/>
      <c r="AF364" s="12"/>
    </row>
    <row r="365" spans="1:32" x14ac:dyDescent="0.25">
      <c r="A365" s="3">
        <v>25</v>
      </c>
      <c r="B365" s="4" t="s">
        <v>8</v>
      </c>
      <c r="C365" s="3" t="str">
        <f t="shared" si="10"/>
        <v>25TOFL</v>
      </c>
      <c r="D365" s="3">
        <v>6101</v>
      </c>
      <c r="E365" s="3">
        <v>6243</v>
      </c>
      <c r="F365" s="3">
        <v>6598</v>
      </c>
      <c r="G365" s="3">
        <v>6954</v>
      </c>
      <c r="H365" s="3">
        <v>7300</v>
      </c>
      <c r="I365" s="5" t="s">
        <v>43</v>
      </c>
      <c r="J365" s="5" t="s">
        <v>43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E365" s="12"/>
      <c r="AF365" s="12"/>
    </row>
    <row r="366" spans="1:32" x14ac:dyDescent="0.25">
      <c r="A366" s="3">
        <v>30</v>
      </c>
      <c r="B366" s="3" t="s">
        <v>5</v>
      </c>
      <c r="C366" s="3" t="str">
        <f t="shared" si="10"/>
        <v>30V1</v>
      </c>
      <c r="D366" s="3">
        <v>117</v>
      </c>
      <c r="E366" s="3">
        <v>118</v>
      </c>
      <c r="F366" s="3">
        <v>119</v>
      </c>
      <c r="G366" s="5" t="s">
        <v>43</v>
      </c>
      <c r="H366" s="5" t="s">
        <v>43</v>
      </c>
      <c r="I366" s="5" t="s">
        <v>43</v>
      </c>
      <c r="J366" s="5" t="s">
        <v>43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E366" s="12"/>
      <c r="AF366" s="12"/>
    </row>
    <row r="367" spans="1:32" x14ac:dyDescent="0.25">
      <c r="A367" s="3">
        <v>30</v>
      </c>
      <c r="B367" s="3" t="s">
        <v>7</v>
      </c>
      <c r="C367" s="3" t="str">
        <f t="shared" si="10"/>
        <v>30VR</v>
      </c>
      <c r="D367" s="3">
        <v>120</v>
      </c>
      <c r="E367" s="3">
        <v>121</v>
      </c>
      <c r="F367" s="3">
        <v>122</v>
      </c>
      <c r="G367" s="5" t="s">
        <v>43</v>
      </c>
      <c r="H367" s="5" t="s">
        <v>43</v>
      </c>
      <c r="I367" s="5" t="s">
        <v>43</v>
      </c>
      <c r="J367" s="5" t="s">
        <v>43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E367" s="12"/>
      <c r="AF367" s="12"/>
    </row>
    <row r="368" spans="1:32" x14ac:dyDescent="0.25">
      <c r="A368" s="3">
        <v>30</v>
      </c>
      <c r="B368" s="3" t="s">
        <v>6</v>
      </c>
      <c r="C368" s="3" t="str">
        <f t="shared" si="10"/>
        <v>30V2</v>
      </c>
      <c r="D368" s="3">
        <v>122</v>
      </c>
      <c r="E368" s="3">
        <v>122</v>
      </c>
      <c r="F368" s="3">
        <v>122</v>
      </c>
      <c r="G368" s="5" t="s">
        <v>43</v>
      </c>
      <c r="H368" s="5" t="s">
        <v>43</v>
      </c>
      <c r="I368" s="5" t="s">
        <v>43</v>
      </c>
      <c r="J368" s="5" t="s">
        <v>43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E368" s="12"/>
      <c r="AF368" s="12"/>
    </row>
    <row r="369" spans="1:32" x14ac:dyDescent="0.25">
      <c r="A369" s="3">
        <v>30</v>
      </c>
      <c r="B369" s="4" t="s">
        <v>8</v>
      </c>
      <c r="C369" s="3" t="str">
        <f t="shared" si="10"/>
        <v>30TOFL</v>
      </c>
      <c r="D369" s="3">
        <v>6769</v>
      </c>
      <c r="E369" s="3">
        <v>6923</v>
      </c>
      <c r="F369" s="3">
        <v>7310</v>
      </c>
      <c r="G369" s="5" t="s">
        <v>43</v>
      </c>
      <c r="H369" s="5" t="s">
        <v>43</v>
      </c>
      <c r="I369" s="5" t="s">
        <v>43</v>
      </c>
      <c r="J369" s="5" t="s">
        <v>43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E369" s="12"/>
      <c r="AF369" s="12"/>
    </row>
    <row r="371" spans="1:32" x14ac:dyDescent="0.25">
      <c r="A371" s="46" t="s">
        <v>13</v>
      </c>
      <c r="B371" s="46"/>
      <c r="C371" s="46"/>
      <c r="D371" s="46"/>
      <c r="E371" s="46"/>
      <c r="F371" s="46"/>
      <c r="G371" s="46"/>
      <c r="H371" s="46"/>
      <c r="I371" s="46"/>
      <c r="J371" s="46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E371" s="9"/>
      <c r="AF371" s="9"/>
    </row>
    <row r="372" spans="1:32" x14ac:dyDescent="0.25">
      <c r="A372" s="44" t="s">
        <v>23</v>
      </c>
      <c r="B372" s="44"/>
      <c r="C372" s="44"/>
      <c r="D372" s="44"/>
      <c r="E372" s="44"/>
      <c r="F372" s="44"/>
      <c r="G372" s="44"/>
      <c r="H372" s="44"/>
      <c r="I372" s="44"/>
      <c r="J372" s="44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E372" s="13"/>
      <c r="AF372" s="13"/>
    </row>
    <row r="373" spans="1:32" x14ac:dyDescent="0.25">
      <c r="A373" s="45" t="s">
        <v>2</v>
      </c>
      <c r="B373" s="45" t="s">
        <v>3</v>
      </c>
      <c r="C373" s="42" t="s">
        <v>35</v>
      </c>
      <c r="D373" s="45" t="s">
        <v>4</v>
      </c>
      <c r="E373" s="45"/>
      <c r="F373" s="45"/>
      <c r="G373" s="45"/>
      <c r="H373" s="45"/>
      <c r="I373" s="45"/>
      <c r="J373" s="45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E373" s="10"/>
      <c r="AF373" s="10"/>
    </row>
    <row r="374" spans="1:32" x14ac:dyDescent="0.25">
      <c r="A374" s="45"/>
      <c r="B374" s="45"/>
      <c r="C374" s="43"/>
      <c r="D374" s="2">
        <v>7800</v>
      </c>
      <c r="E374" s="2">
        <v>8000</v>
      </c>
      <c r="F374" s="2">
        <v>8500</v>
      </c>
      <c r="G374" s="2">
        <v>9000</v>
      </c>
      <c r="H374" s="2">
        <v>9500</v>
      </c>
      <c r="I374" s="2">
        <v>10000</v>
      </c>
      <c r="J374" s="2">
        <v>10600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E374" s="11"/>
      <c r="AF374" s="11"/>
    </row>
    <row r="375" spans="1:32" x14ac:dyDescent="0.25">
      <c r="A375" s="19" t="s">
        <v>36</v>
      </c>
      <c r="B375" s="3" t="s">
        <v>5</v>
      </c>
      <c r="C375" s="3" t="str">
        <f>CONCATENATE(A375, B375)</f>
        <v>M40V1</v>
      </c>
      <c r="D375" s="3">
        <v>108</v>
      </c>
      <c r="E375" s="3">
        <v>109</v>
      </c>
      <c r="F375" s="3">
        <v>110</v>
      </c>
      <c r="G375" s="3">
        <v>111</v>
      </c>
      <c r="H375" s="3">
        <v>113</v>
      </c>
      <c r="I375" s="3">
        <v>114</v>
      </c>
      <c r="J375" s="3">
        <v>116</v>
      </c>
    </row>
    <row r="376" spans="1:32" x14ac:dyDescent="0.25">
      <c r="A376" s="19" t="s">
        <v>36</v>
      </c>
      <c r="B376" s="3" t="s">
        <v>7</v>
      </c>
      <c r="C376" s="3" t="str">
        <f t="shared" ref="C376:C406" si="11">CONCATENATE(A376, B376)</f>
        <v>M40VR</v>
      </c>
      <c r="D376" s="3">
        <v>114</v>
      </c>
      <c r="E376" s="3">
        <v>114</v>
      </c>
      <c r="F376" s="3">
        <v>115</v>
      </c>
      <c r="G376" s="3">
        <v>116</v>
      </c>
      <c r="H376" s="3">
        <v>117</v>
      </c>
      <c r="I376" s="3">
        <v>118</v>
      </c>
      <c r="J376" s="3">
        <v>119</v>
      </c>
    </row>
    <row r="377" spans="1:32" x14ac:dyDescent="0.25">
      <c r="A377" s="19" t="s">
        <v>36</v>
      </c>
      <c r="B377" s="3" t="s">
        <v>6</v>
      </c>
      <c r="C377" s="3" t="str">
        <f t="shared" si="11"/>
        <v>M40V2</v>
      </c>
      <c r="D377" s="3">
        <v>119</v>
      </c>
      <c r="E377" s="3">
        <v>119</v>
      </c>
      <c r="F377" s="3">
        <v>119</v>
      </c>
      <c r="G377" s="3">
        <v>120</v>
      </c>
      <c r="H377" s="3">
        <v>120</v>
      </c>
      <c r="I377" s="3">
        <v>121</v>
      </c>
      <c r="J377" s="3">
        <v>121</v>
      </c>
    </row>
    <row r="378" spans="1:32" x14ac:dyDescent="0.25">
      <c r="A378" s="19" t="s">
        <v>36</v>
      </c>
      <c r="B378" s="4" t="s">
        <v>8</v>
      </c>
      <c r="C378" s="3" t="str">
        <f t="shared" si="11"/>
        <v>M40TOFL</v>
      </c>
      <c r="D378" s="3">
        <v>4080</v>
      </c>
      <c r="E378" s="3">
        <v>4175</v>
      </c>
      <c r="F378" s="3">
        <v>4374</v>
      </c>
      <c r="G378" s="3">
        <v>4590</v>
      </c>
      <c r="H378" s="3">
        <v>4828</v>
      </c>
      <c r="I378" s="3">
        <v>5067</v>
      </c>
      <c r="J378" s="3">
        <v>5356</v>
      </c>
    </row>
    <row r="379" spans="1:32" x14ac:dyDescent="0.25">
      <c r="A379" s="19" t="s">
        <v>37</v>
      </c>
      <c r="B379" s="3" t="s">
        <v>5</v>
      </c>
      <c r="C379" s="3" t="str">
        <f t="shared" si="11"/>
        <v>M10V1</v>
      </c>
      <c r="D379" s="3">
        <v>107</v>
      </c>
      <c r="E379" s="3">
        <v>108</v>
      </c>
      <c r="F379" s="3">
        <v>110</v>
      </c>
      <c r="G379" s="3">
        <v>111</v>
      </c>
      <c r="H379" s="3">
        <v>113</v>
      </c>
      <c r="I379" s="3">
        <v>114</v>
      </c>
      <c r="J379" s="3">
        <v>116</v>
      </c>
    </row>
    <row r="380" spans="1:32" x14ac:dyDescent="0.25">
      <c r="A380" s="19" t="s">
        <v>37</v>
      </c>
      <c r="B380" s="3" t="s">
        <v>7</v>
      </c>
      <c r="C380" s="3" t="str">
        <f t="shared" si="11"/>
        <v>M10VR</v>
      </c>
      <c r="D380" s="3">
        <v>114</v>
      </c>
      <c r="E380" s="3">
        <v>114</v>
      </c>
      <c r="F380" s="3">
        <v>115</v>
      </c>
      <c r="G380" s="3">
        <v>116</v>
      </c>
      <c r="H380" s="3">
        <v>117</v>
      </c>
      <c r="I380" s="3">
        <v>118</v>
      </c>
      <c r="J380" s="3">
        <v>119</v>
      </c>
    </row>
    <row r="381" spans="1:32" x14ac:dyDescent="0.25">
      <c r="A381" s="19" t="s">
        <v>37</v>
      </c>
      <c r="B381" s="3" t="s">
        <v>6</v>
      </c>
      <c r="C381" s="3" t="str">
        <f t="shared" si="11"/>
        <v>M10V2</v>
      </c>
      <c r="D381" s="3">
        <v>118</v>
      </c>
      <c r="E381" s="3">
        <v>119</v>
      </c>
      <c r="F381" s="3">
        <v>119</v>
      </c>
      <c r="G381" s="3">
        <v>120</v>
      </c>
      <c r="H381" s="3">
        <v>120</v>
      </c>
      <c r="I381" s="3">
        <v>121</v>
      </c>
      <c r="J381" s="3">
        <v>121</v>
      </c>
    </row>
    <row r="382" spans="1:32" x14ac:dyDescent="0.25">
      <c r="A382" s="19" t="s">
        <v>37</v>
      </c>
      <c r="B382" s="4" t="s">
        <v>8</v>
      </c>
      <c r="C382" s="3" t="str">
        <f t="shared" si="11"/>
        <v>M10TOFL</v>
      </c>
      <c r="D382" s="3">
        <v>4535</v>
      </c>
      <c r="E382" s="3">
        <v>4654</v>
      </c>
      <c r="F382" s="3">
        <v>4871</v>
      </c>
      <c r="G382" s="3">
        <v>5120</v>
      </c>
      <c r="H382" s="3">
        <v>5391</v>
      </c>
      <c r="I382" s="3">
        <v>5663</v>
      </c>
      <c r="J382" s="3">
        <v>5992</v>
      </c>
    </row>
    <row r="383" spans="1:32" x14ac:dyDescent="0.25">
      <c r="A383" s="3">
        <v>0</v>
      </c>
      <c r="B383" s="3" t="s">
        <v>5</v>
      </c>
      <c r="C383" s="3" t="str">
        <f t="shared" si="11"/>
        <v>0V1</v>
      </c>
      <c r="D383" s="3">
        <v>107</v>
      </c>
      <c r="E383" s="3">
        <v>108</v>
      </c>
      <c r="F383" s="3">
        <v>109</v>
      </c>
      <c r="G383" s="3">
        <v>111</v>
      </c>
      <c r="H383" s="3">
        <v>113</v>
      </c>
      <c r="I383" s="3">
        <v>114</v>
      </c>
      <c r="J383" s="3">
        <v>116</v>
      </c>
    </row>
    <row r="384" spans="1:32" x14ac:dyDescent="0.25">
      <c r="A384" s="3">
        <v>0</v>
      </c>
      <c r="B384" s="3" t="s">
        <v>7</v>
      </c>
      <c r="C384" s="3" t="str">
        <f t="shared" si="11"/>
        <v>0VR</v>
      </c>
      <c r="D384" s="3">
        <v>114</v>
      </c>
      <c r="E384" s="3">
        <v>114</v>
      </c>
      <c r="F384" s="3">
        <v>115</v>
      </c>
      <c r="G384" s="3">
        <v>116</v>
      </c>
      <c r="H384" s="3">
        <v>117</v>
      </c>
      <c r="I384" s="3">
        <v>118</v>
      </c>
      <c r="J384" s="3">
        <v>119</v>
      </c>
    </row>
    <row r="385" spans="1:32" x14ac:dyDescent="0.25">
      <c r="A385" s="3">
        <v>0</v>
      </c>
      <c r="B385" s="3" t="s">
        <v>6</v>
      </c>
      <c r="C385" s="3" t="str">
        <f t="shared" si="11"/>
        <v>0V2</v>
      </c>
      <c r="D385" s="3">
        <v>118</v>
      </c>
      <c r="E385" s="3">
        <v>119</v>
      </c>
      <c r="F385" s="3">
        <v>119</v>
      </c>
      <c r="G385" s="3">
        <v>119</v>
      </c>
      <c r="H385" s="3">
        <v>120</v>
      </c>
      <c r="I385" s="3">
        <v>121</v>
      </c>
      <c r="J385" s="3">
        <v>121</v>
      </c>
    </row>
    <row r="386" spans="1:32" x14ac:dyDescent="0.25">
      <c r="A386" s="3">
        <v>0</v>
      </c>
      <c r="B386" s="4" t="s">
        <v>8</v>
      </c>
      <c r="C386" s="3" t="str">
        <f t="shared" si="11"/>
        <v>0TOFL</v>
      </c>
      <c r="D386" s="3">
        <v>4695</v>
      </c>
      <c r="E386" s="3">
        <v>4821</v>
      </c>
      <c r="F386" s="3">
        <v>5039</v>
      </c>
      <c r="G386" s="3">
        <v>5305</v>
      </c>
      <c r="H386" s="3">
        <v>5588</v>
      </c>
      <c r="I386" s="3">
        <v>5872</v>
      </c>
      <c r="J386" s="3">
        <v>6214</v>
      </c>
    </row>
    <row r="387" spans="1:32" x14ac:dyDescent="0.25">
      <c r="A387" s="3">
        <v>10</v>
      </c>
      <c r="B387" s="3" t="s">
        <v>5</v>
      </c>
      <c r="C387" s="3" t="str">
        <f t="shared" si="11"/>
        <v>10V1</v>
      </c>
      <c r="D387" s="3">
        <v>109</v>
      </c>
      <c r="E387" s="3">
        <v>109</v>
      </c>
      <c r="F387" s="3">
        <v>111</v>
      </c>
      <c r="G387" s="3">
        <v>112</v>
      </c>
      <c r="H387" s="3">
        <v>114</v>
      </c>
      <c r="I387" s="3">
        <v>115</v>
      </c>
      <c r="J387" s="3">
        <v>117</v>
      </c>
    </row>
    <row r="388" spans="1:32" x14ac:dyDescent="0.25">
      <c r="A388" s="3">
        <v>10</v>
      </c>
      <c r="B388" s="3" t="s">
        <v>7</v>
      </c>
      <c r="C388" s="3" t="str">
        <f t="shared" si="11"/>
        <v>10VR</v>
      </c>
      <c r="D388" s="3">
        <v>115</v>
      </c>
      <c r="E388" s="3">
        <v>115</v>
      </c>
      <c r="F388" s="3">
        <v>116</v>
      </c>
      <c r="G388" s="3">
        <v>117</v>
      </c>
      <c r="H388" s="3">
        <v>118</v>
      </c>
      <c r="I388" s="3">
        <v>119</v>
      </c>
      <c r="J388" s="3">
        <v>120</v>
      </c>
    </row>
    <row r="389" spans="1:32" x14ac:dyDescent="0.25">
      <c r="A389" s="3">
        <v>10</v>
      </c>
      <c r="B389" s="3" t="s">
        <v>6</v>
      </c>
      <c r="C389" s="3" t="str">
        <f t="shared" si="11"/>
        <v>10V2</v>
      </c>
      <c r="D389" s="3">
        <v>119</v>
      </c>
      <c r="E389" s="3">
        <v>119</v>
      </c>
      <c r="F389" s="3">
        <v>119</v>
      </c>
      <c r="G389" s="3">
        <v>120</v>
      </c>
      <c r="H389" s="3">
        <v>121</v>
      </c>
      <c r="I389" s="3">
        <v>121</v>
      </c>
      <c r="J389" s="3">
        <v>122</v>
      </c>
    </row>
    <row r="390" spans="1:32" x14ac:dyDescent="0.25">
      <c r="A390" s="3">
        <v>10</v>
      </c>
      <c r="B390" s="4" t="s">
        <v>8</v>
      </c>
      <c r="C390" s="3" t="str">
        <f t="shared" si="11"/>
        <v>10TOFL</v>
      </c>
      <c r="D390" s="3">
        <v>5094</v>
      </c>
      <c r="E390" s="3">
        <v>5164</v>
      </c>
      <c r="F390" s="3">
        <v>5439</v>
      </c>
      <c r="G390" s="3">
        <v>5741</v>
      </c>
      <c r="H390" s="3">
        <v>6047</v>
      </c>
      <c r="I390" s="3">
        <v>6354</v>
      </c>
      <c r="J390" s="3">
        <v>6725</v>
      </c>
    </row>
    <row r="391" spans="1:32" x14ac:dyDescent="0.25">
      <c r="A391" s="3">
        <v>15</v>
      </c>
      <c r="B391" s="3" t="s">
        <v>5</v>
      </c>
      <c r="C391" s="3" t="str">
        <f t="shared" si="11"/>
        <v>15V1</v>
      </c>
      <c r="D391" s="3">
        <v>111</v>
      </c>
      <c r="E391" s="3">
        <v>112</v>
      </c>
      <c r="F391" s="3">
        <v>113</v>
      </c>
      <c r="G391" s="3">
        <v>115</v>
      </c>
      <c r="H391" s="3">
        <v>116</v>
      </c>
      <c r="I391" s="3">
        <v>117</v>
      </c>
      <c r="J391" s="5" t="s">
        <v>43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E391" s="12"/>
      <c r="AF391" s="12"/>
    </row>
    <row r="392" spans="1:32" x14ac:dyDescent="0.25">
      <c r="A392" s="3">
        <v>15</v>
      </c>
      <c r="B392" s="3" t="s">
        <v>7</v>
      </c>
      <c r="C392" s="3" t="str">
        <f t="shared" si="11"/>
        <v>15VR</v>
      </c>
      <c r="D392" s="3">
        <v>116</v>
      </c>
      <c r="E392" s="3">
        <v>117</v>
      </c>
      <c r="F392" s="3">
        <v>118</v>
      </c>
      <c r="G392" s="3">
        <v>119</v>
      </c>
      <c r="H392" s="3">
        <v>120</v>
      </c>
      <c r="I392" s="3">
        <v>121</v>
      </c>
      <c r="J392" s="5" t="s">
        <v>43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E392" s="12"/>
      <c r="AF392" s="12"/>
    </row>
    <row r="393" spans="1:32" x14ac:dyDescent="0.25">
      <c r="A393" s="3">
        <v>15</v>
      </c>
      <c r="B393" s="3" t="s">
        <v>6</v>
      </c>
      <c r="C393" s="3" t="str">
        <f t="shared" si="11"/>
        <v>15V2</v>
      </c>
      <c r="D393" s="3">
        <v>119</v>
      </c>
      <c r="E393" s="3">
        <v>120</v>
      </c>
      <c r="F393" s="3">
        <v>120</v>
      </c>
      <c r="G393" s="3">
        <v>121</v>
      </c>
      <c r="H393" s="3">
        <v>121</v>
      </c>
      <c r="I393" s="3">
        <v>122</v>
      </c>
      <c r="J393" s="5" t="s">
        <v>43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E393" s="12"/>
      <c r="AF393" s="12"/>
    </row>
    <row r="394" spans="1:32" x14ac:dyDescent="0.25">
      <c r="A394" s="3">
        <v>15</v>
      </c>
      <c r="B394" s="4" t="s">
        <v>8</v>
      </c>
      <c r="C394" s="3" t="str">
        <f t="shared" si="11"/>
        <v>15TOFL</v>
      </c>
      <c r="D394" s="3">
        <v>5520</v>
      </c>
      <c r="E394" s="3">
        <v>5660</v>
      </c>
      <c r="F394" s="3">
        <v>5989</v>
      </c>
      <c r="G394" s="3">
        <v>6307</v>
      </c>
      <c r="H394" s="3">
        <v>6640</v>
      </c>
      <c r="I394" s="3">
        <v>6974</v>
      </c>
      <c r="J394" s="5" t="s">
        <v>43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E394" s="12"/>
      <c r="AF394" s="12"/>
    </row>
    <row r="395" spans="1:32" x14ac:dyDescent="0.25">
      <c r="A395" s="3">
        <v>20</v>
      </c>
      <c r="B395" s="3" t="s">
        <v>5</v>
      </c>
      <c r="C395" s="3" t="str">
        <f t="shared" si="11"/>
        <v>20V1</v>
      </c>
      <c r="D395" s="3">
        <v>114</v>
      </c>
      <c r="E395" s="3">
        <v>114</v>
      </c>
      <c r="F395" s="3">
        <v>116</v>
      </c>
      <c r="G395" s="3">
        <v>117</v>
      </c>
      <c r="H395" s="3">
        <v>118</v>
      </c>
      <c r="I395" s="5" t="s">
        <v>43</v>
      </c>
      <c r="J395" s="5" t="s">
        <v>43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E395" s="12"/>
      <c r="AF395" s="12"/>
    </row>
    <row r="396" spans="1:32" x14ac:dyDescent="0.25">
      <c r="A396" s="3">
        <v>20</v>
      </c>
      <c r="B396" s="3" t="s">
        <v>7</v>
      </c>
      <c r="C396" s="3" t="str">
        <f t="shared" si="11"/>
        <v>20VR</v>
      </c>
      <c r="D396" s="3">
        <v>118</v>
      </c>
      <c r="E396" s="3">
        <v>118</v>
      </c>
      <c r="F396" s="3">
        <v>120</v>
      </c>
      <c r="G396" s="3">
        <v>120</v>
      </c>
      <c r="H396" s="3">
        <v>121</v>
      </c>
      <c r="I396" s="5" t="s">
        <v>43</v>
      </c>
      <c r="J396" s="5" t="s">
        <v>43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E396" s="12"/>
      <c r="AF396" s="12"/>
    </row>
    <row r="397" spans="1:32" x14ac:dyDescent="0.25">
      <c r="A397" s="3">
        <v>20</v>
      </c>
      <c r="B397" s="3" t="s">
        <v>6</v>
      </c>
      <c r="C397" s="3" t="str">
        <f t="shared" si="11"/>
        <v>20V2</v>
      </c>
      <c r="D397" s="3">
        <v>120</v>
      </c>
      <c r="E397" s="3">
        <v>121</v>
      </c>
      <c r="F397" s="3">
        <v>121</v>
      </c>
      <c r="G397" s="3">
        <v>122</v>
      </c>
      <c r="H397" s="3">
        <v>122</v>
      </c>
      <c r="I397" s="5" t="s">
        <v>43</v>
      </c>
      <c r="J397" s="5" t="s">
        <v>43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E397" s="12"/>
      <c r="AF397" s="12"/>
    </row>
    <row r="398" spans="1:32" x14ac:dyDescent="0.25">
      <c r="A398" s="3">
        <v>20</v>
      </c>
      <c r="B398" s="4" t="s">
        <v>8</v>
      </c>
      <c r="C398" s="3" t="str">
        <f t="shared" si="11"/>
        <v>20TOFL</v>
      </c>
      <c r="D398" s="3">
        <v>6092</v>
      </c>
      <c r="E398" s="3">
        <v>6234</v>
      </c>
      <c r="F398" s="3">
        <v>6591</v>
      </c>
      <c r="G398" s="3">
        <v>6949</v>
      </c>
      <c r="H398" s="3">
        <v>7297</v>
      </c>
      <c r="I398" s="5" t="s">
        <v>43</v>
      </c>
      <c r="J398" s="5" t="s">
        <v>43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E398" s="12"/>
      <c r="AF398" s="12"/>
    </row>
    <row r="399" spans="1:32" x14ac:dyDescent="0.25">
      <c r="A399" s="3">
        <v>25</v>
      </c>
      <c r="B399" s="3" t="s">
        <v>5</v>
      </c>
      <c r="C399" s="3" t="str">
        <f t="shared" si="11"/>
        <v>25V1</v>
      </c>
      <c r="D399" s="3">
        <v>116</v>
      </c>
      <c r="E399" s="3">
        <v>117</v>
      </c>
      <c r="F399" s="3">
        <v>118</v>
      </c>
      <c r="G399" s="5" t="s">
        <v>43</v>
      </c>
      <c r="H399" s="5" t="s">
        <v>43</v>
      </c>
      <c r="I399" s="5" t="s">
        <v>43</v>
      </c>
      <c r="J399" s="5" t="s">
        <v>43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E399" s="12"/>
      <c r="AF399" s="12"/>
    </row>
    <row r="400" spans="1:32" x14ac:dyDescent="0.25">
      <c r="A400" s="3">
        <v>25</v>
      </c>
      <c r="B400" s="3" t="s">
        <v>7</v>
      </c>
      <c r="C400" s="3" t="str">
        <f t="shared" si="11"/>
        <v>25VR</v>
      </c>
      <c r="D400" s="3">
        <v>120</v>
      </c>
      <c r="E400" s="3">
        <v>120</v>
      </c>
      <c r="F400" s="3">
        <v>121</v>
      </c>
      <c r="G400" s="5" t="s">
        <v>43</v>
      </c>
      <c r="H400" s="5" t="s">
        <v>43</v>
      </c>
      <c r="I400" s="5" t="s">
        <v>43</v>
      </c>
      <c r="J400" s="5" t="s">
        <v>43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E400" s="12"/>
      <c r="AF400" s="12"/>
    </row>
    <row r="401" spans="1:32" x14ac:dyDescent="0.25">
      <c r="A401" s="3">
        <v>25</v>
      </c>
      <c r="B401" s="3" t="s">
        <v>6</v>
      </c>
      <c r="C401" s="3" t="str">
        <f t="shared" si="11"/>
        <v>25V2</v>
      </c>
      <c r="D401" s="3">
        <v>121</v>
      </c>
      <c r="E401" s="3">
        <v>122</v>
      </c>
      <c r="F401" s="3">
        <v>122</v>
      </c>
      <c r="G401" s="5" t="s">
        <v>43</v>
      </c>
      <c r="H401" s="5" t="s">
        <v>43</v>
      </c>
      <c r="I401" s="5" t="s">
        <v>43</v>
      </c>
      <c r="J401" s="5" t="s">
        <v>43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E401" s="12"/>
      <c r="AF401" s="12"/>
    </row>
    <row r="402" spans="1:32" x14ac:dyDescent="0.25">
      <c r="A402" s="3">
        <v>25</v>
      </c>
      <c r="B402" s="4" t="s">
        <v>8</v>
      </c>
      <c r="C402" s="3" t="str">
        <f t="shared" si="11"/>
        <v>25TOFL</v>
      </c>
      <c r="D402" s="3">
        <v>6755</v>
      </c>
      <c r="E402" s="3">
        <v>6911</v>
      </c>
      <c r="F402" s="3">
        <v>7300</v>
      </c>
      <c r="G402" s="5" t="s">
        <v>43</v>
      </c>
      <c r="H402" s="5" t="s">
        <v>43</v>
      </c>
      <c r="I402" s="5" t="s">
        <v>43</v>
      </c>
      <c r="J402" s="5" t="s">
        <v>43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E402" s="12"/>
      <c r="AF402" s="12"/>
    </row>
    <row r="403" spans="1:32" x14ac:dyDescent="0.25">
      <c r="A403" s="3">
        <v>30</v>
      </c>
      <c r="B403" s="3" t="s">
        <v>5</v>
      </c>
      <c r="C403" s="3" t="str">
        <f t="shared" si="11"/>
        <v>30V1</v>
      </c>
      <c r="D403" s="3">
        <v>119</v>
      </c>
      <c r="E403" s="5" t="s">
        <v>43</v>
      </c>
      <c r="F403" s="5" t="s">
        <v>43</v>
      </c>
      <c r="G403" s="5" t="s">
        <v>43</v>
      </c>
      <c r="H403" s="5" t="s">
        <v>43</v>
      </c>
      <c r="I403" s="5" t="s">
        <v>43</v>
      </c>
      <c r="J403" s="5" t="s">
        <v>43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E403" s="12"/>
      <c r="AF403" s="12"/>
    </row>
    <row r="404" spans="1:32" x14ac:dyDescent="0.25">
      <c r="A404" s="3">
        <v>30</v>
      </c>
      <c r="B404" s="3" t="s">
        <v>7</v>
      </c>
      <c r="C404" s="3" t="str">
        <f t="shared" si="11"/>
        <v>30VR</v>
      </c>
      <c r="D404" s="3">
        <v>122</v>
      </c>
      <c r="E404" s="5" t="s">
        <v>43</v>
      </c>
      <c r="F404" s="5" t="s">
        <v>43</v>
      </c>
      <c r="G404" s="5" t="s">
        <v>43</v>
      </c>
      <c r="H404" s="5" t="s">
        <v>43</v>
      </c>
      <c r="I404" s="5" t="s">
        <v>43</v>
      </c>
      <c r="J404" s="5" t="s">
        <v>43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E404" s="12"/>
      <c r="AF404" s="12"/>
    </row>
    <row r="405" spans="1:32" x14ac:dyDescent="0.25">
      <c r="A405" s="3">
        <v>30</v>
      </c>
      <c r="B405" s="3" t="s">
        <v>6</v>
      </c>
      <c r="C405" s="3" t="str">
        <f t="shared" si="11"/>
        <v>30V2</v>
      </c>
      <c r="D405" s="3">
        <v>122</v>
      </c>
      <c r="E405" s="5" t="s">
        <v>43</v>
      </c>
      <c r="F405" s="5" t="s">
        <v>43</v>
      </c>
      <c r="G405" s="5" t="s">
        <v>43</v>
      </c>
      <c r="H405" s="5" t="s">
        <v>43</v>
      </c>
      <c r="I405" s="5" t="s">
        <v>43</v>
      </c>
      <c r="J405" s="5" t="s">
        <v>43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E405" s="12"/>
      <c r="AF405" s="12"/>
    </row>
    <row r="406" spans="1:32" x14ac:dyDescent="0.25">
      <c r="A406" s="3">
        <v>30</v>
      </c>
      <c r="B406" s="4" t="s">
        <v>8</v>
      </c>
      <c r="C406" s="3" t="str">
        <f t="shared" si="11"/>
        <v>30TOFL</v>
      </c>
      <c r="D406" s="3">
        <v>7517</v>
      </c>
      <c r="E406" s="5" t="s">
        <v>43</v>
      </c>
      <c r="F406" s="5" t="s">
        <v>43</v>
      </c>
      <c r="G406" s="5" t="s">
        <v>43</v>
      </c>
      <c r="H406" s="5" t="s">
        <v>43</v>
      </c>
      <c r="I406" s="5" t="s">
        <v>43</v>
      </c>
      <c r="J406" s="5" t="s">
        <v>43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E406" s="12"/>
      <c r="AF406" s="12"/>
    </row>
    <row r="408" spans="1:32" x14ac:dyDescent="0.25">
      <c r="A408" s="46" t="s">
        <v>13</v>
      </c>
      <c r="B408" s="46"/>
      <c r="C408" s="46"/>
      <c r="D408" s="46"/>
      <c r="E408" s="46"/>
      <c r="F408" s="46"/>
      <c r="G408" s="46"/>
      <c r="H408" s="46"/>
      <c r="I408" s="46"/>
      <c r="J408" s="46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E408" s="9"/>
      <c r="AF408" s="9"/>
    </row>
    <row r="409" spans="1:32" x14ac:dyDescent="0.25">
      <c r="A409" s="44" t="s">
        <v>24</v>
      </c>
      <c r="B409" s="44"/>
      <c r="C409" s="44"/>
      <c r="D409" s="44"/>
      <c r="E409" s="44"/>
      <c r="F409" s="44"/>
      <c r="G409" s="44"/>
      <c r="H409" s="44"/>
      <c r="I409" s="44"/>
      <c r="J409" s="44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E409" s="13"/>
      <c r="AF409" s="13"/>
    </row>
    <row r="410" spans="1:32" x14ac:dyDescent="0.25">
      <c r="A410" s="45" t="s">
        <v>2</v>
      </c>
      <c r="B410" s="45" t="s">
        <v>3</v>
      </c>
      <c r="C410" s="42" t="s">
        <v>35</v>
      </c>
      <c r="D410" s="45" t="s">
        <v>4</v>
      </c>
      <c r="E410" s="45"/>
      <c r="F410" s="45"/>
      <c r="G410" s="45"/>
      <c r="H410" s="45"/>
      <c r="I410" s="45"/>
      <c r="J410" s="45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E410" s="10"/>
      <c r="AF410" s="10"/>
    </row>
    <row r="411" spans="1:32" x14ac:dyDescent="0.25">
      <c r="A411" s="45"/>
      <c r="B411" s="45"/>
      <c r="C411" s="43"/>
      <c r="D411" s="2">
        <v>7800</v>
      </c>
      <c r="E411" s="2">
        <v>8000</v>
      </c>
      <c r="F411" s="2">
        <v>8500</v>
      </c>
      <c r="G411" s="2">
        <v>9000</v>
      </c>
      <c r="H411" s="2">
        <v>9500</v>
      </c>
      <c r="I411" s="2">
        <v>10000</v>
      </c>
      <c r="J411" s="2">
        <v>10600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E411" s="11"/>
      <c r="AF411" s="11"/>
    </row>
    <row r="412" spans="1:32" x14ac:dyDescent="0.25">
      <c r="A412" s="19" t="s">
        <v>36</v>
      </c>
      <c r="B412" s="3" t="s">
        <v>5</v>
      </c>
      <c r="C412" s="3" t="str">
        <f>CONCATENATE(A412, B412)</f>
        <v>M40V1</v>
      </c>
      <c r="D412" s="3">
        <v>109</v>
      </c>
      <c r="E412" s="3">
        <v>109</v>
      </c>
      <c r="F412" s="3">
        <v>110</v>
      </c>
      <c r="G412" s="3">
        <v>112</v>
      </c>
      <c r="H412" s="3">
        <v>113</v>
      </c>
      <c r="I412" s="3">
        <v>115</v>
      </c>
      <c r="J412" s="3">
        <v>116</v>
      </c>
    </row>
    <row r="413" spans="1:32" x14ac:dyDescent="0.25">
      <c r="A413" s="19" t="s">
        <v>36</v>
      </c>
      <c r="B413" s="3" t="s">
        <v>7</v>
      </c>
      <c r="C413" s="3" t="str">
        <f t="shared" ref="C413:C443" si="12">CONCATENATE(A413, B413)</f>
        <v>M40VR</v>
      </c>
      <c r="D413" s="3">
        <v>114</v>
      </c>
      <c r="E413" s="3">
        <v>115</v>
      </c>
      <c r="F413" s="3">
        <v>115</v>
      </c>
      <c r="G413" s="3">
        <v>117</v>
      </c>
      <c r="H413" s="3">
        <v>118</v>
      </c>
      <c r="I413" s="3">
        <v>119</v>
      </c>
      <c r="J413" s="3">
        <v>120</v>
      </c>
    </row>
    <row r="414" spans="1:32" x14ac:dyDescent="0.25">
      <c r="A414" s="19" t="s">
        <v>36</v>
      </c>
      <c r="B414" s="3" t="s">
        <v>6</v>
      </c>
      <c r="C414" s="3" t="str">
        <f t="shared" si="12"/>
        <v>M40V2</v>
      </c>
      <c r="D414" s="3">
        <v>119</v>
      </c>
      <c r="E414" s="3">
        <v>120</v>
      </c>
      <c r="F414" s="3">
        <v>119</v>
      </c>
      <c r="G414" s="3">
        <v>120</v>
      </c>
      <c r="H414" s="3">
        <v>121</v>
      </c>
      <c r="I414" s="3">
        <v>121</v>
      </c>
      <c r="J414" s="3">
        <v>122</v>
      </c>
    </row>
    <row r="415" spans="1:32" x14ac:dyDescent="0.25">
      <c r="A415" s="19" t="s">
        <v>36</v>
      </c>
      <c r="B415" s="4" t="s">
        <v>8</v>
      </c>
      <c r="C415" s="3" t="str">
        <f t="shared" si="12"/>
        <v>M40TOFL</v>
      </c>
      <c r="D415" s="3">
        <v>4329</v>
      </c>
      <c r="E415" s="3">
        <v>442</v>
      </c>
      <c r="F415" s="3">
        <v>4620</v>
      </c>
      <c r="G415" s="3">
        <v>4862</v>
      </c>
      <c r="H415" s="3">
        <v>5115</v>
      </c>
      <c r="I415" s="3">
        <v>5369</v>
      </c>
      <c r="J415" s="3">
        <v>5676</v>
      </c>
    </row>
    <row r="416" spans="1:32" x14ac:dyDescent="0.25">
      <c r="A416" s="19" t="s">
        <v>38</v>
      </c>
      <c r="B416" s="3" t="s">
        <v>5</v>
      </c>
      <c r="C416" s="3" t="str">
        <f t="shared" si="12"/>
        <v>M15V1</v>
      </c>
      <c r="D416" s="3">
        <v>108</v>
      </c>
      <c r="E416" s="3">
        <v>109</v>
      </c>
      <c r="F416" s="3">
        <v>110</v>
      </c>
      <c r="G416" s="3">
        <v>112</v>
      </c>
      <c r="H416" s="3">
        <v>113</v>
      </c>
      <c r="I416" s="3">
        <v>115</v>
      </c>
      <c r="J416" s="3">
        <v>116</v>
      </c>
    </row>
    <row r="417" spans="1:32" x14ac:dyDescent="0.25">
      <c r="A417" s="19" t="s">
        <v>38</v>
      </c>
      <c r="B417" s="3" t="s">
        <v>7</v>
      </c>
      <c r="C417" s="3" t="str">
        <f t="shared" si="12"/>
        <v>M15VR</v>
      </c>
      <c r="D417" s="3">
        <v>114</v>
      </c>
      <c r="E417" s="3">
        <v>115</v>
      </c>
      <c r="F417" s="3">
        <v>115</v>
      </c>
      <c r="G417" s="3">
        <v>117</v>
      </c>
      <c r="H417" s="3">
        <v>118</v>
      </c>
      <c r="I417" s="3">
        <v>119</v>
      </c>
      <c r="J417" s="3">
        <v>120</v>
      </c>
    </row>
    <row r="418" spans="1:32" x14ac:dyDescent="0.25">
      <c r="A418" s="19" t="s">
        <v>38</v>
      </c>
      <c r="B418" s="3" t="s">
        <v>6</v>
      </c>
      <c r="C418" s="3" t="str">
        <f t="shared" si="12"/>
        <v>M15V2</v>
      </c>
      <c r="D418" s="3">
        <v>119</v>
      </c>
      <c r="E418" s="3">
        <v>119</v>
      </c>
      <c r="F418" s="3">
        <v>119</v>
      </c>
      <c r="G418" s="3">
        <v>120</v>
      </c>
      <c r="H418" s="3">
        <v>120</v>
      </c>
      <c r="I418" s="3">
        <v>121</v>
      </c>
      <c r="J418" s="3">
        <v>122</v>
      </c>
    </row>
    <row r="419" spans="1:32" x14ac:dyDescent="0.25">
      <c r="A419" s="19" t="s">
        <v>38</v>
      </c>
      <c r="B419" s="4" t="s">
        <v>8</v>
      </c>
      <c r="C419" s="3" t="str">
        <f t="shared" si="12"/>
        <v>M15TOFL</v>
      </c>
      <c r="D419" s="3">
        <v>4750</v>
      </c>
      <c r="E419" s="3">
        <v>4868</v>
      </c>
      <c r="F419" s="3">
        <v>5073</v>
      </c>
      <c r="G419" s="3">
        <v>5345</v>
      </c>
      <c r="H419" s="3">
        <v>5628</v>
      </c>
      <c r="I419" s="3">
        <v>5912</v>
      </c>
      <c r="J419" s="3">
        <v>6255</v>
      </c>
    </row>
    <row r="420" spans="1:32" x14ac:dyDescent="0.25">
      <c r="A420" s="19" t="s">
        <v>39</v>
      </c>
      <c r="B420" s="3" t="s">
        <v>5</v>
      </c>
      <c r="C420" s="3" t="str">
        <f t="shared" si="12"/>
        <v>M5V1</v>
      </c>
      <c r="D420" s="3">
        <v>108</v>
      </c>
      <c r="E420" s="3">
        <v>109</v>
      </c>
      <c r="F420" s="3">
        <v>110</v>
      </c>
      <c r="G420" s="3">
        <v>112</v>
      </c>
      <c r="H420" s="3">
        <v>113</v>
      </c>
      <c r="I420" s="3">
        <v>115</v>
      </c>
      <c r="J420" s="3">
        <v>116</v>
      </c>
    </row>
    <row r="421" spans="1:32" x14ac:dyDescent="0.25">
      <c r="A421" s="19" t="s">
        <v>39</v>
      </c>
      <c r="B421" s="3" t="s">
        <v>7</v>
      </c>
      <c r="C421" s="3" t="str">
        <f t="shared" si="12"/>
        <v>M5VR</v>
      </c>
      <c r="D421" s="3">
        <v>114</v>
      </c>
      <c r="E421" s="3">
        <v>115</v>
      </c>
      <c r="F421" s="3">
        <v>116</v>
      </c>
      <c r="G421" s="3">
        <v>117</v>
      </c>
      <c r="H421" s="3">
        <v>118</v>
      </c>
      <c r="I421" s="3">
        <v>119</v>
      </c>
      <c r="J421" s="3">
        <v>120</v>
      </c>
    </row>
    <row r="422" spans="1:32" x14ac:dyDescent="0.25">
      <c r="A422" s="19" t="s">
        <v>39</v>
      </c>
      <c r="B422" s="3" t="s">
        <v>6</v>
      </c>
      <c r="C422" s="3" t="str">
        <f t="shared" si="12"/>
        <v>M5V2</v>
      </c>
      <c r="D422" s="3">
        <v>119</v>
      </c>
      <c r="E422" s="3">
        <v>119</v>
      </c>
      <c r="F422" s="3">
        <v>119</v>
      </c>
      <c r="G422" s="3">
        <v>120</v>
      </c>
      <c r="H422" s="3">
        <v>120</v>
      </c>
      <c r="I422" s="3">
        <v>121</v>
      </c>
      <c r="J422" s="3">
        <v>122</v>
      </c>
    </row>
    <row r="423" spans="1:32" x14ac:dyDescent="0.25">
      <c r="A423" s="19" t="s">
        <v>39</v>
      </c>
      <c r="B423" s="4" t="s">
        <v>8</v>
      </c>
      <c r="C423" s="3" t="str">
        <f t="shared" si="12"/>
        <v>M5TOFL</v>
      </c>
      <c r="D423" s="3">
        <v>4914</v>
      </c>
      <c r="E423" s="3">
        <v>5028</v>
      </c>
      <c r="F423" s="3">
        <v>5251</v>
      </c>
      <c r="G423" s="3">
        <v>5534</v>
      </c>
      <c r="H423" s="3">
        <v>5830</v>
      </c>
      <c r="I423" s="3">
        <v>6126</v>
      </c>
      <c r="J423" s="3">
        <v>6483</v>
      </c>
    </row>
    <row r="424" spans="1:32" x14ac:dyDescent="0.25">
      <c r="A424" s="3">
        <v>5</v>
      </c>
      <c r="B424" s="3" t="s">
        <v>5</v>
      </c>
      <c r="C424" s="3" t="str">
        <f t="shared" si="12"/>
        <v>5V1</v>
      </c>
      <c r="D424" s="3">
        <v>108</v>
      </c>
      <c r="E424" s="3">
        <v>109</v>
      </c>
      <c r="F424" s="3">
        <v>110</v>
      </c>
      <c r="G424" s="3">
        <v>112</v>
      </c>
      <c r="H424" s="3">
        <v>113</v>
      </c>
      <c r="I424" s="3">
        <v>115</v>
      </c>
      <c r="J424" s="3">
        <v>116</v>
      </c>
    </row>
    <row r="425" spans="1:32" x14ac:dyDescent="0.25">
      <c r="A425" s="3">
        <v>5</v>
      </c>
      <c r="B425" s="3" t="s">
        <v>7</v>
      </c>
      <c r="C425" s="3" t="str">
        <f t="shared" si="12"/>
        <v>5VR</v>
      </c>
      <c r="D425" s="3">
        <v>115</v>
      </c>
      <c r="E425" s="3">
        <v>115</v>
      </c>
      <c r="F425" s="3">
        <v>116</v>
      </c>
      <c r="G425" s="3">
        <v>117</v>
      </c>
      <c r="H425" s="3">
        <v>118</v>
      </c>
      <c r="I425" s="3">
        <v>119</v>
      </c>
      <c r="J425" s="3">
        <v>120</v>
      </c>
    </row>
    <row r="426" spans="1:32" x14ac:dyDescent="0.25">
      <c r="A426" s="3">
        <v>5</v>
      </c>
      <c r="B426" s="3" t="s">
        <v>6</v>
      </c>
      <c r="C426" s="3" t="str">
        <f t="shared" si="12"/>
        <v>5V2</v>
      </c>
      <c r="D426" s="3">
        <v>119</v>
      </c>
      <c r="E426" s="3">
        <v>119</v>
      </c>
      <c r="F426" s="3">
        <v>119</v>
      </c>
      <c r="G426" s="3">
        <v>120</v>
      </c>
      <c r="H426" s="3">
        <v>120</v>
      </c>
      <c r="I426" s="3">
        <v>121</v>
      </c>
      <c r="J426" s="3">
        <v>122</v>
      </c>
    </row>
    <row r="427" spans="1:32" x14ac:dyDescent="0.25">
      <c r="A427" s="3">
        <v>5</v>
      </c>
      <c r="B427" s="4" t="s">
        <v>8</v>
      </c>
      <c r="C427" s="3" t="str">
        <f t="shared" si="12"/>
        <v>5TOFL</v>
      </c>
      <c r="D427" s="3">
        <v>5101</v>
      </c>
      <c r="E427" s="3">
        <v>5207</v>
      </c>
      <c r="F427" s="3">
        <v>5445</v>
      </c>
      <c r="G427" s="3">
        <v>5743</v>
      </c>
      <c r="H427" s="3">
        <v>6051</v>
      </c>
      <c r="I427" s="3">
        <v>6360</v>
      </c>
      <c r="J427" s="3">
        <v>6733</v>
      </c>
    </row>
    <row r="428" spans="1:32" x14ac:dyDescent="0.25">
      <c r="A428" s="3">
        <v>10</v>
      </c>
      <c r="B428" s="3" t="s">
        <v>5</v>
      </c>
      <c r="C428" s="3" t="str">
        <f t="shared" si="12"/>
        <v>10V1</v>
      </c>
      <c r="D428" s="3">
        <v>110</v>
      </c>
      <c r="E428" s="3">
        <v>111</v>
      </c>
      <c r="F428" s="3">
        <v>113</v>
      </c>
      <c r="G428" s="3">
        <v>114</v>
      </c>
      <c r="H428" s="3">
        <v>116</v>
      </c>
      <c r="I428" s="3">
        <v>117</v>
      </c>
      <c r="J428" s="3">
        <v>118</v>
      </c>
    </row>
    <row r="429" spans="1:32" x14ac:dyDescent="0.25">
      <c r="A429" s="3">
        <v>10</v>
      </c>
      <c r="B429" s="3" t="s">
        <v>7</v>
      </c>
      <c r="C429" s="3" t="str">
        <f t="shared" si="12"/>
        <v>10VR</v>
      </c>
      <c r="D429" s="3">
        <v>116</v>
      </c>
      <c r="E429" s="3">
        <v>116</v>
      </c>
      <c r="F429" s="3">
        <v>118</v>
      </c>
      <c r="G429" s="3">
        <v>119</v>
      </c>
      <c r="H429" s="3">
        <v>120</v>
      </c>
      <c r="I429" s="3">
        <v>121</v>
      </c>
      <c r="J429" s="3">
        <v>122</v>
      </c>
    </row>
    <row r="430" spans="1:32" x14ac:dyDescent="0.25">
      <c r="A430" s="3">
        <v>10</v>
      </c>
      <c r="B430" s="3" t="s">
        <v>6</v>
      </c>
      <c r="C430" s="3" t="str">
        <f t="shared" si="12"/>
        <v>10V2</v>
      </c>
      <c r="D430" s="3">
        <v>119</v>
      </c>
      <c r="E430" s="3">
        <v>120</v>
      </c>
      <c r="F430" s="3">
        <v>120</v>
      </c>
      <c r="G430" s="3">
        <v>121</v>
      </c>
      <c r="H430" s="3">
        <v>121</v>
      </c>
      <c r="I430" s="3">
        <v>122</v>
      </c>
      <c r="J430" s="3">
        <v>122</v>
      </c>
    </row>
    <row r="431" spans="1:32" x14ac:dyDescent="0.25">
      <c r="A431" s="3">
        <v>10</v>
      </c>
      <c r="B431" s="4" t="s">
        <v>8</v>
      </c>
      <c r="C431" s="3" t="str">
        <f t="shared" si="12"/>
        <v>10TOFL</v>
      </c>
      <c r="D431" s="3">
        <v>5550</v>
      </c>
      <c r="E431" s="3">
        <v>5685</v>
      </c>
      <c r="F431" s="3">
        <v>6018</v>
      </c>
      <c r="G431" s="3">
        <v>6339</v>
      </c>
      <c r="H431" s="3">
        <v>6676</v>
      </c>
      <c r="I431" s="3">
        <v>7014</v>
      </c>
      <c r="J431" s="3">
        <v>7422</v>
      </c>
    </row>
    <row r="432" spans="1:32" x14ac:dyDescent="0.25">
      <c r="A432" s="3">
        <v>15</v>
      </c>
      <c r="B432" s="3" t="s">
        <v>5</v>
      </c>
      <c r="C432" s="3" t="str">
        <f t="shared" si="12"/>
        <v>15V1</v>
      </c>
      <c r="D432" s="3">
        <v>113</v>
      </c>
      <c r="E432" s="3">
        <v>114</v>
      </c>
      <c r="F432" s="3">
        <v>115</v>
      </c>
      <c r="G432" s="3">
        <v>117</v>
      </c>
      <c r="H432" s="3">
        <v>118</v>
      </c>
      <c r="I432" s="3">
        <v>119</v>
      </c>
      <c r="J432" s="5" t="s">
        <v>43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E432" s="12"/>
      <c r="AF432" s="12"/>
    </row>
    <row r="433" spans="1:32" x14ac:dyDescent="0.25">
      <c r="A433" s="3">
        <v>15</v>
      </c>
      <c r="B433" s="3" t="s">
        <v>7</v>
      </c>
      <c r="C433" s="3" t="str">
        <f t="shared" si="12"/>
        <v>15VR</v>
      </c>
      <c r="D433" s="3">
        <v>118</v>
      </c>
      <c r="E433" s="3">
        <v>118</v>
      </c>
      <c r="F433" s="3">
        <v>119</v>
      </c>
      <c r="G433" s="3">
        <v>120</v>
      </c>
      <c r="H433" s="3">
        <v>121</v>
      </c>
      <c r="I433" s="3">
        <v>122</v>
      </c>
      <c r="J433" s="5" t="s">
        <v>43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E433" s="12"/>
      <c r="AF433" s="12"/>
    </row>
    <row r="434" spans="1:32" x14ac:dyDescent="0.25">
      <c r="A434" s="3">
        <v>15</v>
      </c>
      <c r="B434" s="3" t="s">
        <v>6</v>
      </c>
      <c r="C434" s="3" t="str">
        <f t="shared" si="12"/>
        <v>15V2</v>
      </c>
      <c r="D434" s="3">
        <v>120</v>
      </c>
      <c r="E434" s="3">
        <v>120</v>
      </c>
      <c r="F434" s="3">
        <v>121</v>
      </c>
      <c r="G434" s="3">
        <v>122</v>
      </c>
      <c r="H434" s="3">
        <v>122</v>
      </c>
      <c r="I434" s="3">
        <v>123</v>
      </c>
      <c r="J434" s="5" t="s">
        <v>43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E434" s="12"/>
      <c r="AF434" s="12"/>
    </row>
    <row r="435" spans="1:32" x14ac:dyDescent="0.25">
      <c r="A435" s="3">
        <v>15</v>
      </c>
      <c r="B435" s="4" t="s">
        <v>8</v>
      </c>
      <c r="C435" s="3" t="str">
        <f t="shared" si="12"/>
        <v>15TOFL</v>
      </c>
      <c r="D435" s="3">
        <v>6102</v>
      </c>
      <c r="E435" s="3">
        <v>6246</v>
      </c>
      <c r="F435" s="3">
        <v>6606</v>
      </c>
      <c r="G435" s="3">
        <v>6967</v>
      </c>
      <c r="H435" s="3">
        <v>7319</v>
      </c>
      <c r="I435" s="3">
        <v>7687</v>
      </c>
      <c r="J435" s="5" t="s">
        <v>43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E435" s="12"/>
      <c r="AF435" s="12"/>
    </row>
    <row r="436" spans="1:32" x14ac:dyDescent="0.25">
      <c r="A436" s="3">
        <v>20</v>
      </c>
      <c r="B436" s="3" t="s">
        <v>5</v>
      </c>
      <c r="C436" s="3" t="str">
        <f t="shared" si="12"/>
        <v>20V1</v>
      </c>
      <c r="D436" s="3">
        <v>116</v>
      </c>
      <c r="E436" s="3">
        <v>116</v>
      </c>
      <c r="F436" s="3">
        <v>118</v>
      </c>
      <c r="G436" s="3">
        <v>119</v>
      </c>
      <c r="H436" s="5" t="s">
        <v>43</v>
      </c>
      <c r="I436" s="5" t="s">
        <v>43</v>
      </c>
      <c r="J436" s="5" t="s">
        <v>43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E436" s="12"/>
      <c r="AF436" s="12"/>
    </row>
    <row r="437" spans="1:32" x14ac:dyDescent="0.25">
      <c r="A437" s="3">
        <v>20</v>
      </c>
      <c r="B437" s="3" t="s">
        <v>7</v>
      </c>
      <c r="C437" s="3" t="str">
        <f t="shared" si="12"/>
        <v>20VR</v>
      </c>
      <c r="D437" s="3">
        <v>119</v>
      </c>
      <c r="E437" s="3">
        <v>120</v>
      </c>
      <c r="F437" s="3">
        <v>121</v>
      </c>
      <c r="G437" s="3">
        <v>122</v>
      </c>
      <c r="H437" s="5" t="s">
        <v>43</v>
      </c>
      <c r="I437" s="5" t="s">
        <v>43</v>
      </c>
      <c r="J437" s="5" t="s">
        <v>43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E437" s="12"/>
      <c r="AF437" s="12"/>
    </row>
    <row r="438" spans="1:32" x14ac:dyDescent="0.25">
      <c r="A438" s="3">
        <v>20</v>
      </c>
      <c r="B438" s="3" t="s">
        <v>6</v>
      </c>
      <c r="C438" s="3" t="str">
        <f t="shared" si="12"/>
        <v>20V2</v>
      </c>
      <c r="D438" s="3">
        <v>121</v>
      </c>
      <c r="E438" s="3">
        <v>121</v>
      </c>
      <c r="F438" s="3">
        <v>122</v>
      </c>
      <c r="G438" s="3">
        <v>122</v>
      </c>
      <c r="H438" s="5" t="s">
        <v>43</v>
      </c>
      <c r="I438" s="5" t="s">
        <v>43</v>
      </c>
      <c r="J438" s="5" t="s">
        <v>43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E438" s="12"/>
      <c r="AF438" s="12"/>
    </row>
    <row r="439" spans="1:32" x14ac:dyDescent="0.25">
      <c r="A439" s="3">
        <v>20</v>
      </c>
      <c r="B439" s="4" t="s">
        <v>8</v>
      </c>
      <c r="C439" s="3" t="str">
        <f t="shared" si="12"/>
        <v>20TOFL</v>
      </c>
      <c r="D439" s="3">
        <v>6744</v>
      </c>
      <c r="E439" s="3">
        <v>6900</v>
      </c>
      <c r="F439" s="3">
        <v>7291</v>
      </c>
      <c r="G439" s="3">
        <v>7684</v>
      </c>
      <c r="H439" s="5" t="s">
        <v>43</v>
      </c>
      <c r="I439" s="5" t="s">
        <v>43</v>
      </c>
      <c r="J439" s="5" t="s">
        <v>43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E439" s="12"/>
      <c r="AF439" s="12"/>
    </row>
    <row r="440" spans="1:32" x14ac:dyDescent="0.25">
      <c r="A440" s="3">
        <v>25</v>
      </c>
      <c r="B440" s="3" t="s">
        <v>5</v>
      </c>
      <c r="C440" s="3" t="str">
        <f t="shared" si="12"/>
        <v>25V1</v>
      </c>
      <c r="D440" s="3">
        <v>118</v>
      </c>
      <c r="E440" s="3">
        <v>119</v>
      </c>
      <c r="F440" s="5" t="s">
        <v>43</v>
      </c>
      <c r="G440" s="5" t="s">
        <v>43</v>
      </c>
      <c r="H440" s="5" t="s">
        <v>43</v>
      </c>
      <c r="I440" s="5" t="s">
        <v>43</v>
      </c>
      <c r="J440" s="5" t="s">
        <v>43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E440" s="12"/>
      <c r="AF440" s="12"/>
    </row>
    <row r="441" spans="1:32" x14ac:dyDescent="0.25">
      <c r="A441" s="3">
        <v>25</v>
      </c>
      <c r="B441" s="3" t="s">
        <v>7</v>
      </c>
      <c r="C441" s="3" t="str">
        <f t="shared" si="12"/>
        <v>25VR</v>
      </c>
      <c r="D441" s="3">
        <v>121</v>
      </c>
      <c r="E441" s="3">
        <v>122</v>
      </c>
      <c r="F441" s="5" t="s">
        <v>43</v>
      </c>
      <c r="G441" s="5" t="s">
        <v>43</v>
      </c>
      <c r="H441" s="5" t="s">
        <v>43</v>
      </c>
      <c r="I441" s="5" t="s">
        <v>43</v>
      </c>
      <c r="J441" s="5" t="s">
        <v>43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E441" s="12"/>
      <c r="AF441" s="12"/>
    </row>
    <row r="442" spans="1:32" x14ac:dyDescent="0.25">
      <c r="A442" s="3">
        <v>25</v>
      </c>
      <c r="B442" s="3" t="s">
        <v>6</v>
      </c>
      <c r="C442" s="3" t="str">
        <f t="shared" si="12"/>
        <v>25V2</v>
      </c>
      <c r="D442" s="3">
        <v>122</v>
      </c>
      <c r="E442" s="3">
        <v>122</v>
      </c>
      <c r="F442" s="5" t="s">
        <v>43</v>
      </c>
      <c r="G442" s="5" t="s">
        <v>43</v>
      </c>
      <c r="H442" s="5" t="s">
        <v>43</v>
      </c>
      <c r="I442" s="5" t="s">
        <v>43</v>
      </c>
      <c r="J442" s="5" t="s">
        <v>43</v>
      </c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E442" s="12"/>
      <c r="AF442" s="12"/>
    </row>
    <row r="443" spans="1:32" x14ac:dyDescent="0.25">
      <c r="A443" s="3">
        <v>25</v>
      </c>
      <c r="B443" s="4" t="s">
        <v>8</v>
      </c>
      <c r="C443" s="3" t="str">
        <f t="shared" si="12"/>
        <v>25TOFL</v>
      </c>
      <c r="D443" s="3">
        <v>7520</v>
      </c>
      <c r="E443" s="3">
        <v>7691</v>
      </c>
      <c r="F443" s="5" t="s">
        <v>43</v>
      </c>
      <c r="G443" s="5" t="s">
        <v>43</v>
      </c>
      <c r="H443" s="5" t="s">
        <v>43</v>
      </c>
      <c r="I443" s="5" t="s">
        <v>43</v>
      </c>
      <c r="J443" s="5" t="s">
        <v>43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E443" s="12"/>
      <c r="AF443" s="12"/>
    </row>
  </sheetData>
  <mergeCells count="89">
    <mergeCell ref="AH1:AL1"/>
    <mergeCell ref="AH2:AL2"/>
    <mergeCell ref="AH3:AL3"/>
    <mergeCell ref="A408:J408"/>
    <mergeCell ref="A409:J409"/>
    <mergeCell ref="A334:J334"/>
    <mergeCell ref="A335:J335"/>
    <mergeCell ref="A336:A337"/>
    <mergeCell ref="B336:B337"/>
    <mergeCell ref="D336:J336"/>
    <mergeCell ref="A299:A300"/>
    <mergeCell ref="B299:B300"/>
    <mergeCell ref="D299:J299"/>
    <mergeCell ref="A297:J297"/>
    <mergeCell ref="A298:J298"/>
    <mergeCell ref="A260:J260"/>
    <mergeCell ref="A410:A411"/>
    <mergeCell ref="B410:B411"/>
    <mergeCell ref="D410:J410"/>
    <mergeCell ref="A371:J371"/>
    <mergeCell ref="A372:J372"/>
    <mergeCell ref="A373:A374"/>
    <mergeCell ref="B373:B374"/>
    <mergeCell ref="D373:J373"/>
    <mergeCell ref="C410:C411"/>
    <mergeCell ref="C373:C374"/>
    <mergeCell ref="A186:J186"/>
    <mergeCell ref="A187:J187"/>
    <mergeCell ref="A188:A189"/>
    <mergeCell ref="B188:B189"/>
    <mergeCell ref="D188:J188"/>
    <mergeCell ref="A149:J149"/>
    <mergeCell ref="A150:J150"/>
    <mergeCell ref="A151:A152"/>
    <mergeCell ref="B151:B152"/>
    <mergeCell ref="D151:J151"/>
    <mergeCell ref="C151:C152"/>
    <mergeCell ref="A40:A41"/>
    <mergeCell ref="B40:B41"/>
    <mergeCell ref="D40:J40"/>
    <mergeCell ref="A1:J1"/>
    <mergeCell ref="A2:J2"/>
    <mergeCell ref="A3:A4"/>
    <mergeCell ref="B3:B4"/>
    <mergeCell ref="D3:J3"/>
    <mergeCell ref="C3:C4"/>
    <mergeCell ref="C40:C41"/>
    <mergeCell ref="AN1:AR1"/>
    <mergeCell ref="AN2:AR2"/>
    <mergeCell ref="AN3:AR3"/>
    <mergeCell ref="A38:J38"/>
    <mergeCell ref="A39:J39"/>
    <mergeCell ref="L1:N1"/>
    <mergeCell ref="L2:N3"/>
    <mergeCell ref="P1:T1"/>
    <mergeCell ref="P2:T2"/>
    <mergeCell ref="P3:T3"/>
    <mergeCell ref="V1:Z1"/>
    <mergeCell ref="V2:Z2"/>
    <mergeCell ref="V3:Z3"/>
    <mergeCell ref="AB1:AF1"/>
    <mergeCell ref="AB2:AF2"/>
    <mergeCell ref="AD3:AF3"/>
    <mergeCell ref="A75:J75"/>
    <mergeCell ref="A76:J76"/>
    <mergeCell ref="A77:A78"/>
    <mergeCell ref="B77:B78"/>
    <mergeCell ref="D77:J77"/>
    <mergeCell ref="C77:C78"/>
    <mergeCell ref="A112:J112"/>
    <mergeCell ref="A113:J113"/>
    <mergeCell ref="A114:A115"/>
    <mergeCell ref="B114:B115"/>
    <mergeCell ref="D114:J114"/>
    <mergeCell ref="C114:C115"/>
    <mergeCell ref="C336:C337"/>
    <mergeCell ref="C299:C300"/>
    <mergeCell ref="C262:C263"/>
    <mergeCell ref="C225:C226"/>
    <mergeCell ref="C188:C189"/>
    <mergeCell ref="A261:J261"/>
    <mergeCell ref="A262:A263"/>
    <mergeCell ref="B262:B263"/>
    <mergeCell ref="D262:J262"/>
    <mergeCell ref="A223:J223"/>
    <mergeCell ref="A224:J224"/>
    <mergeCell ref="A225:A226"/>
    <mergeCell ref="B225:B226"/>
    <mergeCell ref="D225:J225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C0C5-A2BC-4857-979E-2653A9079FAB}">
  <sheetPr>
    <tabColor theme="5" tint="-0.249977111117893"/>
  </sheetPr>
  <dimension ref="A1:G272"/>
  <sheetViews>
    <sheetView zoomScaleNormal="100" workbookViewId="0">
      <selection activeCell="D10" sqref="D10"/>
    </sheetView>
  </sheetViews>
  <sheetFormatPr defaultRowHeight="15" x14ac:dyDescent="0.25"/>
  <cols>
    <col min="1" max="1" width="40.140625" style="28" customWidth="1"/>
    <col min="2" max="2" width="40.140625" style="35" customWidth="1"/>
    <col min="4" max="4" width="24.5703125" style="36" customWidth="1"/>
    <col min="5" max="6" width="9.140625" style="36"/>
    <col min="7" max="7" width="14.5703125" customWidth="1"/>
  </cols>
  <sheetData>
    <row r="1" spans="1:2" x14ac:dyDescent="0.25">
      <c r="A1" s="52" t="s">
        <v>117</v>
      </c>
      <c r="B1" s="53"/>
    </row>
    <row r="2" spans="1:2" x14ac:dyDescent="0.25">
      <c r="A2" s="54" t="s">
        <v>63</v>
      </c>
      <c r="B2" s="55"/>
    </row>
    <row r="3" spans="1:2" x14ac:dyDescent="0.25">
      <c r="A3" s="56" t="s">
        <v>115</v>
      </c>
      <c r="B3" s="57">
        <v>49</v>
      </c>
    </row>
    <row r="4" spans="1:2" x14ac:dyDescent="0.25">
      <c r="A4" s="38">
        <v>49</v>
      </c>
      <c r="B4" s="38">
        <v>10600</v>
      </c>
    </row>
    <row r="5" spans="1:2" x14ac:dyDescent="0.25">
      <c r="A5" s="3">
        <v>50</v>
      </c>
      <c r="B5" s="3">
        <v>10550</v>
      </c>
    </row>
    <row r="6" spans="1:2" x14ac:dyDescent="0.25">
      <c r="A6" s="3">
        <v>51</v>
      </c>
      <c r="B6" s="3">
        <v>10300</v>
      </c>
    </row>
    <row r="7" spans="1:2" x14ac:dyDescent="0.25">
      <c r="A7" s="3">
        <v>52</v>
      </c>
      <c r="B7" s="3">
        <v>10100</v>
      </c>
    </row>
    <row r="8" spans="1:2" x14ac:dyDescent="0.25">
      <c r="A8" s="3">
        <v>53</v>
      </c>
      <c r="B8" s="3">
        <v>9875</v>
      </c>
    </row>
    <row r="9" spans="1:2" x14ac:dyDescent="0.25">
      <c r="A9" s="3">
        <v>54</v>
      </c>
      <c r="B9" s="3">
        <v>9675</v>
      </c>
    </row>
    <row r="10" spans="1:2" x14ac:dyDescent="0.25">
      <c r="A10" s="3">
        <v>55</v>
      </c>
      <c r="B10" s="3">
        <v>9450</v>
      </c>
    </row>
    <row r="11" spans="1:2" x14ac:dyDescent="0.25">
      <c r="A11" s="3">
        <v>56</v>
      </c>
      <c r="B11" s="3">
        <v>9225</v>
      </c>
    </row>
    <row r="12" spans="1:2" x14ac:dyDescent="0.25">
      <c r="A12" s="3">
        <v>57</v>
      </c>
      <c r="B12" s="3">
        <v>9025</v>
      </c>
    </row>
    <row r="14" spans="1:2" x14ac:dyDescent="0.25">
      <c r="A14" s="52" t="s">
        <v>117</v>
      </c>
      <c r="B14" s="53"/>
    </row>
    <row r="15" spans="1:2" x14ac:dyDescent="0.25">
      <c r="A15" s="54" t="s">
        <v>64</v>
      </c>
      <c r="B15" s="55"/>
    </row>
    <row r="16" spans="1:2" x14ac:dyDescent="0.25">
      <c r="A16" s="56" t="s">
        <v>115</v>
      </c>
      <c r="B16" s="57">
        <v>47</v>
      </c>
    </row>
    <row r="17" spans="1:2" x14ac:dyDescent="0.25">
      <c r="A17" s="38">
        <v>47</v>
      </c>
      <c r="B17" s="38">
        <v>10600</v>
      </c>
    </row>
    <row r="18" spans="1:2" x14ac:dyDescent="0.25">
      <c r="A18" s="3">
        <v>48</v>
      </c>
      <c r="B18" s="3">
        <v>10450</v>
      </c>
    </row>
    <row r="19" spans="1:2" x14ac:dyDescent="0.25">
      <c r="A19" s="3">
        <v>49</v>
      </c>
      <c r="B19" s="3">
        <v>10250</v>
      </c>
    </row>
    <row r="20" spans="1:2" x14ac:dyDescent="0.25">
      <c r="A20" s="3">
        <v>50</v>
      </c>
      <c r="B20" s="3">
        <v>10050</v>
      </c>
    </row>
    <row r="21" spans="1:2" x14ac:dyDescent="0.25">
      <c r="A21" s="3">
        <v>51</v>
      </c>
      <c r="B21" s="3">
        <v>9800</v>
      </c>
    </row>
    <row r="22" spans="1:2" x14ac:dyDescent="0.25">
      <c r="A22" s="3">
        <v>52</v>
      </c>
      <c r="B22" s="3">
        <v>9600</v>
      </c>
    </row>
    <row r="23" spans="1:2" x14ac:dyDescent="0.25">
      <c r="A23" s="3">
        <v>53</v>
      </c>
      <c r="B23" s="3">
        <v>9400</v>
      </c>
    </row>
    <row r="24" spans="1:2" x14ac:dyDescent="0.25">
      <c r="A24" s="3">
        <v>54</v>
      </c>
      <c r="B24" s="3">
        <v>9150</v>
      </c>
    </row>
    <row r="25" spans="1:2" x14ac:dyDescent="0.25">
      <c r="A25" s="3">
        <v>55</v>
      </c>
      <c r="B25" s="3">
        <v>8950</v>
      </c>
    </row>
    <row r="26" spans="1:2" x14ac:dyDescent="0.25">
      <c r="A26"/>
      <c r="B26"/>
    </row>
    <row r="27" spans="1:2" x14ac:dyDescent="0.25">
      <c r="A27" s="52" t="s">
        <v>117</v>
      </c>
      <c r="B27" s="53"/>
    </row>
    <row r="28" spans="1:2" x14ac:dyDescent="0.25">
      <c r="A28" s="44" t="s">
        <v>65</v>
      </c>
      <c r="B28" s="44"/>
    </row>
    <row r="29" spans="1:2" x14ac:dyDescent="0.25">
      <c r="A29" s="56" t="s">
        <v>115</v>
      </c>
      <c r="B29" s="57">
        <v>44</v>
      </c>
    </row>
    <row r="30" spans="1:2" x14ac:dyDescent="0.25">
      <c r="A30" s="3">
        <v>44</v>
      </c>
      <c r="B30" s="3">
        <v>10600</v>
      </c>
    </row>
    <row r="31" spans="1:2" x14ac:dyDescent="0.25">
      <c r="A31" s="3">
        <v>45</v>
      </c>
      <c r="B31" s="3">
        <v>10450</v>
      </c>
    </row>
    <row r="32" spans="1:2" x14ac:dyDescent="0.25">
      <c r="A32" s="3">
        <v>46</v>
      </c>
      <c r="B32" s="3">
        <v>10250</v>
      </c>
    </row>
    <row r="33" spans="1:2" x14ac:dyDescent="0.25">
      <c r="A33" s="3">
        <v>47</v>
      </c>
      <c r="B33" s="3">
        <v>10000</v>
      </c>
    </row>
    <row r="34" spans="1:2" x14ac:dyDescent="0.25">
      <c r="A34" s="3">
        <v>48</v>
      </c>
      <c r="B34" s="3">
        <v>9800</v>
      </c>
    </row>
    <row r="35" spans="1:2" x14ac:dyDescent="0.25">
      <c r="A35" s="3">
        <v>49</v>
      </c>
      <c r="B35" s="3">
        <v>9600</v>
      </c>
    </row>
    <row r="36" spans="1:2" x14ac:dyDescent="0.25">
      <c r="A36" s="3">
        <v>50</v>
      </c>
      <c r="B36" s="3">
        <v>9400</v>
      </c>
    </row>
    <row r="37" spans="1:2" x14ac:dyDescent="0.25">
      <c r="A37" s="3">
        <v>51</v>
      </c>
      <c r="B37" s="3">
        <v>9200</v>
      </c>
    </row>
    <row r="38" spans="1:2" x14ac:dyDescent="0.25">
      <c r="A38" s="3">
        <v>52</v>
      </c>
      <c r="B38" s="3">
        <v>8950</v>
      </c>
    </row>
    <row r="39" spans="1:2" x14ac:dyDescent="0.25">
      <c r="A39" s="3">
        <v>53</v>
      </c>
      <c r="B39" s="3">
        <v>8700</v>
      </c>
    </row>
    <row r="40" spans="1:2" x14ac:dyDescent="0.25">
      <c r="A40"/>
      <c r="B40"/>
    </row>
    <row r="41" spans="1:2" x14ac:dyDescent="0.25">
      <c r="A41" s="52" t="s">
        <v>117</v>
      </c>
      <c r="B41" s="53"/>
    </row>
    <row r="42" spans="1:2" x14ac:dyDescent="0.25">
      <c r="A42" s="44" t="s">
        <v>66</v>
      </c>
      <c r="B42" s="44"/>
    </row>
    <row r="43" spans="1:2" x14ac:dyDescent="0.25">
      <c r="A43" s="56" t="s">
        <v>115</v>
      </c>
      <c r="B43" s="57">
        <v>41</v>
      </c>
    </row>
    <row r="44" spans="1:2" x14ac:dyDescent="0.25">
      <c r="A44" s="3">
        <v>41</v>
      </c>
      <c r="B44" s="3">
        <v>10600</v>
      </c>
    </row>
    <row r="45" spans="1:2" x14ac:dyDescent="0.25">
      <c r="A45" s="3">
        <v>42</v>
      </c>
      <c r="B45" s="3">
        <v>10500</v>
      </c>
    </row>
    <row r="46" spans="1:2" x14ac:dyDescent="0.25">
      <c r="A46" s="3">
        <v>43</v>
      </c>
      <c r="B46" s="3">
        <v>10300</v>
      </c>
    </row>
    <row r="47" spans="1:2" x14ac:dyDescent="0.25">
      <c r="A47" s="3">
        <v>44</v>
      </c>
      <c r="B47" s="3">
        <v>10050</v>
      </c>
    </row>
    <row r="48" spans="1:2" x14ac:dyDescent="0.25">
      <c r="A48" s="3">
        <v>45</v>
      </c>
      <c r="B48" s="3">
        <v>9850</v>
      </c>
    </row>
    <row r="49" spans="1:2" x14ac:dyDescent="0.25">
      <c r="A49" s="3">
        <v>46</v>
      </c>
      <c r="B49" s="3">
        <v>9650</v>
      </c>
    </row>
    <row r="50" spans="1:2" x14ac:dyDescent="0.25">
      <c r="A50" s="3">
        <v>47</v>
      </c>
      <c r="B50" s="3">
        <v>9450</v>
      </c>
    </row>
    <row r="51" spans="1:2" x14ac:dyDescent="0.25">
      <c r="A51" s="3">
        <v>48</v>
      </c>
      <c r="B51" s="3">
        <v>9200</v>
      </c>
    </row>
    <row r="52" spans="1:2" x14ac:dyDescent="0.25">
      <c r="A52" s="3">
        <v>49</v>
      </c>
      <c r="B52" s="3">
        <v>9000</v>
      </c>
    </row>
    <row r="53" spans="1:2" x14ac:dyDescent="0.25">
      <c r="A53" s="3">
        <v>50</v>
      </c>
      <c r="B53" s="3">
        <v>8800</v>
      </c>
    </row>
    <row r="54" spans="1:2" x14ac:dyDescent="0.25">
      <c r="A54" s="3">
        <v>51</v>
      </c>
      <c r="B54" s="3">
        <v>8500</v>
      </c>
    </row>
    <row r="55" spans="1:2" x14ac:dyDescent="0.25">
      <c r="A55"/>
      <c r="B55"/>
    </row>
    <row r="56" spans="1:2" x14ac:dyDescent="0.25">
      <c r="A56" s="52" t="s">
        <v>117</v>
      </c>
      <c r="B56" s="53"/>
    </row>
    <row r="57" spans="1:2" x14ac:dyDescent="0.25">
      <c r="A57" s="44" t="s">
        <v>67</v>
      </c>
      <c r="B57" s="44"/>
    </row>
    <row r="58" spans="1:2" x14ac:dyDescent="0.25">
      <c r="A58" s="56" t="s">
        <v>115</v>
      </c>
      <c r="B58" s="57">
        <v>39</v>
      </c>
    </row>
    <row r="59" spans="1:2" x14ac:dyDescent="0.25">
      <c r="A59" s="3">
        <v>39</v>
      </c>
      <c r="B59" s="3">
        <v>10600</v>
      </c>
    </row>
    <row r="60" spans="1:2" x14ac:dyDescent="0.25">
      <c r="A60" s="3">
        <v>40</v>
      </c>
      <c r="B60" s="3">
        <v>10300</v>
      </c>
    </row>
    <row r="61" spans="1:2" x14ac:dyDescent="0.25">
      <c r="A61" s="3">
        <v>41</v>
      </c>
      <c r="B61" s="3">
        <v>10050</v>
      </c>
    </row>
    <row r="62" spans="1:2" x14ac:dyDescent="0.25">
      <c r="A62" s="3">
        <v>42</v>
      </c>
      <c r="B62" s="3">
        <v>9700</v>
      </c>
    </row>
    <row r="63" spans="1:2" x14ac:dyDescent="0.25">
      <c r="A63" s="3">
        <v>43</v>
      </c>
      <c r="B63" s="3">
        <v>9650</v>
      </c>
    </row>
    <row r="64" spans="1:2" x14ac:dyDescent="0.25">
      <c r="A64" s="3">
        <v>44</v>
      </c>
      <c r="B64" s="3">
        <v>9450</v>
      </c>
    </row>
    <row r="65" spans="1:2" x14ac:dyDescent="0.25">
      <c r="A65" s="3">
        <v>45</v>
      </c>
      <c r="B65" s="3">
        <v>9250</v>
      </c>
    </row>
    <row r="66" spans="1:2" x14ac:dyDescent="0.25">
      <c r="A66" s="3">
        <v>46</v>
      </c>
      <c r="B66" s="3">
        <v>9050</v>
      </c>
    </row>
    <row r="67" spans="1:2" x14ac:dyDescent="0.25">
      <c r="A67" s="3">
        <v>47</v>
      </c>
      <c r="B67" s="3">
        <v>8800</v>
      </c>
    </row>
    <row r="68" spans="1:2" x14ac:dyDescent="0.25">
      <c r="A68" s="3">
        <v>48</v>
      </c>
      <c r="B68" s="3">
        <v>8600</v>
      </c>
    </row>
    <row r="69" spans="1:2" x14ac:dyDescent="0.25">
      <c r="A69" s="3">
        <v>49</v>
      </c>
      <c r="B69" s="3">
        <v>8350</v>
      </c>
    </row>
    <row r="70" spans="1:2" x14ac:dyDescent="0.25">
      <c r="A70"/>
      <c r="B70"/>
    </row>
    <row r="71" spans="1:2" x14ac:dyDescent="0.25">
      <c r="A71" s="52" t="s">
        <v>117</v>
      </c>
      <c r="B71" s="53"/>
    </row>
    <row r="72" spans="1:2" x14ac:dyDescent="0.25">
      <c r="A72" s="44" t="s">
        <v>68</v>
      </c>
      <c r="B72" s="44"/>
    </row>
    <row r="73" spans="1:2" x14ac:dyDescent="0.25">
      <c r="A73" s="56" t="s">
        <v>115</v>
      </c>
      <c r="B73" s="57">
        <v>33</v>
      </c>
    </row>
    <row r="74" spans="1:2" x14ac:dyDescent="0.25">
      <c r="A74" s="3">
        <v>34</v>
      </c>
      <c r="B74" s="3">
        <v>10600</v>
      </c>
    </row>
    <row r="75" spans="1:2" x14ac:dyDescent="0.25">
      <c r="A75" s="3">
        <v>35</v>
      </c>
      <c r="B75" s="3">
        <v>10500</v>
      </c>
    </row>
    <row r="76" spans="1:2" x14ac:dyDescent="0.25">
      <c r="A76" s="3">
        <v>36</v>
      </c>
      <c r="B76" s="3">
        <v>10350</v>
      </c>
    </row>
    <row r="77" spans="1:2" x14ac:dyDescent="0.25">
      <c r="A77" s="3">
        <v>37</v>
      </c>
      <c r="B77" s="3">
        <v>10200</v>
      </c>
    </row>
    <row r="78" spans="1:2" x14ac:dyDescent="0.25">
      <c r="A78" s="3">
        <v>38</v>
      </c>
      <c r="B78" s="3">
        <v>10000</v>
      </c>
    </row>
    <row r="79" spans="1:2" x14ac:dyDescent="0.25">
      <c r="A79" s="3">
        <v>39</v>
      </c>
      <c r="B79" s="3">
        <v>9800</v>
      </c>
    </row>
    <row r="80" spans="1:2" x14ac:dyDescent="0.25">
      <c r="A80" s="3">
        <v>40</v>
      </c>
      <c r="B80" s="3">
        <v>9600</v>
      </c>
    </row>
    <row r="81" spans="1:2" x14ac:dyDescent="0.25">
      <c r="A81" s="3">
        <v>41</v>
      </c>
      <c r="B81" s="3">
        <v>9400</v>
      </c>
    </row>
    <row r="82" spans="1:2" x14ac:dyDescent="0.25">
      <c r="A82" s="3">
        <v>42</v>
      </c>
      <c r="B82" s="3">
        <v>9200</v>
      </c>
    </row>
    <row r="83" spans="1:2" x14ac:dyDescent="0.25">
      <c r="A83" s="3">
        <v>43</v>
      </c>
      <c r="B83" s="3">
        <v>9000</v>
      </c>
    </row>
    <row r="84" spans="1:2" x14ac:dyDescent="0.25">
      <c r="A84" s="3">
        <v>44</v>
      </c>
      <c r="B84" s="3">
        <v>8800</v>
      </c>
    </row>
    <row r="85" spans="1:2" x14ac:dyDescent="0.25">
      <c r="A85" s="3">
        <v>45</v>
      </c>
      <c r="B85" s="3">
        <v>8600</v>
      </c>
    </row>
    <row r="86" spans="1:2" x14ac:dyDescent="0.25">
      <c r="A86" s="3">
        <v>46</v>
      </c>
      <c r="B86" s="3">
        <v>8400</v>
      </c>
    </row>
    <row r="87" spans="1:2" x14ac:dyDescent="0.25">
      <c r="A87" s="3">
        <v>47</v>
      </c>
      <c r="B87" s="3">
        <v>8150</v>
      </c>
    </row>
    <row r="88" spans="1:2" x14ac:dyDescent="0.25">
      <c r="A88"/>
      <c r="B88"/>
    </row>
    <row r="89" spans="1:2" x14ac:dyDescent="0.25">
      <c r="A89" s="52" t="s">
        <v>117</v>
      </c>
      <c r="B89" s="53"/>
    </row>
    <row r="90" spans="1:2" x14ac:dyDescent="0.25">
      <c r="A90" s="44" t="s">
        <v>69</v>
      </c>
      <c r="B90" s="44"/>
    </row>
    <row r="91" spans="1:2" x14ac:dyDescent="0.25">
      <c r="A91" s="56" t="s">
        <v>115</v>
      </c>
      <c r="B91" s="57">
        <v>30</v>
      </c>
    </row>
    <row r="92" spans="1:2" x14ac:dyDescent="0.25">
      <c r="A92" s="3">
        <v>30</v>
      </c>
      <c r="B92" s="3">
        <v>10600</v>
      </c>
    </row>
    <row r="93" spans="1:2" x14ac:dyDescent="0.25">
      <c r="A93" s="3">
        <v>31</v>
      </c>
      <c r="B93" s="3">
        <v>10500</v>
      </c>
    </row>
    <row r="94" spans="1:2" x14ac:dyDescent="0.25">
      <c r="A94" s="3">
        <v>32</v>
      </c>
      <c r="B94" s="3">
        <v>10400</v>
      </c>
    </row>
    <row r="95" spans="1:2" x14ac:dyDescent="0.25">
      <c r="A95" s="3">
        <v>33</v>
      </c>
      <c r="B95" s="3">
        <v>10200</v>
      </c>
    </row>
    <row r="96" spans="1:2" x14ac:dyDescent="0.25">
      <c r="A96" s="3">
        <v>34</v>
      </c>
      <c r="B96" s="3">
        <v>10000</v>
      </c>
    </row>
    <row r="97" spans="1:2" x14ac:dyDescent="0.25">
      <c r="A97" s="3">
        <v>35</v>
      </c>
      <c r="B97" s="3">
        <v>9850</v>
      </c>
    </row>
    <row r="98" spans="1:2" x14ac:dyDescent="0.25">
      <c r="A98" s="3">
        <v>36</v>
      </c>
      <c r="B98" s="3">
        <v>9650</v>
      </c>
    </row>
    <row r="99" spans="1:2" x14ac:dyDescent="0.25">
      <c r="A99" s="3">
        <v>37</v>
      </c>
      <c r="B99" s="3">
        <v>9450</v>
      </c>
    </row>
    <row r="100" spans="1:2" x14ac:dyDescent="0.25">
      <c r="A100" s="3">
        <v>38</v>
      </c>
      <c r="B100" s="3">
        <v>9300</v>
      </c>
    </row>
    <row r="101" spans="1:2" x14ac:dyDescent="0.25">
      <c r="A101" s="3">
        <v>39</v>
      </c>
      <c r="B101" s="3">
        <v>9050</v>
      </c>
    </row>
    <row r="102" spans="1:2" x14ac:dyDescent="0.25">
      <c r="A102" s="3">
        <v>40</v>
      </c>
      <c r="B102" s="3">
        <v>8900</v>
      </c>
    </row>
    <row r="103" spans="1:2" x14ac:dyDescent="0.25">
      <c r="A103" s="3">
        <v>41</v>
      </c>
      <c r="B103" s="3">
        <v>8700</v>
      </c>
    </row>
    <row r="104" spans="1:2" x14ac:dyDescent="0.25">
      <c r="A104" s="3">
        <v>42</v>
      </c>
      <c r="B104" s="3">
        <v>8500</v>
      </c>
    </row>
    <row r="105" spans="1:2" x14ac:dyDescent="0.25">
      <c r="A105" s="3">
        <v>43</v>
      </c>
      <c r="B105" s="3">
        <v>8250</v>
      </c>
    </row>
    <row r="106" spans="1:2" x14ac:dyDescent="0.25">
      <c r="A106" s="3">
        <v>44</v>
      </c>
      <c r="B106" s="3">
        <v>8050</v>
      </c>
    </row>
    <row r="107" spans="1:2" x14ac:dyDescent="0.25">
      <c r="A107" s="3">
        <v>45</v>
      </c>
      <c r="B107" s="3">
        <v>7850</v>
      </c>
    </row>
    <row r="108" spans="1:2" x14ac:dyDescent="0.25">
      <c r="A108"/>
      <c r="B108"/>
    </row>
    <row r="109" spans="1:2" x14ac:dyDescent="0.25">
      <c r="A109" s="52" t="s">
        <v>117</v>
      </c>
      <c r="B109" s="53"/>
    </row>
    <row r="110" spans="1:2" x14ac:dyDescent="0.25">
      <c r="A110" s="44" t="s">
        <v>70</v>
      </c>
      <c r="B110" s="44"/>
    </row>
    <row r="111" spans="1:2" x14ac:dyDescent="0.25">
      <c r="A111" s="56" t="s">
        <v>115</v>
      </c>
      <c r="B111" s="57">
        <v>26</v>
      </c>
    </row>
    <row r="112" spans="1:2" x14ac:dyDescent="0.25">
      <c r="A112" s="3">
        <v>26</v>
      </c>
      <c r="B112" s="3">
        <v>10600</v>
      </c>
    </row>
    <row r="113" spans="1:2" x14ac:dyDescent="0.25">
      <c r="A113" s="3">
        <v>27</v>
      </c>
      <c r="B113" s="3">
        <v>10500</v>
      </c>
    </row>
    <row r="114" spans="1:2" x14ac:dyDescent="0.25">
      <c r="A114" s="3">
        <v>28</v>
      </c>
      <c r="B114" s="3">
        <v>10400</v>
      </c>
    </row>
    <row r="115" spans="1:2" x14ac:dyDescent="0.25">
      <c r="A115" s="3">
        <v>29</v>
      </c>
      <c r="B115" s="3">
        <v>10250</v>
      </c>
    </row>
    <row r="116" spans="1:2" x14ac:dyDescent="0.25">
      <c r="A116" s="3">
        <v>30</v>
      </c>
      <c r="B116" s="3">
        <v>10050</v>
      </c>
    </row>
    <row r="117" spans="1:2" x14ac:dyDescent="0.25">
      <c r="A117" s="3">
        <v>31</v>
      </c>
      <c r="B117" s="3">
        <v>9850</v>
      </c>
    </row>
    <row r="118" spans="1:2" x14ac:dyDescent="0.25">
      <c r="A118" s="3">
        <v>32</v>
      </c>
      <c r="B118" s="3">
        <v>9650</v>
      </c>
    </row>
    <row r="119" spans="1:2" x14ac:dyDescent="0.25">
      <c r="A119" s="3">
        <v>33</v>
      </c>
      <c r="B119" s="3">
        <v>9500</v>
      </c>
    </row>
    <row r="120" spans="1:2" x14ac:dyDescent="0.25">
      <c r="A120" s="3">
        <v>34</v>
      </c>
      <c r="B120" s="3">
        <v>9300</v>
      </c>
    </row>
    <row r="121" spans="1:2" x14ac:dyDescent="0.25">
      <c r="A121" s="3">
        <v>35</v>
      </c>
      <c r="B121" s="3">
        <v>9100</v>
      </c>
    </row>
    <row r="122" spans="1:2" x14ac:dyDescent="0.25">
      <c r="A122" s="3">
        <v>36</v>
      </c>
      <c r="B122" s="3">
        <v>8950</v>
      </c>
    </row>
    <row r="123" spans="1:2" x14ac:dyDescent="0.25">
      <c r="A123" s="3">
        <v>37</v>
      </c>
      <c r="B123" s="3">
        <v>8750</v>
      </c>
    </row>
    <row r="124" spans="1:2" x14ac:dyDescent="0.25">
      <c r="A124" s="3">
        <v>38</v>
      </c>
      <c r="B124" s="3">
        <v>8550</v>
      </c>
    </row>
    <row r="125" spans="1:2" x14ac:dyDescent="0.25">
      <c r="A125" s="3">
        <v>39</v>
      </c>
      <c r="B125" s="3">
        <v>8350</v>
      </c>
    </row>
    <row r="126" spans="1:2" x14ac:dyDescent="0.25">
      <c r="A126" s="3">
        <v>40</v>
      </c>
      <c r="B126" s="3">
        <v>8150</v>
      </c>
    </row>
    <row r="127" spans="1:2" x14ac:dyDescent="0.25">
      <c r="A127" s="3">
        <v>41</v>
      </c>
      <c r="B127" s="3">
        <v>7900</v>
      </c>
    </row>
    <row r="128" spans="1:2" x14ac:dyDescent="0.25">
      <c r="A128" s="3">
        <v>42</v>
      </c>
      <c r="B128" s="3">
        <v>7650</v>
      </c>
    </row>
    <row r="129" spans="1:2" x14ac:dyDescent="0.25">
      <c r="A129" s="3">
        <v>43</v>
      </c>
      <c r="B129" s="3">
        <v>7500</v>
      </c>
    </row>
    <row r="130" spans="1:2" x14ac:dyDescent="0.25">
      <c r="A130"/>
      <c r="B130"/>
    </row>
    <row r="131" spans="1:2" x14ac:dyDescent="0.25">
      <c r="A131" s="52" t="s">
        <v>117</v>
      </c>
      <c r="B131" s="53"/>
    </row>
    <row r="132" spans="1:2" x14ac:dyDescent="0.25">
      <c r="A132" s="44" t="s">
        <v>71</v>
      </c>
      <c r="B132" s="44"/>
    </row>
    <row r="133" spans="1:2" x14ac:dyDescent="0.25">
      <c r="A133" s="56" t="s">
        <v>115</v>
      </c>
      <c r="B133" s="57">
        <v>22</v>
      </c>
    </row>
    <row r="134" spans="1:2" x14ac:dyDescent="0.25">
      <c r="A134" s="3">
        <v>22</v>
      </c>
      <c r="B134" s="3">
        <v>10600</v>
      </c>
    </row>
    <row r="135" spans="1:2" x14ac:dyDescent="0.25">
      <c r="A135" s="3">
        <v>23</v>
      </c>
      <c r="B135" s="3">
        <v>10550</v>
      </c>
    </row>
    <row r="136" spans="1:2" x14ac:dyDescent="0.25">
      <c r="A136" s="3">
        <v>24</v>
      </c>
      <c r="B136" s="3">
        <v>10450</v>
      </c>
    </row>
    <row r="137" spans="1:2" x14ac:dyDescent="0.25">
      <c r="A137" s="3">
        <v>25</v>
      </c>
      <c r="B137" s="3">
        <v>10300</v>
      </c>
    </row>
    <row r="138" spans="1:2" x14ac:dyDescent="0.25">
      <c r="A138" s="3">
        <v>26</v>
      </c>
      <c r="B138" s="3">
        <v>10100</v>
      </c>
    </row>
    <row r="139" spans="1:2" x14ac:dyDescent="0.25">
      <c r="A139" s="3">
        <v>27</v>
      </c>
      <c r="B139" s="3">
        <v>9900</v>
      </c>
    </row>
    <row r="140" spans="1:2" x14ac:dyDescent="0.25">
      <c r="A140" s="3">
        <v>28</v>
      </c>
      <c r="B140" s="3">
        <v>9700</v>
      </c>
    </row>
    <row r="141" spans="1:2" x14ac:dyDescent="0.25">
      <c r="A141" s="3">
        <v>29</v>
      </c>
      <c r="B141" s="3">
        <v>9500</v>
      </c>
    </row>
    <row r="142" spans="1:2" x14ac:dyDescent="0.25">
      <c r="A142" s="3">
        <v>30</v>
      </c>
      <c r="B142" s="3">
        <v>9350</v>
      </c>
    </row>
    <row r="143" spans="1:2" x14ac:dyDescent="0.25">
      <c r="A143" s="3">
        <v>31</v>
      </c>
      <c r="B143" s="3">
        <v>9100</v>
      </c>
    </row>
    <row r="144" spans="1:2" x14ac:dyDescent="0.25">
      <c r="A144" s="3">
        <v>32</v>
      </c>
      <c r="B144" s="3">
        <v>9000</v>
      </c>
    </row>
    <row r="145" spans="1:2" x14ac:dyDescent="0.25">
      <c r="A145" s="3">
        <v>33</v>
      </c>
      <c r="B145" s="3">
        <v>8800</v>
      </c>
    </row>
    <row r="146" spans="1:2" x14ac:dyDescent="0.25">
      <c r="A146" s="3">
        <v>34</v>
      </c>
      <c r="B146" s="3">
        <v>8600</v>
      </c>
    </row>
    <row r="147" spans="1:2" x14ac:dyDescent="0.25">
      <c r="A147" s="3">
        <v>35</v>
      </c>
      <c r="B147" s="3">
        <v>8400</v>
      </c>
    </row>
    <row r="148" spans="1:2" x14ac:dyDescent="0.25">
      <c r="A148" s="3">
        <v>36</v>
      </c>
      <c r="B148" s="3">
        <v>8200</v>
      </c>
    </row>
    <row r="149" spans="1:2" x14ac:dyDescent="0.25">
      <c r="A149" s="3">
        <v>37</v>
      </c>
      <c r="B149" s="3">
        <v>8000</v>
      </c>
    </row>
    <row r="150" spans="1:2" x14ac:dyDescent="0.25">
      <c r="A150" s="3">
        <v>38</v>
      </c>
      <c r="B150" s="3">
        <v>7800</v>
      </c>
    </row>
    <row r="151" spans="1:2" x14ac:dyDescent="0.25">
      <c r="A151" s="3">
        <v>39</v>
      </c>
      <c r="B151" s="3">
        <v>7500</v>
      </c>
    </row>
    <row r="152" spans="1:2" x14ac:dyDescent="0.25">
      <c r="A152"/>
      <c r="B152"/>
    </row>
    <row r="153" spans="1:2" x14ac:dyDescent="0.25">
      <c r="A153" s="52" t="s">
        <v>117</v>
      </c>
      <c r="B153" s="53"/>
    </row>
    <row r="154" spans="1:2" x14ac:dyDescent="0.25">
      <c r="A154" s="44" t="s">
        <v>72</v>
      </c>
      <c r="B154" s="44"/>
    </row>
    <row r="155" spans="1:2" x14ac:dyDescent="0.25">
      <c r="A155" s="56" t="s">
        <v>115</v>
      </c>
      <c r="B155" s="57">
        <v>19</v>
      </c>
    </row>
    <row r="156" spans="1:2" x14ac:dyDescent="0.25">
      <c r="A156" s="3">
        <v>19</v>
      </c>
      <c r="B156" s="3">
        <v>10600</v>
      </c>
    </row>
    <row r="157" spans="1:2" x14ac:dyDescent="0.25">
      <c r="A157" s="3">
        <v>20</v>
      </c>
      <c r="B157" s="3">
        <v>10450</v>
      </c>
    </row>
    <row r="158" spans="1:2" x14ac:dyDescent="0.25">
      <c r="A158" s="3">
        <v>21</v>
      </c>
      <c r="B158" s="3">
        <v>10350</v>
      </c>
    </row>
    <row r="159" spans="1:2" x14ac:dyDescent="0.25">
      <c r="A159" s="3">
        <v>22</v>
      </c>
      <c r="B159" s="3">
        <v>10150</v>
      </c>
    </row>
    <row r="160" spans="1:2" x14ac:dyDescent="0.25">
      <c r="A160" s="3">
        <v>23</v>
      </c>
      <c r="B160" s="3">
        <v>9900</v>
      </c>
    </row>
    <row r="161" spans="1:7" x14ac:dyDescent="0.25">
      <c r="A161" s="3">
        <v>24</v>
      </c>
      <c r="B161" s="3">
        <v>9800</v>
      </c>
    </row>
    <row r="162" spans="1:7" x14ac:dyDescent="0.25">
      <c r="A162" s="3">
        <v>25</v>
      </c>
      <c r="B162" s="3">
        <v>9600</v>
      </c>
    </row>
    <row r="163" spans="1:7" x14ac:dyDescent="0.25">
      <c r="A163" s="3">
        <v>26</v>
      </c>
      <c r="B163" s="3">
        <v>9400</v>
      </c>
    </row>
    <row r="164" spans="1:7" x14ac:dyDescent="0.25">
      <c r="A164" s="3">
        <v>27</v>
      </c>
      <c r="B164" s="3">
        <v>9200</v>
      </c>
    </row>
    <row r="165" spans="1:7" x14ac:dyDescent="0.25">
      <c r="A165" s="3">
        <v>28</v>
      </c>
      <c r="B165" s="3">
        <v>9000</v>
      </c>
    </row>
    <row r="166" spans="1:7" x14ac:dyDescent="0.25">
      <c r="A166" s="3">
        <v>29</v>
      </c>
      <c r="B166" s="3">
        <v>8800</v>
      </c>
    </row>
    <row r="167" spans="1:7" x14ac:dyDescent="0.25">
      <c r="A167" s="3">
        <v>30</v>
      </c>
      <c r="B167" s="3">
        <v>8650</v>
      </c>
    </row>
    <row r="168" spans="1:7" x14ac:dyDescent="0.25">
      <c r="A168" s="3">
        <v>31</v>
      </c>
      <c r="B168" s="3">
        <v>8450</v>
      </c>
    </row>
    <row r="169" spans="1:7" x14ac:dyDescent="0.25">
      <c r="A169" s="3">
        <v>32</v>
      </c>
      <c r="B169" s="3">
        <v>8250</v>
      </c>
    </row>
    <row r="170" spans="1:7" x14ac:dyDescent="0.25">
      <c r="A170" s="3">
        <v>33</v>
      </c>
      <c r="B170" s="3">
        <v>8050</v>
      </c>
    </row>
    <row r="171" spans="1:7" x14ac:dyDescent="0.25">
      <c r="A171" s="3">
        <v>34</v>
      </c>
      <c r="B171" s="3">
        <v>7800</v>
      </c>
    </row>
    <row r="172" spans="1:7" x14ac:dyDescent="0.25">
      <c r="A172" s="3">
        <v>35</v>
      </c>
      <c r="B172" s="3">
        <v>7650</v>
      </c>
    </row>
    <row r="173" spans="1:7" x14ac:dyDescent="0.25">
      <c r="A173"/>
      <c r="B173"/>
      <c r="G173" s="31"/>
    </row>
    <row r="174" spans="1:7" x14ac:dyDescent="0.25">
      <c r="A174" s="52" t="s">
        <v>117</v>
      </c>
      <c r="B174" s="53"/>
    </row>
    <row r="175" spans="1:7" x14ac:dyDescent="0.25">
      <c r="A175" s="44" t="s">
        <v>73</v>
      </c>
      <c r="B175" s="44"/>
    </row>
    <row r="176" spans="1:7" x14ac:dyDescent="0.25">
      <c r="A176" s="56" t="s">
        <v>115</v>
      </c>
      <c r="B176" s="57">
        <v>15</v>
      </c>
    </row>
    <row r="177" spans="1:2" x14ac:dyDescent="0.25">
      <c r="A177" s="3">
        <v>15</v>
      </c>
      <c r="B177" s="3">
        <v>10600</v>
      </c>
    </row>
    <row r="178" spans="1:2" x14ac:dyDescent="0.25">
      <c r="A178" s="3">
        <v>16</v>
      </c>
      <c r="B178" s="3">
        <v>10450</v>
      </c>
    </row>
    <row r="179" spans="1:2" x14ac:dyDescent="0.25">
      <c r="A179" s="3">
        <v>17</v>
      </c>
      <c r="B179" s="3">
        <v>10350</v>
      </c>
    </row>
    <row r="180" spans="1:2" x14ac:dyDescent="0.25">
      <c r="A180" s="3">
        <v>18</v>
      </c>
      <c r="B180" s="3">
        <v>10200</v>
      </c>
    </row>
    <row r="181" spans="1:2" x14ac:dyDescent="0.25">
      <c r="A181" s="3">
        <v>19</v>
      </c>
      <c r="B181" s="3">
        <v>10000</v>
      </c>
    </row>
    <row r="182" spans="1:2" x14ac:dyDescent="0.25">
      <c r="A182" s="3">
        <v>20</v>
      </c>
      <c r="B182" s="3">
        <v>9800</v>
      </c>
    </row>
    <row r="183" spans="1:2" x14ac:dyDescent="0.25">
      <c r="A183" s="3">
        <v>21</v>
      </c>
      <c r="B183" s="3">
        <v>9600</v>
      </c>
    </row>
    <row r="184" spans="1:2" x14ac:dyDescent="0.25">
      <c r="A184" s="3">
        <v>22</v>
      </c>
      <c r="B184" s="3">
        <v>9400</v>
      </c>
    </row>
    <row r="185" spans="1:2" x14ac:dyDescent="0.25">
      <c r="A185" s="3">
        <v>23</v>
      </c>
      <c r="B185" s="3">
        <v>9250</v>
      </c>
    </row>
    <row r="186" spans="1:2" x14ac:dyDescent="0.25">
      <c r="A186" s="3">
        <v>24</v>
      </c>
      <c r="B186" s="3">
        <v>9050</v>
      </c>
    </row>
    <row r="187" spans="1:2" x14ac:dyDescent="0.25">
      <c r="A187" s="3">
        <v>25</v>
      </c>
      <c r="B187" s="3">
        <v>8850</v>
      </c>
    </row>
    <row r="188" spans="1:2" x14ac:dyDescent="0.25">
      <c r="A188" s="3">
        <v>26</v>
      </c>
      <c r="B188" s="3">
        <v>8650</v>
      </c>
    </row>
    <row r="189" spans="1:2" x14ac:dyDescent="0.25">
      <c r="A189" s="3">
        <v>27</v>
      </c>
      <c r="B189" s="3">
        <v>8450</v>
      </c>
    </row>
    <row r="190" spans="1:2" x14ac:dyDescent="0.25">
      <c r="A190" s="3">
        <v>28</v>
      </c>
      <c r="B190" s="3">
        <v>8250</v>
      </c>
    </row>
    <row r="191" spans="1:2" x14ac:dyDescent="0.25">
      <c r="A191" s="3">
        <v>29</v>
      </c>
      <c r="B191" s="3">
        <v>8100</v>
      </c>
    </row>
    <row r="192" spans="1:2" x14ac:dyDescent="0.25">
      <c r="A192" s="3">
        <v>30</v>
      </c>
      <c r="B192" s="3">
        <v>7900</v>
      </c>
    </row>
    <row r="193" spans="1:2" x14ac:dyDescent="0.25">
      <c r="A193" s="3">
        <v>31</v>
      </c>
      <c r="B193" s="3">
        <v>7700</v>
      </c>
    </row>
    <row r="194" spans="1:2" x14ac:dyDescent="0.25">
      <c r="A194" s="3">
        <v>32</v>
      </c>
      <c r="B194" s="3">
        <v>7500</v>
      </c>
    </row>
    <row r="195" spans="1:2" x14ac:dyDescent="0.25">
      <c r="A195"/>
      <c r="B195"/>
    </row>
    <row r="196" spans="1:2" x14ac:dyDescent="0.25">
      <c r="A196" s="52" t="s">
        <v>117</v>
      </c>
      <c r="B196" s="53"/>
    </row>
    <row r="197" spans="1:2" x14ac:dyDescent="0.25">
      <c r="A197" s="44" t="s">
        <v>74</v>
      </c>
      <c r="B197" s="44"/>
    </row>
    <row r="198" spans="1:2" x14ac:dyDescent="0.25">
      <c r="A198" s="56" t="s">
        <v>115</v>
      </c>
      <c r="B198" s="57">
        <v>10</v>
      </c>
    </row>
    <row r="199" spans="1:2" x14ac:dyDescent="0.25">
      <c r="A199" s="3">
        <v>10</v>
      </c>
      <c r="B199" s="3">
        <v>10600</v>
      </c>
    </row>
    <row r="200" spans="1:2" x14ac:dyDescent="0.25">
      <c r="A200" s="3">
        <v>11</v>
      </c>
      <c r="B200" s="3">
        <v>10550</v>
      </c>
    </row>
    <row r="201" spans="1:2" x14ac:dyDescent="0.25">
      <c r="A201" s="3">
        <v>12</v>
      </c>
      <c r="B201" s="3">
        <v>10450</v>
      </c>
    </row>
    <row r="202" spans="1:2" x14ac:dyDescent="0.25">
      <c r="A202" s="3">
        <v>13</v>
      </c>
      <c r="B202" s="3">
        <v>10300</v>
      </c>
    </row>
    <row r="203" spans="1:2" x14ac:dyDescent="0.25">
      <c r="A203" s="3">
        <v>14</v>
      </c>
      <c r="B203" s="3">
        <v>10150</v>
      </c>
    </row>
    <row r="204" spans="1:2" x14ac:dyDescent="0.25">
      <c r="A204" s="3">
        <v>15</v>
      </c>
      <c r="B204" s="3">
        <v>10000</v>
      </c>
    </row>
    <row r="205" spans="1:2" x14ac:dyDescent="0.25">
      <c r="A205" s="3">
        <v>16</v>
      </c>
      <c r="B205" s="3">
        <v>9800</v>
      </c>
    </row>
    <row r="206" spans="1:2" x14ac:dyDescent="0.25">
      <c r="A206" s="3">
        <v>17</v>
      </c>
      <c r="B206" s="3">
        <v>9650</v>
      </c>
    </row>
    <row r="207" spans="1:2" x14ac:dyDescent="0.25">
      <c r="A207" s="3">
        <v>18</v>
      </c>
      <c r="B207" s="3">
        <v>9450</v>
      </c>
    </row>
    <row r="208" spans="1:2" x14ac:dyDescent="0.25">
      <c r="A208" s="3">
        <v>19</v>
      </c>
      <c r="B208" s="3">
        <v>9300</v>
      </c>
    </row>
    <row r="209" spans="1:2" x14ac:dyDescent="0.25">
      <c r="A209" s="3">
        <v>20</v>
      </c>
      <c r="B209" s="3">
        <v>9100</v>
      </c>
    </row>
    <row r="210" spans="1:2" x14ac:dyDescent="0.25">
      <c r="A210" s="3">
        <v>21</v>
      </c>
      <c r="B210" s="3">
        <v>8900</v>
      </c>
    </row>
    <row r="211" spans="1:2" x14ac:dyDescent="0.25">
      <c r="A211" s="3">
        <v>22</v>
      </c>
      <c r="B211" s="3">
        <v>8700</v>
      </c>
    </row>
    <row r="212" spans="1:2" x14ac:dyDescent="0.25">
      <c r="A212" s="3">
        <v>23</v>
      </c>
      <c r="B212" s="3">
        <v>8500</v>
      </c>
    </row>
    <row r="213" spans="1:2" x14ac:dyDescent="0.25">
      <c r="A213" s="3">
        <v>24</v>
      </c>
      <c r="B213" s="3">
        <v>8300</v>
      </c>
    </row>
    <row r="214" spans="1:2" x14ac:dyDescent="0.25">
      <c r="A214" s="3">
        <v>25</v>
      </c>
      <c r="B214" s="3">
        <v>8100</v>
      </c>
    </row>
    <row r="215" spans="1:2" x14ac:dyDescent="0.25">
      <c r="A215" s="3">
        <v>26</v>
      </c>
      <c r="B215" s="3">
        <v>7900</v>
      </c>
    </row>
    <row r="216" spans="1:2" x14ac:dyDescent="0.25">
      <c r="A216" s="3">
        <v>27</v>
      </c>
      <c r="B216" s="3">
        <v>7700</v>
      </c>
    </row>
    <row r="217" spans="1:2" x14ac:dyDescent="0.25">
      <c r="A217" s="3">
        <v>28</v>
      </c>
      <c r="B217" s="3">
        <v>7500</v>
      </c>
    </row>
    <row r="270" spans="1:2" x14ac:dyDescent="0.25">
      <c r="A270" s="36"/>
      <c r="B270" s="36"/>
    </row>
    <row r="271" spans="1:2" x14ac:dyDescent="0.25">
      <c r="B271" s="28"/>
    </row>
    <row r="272" spans="1:2" x14ac:dyDescent="0.25">
      <c r="B272" s="28"/>
    </row>
  </sheetData>
  <mergeCells count="24">
    <mergeCell ref="A71:B71"/>
    <mergeCell ref="A175:B175"/>
    <mergeCell ref="A196:B196"/>
    <mergeCell ref="A197:B197"/>
    <mergeCell ref="A72:B72"/>
    <mergeCell ref="A89:B89"/>
    <mergeCell ref="A90:B90"/>
    <mergeCell ref="A109:B109"/>
    <mergeCell ref="A174:B174"/>
    <mergeCell ref="A110:B110"/>
    <mergeCell ref="A131:B131"/>
    <mergeCell ref="A132:B132"/>
    <mergeCell ref="A153:B153"/>
    <mergeCell ref="A154:B154"/>
    <mergeCell ref="A28:B28"/>
    <mergeCell ref="A41:B41"/>
    <mergeCell ref="A42:B42"/>
    <mergeCell ref="A56:B56"/>
    <mergeCell ref="A57:B57"/>
    <mergeCell ref="A1:B1"/>
    <mergeCell ref="A2:B2"/>
    <mergeCell ref="A14:B14"/>
    <mergeCell ref="A15:B15"/>
    <mergeCell ref="A27:B2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AA3-71A4-4B3E-A397-EFF1010FA44F}">
  <sheetPr>
    <tabColor theme="5" tint="-0.249977111117893"/>
  </sheetPr>
  <dimension ref="A1:B313"/>
  <sheetViews>
    <sheetView topLeftCell="A184" workbookViewId="0">
      <selection activeCell="A251" sqref="A251:B251"/>
    </sheetView>
  </sheetViews>
  <sheetFormatPr defaultRowHeight="15" x14ac:dyDescent="0.25"/>
  <cols>
    <col min="1" max="1" width="48.7109375" customWidth="1"/>
    <col min="2" max="2" width="54.5703125" customWidth="1"/>
  </cols>
  <sheetData>
    <row r="1" spans="1:2" x14ac:dyDescent="0.25">
      <c r="A1" s="52" t="s">
        <v>116</v>
      </c>
      <c r="B1" s="53"/>
    </row>
    <row r="2" spans="1:2" x14ac:dyDescent="0.25">
      <c r="A2" s="44" t="s">
        <v>75</v>
      </c>
      <c r="B2" s="44"/>
    </row>
    <row r="3" spans="1:2" x14ac:dyDescent="0.25">
      <c r="A3" s="56" t="s">
        <v>115</v>
      </c>
      <c r="B3" s="57">
        <v>50</v>
      </c>
    </row>
    <row r="4" spans="1:2" x14ac:dyDescent="0.25">
      <c r="A4" s="3">
        <v>50</v>
      </c>
      <c r="B4" s="32">
        <v>10600</v>
      </c>
    </row>
    <row r="5" spans="1:2" x14ac:dyDescent="0.25">
      <c r="A5" s="3">
        <v>51</v>
      </c>
      <c r="B5" s="32">
        <v>10600</v>
      </c>
    </row>
    <row r="6" spans="1:2" x14ac:dyDescent="0.25">
      <c r="A6" s="3">
        <v>52</v>
      </c>
      <c r="B6" s="32">
        <v>10500</v>
      </c>
    </row>
    <row r="7" spans="1:2" x14ac:dyDescent="0.25">
      <c r="A7" s="3">
        <v>53</v>
      </c>
      <c r="B7" s="32">
        <v>10450</v>
      </c>
    </row>
    <row r="8" spans="1:2" x14ac:dyDescent="0.25">
      <c r="B8" s="33"/>
    </row>
    <row r="9" spans="1:2" x14ac:dyDescent="0.25">
      <c r="A9" s="52" t="s">
        <v>116</v>
      </c>
      <c r="B9" s="53"/>
    </row>
    <row r="10" spans="1:2" x14ac:dyDescent="0.25">
      <c r="A10" s="44" t="s">
        <v>76</v>
      </c>
      <c r="B10" s="44"/>
    </row>
    <row r="11" spans="1:2" x14ac:dyDescent="0.25">
      <c r="A11" s="56" t="s">
        <v>115</v>
      </c>
      <c r="B11" s="57">
        <v>44</v>
      </c>
    </row>
    <row r="12" spans="1:2" x14ac:dyDescent="0.25">
      <c r="A12" s="3">
        <v>44</v>
      </c>
      <c r="B12" s="32">
        <f>A12 *-50+12800</f>
        <v>10600</v>
      </c>
    </row>
    <row r="13" spans="1:2" x14ac:dyDescent="0.25">
      <c r="A13" s="3">
        <v>45</v>
      </c>
      <c r="B13" s="32">
        <f t="shared" ref="B13:B19" si="0">A13 *-50+12800</f>
        <v>10550</v>
      </c>
    </row>
    <row r="14" spans="1:2" x14ac:dyDescent="0.25">
      <c r="A14" s="3">
        <v>46</v>
      </c>
      <c r="B14" s="32">
        <f t="shared" si="0"/>
        <v>10500</v>
      </c>
    </row>
    <row r="15" spans="1:2" x14ac:dyDescent="0.25">
      <c r="A15" s="3">
        <v>47</v>
      </c>
      <c r="B15" s="32">
        <f t="shared" si="0"/>
        <v>10450</v>
      </c>
    </row>
    <row r="16" spans="1:2" x14ac:dyDescent="0.25">
      <c r="A16" s="3">
        <v>48</v>
      </c>
      <c r="B16" s="32">
        <f t="shared" si="0"/>
        <v>10400</v>
      </c>
    </row>
    <row r="17" spans="1:2" x14ac:dyDescent="0.25">
      <c r="A17" s="3">
        <v>49</v>
      </c>
      <c r="B17" s="32">
        <f t="shared" si="0"/>
        <v>10350</v>
      </c>
    </row>
    <row r="18" spans="1:2" x14ac:dyDescent="0.25">
      <c r="A18" s="3">
        <v>50</v>
      </c>
      <c r="B18" s="32">
        <f t="shared" si="0"/>
        <v>10300</v>
      </c>
    </row>
    <row r="19" spans="1:2" x14ac:dyDescent="0.25">
      <c r="A19" s="3">
        <v>51</v>
      </c>
      <c r="B19" s="32">
        <f t="shared" si="0"/>
        <v>10250</v>
      </c>
    </row>
    <row r="20" spans="1:2" x14ac:dyDescent="0.25">
      <c r="B20" s="33"/>
    </row>
    <row r="21" spans="1:2" x14ac:dyDescent="0.25">
      <c r="A21" s="52" t="s">
        <v>116</v>
      </c>
      <c r="B21" s="53"/>
    </row>
    <row r="22" spans="1:2" x14ac:dyDescent="0.25">
      <c r="A22" s="44" t="s">
        <v>77</v>
      </c>
      <c r="B22" s="44"/>
    </row>
    <row r="23" spans="1:2" x14ac:dyDescent="0.25">
      <c r="A23" s="56" t="s">
        <v>115</v>
      </c>
      <c r="B23" s="57">
        <v>38</v>
      </c>
    </row>
    <row r="24" spans="1:2" x14ac:dyDescent="0.25">
      <c r="A24" s="3">
        <v>38</v>
      </c>
      <c r="B24" s="32">
        <v>10600</v>
      </c>
    </row>
    <row r="25" spans="1:2" x14ac:dyDescent="0.25">
      <c r="A25" s="3">
        <v>39</v>
      </c>
      <c r="B25" s="32">
        <f>A25 *-56.25+12750</f>
        <v>10556.25</v>
      </c>
    </row>
    <row r="26" spans="1:2" x14ac:dyDescent="0.25">
      <c r="A26" s="3">
        <v>40</v>
      </c>
      <c r="B26" s="32">
        <f t="shared" ref="B26:B35" si="1">A26 *-56.25+12750</f>
        <v>10500</v>
      </c>
    </row>
    <row r="27" spans="1:2" x14ac:dyDescent="0.25">
      <c r="A27" s="3">
        <v>41</v>
      </c>
      <c r="B27" s="32">
        <f t="shared" si="1"/>
        <v>10443.75</v>
      </c>
    </row>
    <row r="28" spans="1:2" x14ac:dyDescent="0.25">
      <c r="A28" s="3">
        <v>42</v>
      </c>
      <c r="B28" s="32">
        <f t="shared" si="1"/>
        <v>10387.5</v>
      </c>
    </row>
    <row r="29" spans="1:2" x14ac:dyDescent="0.25">
      <c r="A29" s="3">
        <v>43</v>
      </c>
      <c r="B29" s="32">
        <f t="shared" si="1"/>
        <v>10331.25</v>
      </c>
    </row>
    <row r="30" spans="1:2" x14ac:dyDescent="0.25">
      <c r="A30" s="3">
        <v>44</v>
      </c>
      <c r="B30" s="32">
        <f t="shared" si="1"/>
        <v>10275</v>
      </c>
    </row>
    <row r="31" spans="1:2" x14ac:dyDescent="0.25">
      <c r="A31" s="3">
        <v>45</v>
      </c>
      <c r="B31" s="32">
        <f t="shared" si="1"/>
        <v>10218.75</v>
      </c>
    </row>
    <row r="32" spans="1:2" x14ac:dyDescent="0.25">
      <c r="A32" s="3">
        <v>46</v>
      </c>
      <c r="B32" s="32">
        <f t="shared" si="1"/>
        <v>10162.5</v>
      </c>
    </row>
    <row r="33" spans="1:2" x14ac:dyDescent="0.25">
      <c r="A33" s="3">
        <v>47</v>
      </c>
      <c r="B33" s="32">
        <f t="shared" si="1"/>
        <v>10106.25</v>
      </c>
    </row>
    <row r="34" spans="1:2" x14ac:dyDescent="0.25">
      <c r="A34" s="3">
        <v>48</v>
      </c>
      <c r="B34" s="32">
        <f t="shared" si="1"/>
        <v>10050</v>
      </c>
    </row>
    <row r="35" spans="1:2" x14ac:dyDescent="0.25">
      <c r="A35" s="3">
        <v>49</v>
      </c>
      <c r="B35" s="32">
        <f t="shared" si="1"/>
        <v>9993.75</v>
      </c>
    </row>
    <row r="36" spans="1:2" x14ac:dyDescent="0.25">
      <c r="B36" s="33"/>
    </row>
    <row r="37" spans="1:2" x14ac:dyDescent="0.25">
      <c r="A37" s="52" t="s">
        <v>116</v>
      </c>
      <c r="B37" s="53"/>
    </row>
    <row r="38" spans="1:2" x14ac:dyDescent="0.25">
      <c r="A38" s="44" t="s">
        <v>78</v>
      </c>
      <c r="B38" s="44"/>
    </row>
    <row r="39" spans="1:2" x14ac:dyDescent="0.25">
      <c r="A39" s="56" t="s">
        <v>115</v>
      </c>
      <c r="B39" s="57">
        <v>31</v>
      </c>
    </row>
    <row r="40" spans="1:2" x14ac:dyDescent="0.25">
      <c r="A40" s="3">
        <v>31</v>
      </c>
      <c r="B40" s="32">
        <v>10600</v>
      </c>
    </row>
    <row r="41" spans="1:2" x14ac:dyDescent="0.25">
      <c r="A41" s="3">
        <v>32</v>
      </c>
      <c r="B41" s="32">
        <f>A41 *-54.5454545454545+12313.6363636364</f>
        <v>10568.181818181856</v>
      </c>
    </row>
    <row r="42" spans="1:2" x14ac:dyDescent="0.25">
      <c r="A42" s="3">
        <v>33</v>
      </c>
      <c r="B42" s="32">
        <f t="shared" ref="B42:B55" si="2">A42 *-54.5454545454545+12313.6363636364</f>
        <v>10513.636363636402</v>
      </c>
    </row>
    <row r="43" spans="1:2" x14ac:dyDescent="0.25">
      <c r="A43" s="3">
        <v>34</v>
      </c>
      <c r="B43" s="32">
        <f t="shared" si="2"/>
        <v>10459.090909090948</v>
      </c>
    </row>
    <row r="44" spans="1:2" x14ac:dyDescent="0.25">
      <c r="A44" s="3">
        <v>35</v>
      </c>
      <c r="B44" s="32">
        <f t="shared" si="2"/>
        <v>10404.545454545492</v>
      </c>
    </row>
    <row r="45" spans="1:2" x14ac:dyDescent="0.25">
      <c r="A45" s="3">
        <v>36</v>
      </c>
      <c r="B45" s="32">
        <f t="shared" si="2"/>
        <v>10350.000000000038</v>
      </c>
    </row>
    <row r="46" spans="1:2" x14ac:dyDescent="0.25">
      <c r="A46" s="3">
        <v>37</v>
      </c>
      <c r="B46" s="32">
        <f t="shared" si="2"/>
        <v>10295.454545454584</v>
      </c>
    </row>
    <row r="47" spans="1:2" x14ac:dyDescent="0.25">
      <c r="A47" s="3">
        <v>38</v>
      </c>
      <c r="B47" s="32">
        <f t="shared" si="2"/>
        <v>10240.90909090913</v>
      </c>
    </row>
    <row r="48" spans="1:2" x14ac:dyDescent="0.25">
      <c r="A48" s="3">
        <v>39</v>
      </c>
      <c r="B48" s="32">
        <f t="shared" si="2"/>
        <v>10186.363636363676</v>
      </c>
    </row>
    <row r="49" spans="1:2" x14ac:dyDescent="0.25">
      <c r="A49" s="3">
        <v>40</v>
      </c>
      <c r="B49" s="32">
        <f t="shared" si="2"/>
        <v>10131.81818181822</v>
      </c>
    </row>
    <row r="50" spans="1:2" x14ac:dyDescent="0.25">
      <c r="A50" s="3">
        <v>41</v>
      </c>
      <c r="B50" s="32">
        <f t="shared" si="2"/>
        <v>10077.272727272766</v>
      </c>
    </row>
    <row r="51" spans="1:2" x14ac:dyDescent="0.25">
      <c r="A51" s="3">
        <v>42</v>
      </c>
      <c r="B51" s="32">
        <f t="shared" si="2"/>
        <v>10022.727272727312</v>
      </c>
    </row>
    <row r="52" spans="1:2" x14ac:dyDescent="0.25">
      <c r="A52" s="3">
        <v>43</v>
      </c>
      <c r="B52" s="32">
        <f t="shared" si="2"/>
        <v>9968.1818181818562</v>
      </c>
    </row>
    <row r="53" spans="1:2" x14ac:dyDescent="0.25">
      <c r="A53" s="3">
        <v>44</v>
      </c>
      <c r="B53" s="32">
        <f t="shared" si="2"/>
        <v>9913.6363636364022</v>
      </c>
    </row>
    <row r="54" spans="1:2" x14ac:dyDescent="0.25">
      <c r="A54" s="3">
        <v>45</v>
      </c>
      <c r="B54" s="32">
        <f t="shared" si="2"/>
        <v>9859.0909090909481</v>
      </c>
    </row>
    <row r="55" spans="1:2" x14ac:dyDescent="0.25">
      <c r="A55" s="3">
        <v>46</v>
      </c>
      <c r="B55" s="32">
        <f t="shared" si="2"/>
        <v>9804.5454545454941</v>
      </c>
    </row>
    <row r="56" spans="1:2" x14ac:dyDescent="0.25">
      <c r="A56" s="3">
        <v>47</v>
      </c>
      <c r="B56" s="32">
        <f>A56 *-54.5454545454545+12313.6363636364</f>
        <v>9750.00000000004</v>
      </c>
    </row>
    <row r="57" spans="1:2" x14ac:dyDescent="0.25">
      <c r="A57" s="20"/>
      <c r="B57" s="33"/>
    </row>
    <row r="58" spans="1:2" x14ac:dyDescent="0.25">
      <c r="A58" s="52" t="s">
        <v>116</v>
      </c>
      <c r="B58" s="53"/>
    </row>
    <row r="59" spans="1:2" x14ac:dyDescent="0.25">
      <c r="A59" s="44" t="s">
        <v>79</v>
      </c>
      <c r="B59" s="44"/>
    </row>
    <row r="60" spans="1:2" x14ac:dyDescent="0.25">
      <c r="A60" s="56" t="s">
        <v>115</v>
      </c>
      <c r="B60" s="57">
        <v>24</v>
      </c>
    </row>
    <row r="61" spans="1:2" x14ac:dyDescent="0.25">
      <c r="A61" s="3">
        <v>24</v>
      </c>
      <c r="B61" s="32">
        <v>10600</v>
      </c>
    </row>
    <row r="62" spans="1:2" x14ac:dyDescent="0.25">
      <c r="A62" s="3">
        <v>25</v>
      </c>
      <c r="B62" s="32">
        <f>A62 *-53.3333333333333+11900</f>
        <v>10566.666666666668</v>
      </c>
    </row>
    <row r="63" spans="1:2" x14ac:dyDescent="0.25">
      <c r="A63" s="3">
        <v>26</v>
      </c>
      <c r="B63" s="32">
        <f t="shared" ref="B63:B82" si="3">A63 *-53.3333333333333+11900</f>
        <v>10513.333333333334</v>
      </c>
    </row>
    <row r="64" spans="1:2" x14ac:dyDescent="0.25">
      <c r="A64" s="3">
        <v>27</v>
      </c>
      <c r="B64" s="32">
        <f t="shared" si="3"/>
        <v>10460</v>
      </c>
    </row>
    <row r="65" spans="1:2" x14ac:dyDescent="0.25">
      <c r="A65" s="3">
        <v>28</v>
      </c>
      <c r="B65" s="32">
        <f t="shared" si="3"/>
        <v>10406.666666666668</v>
      </c>
    </row>
    <row r="66" spans="1:2" x14ac:dyDescent="0.25">
      <c r="A66" s="3">
        <v>29</v>
      </c>
      <c r="B66" s="32">
        <f t="shared" si="3"/>
        <v>10353.333333333334</v>
      </c>
    </row>
    <row r="67" spans="1:2" x14ac:dyDescent="0.25">
      <c r="A67" s="3">
        <v>30</v>
      </c>
      <c r="B67" s="32">
        <f t="shared" si="3"/>
        <v>10300</v>
      </c>
    </row>
    <row r="68" spans="1:2" x14ac:dyDescent="0.25">
      <c r="A68" s="3">
        <v>31</v>
      </c>
      <c r="B68" s="32">
        <f t="shared" si="3"/>
        <v>10246.666666666668</v>
      </c>
    </row>
    <row r="69" spans="1:2" x14ac:dyDescent="0.25">
      <c r="A69" s="3">
        <v>32</v>
      </c>
      <c r="B69" s="32">
        <f t="shared" si="3"/>
        <v>10193.333333333334</v>
      </c>
    </row>
    <row r="70" spans="1:2" x14ac:dyDescent="0.25">
      <c r="A70" s="3">
        <v>33</v>
      </c>
      <c r="B70" s="32">
        <f t="shared" si="3"/>
        <v>10140.000000000002</v>
      </c>
    </row>
    <row r="71" spans="1:2" x14ac:dyDescent="0.25">
      <c r="A71" s="3">
        <v>34</v>
      </c>
      <c r="B71" s="32">
        <f t="shared" si="3"/>
        <v>10086.666666666668</v>
      </c>
    </row>
    <row r="72" spans="1:2" x14ac:dyDescent="0.25">
      <c r="A72" s="3">
        <v>35</v>
      </c>
      <c r="B72" s="32">
        <f t="shared" si="3"/>
        <v>10033.333333333334</v>
      </c>
    </row>
    <row r="73" spans="1:2" x14ac:dyDescent="0.25">
      <c r="A73" s="3">
        <v>36</v>
      </c>
      <c r="B73" s="32">
        <f t="shared" si="3"/>
        <v>9980.0000000000018</v>
      </c>
    </row>
    <row r="74" spans="1:2" x14ac:dyDescent="0.25">
      <c r="A74" s="3">
        <v>37</v>
      </c>
      <c r="B74" s="32">
        <f t="shared" si="3"/>
        <v>9926.6666666666679</v>
      </c>
    </row>
    <row r="75" spans="1:2" x14ac:dyDescent="0.25">
      <c r="A75" s="3">
        <v>38</v>
      </c>
      <c r="B75" s="32">
        <f t="shared" si="3"/>
        <v>9873.3333333333339</v>
      </c>
    </row>
    <row r="76" spans="1:2" x14ac:dyDescent="0.25">
      <c r="A76" s="3">
        <v>39</v>
      </c>
      <c r="B76" s="32">
        <f t="shared" si="3"/>
        <v>9820.0000000000018</v>
      </c>
    </row>
    <row r="77" spans="1:2" x14ac:dyDescent="0.25">
      <c r="A77" s="3">
        <v>40</v>
      </c>
      <c r="B77" s="32">
        <f t="shared" si="3"/>
        <v>9766.6666666666679</v>
      </c>
    </row>
    <row r="78" spans="1:2" x14ac:dyDescent="0.25">
      <c r="A78" s="3">
        <v>41</v>
      </c>
      <c r="B78" s="32">
        <f t="shared" si="3"/>
        <v>9713.3333333333358</v>
      </c>
    </row>
    <row r="79" spans="1:2" x14ac:dyDescent="0.25">
      <c r="A79" s="3">
        <v>42</v>
      </c>
      <c r="B79" s="32">
        <f t="shared" si="3"/>
        <v>9660.0000000000018</v>
      </c>
    </row>
    <row r="80" spans="1:2" x14ac:dyDescent="0.25">
      <c r="A80" s="3">
        <v>43</v>
      </c>
      <c r="B80" s="32">
        <f t="shared" si="3"/>
        <v>9606.6666666666679</v>
      </c>
    </row>
    <row r="81" spans="1:2" x14ac:dyDescent="0.25">
      <c r="A81" s="3">
        <v>44</v>
      </c>
      <c r="B81" s="32">
        <f t="shared" si="3"/>
        <v>9553.3333333333358</v>
      </c>
    </row>
    <row r="82" spans="1:2" x14ac:dyDescent="0.25">
      <c r="A82" s="3">
        <v>45</v>
      </c>
      <c r="B82" s="32">
        <f t="shared" si="3"/>
        <v>9500.0000000000018</v>
      </c>
    </row>
    <row r="83" spans="1:2" x14ac:dyDescent="0.25">
      <c r="B83" s="33"/>
    </row>
    <row r="84" spans="1:2" x14ac:dyDescent="0.25">
      <c r="A84" s="52" t="s">
        <v>116</v>
      </c>
      <c r="B84" s="53"/>
    </row>
    <row r="85" spans="1:2" x14ac:dyDescent="0.25">
      <c r="A85" s="44" t="s">
        <v>80</v>
      </c>
      <c r="B85" s="44"/>
    </row>
    <row r="86" spans="1:2" x14ac:dyDescent="0.25">
      <c r="A86" s="56" t="s">
        <v>115</v>
      </c>
      <c r="B86" s="57">
        <v>18</v>
      </c>
    </row>
    <row r="87" spans="1:2" x14ac:dyDescent="0.25">
      <c r="A87" s="3">
        <v>18</v>
      </c>
      <c r="B87" s="32">
        <v>10600</v>
      </c>
    </row>
    <row r="88" spans="1:2" x14ac:dyDescent="0.25">
      <c r="A88" s="3">
        <v>19</v>
      </c>
      <c r="B88" s="32">
        <f>A88 *-53.3333333333333+11540</f>
        <v>10526.666666666668</v>
      </c>
    </row>
    <row r="89" spans="1:2" x14ac:dyDescent="0.25">
      <c r="A89" s="3">
        <v>20</v>
      </c>
      <c r="B89" s="32">
        <f t="shared" ref="B89:B112" si="4">A89 *-53.3333333333333+11540</f>
        <v>10473.333333333334</v>
      </c>
    </row>
    <row r="90" spans="1:2" x14ac:dyDescent="0.25">
      <c r="A90" s="3">
        <v>21</v>
      </c>
      <c r="B90" s="32">
        <f t="shared" si="4"/>
        <v>10420</v>
      </c>
    </row>
    <row r="91" spans="1:2" x14ac:dyDescent="0.25">
      <c r="A91" s="3">
        <v>22</v>
      </c>
      <c r="B91" s="32">
        <f t="shared" si="4"/>
        <v>10366.666666666668</v>
      </c>
    </row>
    <row r="92" spans="1:2" x14ac:dyDescent="0.25">
      <c r="A92" s="3">
        <v>23</v>
      </c>
      <c r="B92" s="32">
        <f t="shared" si="4"/>
        <v>10313.333333333334</v>
      </c>
    </row>
    <row r="93" spans="1:2" x14ac:dyDescent="0.25">
      <c r="A93" s="3">
        <v>24</v>
      </c>
      <c r="B93" s="32">
        <f t="shared" si="4"/>
        <v>10260</v>
      </c>
    </row>
    <row r="94" spans="1:2" x14ac:dyDescent="0.25">
      <c r="A94" s="3">
        <v>25</v>
      </c>
      <c r="B94" s="32">
        <f t="shared" si="4"/>
        <v>10206.666666666668</v>
      </c>
    </row>
    <row r="95" spans="1:2" x14ac:dyDescent="0.25">
      <c r="A95" s="3">
        <v>26</v>
      </c>
      <c r="B95" s="32">
        <f t="shared" si="4"/>
        <v>10153.333333333334</v>
      </c>
    </row>
    <row r="96" spans="1:2" x14ac:dyDescent="0.25">
      <c r="A96" s="3">
        <v>27</v>
      </c>
      <c r="B96" s="32">
        <f t="shared" si="4"/>
        <v>10100</v>
      </c>
    </row>
    <row r="97" spans="1:2" x14ac:dyDescent="0.25">
      <c r="A97" s="3">
        <v>28</v>
      </c>
      <c r="B97" s="32">
        <f t="shared" si="4"/>
        <v>10046.666666666668</v>
      </c>
    </row>
    <row r="98" spans="1:2" x14ac:dyDescent="0.25">
      <c r="A98" s="3">
        <v>29</v>
      </c>
      <c r="B98" s="32">
        <f t="shared" si="4"/>
        <v>9993.3333333333339</v>
      </c>
    </row>
    <row r="99" spans="1:2" x14ac:dyDescent="0.25">
      <c r="A99" s="3">
        <v>30</v>
      </c>
      <c r="B99" s="32">
        <f t="shared" si="4"/>
        <v>9940</v>
      </c>
    </row>
    <row r="100" spans="1:2" x14ac:dyDescent="0.25">
      <c r="A100" s="3">
        <v>31</v>
      </c>
      <c r="B100" s="32">
        <f t="shared" si="4"/>
        <v>9886.6666666666679</v>
      </c>
    </row>
    <row r="101" spans="1:2" x14ac:dyDescent="0.25">
      <c r="A101" s="3">
        <v>32</v>
      </c>
      <c r="B101" s="32">
        <f t="shared" si="4"/>
        <v>9833.3333333333339</v>
      </c>
    </row>
    <row r="102" spans="1:2" x14ac:dyDescent="0.25">
      <c r="A102" s="3">
        <v>33</v>
      </c>
      <c r="B102" s="32">
        <f t="shared" si="4"/>
        <v>9780.0000000000018</v>
      </c>
    </row>
    <row r="103" spans="1:2" x14ac:dyDescent="0.25">
      <c r="A103" s="3">
        <v>34</v>
      </c>
      <c r="B103" s="32">
        <f t="shared" si="4"/>
        <v>9726.6666666666679</v>
      </c>
    </row>
    <row r="104" spans="1:2" x14ac:dyDescent="0.25">
      <c r="A104" s="3">
        <v>35</v>
      </c>
      <c r="B104" s="32">
        <f t="shared" si="4"/>
        <v>9673.3333333333339</v>
      </c>
    </row>
    <row r="105" spans="1:2" x14ac:dyDescent="0.25">
      <c r="A105" s="3">
        <v>36</v>
      </c>
      <c r="B105" s="32">
        <f t="shared" si="4"/>
        <v>9620.0000000000018</v>
      </c>
    </row>
    <row r="106" spans="1:2" x14ac:dyDescent="0.25">
      <c r="A106" s="3">
        <v>37</v>
      </c>
      <c r="B106" s="32">
        <f t="shared" si="4"/>
        <v>9566.6666666666679</v>
      </c>
    </row>
    <row r="107" spans="1:2" x14ac:dyDescent="0.25">
      <c r="A107" s="3">
        <v>38</v>
      </c>
      <c r="B107" s="32">
        <f t="shared" si="4"/>
        <v>9513.3333333333339</v>
      </c>
    </row>
    <row r="108" spans="1:2" x14ac:dyDescent="0.25">
      <c r="A108" s="3">
        <v>39</v>
      </c>
      <c r="B108" s="32">
        <f t="shared" si="4"/>
        <v>9460.0000000000018</v>
      </c>
    </row>
    <row r="109" spans="1:2" x14ac:dyDescent="0.25">
      <c r="A109" s="3">
        <v>40</v>
      </c>
      <c r="B109" s="32">
        <f t="shared" si="4"/>
        <v>9406.6666666666679</v>
      </c>
    </row>
    <row r="110" spans="1:2" x14ac:dyDescent="0.25">
      <c r="A110" s="3">
        <v>41</v>
      </c>
      <c r="B110" s="32">
        <f t="shared" si="4"/>
        <v>9353.3333333333358</v>
      </c>
    </row>
    <row r="111" spans="1:2" x14ac:dyDescent="0.25">
      <c r="A111" s="3">
        <v>42</v>
      </c>
      <c r="B111" s="32">
        <f t="shared" si="4"/>
        <v>9300.0000000000018</v>
      </c>
    </row>
    <row r="112" spans="1:2" x14ac:dyDescent="0.25">
      <c r="A112" s="3">
        <v>43</v>
      </c>
      <c r="B112" s="32">
        <f t="shared" si="4"/>
        <v>9246.6666666666679</v>
      </c>
    </row>
    <row r="113" spans="1:2" x14ac:dyDescent="0.25">
      <c r="B113" s="33"/>
    </row>
    <row r="114" spans="1:2" x14ac:dyDescent="0.25">
      <c r="A114" s="52" t="s">
        <v>116</v>
      </c>
      <c r="B114" s="53"/>
    </row>
    <row r="115" spans="1:2" x14ac:dyDescent="0.25">
      <c r="A115" s="44" t="s">
        <v>81</v>
      </c>
      <c r="B115" s="44"/>
    </row>
    <row r="116" spans="1:2" x14ac:dyDescent="0.25">
      <c r="A116" s="56" t="s">
        <v>115</v>
      </c>
      <c r="B116" s="57">
        <v>11</v>
      </c>
    </row>
    <row r="117" spans="1:2" x14ac:dyDescent="0.25">
      <c r="A117" s="3">
        <v>11</v>
      </c>
      <c r="B117" s="32">
        <v>10600</v>
      </c>
    </row>
    <row r="118" spans="1:2" x14ac:dyDescent="0.25">
      <c r="A118" s="3">
        <v>12</v>
      </c>
      <c r="B118" s="32">
        <f>A118 *-53.7037037037037+11194.4444444444</f>
        <v>10549.999999999955</v>
      </c>
    </row>
    <row r="119" spans="1:2" x14ac:dyDescent="0.25">
      <c r="A119" s="3">
        <v>13</v>
      </c>
      <c r="B119" s="32">
        <f t="shared" ref="B119:B147" si="5">A119 *-53.7037037037037+11194.4444444444</f>
        <v>10496.296296296252</v>
      </c>
    </row>
    <row r="120" spans="1:2" x14ac:dyDescent="0.25">
      <c r="A120" s="3">
        <v>14</v>
      </c>
      <c r="B120" s="32">
        <f t="shared" si="5"/>
        <v>10442.592592592548</v>
      </c>
    </row>
    <row r="121" spans="1:2" x14ac:dyDescent="0.25">
      <c r="A121" s="3">
        <v>15</v>
      </c>
      <c r="B121" s="32">
        <f t="shared" si="5"/>
        <v>10388.888888888845</v>
      </c>
    </row>
    <row r="122" spans="1:2" x14ac:dyDescent="0.25">
      <c r="A122" s="3">
        <v>16</v>
      </c>
      <c r="B122" s="32">
        <f t="shared" si="5"/>
        <v>10335.185185185141</v>
      </c>
    </row>
    <row r="123" spans="1:2" x14ac:dyDescent="0.25">
      <c r="A123" s="3">
        <v>17</v>
      </c>
      <c r="B123" s="32">
        <f t="shared" si="5"/>
        <v>10281.481481481436</v>
      </c>
    </row>
    <row r="124" spans="1:2" x14ac:dyDescent="0.25">
      <c r="A124" s="3">
        <v>18</v>
      </c>
      <c r="B124" s="32">
        <f t="shared" si="5"/>
        <v>10227.777777777734</v>
      </c>
    </row>
    <row r="125" spans="1:2" x14ac:dyDescent="0.25">
      <c r="A125" s="3">
        <v>19</v>
      </c>
      <c r="B125" s="32">
        <f t="shared" si="5"/>
        <v>10174.074074074029</v>
      </c>
    </row>
    <row r="126" spans="1:2" x14ac:dyDescent="0.25">
      <c r="A126" s="3">
        <v>20</v>
      </c>
      <c r="B126" s="32">
        <f t="shared" si="5"/>
        <v>10120.370370370325</v>
      </c>
    </row>
    <row r="127" spans="1:2" x14ac:dyDescent="0.25">
      <c r="A127" s="3">
        <v>21</v>
      </c>
      <c r="B127" s="32">
        <f t="shared" si="5"/>
        <v>10066.666666666622</v>
      </c>
    </row>
    <row r="128" spans="1:2" x14ac:dyDescent="0.25">
      <c r="A128" s="3">
        <v>22</v>
      </c>
      <c r="B128" s="32">
        <f t="shared" si="5"/>
        <v>10012.962962962918</v>
      </c>
    </row>
    <row r="129" spans="1:2" x14ac:dyDescent="0.25">
      <c r="A129" s="3">
        <v>23</v>
      </c>
      <c r="B129" s="32">
        <f t="shared" si="5"/>
        <v>9959.2592592592155</v>
      </c>
    </row>
    <row r="130" spans="1:2" x14ac:dyDescent="0.25">
      <c r="A130" s="3">
        <v>24</v>
      </c>
      <c r="B130" s="32">
        <f t="shared" si="5"/>
        <v>9905.5555555555111</v>
      </c>
    </row>
    <row r="131" spans="1:2" x14ac:dyDescent="0.25">
      <c r="A131" s="3">
        <v>25</v>
      </c>
      <c r="B131" s="32">
        <f t="shared" si="5"/>
        <v>9851.8518518518067</v>
      </c>
    </row>
    <row r="132" spans="1:2" x14ac:dyDescent="0.25">
      <c r="A132" s="3">
        <v>26</v>
      </c>
      <c r="B132" s="32">
        <f t="shared" si="5"/>
        <v>9798.1481481481042</v>
      </c>
    </row>
    <row r="133" spans="1:2" x14ac:dyDescent="0.25">
      <c r="A133" s="3">
        <v>27</v>
      </c>
      <c r="B133" s="32">
        <f t="shared" si="5"/>
        <v>9744.4444444443998</v>
      </c>
    </row>
    <row r="134" spans="1:2" x14ac:dyDescent="0.25">
      <c r="A134" s="3">
        <v>28</v>
      </c>
      <c r="B134" s="32">
        <f t="shared" si="5"/>
        <v>9690.7407407406954</v>
      </c>
    </row>
    <row r="135" spans="1:2" x14ac:dyDescent="0.25">
      <c r="A135" s="3">
        <v>29</v>
      </c>
      <c r="B135" s="32">
        <f t="shared" si="5"/>
        <v>9637.0370370369928</v>
      </c>
    </row>
    <row r="136" spans="1:2" x14ac:dyDescent="0.25">
      <c r="A136" s="3">
        <v>30</v>
      </c>
      <c r="B136" s="32">
        <f t="shared" si="5"/>
        <v>9583.3333333332885</v>
      </c>
    </row>
    <row r="137" spans="1:2" x14ac:dyDescent="0.25">
      <c r="A137" s="3">
        <v>31</v>
      </c>
      <c r="B137" s="32">
        <f t="shared" si="5"/>
        <v>9529.6296296295841</v>
      </c>
    </row>
    <row r="138" spans="1:2" x14ac:dyDescent="0.25">
      <c r="A138" s="3">
        <v>32</v>
      </c>
      <c r="B138" s="32">
        <f t="shared" si="5"/>
        <v>9475.9259259258815</v>
      </c>
    </row>
    <row r="139" spans="1:2" x14ac:dyDescent="0.25">
      <c r="A139" s="3">
        <v>33</v>
      </c>
      <c r="B139" s="32">
        <f t="shared" si="5"/>
        <v>9422.2222222221772</v>
      </c>
    </row>
    <row r="140" spans="1:2" x14ac:dyDescent="0.25">
      <c r="A140" s="3">
        <v>34</v>
      </c>
      <c r="B140" s="32">
        <f t="shared" si="5"/>
        <v>9368.5185185184746</v>
      </c>
    </row>
    <row r="141" spans="1:2" x14ac:dyDescent="0.25">
      <c r="A141" s="3">
        <v>35</v>
      </c>
      <c r="B141" s="32">
        <f t="shared" si="5"/>
        <v>9314.8148148147702</v>
      </c>
    </row>
    <row r="142" spans="1:2" x14ac:dyDescent="0.25">
      <c r="A142" s="3">
        <v>36</v>
      </c>
      <c r="B142" s="32">
        <f t="shared" si="5"/>
        <v>9261.1111111110658</v>
      </c>
    </row>
    <row r="143" spans="1:2" x14ac:dyDescent="0.25">
      <c r="A143" s="3">
        <v>37</v>
      </c>
      <c r="B143" s="32">
        <f t="shared" si="5"/>
        <v>9207.4074074073633</v>
      </c>
    </row>
    <row r="144" spans="1:2" x14ac:dyDescent="0.25">
      <c r="A144" s="3">
        <v>38</v>
      </c>
      <c r="B144" s="32">
        <f t="shared" si="5"/>
        <v>9153.7037037036589</v>
      </c>
    </row>
    <row r="145" spans="1:2" x14ac:dyDescent="0.25">
      <c r="A145" s="3">
        <v>39</v>
      </c>
      <c r="B145" s="32">
        <f t="shared" si="5"/>
        <v>9099.9999999999563</v>
      </c>
    </row>
    <row r="146" spans="1:2" x14ac:dyDescent="0.25">
      <c r="A146" s="3">
        <v>40</v>
      </c>
      <c r="B146" s="32">
        <f t="shared" si="5"/>
        <v>9046.296296296252</v>
      </c>
    </row>
    <row r="147" spans="1:2" x14ac:dyDescent="0.25">
      <c r="A147" s="3">
        <v>41</v>
      </c>
      <c r="B147" s="32">
        <f t="shared" si="5"/>
        <v>8992.5925925925476</v>
      </c>
    </row>
    <row r="148" spans="1:2" x14ac:dyDescent="0.25">
      <c r="B148" s="33"/>
    </row>
    <row r="149" spans="1:2" x14ac:dyDescent="0.25">
      <c r="A149" s="52" t="s">
        <v>116</v>
      </c>
      <c r="B149" s="53"/>
    </row>
    <row r="150" spans="1:2" x14ac:dyDescent="0.25">
      <c r="A150" s="44" t="s">
        <v>82</v>
      </c>
      <c r="B150" s="44"/>
    </row>
    <row r="151" spans="1:2" x14ac:dyDescent="0.25">
      <c r="A151" s="56" t="s">
        <v>115</v>
      </c>
      <c r="B151" s="57">
        <v>-2</v>
      </c>
    </row>
    <row r="152" spans="1:2" x14ac:dyDescent="0.25">
      <c r="A152" s="19">
        <v>-2</v>
      </c>
      <c r="B152" s="32">
        <v>10600</v>
      </c>
    </row>
    <row r="153" spans="1:2" x14ac:dyDescent="0.25">
      <c r="A153" s="19">
        <v>-1</v>
      </c>
      <c r="B153" s="32">
        <f xml:space="preserve"> (-25 * A153) + 10575</f>
        <v>10600</v>
      </c>
    </row>
    <row r="154" spans="1:2" x14ac:dyDescent="0.25">
      <c r="A154" s="3">
        <v>0</v>
      </c>
      <c r="B154" s="32">
        <f xml:space="preserve"> (-25 * A154) + 10575</f>
        <v>10575</v>
      </c>
    </row>
    <row r="155" spans="1:2" x14ac:dyDescent="0.25">
      <c r="A155" s="3">
        <v>1</v>
      </c>
      <c r="B155" s="32">
        <f t="shared" ref="B155:B163" si="6" xml:space="preserve"> (-25 * A155) + 10575</f>
        <v>10550</v>
      </c>
    </row>
    <row r="156" spans="1:2" x14ac:dyDescent="0.25">
      <c r="A156" s="3">
        <v>2</v>
      </c>
      <c r="B156" s="32">
        <f t="shared" si="6"/>
        <v>10525</v>
      </c>
    </row>
    <row r="157" spans="1:2" x14ac:dyDescent="0.25">
      <c r="A157" s="3">
        <v>3</v>
      </c>
      <c r="B157" s="32">
        <f t="shared" si="6"/>
        <v>10500</v>
      </c>
    </row>
    <row r="158" spans="1:2" x14ac:dyDescent="0.25">
      <c r="A158" s="3">
        <v>4</v>
      </c>
      <c r="B158" s="32">
        <f t="shared" si="6"/>
        <v>10475</v>
      </c>
    </row>
    <row r="159" spans="1:2" x14ac:dyDescent="0.25">
      <c r="A159" s="3">
        <v>5</v>
      </c>
      <c r="B159" s="32">
        <f t="shared" si="6"/>
        <v>10450</v>
      </c>
    </row>
    <row r="160" spans="1:2" x14ac:dyDescent="0.25">
      <c r="A160" s="3">
        <v>6</v>
      </c>
      <c r="B160" s="32">
        <f t="shared" si="6"/>
        <v>10425</v>
      </c>
    </row>
    <row r="161" spans="1:2" x14ac:dyDescent="0.25">
      <c r="A161" s="3">
        <v>7</v>
      </c>
      <c r="B161" s="32">
        <f t="shared" si="6"/>
        <v>10400</v>
      </c>
    </row>
    <row r="162" spans="1:2" x14ac:dyDescent="0.25">
      <c r="A162" s="3">
        <v>8</v>
      </c>
      <c r="B162" s="32">
        <f t="shared" si="6"/>
        <v>10375</v>
      </c>
    </row>
    <row r="163" spans="1:2" x14ac:dyDescent="0.25">
      <c r="A163" s="3">
        <v>9</v>
      </c>
      <c r="B163" s="32">
        <f t="shared" si="6"/>
        <v>10350</v>
      </c>
    </row>
    <row r="164" spans="1:2" x14ac:dyDescent="0.25">
      <c r="A164" s="3">
        <v>10</v>
      </c>
      <c r="B164" s="32">
        <f>(-53.33 * A164) + 10816.55</f>
        <v>10283.25</v>
      </c>
    </row>
    <row r="165" spans="1:2" x14ac:dyDescent="0.25">
      <c r="A165" s="3">
        <v>11</v>
      </c>
      <c r="B165" s="32">
        <f t="shared" ref="B165:B193" si="7">(-53.33 * A165) + 10816.55</f>
        <v>10229.92</v>
      </c>
    </row>
    <row r="166" spans="1:2" x14ac:dyDescent="0.25">
      <c r="A166" s="3">
        <v>12</v>
      </c>
      <c r="B166" s="32">
        <f t="shared" si="7"/>
        <v>10176.59</v>
      </c>
    </row>
    <row r="167" spans="1:2" x14ac:dyDescent="0.25">
      <c r="A167" s="3">
        <v>13</v>
      </c>
      <c r="B167" s="32">
        <f t="shared" si="7"/>
        <v>10123.259999999998</v>
      </c>
    </row>
    <row r="168" spans="1:2" x14ac:dyDescent="0.25">
      <c r="A168" s="3">
        <v>14</v>
      </c>
      <c r="B168" s="32">
        <f t="shared" si="7"/>
        <v>10069.929999999998</v>
      </c>
    </row>
    <row r="169" spans="1:2" x14ac:dyDescent="0.25">
      <c r="A169" s="3">
        <v>15</v>
      </c>
      <c r="B169" s="32">
        <f t="shared" si="7"/>
        <v>10016.599999999999</v>
      </c>
    </row>
    <row r="170" spans="1:2" x14ac:dyDescent="0.25">
      <c r="A170" s="3">
        <v>16</v>
      </c>
      <c r="B170" s="32">
        <f t="shared" si="7"/>
        <v>9963.2699999999986</v>
      </c>
    </row>
    <row r="171" spans="1:2" x14ac:dyDescent="0.25">
      <c r="A171" s="3">
        <v>17</v>
      </c>
      <c r="B171" s="32">
        <f t="shared" si="7"/>
        <v>9909.9399999999987</v>
      </c>
    </row>
    <row r="172" spans="1:2" x14ac:dyDescent="0.25">
      <c r="A172" s="3">
        <v>18</v>
      </c>
      <c r="B172" s="32">
        <f t="shared" si="7"/>
        <v>9856.6099999999988</v>
      </c>
    </row>
    <row r="173" spans="1:2" x14ac:dyDescent="0.25">
      <c r="A173" s="3">
        <v>19</v>
      </c>
      <c r="B173" s="32">
        <f t="shared" si="7"/>
        <v>9803.2799999999988</v>
      </c>
    </row>
    <row r="174" spans="1:2" x14ac:dyDescent="0.25">
      <c r="A174" s="3">
        <v>20</v>
      </c>
      <c r="B174" s="32">
        <f t="shared" si="7"/>
        <v>9749.9499999999989</v>
      </c>
    </row>
    <row r="175" spans="1:2" x14ac:dyDescent="0.25">
      <c r="A175" s="3">
        <v>21</v>
      </c>
      <c r="B175" s="32">
        <f t="shared" si="7"/>
        <v>9696.619999999999</v>
      </c>
    </row>
    <row r="176" spans="1:2" x14ac:dyDescent="0.25">
      <c r="A176" s="3">
        <v>22</v>
      </c>
      <c r="B176" s="32">
        <f t="shared" si="7"/>
        <v>9643.2899999999991</v>
      </c>
    </row>
    <row r="177" spans="1:2" x14ac:dyDescent="0.25">
      <c r="A177" s="3">
        <v>23</v>
      </c>
      <c r="B177" s="32">
        <f t="shared" si="7"/>
        <v>9589.9599999999991</v>
      </c>
    </row>
    <row r="178" spans="1:2" x14ac:dyDescent="0.25">
      <c r="A178" s="3">
        <v>24</v>
      </c>
      <c r="B178" s="32">
        <f t="shared" si="7"/>
        <v>9536.6299999999992</v>
      </c>
    </row>
    <row r="179" spans="1:2" x14ac:dyDescent="0.25">
      <c r="A179" s="3">
        <v>25</v>
      </c>
      <c r="B179" s="32">
        <f t="shared" si="7"/>
        <v>9483.2999999999993</v>
      </c>
    </row>
    <row r="180" spans="1:2" x14ac:dyDescent="0.25">
      <c r="A180" s="3">
        <v>26</v>
      </c>
      <c r="B180" s="32">
        <f t="shared" si="7"/>
        <v>9429.9699999999993</v>
      </c>
    </row>
    <row r="181" spans="1:2" x14ac:dyDescent="0.25">
      <c r="A181" s="3">
        <v>27</v>
      </c>
      <c r="B181" s="32">
        <f t="shared" si="7"/>
        <v>9376.64</v>
      </c>
    </row>
    <row r="182" spans="1:2" x14ac:dyDescent="0.25">
      <c r="A182" s="3">
        <v>28</v>
      </c>
      <c r="B182" s="32">
        <f t="shared" si="7"/>
        <v>9323.31</v>
      </c>
    </row>
    <row r="183" spans="1:2" x14ac:dyDescent="0.25">
      <c r="A183" s="3">
        <v>29</v>
      </c>
      <c r="B183" s="32">
        <f t="shared" si="7"/>
        <v>9269.98</v>
      </c>
    </row>
    <row r="184" spans="1:2" x14ac:dyDescent="0.25">
      <c r="A184" s="3">
        <v>30</v>
      </c>
      <c r="B184" s="32">
        <f t="shared" si="7"/>
        <v>9216.65</v>
      </c>
    </row>
    <row r="185" spans="1:2" x14ac:dyDescent="0.25">
      <c r="A185" s="3">
        <v>31</v>
      </c>
      <c r="B185" s="32">
        <f t="shared" si="7"/>
        <v>9163.32</v>
      </c>
    </row>
    <row r="186" spans="1:2" x14ac:dyDescent="0.25">
      <c r="A186" s="3">
        <v>32</v>
      </c>
      <c r="B186" s="32">
        <f t="shared" si="7"/>
        <v>9109.99</v>
      </c>
    </row>
    <row r="187" spans="1:2" x14ac:dyDescent="0.25">
      <c r="A187" s="3">
        <v>33</v>
      </c>
      <c r="B187" s="32">
        <f t="shared" si="7"/>
        <v>9056.66</v>
      </c>
    </row>
    <row r="188" spans="1:2" x14ac:dyDescent="0.25">
      <c r="A188" s="3">
        <v>34</v>
      </c>
      <c r="B188" s="32">
        <f t="shared" si="7"/>
        <v>9003.33</v>
      </c>
    </row>
    <row r="189" spans="1:2" x14ac:dyDescent="0.25">
      <c r="A189" s="3">
        <v>35</v>
      </c>
      <c r="B189" s="32">
        <f t="shared" si="7"/>
        <v>8950</v>
      </c>
    </row>
    <row r="190" spans="1:2" x14ac:dyDescent="0.25">
      <c r="A190" s="3">
        <v>36</v>
      </c>
      <c r="B190" s="32">
        <f t="shared" si="7"/>
        <v>8896.67</v>
      </c>
    </row>
    <row r="191" spans="1:2" x14ac:dyDescent="0.25">
      <c r="A191" s="3">
        <v>37</v>
      </c>
      <c r="B191" s="32">
        <f t="shared" si="7"/>
        <v>8843.34</v>
      </c>
    </row>
    <row r="192" spans="1:2" x14ac:dyDescent="0.25">
      <c r="A192" s="3">
        <v>38</v>
      </c>
      <c r="B192" s="32">
        <f t="shared" si="7"/>
        <v>8790.0099999999984</v>
      </c>
    </row>
    <row r="193" spans="1:2" x14ac:dyDescent="0.25">
      <c r="A193" s="3">
        <v>39</v>
      </c>
      <c r="B193" s="32">
        <f t="shared" si="7"/>
        <v>8736.68</v>
      </c>
    </row>
    <row r="194" spans="1:2" x14ac:dyDescent="0.25">
      <c r="B194" s="33"/>
    </row>
    <row r="195" spans="1:2" x14ac:dyDescent="0.25">
      <c r="A195" s="52" t="s">
        <v>116</v>
      </c>
      <c r="B195" s="53"/>
    </row>
    <row r="196" spans="1:2" x14ac:dyDescent="0.25">
      <c r="A196" s="44" t="s">
        <v>83</v>
      </c>
      <c r="B196" s="44"/>
    </row>
    <row r="197" spans="1:2" x14ac:dyDescent="0.25">
      <c r="A197" s="56" t="s">
        <v>115</v>
      </c>
      <c r="B197" s="57">
        <v>-14</v>
      </c>
    </row>
    <row r="198" spans="1:2" x14ac:dyDescent="0.25">
      <c r="A198" s="3">
        <v>-14</v>
      </c>
      <c r="B198" s="32">
        <v>10600</v>
      </c>
    </row>
    <row r="199" spans="1:2" x14ac:dyDescent="0.25">
      <c r="A199" s="3">
        <v>-13</v>
      </c>
      <c r="B199" s="32">
        <f>A199 *-25+10250</f>
        <v>10575</v>
      </c>
    </row>
    <row r="200" spans="1:2" x14ac:dyDescent="0.25">
      <c r="A200" s="3">
        <v>-12</v>
      </c>
      <c r="B200" s="32">
        <f t="shared" ref="B200:B219" si="8">A200 *-25+10250</f>
        <v>10550</v>
      </c>
    </row>
    <row r="201" spans="1:2" x14ac:dyDescent="0.25">
      <c r="A201" s="3">
        <v>-11</v>
      </c>
      <c r="B201" s="32">
        <f t="shared" si="8"/>
        <v>10525</v>
      </c>
    </row>
    <row r="202" spans="1:2" x14ac:dyDescent="0.25">
      <c r="A202" s="3">
        <v>-10</v>
      </c>
      <c r="B202" s="32">
        <f t="shared" si="8"/>
        <v>10500</v>
      </c>
    </row>
    <row r="203" spans="1:2" x14ac:dyDescent="0.25">
      <c r="A203" s="3">
        <v>-9</v>
      </c>
      <c r="B203" s="32">
        <f t="shared" si="8"/>
        <v>10475</v>
      </c>
    </row>
    <row r="204" spans="1:2" x14ac:dyDescent="0.25">
      <c r="A204" s="3">
        <v>-8</v>
      </c>
      <c r="B204" s="32">
        <f t="shared" si="8"/>
        <v>10450</v>
      </c>
    </row>
    <row r="205" spans="1:2" x14ac:dyDescent="0.25">
      <c r="A205" s="3">
        <v>-7</v>
      </c>
      <c r="B205" s="32">
        <f t="shared" si="8"/>
        <v>10425</v>
      </c>
    </row>
    <row r="206" spans="1:2" x14ac:dyDescent="0.25">
      <c r="A206" s="3">
        <v>-6</v>
      </c>
      <c r="B206" s="32">
        <f t="shared" si="8"/>
        <v>10400</v>
      </c>
    </row>
    <row r="207" spans="1:2" x14ac:dyDescent="0.25">
      <c r="A207" s="3">
        <v>-5</v>
      </c>
      <c r="B207" s="32">
        <f t="shared" si="8"/>
        <v>10375</v>
      </c>
    </row>
    <row r="208" spans="1:2" x14ac:dyDescent="0.25">
      <c r="A208" s="3">
        <v>-4</v>
      </c>
      <c r="B208" s="32">
        <f t="shared" si="8"/>
        <v>10350</v>
      </c>
    </row>
    <row r="209" spans="1:2" x14ac:dyDescent="0.25">
      <c r="A209" s="3">
        <v>-3</v>
      </c>
      <c r="B209" s="32">
        <f t="shared" si="8"/>
        <v>10325</v>
      </c>
    </row>
    <row r="210" spans="1:2" x14ac:dyDescent="0.25">
      <c r="A210" s="3">
        <v>-2</v>
      </c>
      <c r="B210" s="32">
        <f t="shared" si="8"/>
        <v>10300</v>
      </c>
    </row>
    <row r="211" spans="1:2" x14ac:dyDescent="0.25">
      <c r="A211" s="3">
        <v>-1</v>
      </c>
      <c r="B211" s="32">
        <f t="shared" si="8"/>
        <v>10275</v>
      </c>
    </row>
    <row r="212" spans="1:2" x14ac:dyDescent="0.25">
      <c r="A212" s="3">
        <v>0</v>
      </c>
      <c r="B212" s="32">
        <f t="shared" si="8"/>
        <v>10250</v>
      </c>
    </row>
    <row r="213" spans="1:2" x14ac:dyDescent="0.25">
      <c r="A213" s="3">
        <v>1</v>
      </c>
      <c r="B213" s="32">
        <f t="shared" si="8"/>
        <v>10225</v>
      </c>
    </row>
    <row r="214" spans="1:2" x14ac:dyDescent="0.25">
      <c r="A214" s="3">
        <v>2</v>
      </c>
      <c r="B214" s="32">
        <f t="shared" si="8"/>
        <v>10200</v>
      </c>
    </row>
    <row r="215" spans="1:2" x14ac:dyDescent="0.25">
      <c r="A215" s="3">
        <v>3</v>
      </c>
      <c r="B215" s="32">
        <f t="shared" si="8"/>
        <v>10175</v>
      </c>
    </row>
    <row r="216" spans="1:2" x14ac:dyDescent="0.25">
      <c r="A216" s="3">
        <v>4</v>
      </c>
      <c r="B216" s="32">
        <f t="shared" si="8"/>
        <v>10150</v>
      </c>
    </row>
    <row r="217" spans="1:2" x14ac:dyDescent="0.25">
      <c r="A217" s="3">
        <v>5</v>
      </c>
      <c r="B217" s="32">
        <f t="shared" si="8"/>
        <v>10125</v>
      </c>
    </row>
    <row r="218" spans="1:2" x14ac:dyDescent="0.25">
      <c r="A218" s="3">
        <v>6</v>
      </c>
      <c r="B218" s="32">
        <f t="shared" si="8"/>
        <v>10100</v>
      </c>
    </row>
    <row r="219" spans="1:2" x14ac:dyDescent="0.25">
      <c r="A219" s="3">
        <v>7</v>
      </c>
      <c r="B219" s="32">
        <f t="shared" si="8"/>
        <v>10075</v>
      </c>
    </row>
    <row r="220" spans="1:2" x14ac:dyDescent="0.25">
      <c r="A220" s="3">
        <v>8</v>
      </c>
      <c r="B220" s="32">
        <f xml:space="preserve"> A220 *-53.7037037037037+10479.6296296296</f>
        <v>10049.999999999971</v>
      </c>
    </row>
    <row r="221" spans="1:2" x14ac:dyDescent="0.25">
      <c r="A221" s="3">
        <v>9</v>
      </c>
      <c r="B221" s="32">
        <f t="shared" ref="B221:B249" si="9" xml:space="preserve"> A221 *-53.7037037037037+10479.6296296296</f>
        <v>9996.2962962962665</v>
      </c>
    </row>
    <row r="222" spans="1:2" x14ac:dyDescent="0.25">
      <c r="A222" s="3">
        <v>10</v>
      </c>
      <c r="B222" s="32">
        <f t="shared" si="9"/>
        <v>9942.592592592564</v>
      </c>
    </row>
    <row r="223" spans="1:2" x14ac:dyDescent="0.25">
      <c r="A223" s="3">
        <v>11</v>
      </c>
      <c r="B223" s="32">
        <f t="shared" si="9"/>
        <v>9888.8888888888596</v>
      </c>
    </row>
    <row r="224" spans="1:2" x14ac:dyDescent="0.25">
      <c r="A224" s="3">
        <v>12</v>
      </c>
      <c r="B224" s="32">
        <f t="shared" si="9"/>
        <v>9835.1851851851552</v>
      </c>
    </row>
    <row r="225" spans="1:2" x14ac:dyDescent="0.25">
      <c r="A225" s="3">
        <v>13</v>
      </c>
      <c r="B225" s="32">
        <f t="shared" si="9"/>
        <v>9781.4814814814526</v>
      </c>
    </row>
    <row r="226" spans="1:2" x14ac:dyDescent="0.25">
      <c r="A226" s="3">
        <v>14</v>
      </c>
      <c r="B226" s="32">
        <f t="shared" si="9"/>
        <v>9727.7777777777483</v>
      </c>
    </row>
    <row r="227" spans="1:2" x14ac:dyDescent="0.25">
      <c r="A227" s="3">
        <v>15</v>
      </c>
      <c r="B227" s="32">
        <f t="shared" si="9"/>
        <v>9674.0740740740457</v>
      </c>
    </row>
    <row r="228" spans="1:2" x14ac:dyDescent="0.25">
      <c r="A228" s="3">
        <v>16</v>
      </c>
      <c r="B228" s="32">
        <f t="shared" si="9"/>
        <v>9620.3703703703413</v>
      </c>
    </row>
    <row r="229" spans="1:2" x14ac:dyDescent="0.25">
      <c r="A229" s="3">
        <v>17</v>
      </c>
      <c r="B229" s="32">
        <f t="shared" si="9"/>
        <v>9566.666666666637</v>
      </c>
    </row>
    <row r="230" spans="1:2" x14ac:dyDescent="0.25">
      <c r="A230" s="3">
        <v>18</v>
      </c>
      <c r="B230" s="32">
        <f t="shared" si="9"/>
        <v>9512.9629629629344</v>
      </c>
    </row>
    <row r="231" spans="1:2" x14ac:dyDescent="0.25">
      <c r="A231" s="3">
        <v>19</v>
      </c>
      <c r="B231" s="32">
        <f t="shared" si="9"/>
        <v>9459.25925925923</v>
      </c>
    </row>
    <row r="232" spans="1:2" x14ac:dyDescent="0.25">
      <c r="A232" s="3">
        <v>20</v>
      </c>
      <c r="B232" s="32">
        <f t="shared" si="9"/>
        <v>9405.5555555555256</v>
      </c>
    </row>
    <row r="233" spans="1:2" x14ac:dyDescent="0.25">
      <c r="A233" s="3">
        <v>21</v>
      </c>
      <c r="B233" s="32">
        <f t="shared" si="9"/>
        <v>9351.8518518518231</v>
      </c>
    </row>
    <row r="234" spans="1:2" x14ac:dyDescent="0.25">
      <c r="A234" s="3">
        <v>22</v>
      </c>
      <c r="B234" s="32">
        <f t="shared" si="9"/>
        <v>9298.1481481481187</v>
      </c>
    </row>
    <row r="235" spans="1:2" x14ac:dyDescent="0.25">
      <c r="A235" s="3">
        <v>23</v>
      </c>
      <c r="B235" s="32">
        <f t="shared" si="9"/>
        <v>9244.4444444444161</v>
      </c>
    </row>
    <row r="236" spans="1:2" x14ac:dyDescent="0.25">
      <c r="A236" s="3">
        <v>24</v>
      </c>
      <c r="B236" s="32">
        <f t="shared" si="9"/>
        <v>9190.7407407407118</v>
      </c>
    </row>
    <row r="237" spans="1:2" x14ac:dyDescent="0.25">
      <c r="A237" s="3">
        <v>25</v>
      </c>
      <c r="B237" s="32">
        <f t="shared" si="9"/>
        <v>9137.0370370370074</v>
      </c>
    </row>
    <row r="238" spans="1:2" x14ac:dyDescent="0.25">
      <c r="A238" s="3">
        <v>26</v>
      </c>
      <c r="B238" s="32">
        <f t="shared" si="9"/>
        <v>9083.3333333333048</v>
      </c>
    </row>
    <row r="239" spans="1:2" x14ac:dyDescent="0.25">
      <c r="A239" s="3">
        <v>27</v>
      </c>
      <c r="B239" s="32">
        <f t="shared" si="9"/>
        <v>9029.6296296296005</v>
      </c>
    </row>
    <row r="240" spans="1:2" x14ac:dyDescent="0.25">
      <c r="A240" s="3">
        <v>28</v>
      </c>
      <c r="B240" s="32">
        <f t="shared" si="9"/>
        <v>8975.9259259258961</v>
      </c>
    </row>
    <row r="241" spans="1:2" x14ac:dyDescent="0.25">
      <c r="A241" s="3">
        <v>29</v>
      </c>
      <c r="B241" s="32">
        <f t="shared" si="9"/>
        <v>8922.2222222221935</v>
      </c>
    </row>
    <row r="242" spans="1:2" x14ac:dyDescent="0.25">
      <c r="A242" s="3">
        <v>30</v>
      </c>
      <c r="B242" s="32">
        <f t="shared" si="9"/>
        <v>8868.5185185184891</v>
      </c>
    </row>
    <row r="243" spans="1:2" x14ac:dyDescent="0.25">
      <c r="A243" s="3">
        <v>31</v>
      </c>
      <c r="B243" s="32">
        <f t="shared" si="9"/>
        <v>8814.8148148147848</v>
      </c>
    </row>
    <row r="244" spans="1:2" x14ac:dyDescent="0.25">
      <c r="A244" s="3">
        <v>32</v>
      </c>
      <c r="B244" s="32">
        <f t="shared" si="9"/>
        <v>8761.1111111110822</v>
      </c>
    </row>
    <row r="245" spans="1:2" x14ac:dyDescent="0.25">
      <c r="A245" s="3">
        <v>33</v>
      </c>
      <c r="B245" s="32">
        <f t="shared" si="9"/>
        <v>8707.4074074073778</v>
      </c>
    </row>
    <row r="246" spans="1:2" x14ac:dyDescent="0.25">
      <c r="A246" s="3">
        <v>34</v>
      </c>
      <c r="B246" s="32">
        <f t="shared" si="9"/>
        <v>8653.7037037036753</v>
      </c>
    </row>
    <row r="247" spans="1:2" x14ac:dyDescent="0.25">
      <c r="A247" s="3">
        <v>35</v>
      </c>
      <c r="B247" s="32">
        <f t="shared" si="9"/>
        <v>8599.9999999999709</v>
      </c>
    </row>
    <row r="248" spans="1:2" x14ac:dyDescent="0.25">
      <c r="A248" s="3">
        <v>36</v>
      </c>
      <c r="B248" s="32">
        <f t="shared" si="9"/>
        <v>8546.2962962962665</v>
      </c>
    </row>
    <row r="249" spans="1:2" x14ac:dyDescent="0.25">
      <c r="A249" s="3">
        <v>37</v>
      </c>
      <c r="B249" s="32">
        <f t="shared" si="9"/>
        <v>8492.592592592564</v>
      </c>
    </row>
    <row r="250" spans="1:2" x14ac:dyDescent="0.25">
      <c r="B250" s="33"/>
    </row>
    <row r="251" spans="1:2" x14ac:dyDescent="0.25">
      <c r="A251" s="52" t="s">
        <v>116</v>
      </c>
      <c r="B251" s="53"/>
    </row>
    <row r="252" spans="1:2" x14ac:dyDescent="0.25">
      <c r="A252" s="44" t="s">
        <v>84</v>
      </c>
      <c r="B252" s="44"/>
    </row>
    <row r="253" spans="1:2" x14ac:dyDescent="0.25">
      <c r="A253" s="56" t="s">
        <v>115</v>
      </c>
      <c r="B253" s="57">
        <v>-26</v>
      </c>
    </row>
    <row r="254" spans="1:2" x14ac:dyDescent="0.25">
      <c r="A254" s="3">
        <v>-26</v>
      </c>
      <c r="B254" s="32">
        <v>10600</v>
      </c>
    </row>
    <row r="255" spans="1:2" x14ac:dyDescent="0.25">
      <c r="A255" s="3">
        <v>-25</v>
      </c>
      <c r="B255" s="32">
        <f xml:space="preserve"> A255*-25+9950</f>
        <v>10575</v>
      </c>
    </row>
    <row r="256" spans="1:2" x14ac:dyDescent="0.25">
      <c r="A256" s="3">
        <v>-24</v>
      </c>
      <c r="B256" s="32">
        <f t="shared" ref="B256:B274" si="10" xml:space="preserve"> A256*-25+9950</f>
        <v>10550</v>
      </c>
    </row>
    <row r="257" spans="1:2" x14ac:dyDescent="0.25">
      <c r="A257" s="3">
        <v>-23</v>
      </c>
      <c r="B257" s="32">
        <f t="shared" si="10"/>
        <v>10525</v>
      </c>
    </row>
    <row r="258" spans="1:2" x14ac:dyDescent="0.25">
      <c r="A258" s="3">
        <v>-22</v>
      </c>
      <c r="B258" s="32">
        <f t="shared" si="10"/>
        <v>10500</v>
      </c>
    </row>
    <row r="259" spans="1:2" x14ac:dyDescent="0.25">
      <c r="A259" s="3">
        <v>-21</v>
      </c>
      <c r="B259" s="32">
        <f t="shared" si="10"/>
        <v>10475</v>
      </c>
    </row>
    <row r="260" spans="1:2" x14ac:dyDescent="0.25">
      <c r="A260" s="3">
        <v>-20</v>
      </c>
      <c r="B260" s="32">
        <f t="shared" si="10"/>
        <v>10450</v>
      </c>
    </row>
    <row r="261" spans="1:2" x14ac:dyDescent="0.25">
      <c r="A261" s="3">
        <v>-19</v>
      </c>
      <c r="B261" s="32">
        <f t="shared" si="10"/>
        <v>10425</v>
      </c>
    </row>
    <row r="262" spans="1:2" x14ac:dyDescent="0.25">
      <c r="A262" s="3">
        <v>-18</v>
      </c>
      <c r="B262" s="32">
        <f t="shared" si="10"/>
        <v>10400</v>
      </c>
    </row>
    <row r="263" spans="1:2" x14ac:dyDescent="0.25">
      <c r="A263" s="3">
        <v>-17</v>
      </c>
      <c r="B263" s="32">
        <f t="shared" si="10"/>
        <v>10375</v>
      </c>
    </row>
    <row r="264" spans="1:2" x14ac:dyDescent="0.25">
      <c r="A264" s="3">
        <v>-16</v>
      </c>
      <c r="B264" s="32">
        <f t="shared" si="10"/>
        <v>10350</v>
      </c>
    </row>
    <row r="265" spans="1:2" x14ac:dyDescent="0.25">
      <c r="A265" s="3">
        <v>-15</v>
      </c>
      <c r="B265" s="32">
        <f t="shared" si="10"/>
        <v>10325</v>
      </c>
    </row>
    <row r="266" spans="1:2" x14ac:dyDescent="0.25">
      <c r="A266" s="3">
        <v>-14</v>
      </c>
      <c r="B266" s="32">
        <f t="shared" si="10"/>
        <v>10300</v>
      </c>
    </row>
    <row r="267" spans="1:2" x14ac:dyDescent="0.25">
      <c r="A267" s="3">
        <v>-13</v>
      </c>
      <c r="B267" s="32">
        <f t="shared" si="10"/>
        <v>10275</v>
      </c>
    </row>
    <row r="268" spans="1:2" x14ac:dyDescent="0.25">
      <c r="A268" s="3">
        <v>-12</v>
      </c>
      <c r="B268" s="32">
        <f t="shared" si="10"/>
        <v>10250</v>
      </c>
    </row>
    <row r="269" spans="1:2" x14ac:dyDescent="0.25">
      <c r="A269" s="3">
        <v>-11</v>
      </c>
      <c r="B269" s="32">
        <f t="shared" si="10"/>
        <v>10225</v>
      </c>
    </row>
    <row r="270" spans="1:2" x14ac:dyDescent="0.25">
      <c r="A270" s="3">
        <v>-10</v>
      </c>
      <c r="B270" s="32">
        <f t="shared" si="10"/>
        <v>10200</v>
      </c>
    </row>
    <row r="271" spans="1:2" x14ac:dyDescent="0.25">
      <c r="A271" s="3">
        <v>-9</v>
      </c>
      <c r="B271" s="32">
        <f t="shared" si="10"/>
        <v>10175</v>
      </c>
    </row>
    <row r="272" spans="1:2" x14ac:dyDescent="0.25">
      <c r="A272" s="3">
        <v>-8</v>
      </c>
      <c r="B272" s="32">
        <f t="shared" si="10"/>
        <v>10150</v>
      </c>
    </row>
    <row r="273" spans="1:2" x14ac:dyDescent="0.25">
      <c r="A273" s="3">
        <v>-7</v>
      </c>
      <c r="B273" s="32">
        <f t="shared" si="10"/>
        <v>10125</v>
      </c>
    </row>
    <row r="274" spans="1:2" x14ac:dyDescent="0.25">
      <c r="A274" s="3">
        <v>-6</v>
      </c>
      <c r="B274" s="32">
        <f t="shared" si="10"/>
        <v>10100</v>
      </c>
    </row>
    <row r="275" spans="1:2" x14ac:dyDescent="0.25">
      <c r="A275" s="3">
        <v>-5</v>
      </c>
      <c r="B275" s="32">
        <f xml:space="preserve"> A275*-25+9950</f>
        <v>10075</v>
      </c>
    </row>
    <row r="276" spans="1:2" x14ac:dyDescent="0.25">
      <c r="A276" s="3">
        <v>-4</v>
      </c>
      <c r="B276" s="32">
        <f t="shared" ref="B276:B285" si="11" xml:space="preserve"> A276*-25+9950</f>
        <v>10050</v>
      </c>
    </row>
    <row r="277" spans="1:2" x14ac:dyDescent="0.25">
      <c r="A277" s="3">
        <v>-3</v>
      </c>
      <c r="B277" s="32">
        <f t="shared" si="11"/>
        <v>10025</v>
      </c>
    </row>
    <row r="278" spans="1:2" x14ac:dyDescent="0.25">
      <c r="A278" s="3">
        <v>-2</v>
      </c>
      <c r="B278" s="32">
        <f t="shared" si="11"/>
        <v>10000</v>
      </c>
    </row>
    <row r="279" spans="1:2" x14ac:dyDescent="0.25">
      <c r="A279" s="3">
        <v>-1</v>
      </c>
      <c r="B279" s="32">
        <f t="shared" si="11"/>
        <v>9975</v>
      </c>
    </row>
    <row r="280" spans="1:2" x14ac:dyDescent="0.25">
      <c r="A280" s="3">
        <v>0</v>
      </c>
      <c r="B280" s="32">
        <f t="shared" si="11"/>
        <v>9950</v>
      </c>
    </row>
    <row r="281" spans="1:2" x14ac:dyDescent="0.25">
      <c r="A281" s="3">
        <v>1</v>
      </c>
      <c r="B281" s="32">
        <f t="shared" si="11"/>
        <v>9925</v>
      </c>
    </row>
    <row r="282" spans="1:2" x14ac:dyDescent="0.25">
      <c r="A282" s="3">
        <v>2</v>
      </c>
      <c r="B282" s="32">
        <f t="shared" si="11"/>
        <v>9900</v>
      </c>
    </row>
    <row r="283" spans="1:2" x14ac:dyDescent="0.25">
      <c r="A283" s="3">
        <v>3</v>
      </c>
      <c r="B283" s="32">
        <f t="shared" si="11"/>
        <v>9875</v>
      </c>
    </row>
    <row r="284" spans="1:2" x14ac:dyDescent="0.25">
      <c r="A284" s="3">
        <v>4</v>
      </c>
      <c r="B284" s="32">
        <f t="shared" si="11"/>
        <v>9850</v>
      </c>
    </row>
    <row r="285" spans="1:2" x14ac:dyDescent="0.25">
      <c r="A285" s="3">
        <v>5</v>
      </c>
      <c r="B285" s="32">
        <f t="shared" si="11"/>
        <v>9825</v>
      </c>
    </row>
    <row r="286" spans="1:2" x14ac:dyDescent="0.25">
      <c r="A286" s="3">
        <v>6</v>
      </c>
      <c r="B286" s="32">
        <f xml:space="preserve"> A286 *-52.3809523809524+10076.1904761905</f>
        <v>9761.9047619047869</v>
      </c>
    </row>
    <row r="287" spans="1:2" x14ac:dyDescent="0.25">
      <c r="A287" s="3">
        <v>7</v>
      </c>
      <c r="B287" s="32">
        <f t="shared" ref="B287:B313" si="12" xml:space="preserve"> A287 *-52.3809523809524+10076.1904761905</f>
        <v>9709.5238095238346</v>
      </c>
    </row>
    <row r="288" spans="1:2" x14ac:dyDescent="0.25">
      <c r="A288" s="3">
        <v>8</v>
      </c>
      <c r="B288" s="32">
        <f t="shared" si="12"/>
        <v>9657.1428571428823</v>
      </c>
    </row>
    <row r="289" spans="1:2" x14ac:dyDescent="0.25">
      <c r="A289" s="3">
        <v>9</v>
      </c>
      <c r="B289" s="32">
        <f t="shared" si="12"/>
        <v>9604.7619047619282</v>
      </c>
    </row>
    <row r="290" spans="1:2" x14ac:dyDescent="0.25">
      <c r="A290" s="3">
        <v>10</v>
      </c>
      <c r="B290" s="32">
        <f t="shared" si="12"/>
        <v>9552.3809523809759</v>
      </c>
    </row>
    <row r="291" spans="1:2" x14ac:dyDescent="0.25">
      <c r="A291" s="3">
        <v>11</v>
      </c>
      <c r="B291" s="32">
        <f t="shared" si="12"/>
        <v>9500.0000000000236</v>
      </c>
    </row>
    <row r="292" spans="1:2" x14ac:dyDescent="0.25">
      <c r="A292" s="3">
        <v>12</v>
      </c>
      <c r="B292" s="32">
        <f t="shared" si="12"/>
        <v>9447.6190476190714</v>
      </c>
    </row>
    <row r="293" spans="1:2" x14ac:dyDescent="0.25">
      <c r="A293" s="3">
        <v>13</v>
      </c>
      <c r="B293" s="32">
        <f t="shared" si="12"/>
        <v>9395.2380952381191</v>
      </c>
    </row>
    <row r="294" spans="1:2" x14ac:dyDescent="0.25">
      <c r="A294" s="3">
        <v>14</v>
      </c>
      <c r="B294" s="32">
        <f t="shared" si="12"/>
        <v>9342.8571428571668</v>
      </c>
    </row>
    <row r="295" spans="1:2" x14ac:dyDescent="0.25">
      <c r="A295" s="3">
        <v>15</v>
      </c>
      <c r="B295" s="32">
        <f t="shared" si="12"/>
        <v>9290.4761904762145</v>
      </c>
    </row>
    <row r="296" spans="1:2" x14ac:dyDescent="0.25">
      <c r="A296" s="3">
        <v>16</v>
      </c>
      <c r="B296" s="32">
        <f t="shared" si="12"/>
        <v>9238.0952380952622</v>
      </c>
    </row>
    <row r="297" spans="1:2" x14ac:dyDescent="0.25">
      <c r="A297" s="3">
        <v>17</v>
      </c>
      <c r="B297" s="32">
        <f t="shared" si="12"/>
        <v>9185.7142857143099</v>
      </c>
    </row>
    <row r="298" spans="1:2" x14ac:dyDescent="0.25">
      <c r="A298" s="3">
        <v>18</v>
      </c>
      <c r="B298" s="32">
        <f t="shared" si="12"/>
        <v>9133.3333333333576</v>
      </c>
    </row>
    <row r="299" spans="1:2" x14ac:dyDescent="0.25">
      <c r="A299" s="3">
        <v>19</v>
      </c>
      <c r="B299" s="32">
        <f t="shared" si="12"/>
        <v>9080.9523809524053</v>
      </c>
    </row>
    <row r="300" spans="1:2" x14ac:dyDescent="0.25">
      <c r="A300" s="3">
        <v>20</v>
      </c>
      <c r="B300" s="32">
        <f t="shared" si="12"/>
        <v>9028.571428571453</v>
      </c>
    </row>
    <row r="301" spans="1:2" x14ac:dyDescent="0.25">
      <c r="A301" s="3">
        <v>21</v>
      </c>
      <c r="B301" s="32">
        <f t="shared" si="12"/>
        <v>8976.1904761905007</v>
      </c>
    </row>
    <row r="302" spans="1:2" x14ac:dyDescent="0.25">
      <c r="A302" s="3">
        <v>22</v>
      </c>
      <c r="B302" s="32">
        <f t="shared" si="12"/>
        <v>8923.8095238095484</v>
      </c>
    </row>
    <row r="303" spans="1:2" x14ac:dyDescent="0.25">
      <c r="A303" s="3">
        <v>23</v>
      </c>
      <c r="B303" s="32">
        <f t="shared" si="12"/>
        <v>8871.4285714285961</v>
      </c>
    </row>
    <row r="304" spans="1:2" x14ac:dyDescent="0.25">
      <c r="A304" s="3">
        <v>24</v>
      </c>
      <c r="B304" s="32">
        <f t="shared" si="12"/>
        <v>8819.0476190476438</v>
      </c>
    </row>
    <row r="305" spans="1:2" x14ac:dyDescent="0.25">
      <c r="A305" s="3">
        <v>25</v>
      </c>
      <c r="B305" s="32">
        <f t="shared" si="12"/>
        <v>8766.6666666666897</v>
      </c>
    </row>
    <row r="306" spans="1:2" x14ac:dyDescent="0.25">
      <c r="A306" s="3">
        <v>26</v>
      </c>
      <c r="B306" s="32">
        <f t="shared" si="12"/>
        <v>8714.2857142857392</v>
      </c>
    </row>
    <row r="307" spans="1:2" x14ac:dyDescent="0.25">
      <c r="A307" s="3">
        <v>27</v>
      </c>
      <c r="B307" s="32">
        <f t="shared" si="12"/>
        <v>8661.9047619047851</v>
      </c>
    </row>
    <row r="308" spans="1:2" x14ac:dyDescent="0.25">
      <c r="A308" s="3">
        <v>28</v>
      </c>
      <c r="B308" s="32">
        <f t="shared" si="12"/>
        <v>8609.5238095238328</v>
      </c>
    </row>
    <row r="309" spans="1:2" x14ac:dyDescent="0.25">
      <c r="A309" s="3">
        <v>29</v>
      </c>
      <c r="B309" s="32">
        <f t="shared" si="12"/>
        <v>8557.1428571428805</v>
      </c>
    </row>
    <row r="310" spans="1:2" x14ac:dyDescent="0.25">
      <c r="A310" s="3">
        <v>30</v>
      </c>
      <c r="B310" s="32">
        <f t="shared" si="12"/>
        <v>8504.7619047619282</v>
      </c>
    </row>
    <row r="311" spans="1:2" x14ac:dyDescent="0.25">
      <c r="A311" s="3">
        <v>31</v>
      </c>
      <c r="B311" s="32">
        <f t="shared" si="12"/>
        <v>8452.3809523809759</v>
      </c>
    </row>
    <row r="312" spans="1:2" x14ac:dyDescent="0.25">
      <c r="A312" s="3">
        <v>32</v>
      </c>
      <c r="B312" s="32">
        <f t="shared" si="12"/>
        <v>8400.0000000000236</v>
      </c>
    </row>
    <row r="313" spans="1:2" x14ac:dyDescent="0.25">
      <c r="A313" s="3">
        <v>33</v>
      </c>
      <c r="B313" s="32">
        <f t="shared" si="12"/>
        <v>8347.6190476190714</v>
      </c>
    </row>
  </sheetData>
  <mergeCells count="20">
    <mergeCell ref="A1:B1"/>
    <mergeCell ref="A2:B2"/>
    <mergeCell ref="A9:B9"/>
    <mergeCell ref="A10:B10"/>
    <mergeCell ref="A21:B21"/>
    <mergeCell ref="A22:B22"/>
    <mergeCell ref="A37:B37"/>
    <mergeCell ref="A38:B38"/>
    <mergeCell ref="A58:B58"/>
    <mergeCell ref="A59:B59"/>
    <mergeCell ref="A84:B84"/>
    <mergeCell ref="A85:B85"/>
    <mergeCell ref="A114:B114"/>
    <mergeCell ref="A115:B115"/>
    <mergeCell ref="A149:B149"/>
    <mergeCell ref="A150:B150"/>
    <mergeCell ref="A195:B195"/>
    <mergeCell ref="A196:B196"/>
    <mergeCell ref="A251:B251"/>
    <mergeCell ref="A252:B252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AF98-B25F-4CBB-BB85-B3FF6903A1D6}">
  <sheetPr>
    <tabColor theme="1" tint="0.499984740745262"/>
  </sheetPr>
  <dimension ref="A1:E33"/>
  <sheetViews>
    <sheetView workbookViewId="0">
      <selection activeCell="C23" sqref="C23"/>
    </sheetView>
  </sheetViews>
  <sheetFormatPr defaultRowHeight="15" x14ac:dyDescent="0.25"/>
  <cols>
    <col min="1" max="1" width="20.5703125" customWidth="1"/>
    <col min="2" max="2" width="29" customWidth="1"/>
    <col min="3" max="3" width="53.140625" customWidth="1"/>
    <col min="4" max="4" width="53" customWidth="1"/>
    <col min="5" max="5" width="8" customWidth="1"/>
  </cols>
  <sheetData>
    <row r="1" spans="1:5" x14ac:dyDescent="0.25">
      <c r="A1" s="34" t="s">
        <v>93</v>
      </c>
      <c r="B1" s="34"/>
      <c r="D1" s="11" t="s">
        <v>94</v>
      </c>
    </row>
    <row r="2" spans="1:5" x14ac:dyDescent="0.25">
      <c r="A2" s="4" t="s">
        <v>85</v>
      </c>
      <c r="B2" s="3">
        <v>48</v>
      </c>
    </row>
    <row r="3" spans="1:5" x14ac:dyDescent="0.25">
      <c r="A3" s="4" t="s">
        <v>86</v>
      </c>
      <c r="B3" s="3">
        <v>10400</v>
      </c>
      <c r="D3" t="s">
        <v>97</v>
      </c>
      <c r="E3">
        <v>9900</v>
      </c>
    </row>
    <row r="4" spans="1:5" x14ac:dyDescent="0.25">
      <c r="A4" s="4" t="s">
        <v>87</v>
      </c>
      <c r="B4" s="3">
        <v>49</v>
      </c>
      <c r="D4" t="s">
        <v>96</v>
      </c>
      <c r="E4">
        <v>9100</v>
      </c>
    </row>
    <row r="5" spans="1:5" x14ac:dyDescent="0.25">
      <c r="A5" s="4" t="s">
        <v>88</v>
      </c>
      <c r="B5" s="3">
        <v>10350</v>
      </c>
      <c r="D5" t="s">
        <v>98</v>
      </c>
      <c r="E5">
        <f>E3-E4</f>
        <v>800</v>
      </c>
    </row>
    <row r="6" spans="1:5" x14ac:dyDescent="0.25">
      <c r="A6" s="4"/>
      <c r="B6" s="3"/>
      <c r="D6" t="s">
        <v>99</v>
      </c>
      <c r="E6">
        <f>E5/2</f>
        <v>400</v>
      </c>
    </row>
    <row r="7" spans="1:5" x14ac:dyDescent="0.25">
      <c r="A7" s="4" t="s">
        <v>89</v>
      </c>
      <c r="B7" s="3">
        <f>(B5-B3)/(B4-B2)</f>
        <v>-50</v>
      </c>
      <c r="D7" t="s">
        <v>100</v>
      </c>
      <c r="E7">
        <f>E3-E6</f>
        <v>9500</v>
      </c>
    </row>
    <row r="8" spans="1:5" x14ac:dyDescent="0.25">
      <c r="A8" s="4"/>
      <c r="B8" s="3"/>
    </row>
    <row r="9" spans="1:5" x14ac:dyDescent="0.25">
      <c r="A9" s="4" t="s">
        <v>90</v>
      </c>
      <c r="B9" s="3">
        <f xml:space="preserve"> B7 * B2</f>
        <v>-2400</v>
      </c>
    </row>
    <row r="10" spans="1:5" x14ac:dyDescent="0.25">
      <c r="A10" s="4" t="s">
        <v>91</v>
      </c>
      <c r="B10" s="3">
        <f xml:space="preserve"> B3 - B9</f>
        <v>12800</v>
      </c>
      <c r="D10" s="11" t="s">
        <v>95</v>
      </c>
    </row>
    <row r="11" spans="1:5" x14ac:dyDescent="0.25">
      <c r="A11" s="4"/>
      <c r="B11" s="3"/>
      <c r="D11" t="s">
        <v>97</v>
      </c>
      <c r="E11">
        <v>9900</v>
      </c>
    </row>
    <row r="12" spans="1:5" x14ac:dyDescent="0.25">
      <c r="A12" s="4" t="s">
        <v>92</v>
      </c>
      <c r="B12" s="3" t="str">
        <f>CONCATENATE("=" &amp; "INSERT TEMP CELL" &amp; " *" &amp; B7  &amp; "+" &amp; B10)</f>
        <v>=INSERT TEMP CELL *-50+12800</v>
      </c>
      <c r="D12" t="s">
        <v>96</v>
      </c>
      <c r="E12">
        <v>9100</v>
      </c>
    </row>
    <row r="13" spans="1:5" x14ac:dyDescent="0.25">
      <c r="D13" t="s">
        <v>98</v>
      </c>
      <c r="E13">
        <f>E11-E12</f>
        <v>800</v>
      </c>
    </row>
    <row r="14" spans="1:5" x14ac:dyDescent="0.25">
      <c r="D14" t="s">
        <v>99</v>
      </c>
      <c r="E14">
        <f>E13/2</f>
        <v>400</v>
      </c>
    </row>
    <row r="15" spans="1:5" x14ac:dyDescent="0.25">
      <c r="D15" t="s">
        <v>100</v>
      </c>
      <c r="E15">
        <f>E11-E14</f>
        <v>9500</v>
      </c>
    </row>
    <row r="16" spans="1:5" x14ac:dyDescent="0.25">
      <c r="D16" s="20" t="s">
        <v>101</v>
      </c>
    </row>
    <row r="17" spans="1:5" x14ac:dyDescent="0.25">
      <c r="D17" t="s">
        <v>97</v>
      </c>
      <c r="E17">
        <f>E11</f>
        <v>9900</v>
      </c>
    </row>
    <row r="18" spans="1:5" x14ac:dyDescent="0.25">
      <c r="D18" t="s">
        <v>102</v>
      </c>
      <c r="E18">
        <f>E15</f>
        <v>9500</v>
      </c>
    </row>
    <row r="19" spans="1:5" x14ac:dyDescent="0.25">
      <c r="D19" t="s">
        <v>98</v>
      </c>
      <c r="E19">
        <f>E17-E18</f>
        <v>400</v>
      </c>
    </row>
    <row r="20" spans="1:5" x14ac:dyDescent="0.25">
      <c r="D20" t="s">
        <v>99</v>
      </c>
      <c r="E20">
        <f>E19 / 2</f>
        <v>200</v>
      </c>
    </row>
    <row r="21" spans="1:5" x14ac:dyDescent="0.25">
      <c r="D21" t="s">
        <v>103</v>
      </c>
      <c r="E21">
        <f>E18+E20</f>
        <v>9700</v>
      </c>
    </row>
    <row r="23" spans="1:5" x14ac:dyDescent="0.25">
      <c r="D23" s="20" t="s">
        <v>104</v>
      </c>
    </row>
    <row r="24" spans="1:5" x14ac:dyDescent="0.25">
      <c r="D24" t="s">
        <v>105</v>
      </c>
      <c r="E24">
        <f>E15</f>
        <v>9500</v>
      </c>
    </row>
    <row r="25" spans="1:5" x14ac:dyDescent="0.25">
      <c r="D25" t="s">
        <v>96</v>
      </c>
      <c r="E25">
        <f>E12</f>
        <v>9100</v>
      </c>
    </row>
    <row r="26" spans="1:5" x14ac:dyDescent="0.25">
      <c r="A26" s="32"/>
      <c r="D26" t="s">
        <v>98</v>
      </c>
      <c r="E26">
        <f>E24-E25</f>
        <v>400</v>
      </c>
    </row>
    <row r="27" spans="1:5" x14ac:dyDescent="0.25">
      <c r="D27" t="s">
        <v>99</v>
      </c>
      <c r="E27">
        <f>E26/2</f>
        <v>200</v>
      </c>
    </row>
    <row r="28" spans="1:5" x14ac:dyDescent="0.25">
      <c r="D28" t="s">
        <v>103</v>
      </c>
      <c r="E28">
        <f>E24-E27</f>
        <v>9300</v>
      </c>
    </row>
    <row r="33" spans="3:3" x14ac:dyDescent="0.25">
      <c r="C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30</vt:i4>
      </vt:variant>
    </vt:vector>
  </HeadingPairs>
  <TitlesOfParts>
    <vt:vector size="35" baseType="lpstr">
      <vt:lpstr>Calculator</vt:lpstr>
      <vt:lpstr>Takeoff</vt:lpstr>
      <vt:lpstr>MTOW Climb Requirements</vt:lpstr>
      <vt:lpstr>MTOW Brake Energy</vt:lpstr>
      <vt:lpstr>AdminTools</vt:lpstr>
      <vt:lpstr>TO_MTOWClimb_TO_NoAI_0</vt:lpstr>
      <vt:lpstr>TO_MTOWClimb_TO_NoAI_1000</vt:lpstr>
      <vt:lpstr>TO_MTOWClimb_TO_NoAI_10000</vt:lpstr>
      <vt:lpstr>TO_MTOWClimb_TO_NoAI_2000</vt:lpstr>
      <vt:lpstr>TO_MTOWClimb_TO_NoAI_3000</vt:lpstr>
      <vt:lpstr>TO_MTOWClimb_TO_NoAI_4000</vt:lpstr>
      <vt:lpstr>TO_MTOWClimb_TO_NoAI_5000</vt:lpstr>
      <vt:lpstr>TO_MTOWClimb_TO_NoAI_6000</vt:lpstr>
      <vt:lpstr>TO_MTOWClimb_TO_NoAI_7000</vt:lpstr>
      <vt:lpstr>TO_MTOWClimb_TO_NoAI_8000</vt:lpstr>
      <vt:lpstr>TO_MTOWClimb_TO_NoAI_9000</vt:lpstr>
      <vt:lpstr>TO_MTOWClimb_TO_NoAI_M1000</vt:lpstr>
      <vt:lpstr>TO_MTOWSlope_TO_NoAI</vt:lpstr>
      <vt:lpstr>TO_TOFLSlope_TO_NoAI</vt:lpstr>
      <vt:lpstr>TO_TOFLWinds_TO_NoAI</vt:lpstr>
      <vt:lpstr>TO_V1Slope_TO_NoAI</vt:lpstr>
      <vt:lpstr>TO_V1Winds_TO_NoAI</vt:lpstr>
      <vt:lpstr>TO_V2Slope_TO_NoAI</vt:lpstr>
      <vt:lpstr>TO_VSpeeds_TO_NoAI_0</vt:lpstr>
      <vt:lpstr>TO_VSpeeds_TO_NoAI_1000</vt:lpstr>
      <vt:lpstr>TO_VSpeeds_TO_NoAI_10000</vt:lpstr>
      <vt:lpstr>TO_VSpeeds_TO_NoAI_2000</vt:lpstr>
      <vt:lpstr>TO_VSpeeds_TO_NoAI_3000</vt:lpstr>
      <vt:lpstr>TO_VSpeeds_TO_NoAI_4000</vt:lpstr>
      <vt:lpstr>TO_VSpeeds_TO_NoAI_5000</vt:lpstr>
      <vt:lpstr>TO_VSpeeds_TO_NoAI_6000</vt:lpstr>
      <vt:lpstr>TO_VSpeeds_TO_NoAI_7000</vt:lpstr>
      <vt:lpstr>TO_VSpeeds_TO_NoAI_8000</vt:lpstr>
      <vt:lpstr>TO_VSpeeds_TO_NoAI_9000</vt:lpstr>
      <vt:lpstr>TO_VSpeeds_TO_NoAI_M1000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Walker</dc:creator>
  <cp:lastModifiedBy>Edward Walker</cp:lastModifiedBy>
  <dcterms:created xsi:type="dcterms:W3CDTF">2022-12-10T11:12:53Z</dcterms:created>
  <dcterms:modified xsi:type="dcterms:W3CDTF">2022-12-23T23:18:50Z</dcterms:modified>
</cp:coreProperties>
</file>