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azcollaboration.sharepoint.com/sites/MS259/MD/CS/Cat_Lib/Solubility Screening/Establishment/Project Work/AZD3293/AZD3293 Intermediate 0938/"/>
    </mc:Choice>
  </mc:AlternateContent>
  <bookViews>
    <workbookView xWindow="0" yWindow="0" windowWidth="11055" windowHeight="12360"/>
  </bookViews>
  <sheets>
    <sheet name="Main Results" sheetId="9" r:id="rId1"/>
    <sheet name="Experimental Description" sheetId="2" r:id="rId2"/>
    <sheet name="Experimental Design" sheetId="4" r:id="rId3"/>
    <sheet name="HPLC method" sheetId="6" r:id="rId4"/>
    <sheet name="RAW" sheetId="7" r:id="rId5"/>
    <sheet name="Calibration" sheetId="8" r:id="rId6"/>
    <sheet name="Record Sheet" sheetId="3" r:id="rId7"/>
    <sheet name="Material Form-Pattern" sheetId="5" r:id="rId8"/>
  </sheets>
  <definedNames>
    <definedName name="_xlnm._FilterDatabase" localSheetId="5" hidden="1">Calibration!$A$1:$I$124</definedName>
    <definedName name="_xlnm._FilterDatabase" localSheetId="4" hidden="1">RAW!$A$1:$B$170</definedName>
    <definedName name="_xlnm._FilterDatabase" localSheetId="6" hidden="1">'Record Sheet'!$G$1:$AF$208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9" l="1"/>
  <c r="F3" i="9"/>
  <c r="F2" i="9"/>
  <c r="L25" i="8"/>
  <c r="R10" i="8"/>
  <c r="R11" i="8"/>
  <c r="R12" i="8"/>
  <c r="R13" i="8"/>
  <c r="R9" i="8"/>
  <c r="N10" i="8"/>
  <c r="N11" i="8"/>
  <c r="N12" i="8"/>
  <c r="N13" i="8"/>
  <c r="N9" i="8"/>
  <c r="B27" i="8"/>
  <c r="C27" i="8" s="1"/>
  <c r="F27" i="8"/>
  <c r="C22" i="8"/>
  <c r="C23" i="8"/>
  <c r="C24" i="8"/>
  <c r="C25" i="8"/>
  <c r="C26" i="8"/>
  <c r="C42" i="8"/>
  <c r="C11" i="6"/>
  <c r="C12" i="6"/>
  <c r="C10" i="6"/>
  <c r="L4" i="8" l="1"/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3" i="4"/>
  <c r="R1" i="3" a="1"/>
  <c r="T1" i="3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C2" i="4"/>
  <c r="C3" i="3"/>
  <c r="F3" i="3" s="1"/>
  <c r="C4" i="3"/>
  <c r="F4" i="3" s="1"/>
  <c r="C5" i="3"/>
  <c r="F5" i="3" s="1"/>
  <c r="I5" i="3" s="1"/>
  <c r="C6" i="3"/>
  <c r="F6" i="3" s="1"/>
  <c r="C7" i="3"/>
  <c r="C8" i="3"/>
  <c r="C9" i="3"/>
  <c r="F9" i="3" s="1"/>
  <c r="C10" i="3"/>
  <c r="F10" i="3" s="1"/>
  <c r="I10" i="3" s="1"/>
  <c r="C11" i="3"/>
  <c r="F11" i="3" s="1"/>
  <c r="C12" i="3"/>
  <c r="F12" i="3" s="1"/>
  <c r="I12" i="3" s="1"/>
  <c r="C13" i="3"/>
  <c r="F13" i="3" s="1"/>
  <c r="C14" i="3"/>
  <c r="C15" i="3"/>
  <c r="C16" i="3"/>
  <c r="F16" i="3" s="1"/>
  <c r="C17" i="3"/>
  <c r="F17" i="3" s="1"/>
  <c r="C18" i="3"/>
  <c r="F18" i="3" s="1"/>
  <c r="C19" i="3"/>
  <c r="F19" i="3" s="1"/>
  <c r="C20" i="3"/>
  <c r="F20" i="3" s="1"/>
  <c r="C21" i="3"/>
  <c r="F21" i="3" s="1"/>
  <c r="C22" i="3"/>
  <c r="F22" i="3" s="1"/>
  <c r="I22" i="3" s="1"/>
  <c r="C23" i="3"/>
  <c r="C24" i="3"/>
  <c r="C25" i="3"/>
  <c r="F25" i="3" s="1"/>
  <c r="C26" i="3"/>
  <c r="F26" i="3" s="1"/>
  <c r="C27" i="3"/>
  <c r="F27" i="3" s="1"/>
  <c r="C28" i="3"/>
  <c r="F28" i="3" s="1"/>
  <c r="C29" i="3"/>
  <c r="F29" i="3" s="1"/>
  <c r="C30" i="3"/>
  <c r="C31" i="3"/>
  <c r="C32" i="3"/>
  <c r="F32" i="3" s="1"/>
  <c r="I32" i="3" s="1"/>
  <c r="C33" i="3"/>
  <c r="F33" i="3" s="1"/>
  <c r="C34" i="3"/>
  <c r="F34" i="3" s="1"/>
  <c r="I34" i="3" s="1"/>
  <c r="C35" i="3"/>
  <c r="F35" i="3" s="1"/>
  <c r="I35" i="3" s="1"/>
  <c r="C36" i="3"/>
  <c r="F36" i="3" s="1"/>
  <c r="I36" i="3" s="1"/>
  <c r="C37" i="3"/>
  <c r="F37" i="3" s="1"/>
  <c r="C38" i="3"/>
  <c r="F38" i="3" s="1"/>
  <c r="C39" i="3"/>
  <c r="C40" i="3"/>
  <c r="C41" i="3"/>
  <c r="F41" i="3" s="1"/>
  <c r="C42" i="3"/>
  <c r="F42" i="3" s="1"/>
  <c r="C43" i="3"/>
  <c r="F43" i="3" s="1"/>
  <c r="C44" i="3"/>
  <c r="F44" i="3" s="1"/>
  <c r="I44" i="3" s="1"/>
  <c r="C45" i="3"/>
  <c r="F45" i="3" s="1"/>
  <c r="I45" i="3" s="1"/>
  <c r="C46" i="3"/>
  <c r="C47" i="3"/>
  <c r="C48" i="3"/>
  <c r="F48" i="3" s="1"/>
  <c r="C49" i="3"/>
  <c r="F49" i="3" s="1"/>
  <c r="C50" i="3"/>
  <c r="F50" i="3" s="1"/>
  <c r="C51" i="3"/>
  <c r="F51" i="3" s="1"/>
  <c r="C52" i="3"/>
  <c r="F52" i="3" s="1"/>
  <c r="I52" i="3" s="1"/>
  <c r="C53" i="3"/>
  <c r="F53" i="3" s="1"/>
  <c r="C54" i="3"/>
  <c r="F54" i="3" s="1"/>
  <c r="C55" i="3"/>
  <c r="C56" i="3"/>
  <c r="C57" i="3"/>
  <c r="F57" i="3" s="1"/>
  <c r="I57" i="3" s="1"/>
  <c r="C58" i="3"/>
  <c r="F58" i="3" s="1"/>
  <c r="I58" i="3" s="1"/>
  <c r="C59" i="3"/>
  <c r="F59" i="3" s="1"/>
  <c r="C60" i="3"/>
  <c r="F60" i="3" s="1"/>
  <c r="I60" i="3" s="1"/>
  <c r="C61" i="3"/>
  <c r="F61" i="3" s="1"/>
  <c r="C62" i="3"/>
  <c r="C63" i="3"/>
  <c r="C64" i="3"/>
  <c r="F64" i="3" s="1"/>
  <c r="C65" i="3"/>
  <c r="F65" i="3" s="1"/>
  <c r="C66" i="3"/>
  <c r="F66" i="3" s="1"/>
  <c r="C67" i="3"/>
  <c r="F67" i="3" s="1"/>
  <c r="C68" i="3"/>
  <c r="F68" i="3" s="1"/>
  <c r="C69" i="3"/>
  <c r="F69" i="3" s="1"/>
  <c r="I69" i="3" s="1"/>
  <c r="C70" i="3"/>
  <c r="F70" i="3" s="1"/>
  <c r="C71" i="3"/>
  <c r="C72" i="3"/>
  <c r="C73" i="3"/>
  <c r="F73" i="3" s="1"/>
  <c r="C74" i="3"/>
  <c r="F74" i="3" s="1"/>
  <c r="I74" i="3" s="1"/>
  <c r="C75" i="3"/>
  <c r="C76" i="3"/>
  <c r="C77" i="3"/>
  <c r="F77" i="3" s="1"/>
  <c r="I77" i="3" s="1"/>
  <c r="C78" i="3"/>
  <c r="C79" i="3"/>
  <c r="C80" i="3"/>
  <c r="C81" i="3"/>
  <c r="F81" i="3" s="1"/>
  <c r="I81" i="3" s="1"/>
  <c r="C82" i="3"/>
  <c r="F82" i="3" s="1"/>
  <c r="I82" i="3" s="1"/>
  <c r="C83" i="3"/>
  <c r="C84" i="3"/>
  <c r="F84" i="3" s="1"/>
  <c r="I84" i="3" s="1"/>
  <c r="C85" i="3"/>
  <c r="F85" i="3" s="1"/>
  <c r="I85" i="3" s="1"/>
  <c r="C86" i="3"/>
  <c r="F86" i="3" s="1"/>
  <c r="I86" i="3" s="1"/>
  <c r="C87" i="3"/>
  <c r="C88" i="3"/>
  <c r="C89" i="3"/>
  <c r="F89" i="3" s="1"/>
  <c r="I89" i="3" s="1"/>
  <c r="C90" i="3"/>
  <c r="F90" i="3" s="1"/>
  <c r="I90" i="3" s="1"/>
  <c r="C91" i="3"/>
  <c r="C92" i="3"/>
  <c r="C93" i="3"/>
  <c r="F93" i="3" s="1"/>
  <c r="I93" i="3" s="1"/>
  <c r="C94" i="3"/>
  <c r="C95" i="3"/>
  <c r="C96" i="3"/>
  <c r="C97" i="3"/>
  <c r="F97" i="3" s="1"/>
  <c r="I97" i="3" s="1"/>
  <c r="C98" i="3"/>
  <c r="F98" i="3" s="1"/>
  <c r="I98" i="3" s="1"/>
  <c r="C99" i="3"/>
  <c r="C100" i="3"/>
  <c r="F100" i="3" s="1"/>
  <c r="I100" i="3" s="1"/>
  <c r="C101" i="3"/>
  <c r="F101" i="3" s="1"/>
  <c r="I101" i="3" s="1"/>
  <c r="C102" i="3"/>
  <c r="F102" i="3" s="1"/>
  <c r="I102" i="3" s="1"/>
  <c r="C103" i="3"/>
  <c r="C104" i="3"/>
  <c r="C105" i="3"/>
  <c r="F105" i="3" s="1"/>
  <c r="I105" i="3" s="1"/>
  <c r="C106" i="3"/>
  <c r="F106" i="3" s="1"/>
  <c r="I106" i="3" s="1"/>
  <c r="C107" i="3"/>
  <c r="C108" i="3"/>
  <c r="C109" i="3"/>
  <c r="F109" i="3" s="1"/>
  <c r="I109" i="3" s="1"/>
  <c r="C110" i="3"/>
  <c r="C111" i="3"/>
  <c r="C112" i="3"/>
  <c r="C113" i="3"/>
  <c r="F113" i="3" s="1"/>
  <c r="I113" i="3" s="1"/>
  <c r="C114" i="3"/>
  <c r="F114" i="3" s="1"/>
  <c r="I114" i="3" s="1"/>
  <c r="C115" i="3"/>
  <c r="C116" i="3"/>
  <c r="F116" i="3" s="1"/>
  <c r="I116" i="3" s="1"/>
  <c r="C117" i="3"/>
  <c r="F117" i="3" s="1"/>
  <c r="I117" i="3" s="1"/>
  <c r="C118" i="3"/>
  <c r="F118" i="3" s="1"/>
  <c r="I118" i="3" s="1"/>
  <c r="C119" i="3"/>
  <c r="C120" i="3"/>
  <c r="C121" i="3"/>
  <c r="F121" i="3" s="1"/>
  <c r="I121" i="3" s="1"/>
  <c r="C122" i="3"/>
  <c r="F122" i="3" s="1"/>
  <c r="I122" i="3" s="1"/>
  <c r="C123" i="3"/>
  <c r="C124" i="3"/>
  <c r="C125" i="3"/>
  <c r="F125" i="3" s="1"/>
  <c r="I125" i="3" s="1"/>
  <c r="C126" i="3"/>
  <c r="C127" i="3"/>
  <c r="C128" i="3"/>
  <c r="C129" i="3"/>
  <c r="F129" i="3" s="1"/>
  <c r="I129" i="3" s="1"/>
  <c r="C130" i="3"/>
  <c r="F130" i="3" s="1"/>
  <c r="I130" i="3" s="1"/>
  <c r="C131" i="3"/>
  <c r="C132" i="3"/>
  <c r="F132" i="3" s="1"/>
  <c r="I132" i="3" s="1"/>
  <c r="C133" i="3"/>
  <c r="C134" i="3"/>
  <c r="F134" i="3" s="1"/>
  <c r="I134" i="3" s="1"/>
  <c r="C135" i="3"/>
  <c r="C136" i="3"/>
  <c r="C137" i="3"/>
  <c r="F137" i="3" s="1"/>
  <c r="I137" i="3" s="1"/>
  <c r="C138" i="3"/>
  <c r="F138" i="3" s="1"/>
  <c r="I138" i="3" s="1"/>
  <c r="C139" i="3"/>
  <c r="C140" i="3"/>
  <c r="C141" i="3"/>
  <c r="F141" i="3" s="1"/>
  <c r="I141" i="3" s="1"/>
  <c r="C142" i="3"/>
  <c r="C143" i="3"/>
  <c r="C144" i="3"/>
  <c r="C145" i="3"/>
  <c r="F145" i="3" s="1"/>
  <c r="I145" i="3" s="1"/>
  <c r="C146" i="3"/>
  <c r="F146" i="3" s="1"/>
  <c r="I146" i="3" s="1"/>
  <c r="C147" i="3"/>
  <c r="C148" i="3"/>
  <c r="F148" i="3" s="1"/>
  <c r="I148" i="3" s="1"/>
  <c r="C149" i="3"/>
  <c r="F149" i="3" s="1"/>
  <c r="I149" i="3" s="1"/>
  <c r="C150" i="3"/>
  <c r="F150" i="3" s="1"/>
  <c r="I150" i="3" s="1"/>
  <c r="C151" i="3"/>
  <c r="C152" i="3"/>
  <c r="C153" i="3"/>
  <c r="F153" i="3" s="1"/>
  <c r="I153" i="3" s="1"/>
  <c r="C154" i="3"/>
  <c r="F154" i="3" s="1"/>
  <c r="I154" i="3" s="1"/>
  <c r="C155" i="3"/>
  <c r="C156" i="3"/>
  <c r="C157" i="3"/>
  <c r="F157" i="3" s="1"/>
  <c r="I157" i="3" s="1"/>
  <c r="C158" i="3"/>
  <c r="C159" i="3"/>
  <c r="C160" i="3"/>
  <c r="C161" i="3"/>
  <c r="F161" i="3" s="1"/>
  <c r="I161" i="3" s="1"/>
  <c r="C162" i="3"/>
  <c r="F162" i="3" s="1"/>
  <c r="I162" i="3" s="1"/>
  <c r="C163" i="3"/>
  <c r="C164" i="3"/>
  <c r="F164" i="3" s="1"/>
  <c r="I164" i="3" s="1"/>
  <c r="C165" i="3"/>
  <c r="F165" i="3" s="1"/>
  <c r="I165" i="3" s="1"/>
  <c r="C166" i="3"/>
  <c r="F166" i="3" s="1"/>
  <c r="I166" i="3" s="1"/>
  <c r="C167" i="3"/>
  <c r="C168" i="3"/>
  <c r="C169" i="3"/>
  <c r="F169" i="3" s="1"/>
  <c r="I169" i="3" s="1"/>
  <c r="C170" i="3"/>
  <c r="F170" i="3" s="1"/>
  <c r="I170" i="3" s="1"/>
  <c r="C171" i="3"/>
  <c r="C172" i="3"/>
  <c r="C173" i="3"/>
  <c r="F173" i="3" s="1"/>
  <c r="I173" i="3" s="1"/>
  <c r="C174" i="3"/>
  <c r="C175" i="3"/>
  <c r="C176" i="3"/>
  <c r="C177" i="3"/>
  <c r="F177" i="3" s="1"/>
  <c r="I177" i="3" s="1"/>
  <c r="C178" i="3"/>
  <c r="F178" i="3" s="1"/>
  <c r="I178" i="3" s="1"/>
  <c r="C179" i="3"/>
  <c r="C180" i="3"/>
  <c r="F180" i="3" s="1"/>
  <c r="I180" i="3" s="1"/>
  <c r="C181" i="3"/>
  <c r="F181" i="3" s="1"/>
  <c r="I181" i="3" s="1"/>
  <c r="C182" i="3"/>
  <c r="F182" i="3" s="1"/>
  <c r="I182" i="3" s="1"/>
  <c r="C183" i="3"/>
  <c r="C184" i="3"/>
  <c r="C185" i="3"/>
  <c r="F185" i="3" s="1"/>
  <c r="I185" i="3" s="1"/>
  <c r="C186" i="3"/>
  <c r="F186" i="3" s="1"/>
  <c r="I186" i="3" s="1"/>
  <c r="C187" i="3"/>
  <c r="C188" i="3"/>
  <c r="C189" i="3"/>
  <c r="F189" i="3" s="1"/>
  <c r="I189" i="3" s="1"/>
  <c r="C190" i="3"/>
  <c r="C191" i="3"/>
  <c r="C192" i="3"/>
  <c r="C193" i="3"/>
  <c r="F193" i="3" s="1"/>
  <c r="I193" i="3" s="1"/>
  <c r="E2" i="3"/>
  <c r="D2" i="3"/>
  <c r="C2" i="3"/>
  <c r="F2" i="3" s="1"/>
  <c r="F133" i="3"/>
  <c r="I133" i="3" s="1"/>
  <c r="F7" i="3"/>
  <c r="F8" i="3"/>
  <c r="F14" i="3"/>
  <c r="I14" i="3" s="1"/>
  <c r="F15" i="3"/>
  <c r="I15" i="3" s="1"/>
  <c r="F23" i="3"/>
  <c r="I23" i="3" s="1"/>
  <c r="F24" i="3"/>
  <c r="I24" i="3" s="1"/>
  <c r="F30" i="3"/>
  <c r="F31" i="3"/>
  <c r="F39" i="3"/>
  <c r="I39" i="3" s="1"/>
  <c r="F40" i="3"/>
  <c r="I40" i="3" s="1"/>
  <c r="F46" i="3"/>
  <c r="F47" i="3"/>
  <c r="I47" i="3" s="1"/>
  <c r="F55" i="3"/>
  <c r="F56" i="3"/>
  <c r="F62" i="3"/>
  <c r="I62" i="3" s="1"/>
  <c r="F63" i="3"/>
  <c r="I63" i="3" s="1"/>
  <c r="F71" i="3"/>
  <c r="I71" i="3" s="1"/>
  <c r="F72" i="3"/>
  <c r="I72" i="3" s="1"/>
  <c r="F75" i="3"/>
  <c r="I75" i="3" s="1"/>
  <c r="F76" i="3"/>
  <c r="I76" i="3" s="1"/>
  <c r="F78" i="3"/>
  <c r="I78" i="3" s="1"/>
  <c r="F79" i="3"/>
  <c r="I79" i="3" s="1"/>
  <c r="F80" i="3"/>
  <c r="I80" i="3" s="1"/>
  <c r="F83" i="3"/>
  <c r="I83" i="3" s="1"/>
  <c r="F87" i="3"/>
  <c r="I87" i="3" s="1"/>
  <c r="F88" i="3"/>
  <c r="I88" i="3" s="1"/>
  <c r="F91" i="3"/>
  <c r="I91" i="3" s="1"/>
  <c r="F92" i="3"/>
  <c r="I92" i="3" s="1"/>
  <c r="F94" i="3"/>
  <c r="I94" i="3" s="1"/>
  <c r="F95" i="3"/>
  <c r="I95" i="3" s="1"/>
  <c r="F96" i="3"/>
  <c r="I96" i="3" s="1"/>
  <c r="F99" i="3"/>
  <c r="I99" i="3" s="1"/>
  <c r="F103" i="3"/>
  <c r="I103" i="3" s="1"/>
  <c r="F104" i="3"/>
  <c r="I104" i="3" s="1"/>
  <c r="F107" i="3"/>
  <c r="I107" i="3" s="1"/>
  <c r="F108" i="3"/>
  <c r="I108" i="3" s="1"/>
  <c r="F110" i="3"/>
  <c r="I110" i="3" s="1"/>
  <c r="F111" i="3"/>
  <c r="I111" i="3" s="1"/>
  <c r="F112" i="3"/>
  <c r="I112" i="3" s="1"/>
  <c r="F115" i="3"/>
  <c r="I115" i="3" s="1"/>
  <c r="F119" i="3"/>
  <c r="I119" i="3" s="1"/>
  <c r="F120" i="3"/>
  <c r="I120" i="3" s="1"/>
  <c r="F123" i="3"/>
  <c r="I123" i="3" s="1"/>
  <c r="F124" i="3"/>
  <c r="I124" i="3" s="1"/>
  <c r="F126" i="3"/>
  <c r="I126" i="3" s="1"/>
  <c r="F127" i="3"/>
  <c r="I127" i="3" s="1"/>
  <c r="F128" i="3"/>
  <c r="I128" i="3" s="1"/>
  <c r="F131" i="3"/>
  <c r="I131" i="3" s="1"/>
  <c r="F135" i="3"/>
  <c r="I135" i="3" s="1"/>
  <c r="F136" i="3"/>
  <c r="I136" i="3" s="1"/>
  <c r="F139" i="3"/>
  <c r="I139" i="3" s="1"/>
  <c r="F140" i="3"/>
  <c r="I140" i="3" s="1"/>
  <c r="F142" i="3"/>
  <c r="I142" i="3" s="1"/>
  <c r="F143" i="3"/>
  <c r="I143" i="3" s="1"/>
  <c r="F144" i="3"/>
  <c r="I144" i="3" s="1"/>
  <c r="F147" i="3"/>
  <c r="I147" i="3" s="1"/>
  <c r="F151" i="3"/>
  <c r="I151" i="3" s="1"/>
  <c r="F152" i="3"/>
  <c r="I152" i="3" s="1"/>
  <c r="F155" i="3"/>
  <c r="I155" i="3" s="1"/>
  <c r="F156" i="3"/>
  <c r="I156" i="3" s="1"/>
  <c r="F158" i="3"/>
  <c r="I158" i="3" s="1"/>
  <c r="F159" i="3"/>
  <c r="I159" i="3" s="1"/>
  <c r="F160" i="3"/>
  <c r="I160" i="3" s="1"/>
  <c r="F163" i="3"/>
  <c r="I163" i="3" s="1"/>
  <c r="F167" i="3"/>
  <c r="I167" i="3" s="1"/>
  <c r="F168" i="3"/>
  <c r="I168" i="3" s="1"/>
  <c r="F171" i="3"/>
  <c r="I171" i="3" s="1"/>
  <c r="F172" i="3"/>
  <c r="I172" i="3" s="1"/>
  <c r="F174" i="3"/>
  <c r="I174" i="3" s="1"/>
  <c r="F175" i="3"/>
  <c r="I175" i="3" s="1"/>
  <c r="F176" i="3"/>
  <c r="I176" i="3" s="1"/>
  <c r="F179" i="3"/>
  <c r="I179" i="3" s="1"/>
  <c r="F183" i="3"/>
  <c r="I183" i="3" s="1"/>
  <c r="F184" i="3"/>
  <c r="I184" i="3" s="1"/>
  <c r="F187" i="3"/>
  <c r="I187" i="3" s="1"/>
  <c r="F188" i="3"/>
  <c r="I188" i="3" s="1"/>
  <c r="F190" i="3"/>
  <c r="I190" i="3" s="1"/>
  <c r="F191" i="3"/>
  <c r="I191" i="3" s="1"/>
  <c r="F192" i="3"/>
  <c r="I192" i="3" s="1"/>
  <c r="B3" i="8"/>
  <c r="C3" i="8" s="1"/>
  <c r="B4" i="8"/>
  <c r="C4" i="8" s="1"/>
  <c r="B5" i="8"/>
  <c r="C5" i="8" s="1"/>
  <c r="B6" i="8"/>
  <c r="C6" i="8" s="1"/>
  <c r="B7" i="8"/>
  <c r="C7" i="8" s="1"/>
  <c r="B8" i="8"/>
  <c r="C8" i="8" s="1"/>
  <c r="B9" i="8"/>
  <c r="C9" i="8" s="1"/>
  <c r="B10" i="8"/>
  <c r="C10" i="8" s="1"/>
  <c r="B11" i="8"/>
  <c r="C11" i="8" s="1"/>
  <c r="B12" i="8"/>
  <c r="C12" i="8" s="1"/>
  <c r="B13" i="8"/>
  <c r="C13" i="8" s="1"/>
  <c r="B14" i="8"/>
  <c r="C14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8" i="8"/>
  <c r="C28" i="8" s="1"/>
  <c r="B29" i="8"/>
  <c r="C29" i="8" s="1"/>
  <c r="B30" i="8"/>
  <c r="C30" i="8" s="1"/>
  <c r="B31" i="8"/>
  <c r="C31" i="8" s="1"/>
  <c r="B32" i="8"/>
  <c r="C32" i="8" s="1"/>
  <c r="B33" i="8"/>
  <c r="C33" i="8" s="1"/>
  <c r="B34" i="8"/>
  <c r="C34" i="8" s="1"/>
  <c r="B35" i="8"/>
  <c r="C35" i="8" s="1"/>
  <c r="B36" i="8"/>
  <c r="C36" i="8" s="1"/>
  <c r="B37" i="8"/>
  <c r="C37" i="8" s="1"/>
  <c r="B38" i="8"/>
  <c r="C38" i="8" s="1"/>
  <c r="C39" i="8"/>
  <c r="C40" i="8"/>
  <c r="C41" i="8"/>
  <c r="B43" i="8"/>
  <c r="C43" i="8" s="1"/>
  <c r="B44" i="8"/>
  <c r="C44" i="8" s="1"/>
  <c r="B45" i="8"/>
  <c r="C45" i="8" s="1"/>
  <c r="B46" i="8"/>
  <c r="C46" i="8" s="1"/>
  <c r="B47" i="8"/>
  <c r="C47" i="8" s="1"/>
  <c r="B48" i="8"/>
  <c r="C48" i="8" s="1"/>
  <c r="B49" i="8"/>
  <c r="C49" i="8" s="1"/>
  <c r="B50" i="8"/>
  <c r="C50" i="8" s="1"/>
  <c r="B51" i="8"/>
  <c r="C51" i="8" s="1"/>
  <c r="B52" i="8"/>
  <c r="C52" i="8" s="1"/>
  <c r="B53" i="8"/>
  <c r="C53" i="8" s="1"/>
  <c r="B54" i="8"/>
  <c r="C54" i="8" s="1"/>
  <c r="B55" i="8"/>
  <c r="C55" i="8" s="1"/>
  <c r="B56" i="8"/>
  <c r="C56" i="8" s="1"/>
  <c r="B57" i="8"/>
  <c r="C57" i="8" s="1"/>
  <c r="B58" i="8"/>
  <c r="C58" i="8" s="1"/>
  <c r="B59" i="8"/>
  <c r="C59" i="8" s="1"/>
  <c r="B60" i="8"/>
  <c r="C60" i="8" s="1"/>
  <c r="B61" i="8"/>
  <c r="C61" i="8" s="1"/>
  <c r="B62" i="8"/>
  <c r="C62" i="8" s="1"/>
  <c r="B63" i="8"/>
  <c r="C63" i="8" s="1"/>
  <c r="B64" i="8"/>
  <c r="C64" i="8" s="1"/>
  <c r="B65" i="8"/>
  <c r="C65" i="8" s="1"/>
  <c r="B66" i="8"/>
  <c r="C66" i="8" s="1"/>
  <c r="B67" i="8"/>
  <c r="C67" i="8" s="1"/>
  <c r="B68" i="8"/>
  <c r="C68" i="8" s="1"/>
  <c r="B69" i="8"/>
  <c r="C69" i="8" s="1"/>
  <c r="B70" i="8"/>
  <c r="C70" i="8" s="1"/>
  <c r="B71" i="8"/>
  <c r="C71" i="8" s="1"/>
  <c r="B72" i="8"/>
  <c r="C72" i="8" s="1"/>
  <c r="B73" i="8"/>
  <c r="C73" i="8" s="1"/>
  <c r="B74" i="8"/>
  <c r="C74" i="8" s="1"/>
  <c r="B75" i="8"/>
  <c r="C75" i="8" s="1"/>
  <c r="B76" i="8"/>
  <c r="C76" i="8" s="1"/>
  <c r="B77" i="8"/>
  <c r="C77" i="8" s="1"/>
  <c r="B78" i="8"/>
  <c r="C78" i="8" s="1"/>
  <c r="B79" i="8"/>
  <c r="C79" i="8" s="1"/>
  <c r="B80" i="8"/>
  <c r="C80" i="8" s="1"/>
  <c r="B81" i="8"/>
  <c r="C81" i="8" s="1"/>
  <c r="B82" i="8"/>
  <c r="C82" i="8" s="1"/>
  <c r="B83" i="8"/>
  <c r="C83" i="8" s="1"/>
  <c r="B84" i="8"/>
  <c r="C84" i="8" s="1"/>
  <c r="B85" i="8"/>
  <c r="C85" i="8" s="1"/>
  <c r="B86" i="8"/>
  <c r="C86" i="8" s="1"/>
  <c r="B87" i="8"/>
  <c r="C87" i="8" s="1"/>
  <c r="B88" i="8"/>
  <c r="C88" i="8" s="1"/>
  <c r="B89" i="8"/>
  <c r="C89" i="8" s="1"/>
  <c r="B90" i="8"/>
  <c r="C90" i="8" s="1"/>
  <c r="B91" i="8"/>
  <c r="C91" i="8" s="1"/>
  <c r="B92" i="8"/>
  <c r="C92" i="8" s="1"/>
  <c r="B93" i="8"/>
  <c r="C93" i="8" s="1"/>
  <c r="B94" i="8"/>
  <c r="C94" i="8" s="1"/>
  <c r="B95" i="8"/>
  <c r="C95" i="8" s="1"/>
  <c r="B96" i="8"/>
  <c r="C96" i="8" s="1"/>
  <c r="B97" i="8"/>
  <c r="C97" i="8" s="1"/>
  <c r="B98" i="8"/>
  <c r="C98" i="8" s="1"/>
  <c r="B99" i="8"/>
  <c r="C99" i="8" s="1"/>
  <c r="B100" i="8"/>
  <c r="C100" i="8" s="1"/>
  <c r="B101" i="8"/>
  <c r="C101" i="8" s="1"/>
  <c r="B102" i="8"/>
  <c r="C102" i="8" s="1"/>
  <c r="B103" i="8"/>
  <c r="C103" i="8" s="1"/>
  <c r="B104" i="8"/>
  <c r="C104" i="8" s="1"/>
  <c r="B105" i="8"/>
  <c r="C105" i="8" s="1"/>
  <c r="B106" i="8"/>
  <c r="C106" i="8" s="1"/>
  <c r="B107" i="8"/>
  <c r="C107" i="8" s="1"/>
  <c r="B108" i="8"/>
  <c r="C108" i="8" s="1"/>
  <c r="B109" i="8"/>
  <c r="C109" i="8" s="1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2" i="8"/>
  <c r="C2" i="8" s="1"/>
  <c r="D35" i="8"/>
  <c r="D36" i="8" l="1"/>
  <c r="D38" i="8"/>
  <c r="D37" i="8"/>
  <c r="D39" i="8"/>
  <c r="D40" i="8"/>
  <c r="D41" i="8"/>
  <c r="D2" i="8"/>
  <c r="D17" i="8"/>
  <c r="D24" i="8"/>
  <c r="D20" i="8"/>
  <c r="D12" i="8"/>
  <c r="D3" i="8"/>
  <c r="D7" i="8"/>
  <c r="D33" i="8"/>
  <c r="D29" i="8"/>
  <c r="D8" i="8"/>
  <c r="D13" i="8"/>
  <c r="D21" i="8"/>
  <c r="D4" i="8"/>
  <c r="D31" i="8"/>
  <c r="D27" i="8"/>
  <c r="D23" i="8"/>
  <c r="D19" i="8"/>
  <c r="D15" i="8"/>
  <c r="D11" i="8"/>
  <c r="D6" i="8"/>
  <c r="D25" i="8"/>
  <c r="D30" i="8"/>
  <c r="D26" i="8"/>
  <c r="D22" i="8"/>
  <c r="D18" i="8"/>
  <c r="D14" i="8"/>
  <c r="D9" i="8"/>
  <c r="D5" i="8"/>
  <c r="D34" i="8"/>
  <c r="D10" i="8"/>
  <c r="D32" i="8"/>
  <c r="D28" i="8"/>
  <c r="D16" i="8"/>
  <c r="I70" i="3"/>
  <c r="I67" i="3"/>
  <c r="I51" i="3"/>
  <c r="I28" i="3"/>
  <c r="I19" i="3"/>
  <c r="I66" i="3"/>
  <c r="I54" i="3"/>
  <c r="I50" i="3"/>
  <c r="I42" i="3"/>
  <c r="I38" i="3"/>
  <c r="I26" i="3"/>
  <c r="I18" i="3"/>
  <c r="I64" i="3"/>
  <c r="I59" i="3"/>
  <c r="I48" i="3"/>
  <c r="I43" i="3"/>
  <c r="I27" i="3"/>
  <c r="I16" i="3"/>
  <c r="I11" i="3"/>
  <c r="I73" i="3"/>
  <c r="I65" i="3"/>
  <c r="I61" i="3"/>
  <c r="I53" i="3"/>
  <c r="I49" i="3"/>
  <c r="I41" i="3"/>
  <c r="I37" i="3"/>
  <c r="I29" i="3"/>
  <c r="I25" i="3"/>
  <c r="I17" i="3"/>
  <c r="I13" i="3"/>
  <c r="I6" i="3"/>
  <c r="I33" i="3"/>
  <c r="I56" i="3"/>
  <c r="I31" i="3"/>
  <c r="I8" i="3"/>
  <c r="I68" i="3"/>
  <c r="I20" i="3"/>
  <c r="I21" i="3"/>
  <c r="I9" i="3"/>
  <c r="I55" i="3"/>
  <c r="I46" i="3"/>
  <c r="I30" i="3"/>
  <c r="I7" i="3"/>
  <c r="V2" i="3"/>
  <c r="Z1" i="3"/>
  <c r="R1" i="3"/>
  <c r="R2" i="3"/>
  <c r="W1" i="3"/>
  <c r="AE1" i="3"/>
  <c r="V1" i="3"/>
  <c r="AA1" i="3"/>
  <c r="S1" i="3"/>
  <c r="AH2" i="3"/>
  <c r="AH3" i="3" s="1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H83" i="3" s="1"/>
  <c r="AH84" i="3" s="1"/>
  <c r="AH85" i="3" s="1"/>
  <c r="AH86" i="3" s="1"/>
  <c r="AH87" i="3" s="1"/>
  <c r="AH88" i="3" s="1"/>
  <c r="AH89" i="3" s="1"/>
  <c r="AH90" i="3" s="1"/>
  <c r="AH91" i="3" s="1"/>
  <c r="AH92" i="3" s="1"/>
  <c r="AH93" i="3" s="1"/>
  <c r="AH94" i="3" s="1"/>
  <c r="AH95" i="3" s="1"/>
  <c r="AH96" i="3" s="1"/>
  <c r="AH97" i="3" s="1"/>
  <c r="AH98" i="3" s="1"/>
  <c r="AH99" i="3" s="1"/>
  <c r="AH100" i="3" s="1"/>
  <c r="AH101" i="3" s="1"/>
  <c r="AH102" i="3" s="1"/>
  <c r="AH103" i="3" s="1"/>
  <c r="AH104" i="3" s="1"/>
  <c r="AH105" i="3" s="1"/>
  <c r="AH106" i="3" s="1"/>
  <c r="AH107" i="3" s="1"/>
  <c r="AH108" i="3" s="1"/>
  <c r="AH109" i="3" s="1"/>
  <c r="AH110" i="3" s="1"/>
  <c r="AH111" i="3" s="1"/>
  <c r="AH112" i="3" s="1"/>
  <c r="AH113" i="3" s="1"/>
  <c r="AH114" i="3" s="1"/>
  <c r="AH115" i="3" s="1"/>
  <c r="AH116" i="3" s="1"/>
  <c r="AH117" i="3" s="1"/>
  <c r="AH118" i="3" s="1"/>
  <c r="AH119" i="3" s="1"/>
  <c r="AH120" i="3" s="1"/>
  <c r="AH121" i="3" s="1"/>
  <c r="AH122" i="3" s="1"/>
  <c r="AH123" i="3" s="1"/>
  <c r="AH124" i="3" s="1"/>
  <c r="AH125" i="3" s="1"/>
  <c r="AH126" i="3" s="1"/>
  <c r="AH127" i="3" s="1"/>
  <c r="AH128" i="3" s="1"/>
  <c r="AH129" i="3" s="1"/>
  <c r="AH130" i="3" s="1"/>
  <c r="AH131" i="3" s="1"/>
  <c r="AH132" i="3" s="1"/>
  <c r="AH133" i="3" s="1"/>
  <c r="AH134" i="3" s="1"/>
  <c r="AH135" i="3" s="1"/>
  <c r="AH136" i="3" s="1"/>
  <c r="AH137" i="3" s="1"/>
  <c r="AH138" i="3" s="1"/>
  <c r="AH139" i="3" s="1"/>
  <c r="AH140" i="3" s="1"/>
  <c r="AH141" i="3" s="1"/>
  <c r="AH142" i="3" s="1"/>
  <c r="AH143" i="3" s="1"/>
  <c r="AH144" i="3" s="1"/>
  <c r="AH145" i="3" s="1"/>
  <c r="AH146" i="3" s="1"/>
  <c r="AH147" i="3" s="1"/>
  <c r="AH148" i="3" s="1"/>
  <c r="AH149" i="3" s="1"/>
  <c r="AH150" i="3" s="1"/>
  <c r="AH151" i="3" s="1"/>
  <c r="AH152" i="3" s="1"/>
  <c r="AH153" i="3" s="1"/>
  <c r="AH154" i="3" s="1"/>
  <c r="AH155" i="3" s="1"/>
  <c r="AH156" i="3" s="1"/>
  <c r="AH157" i="3" s="1"/>
  <c r="AH158" i="3" s="1"/>
  <c r="AH159" i="3" s="1"/>
  <c r="AH160" i="3" s="1"/>
  <c r="AH161" i="3" s="1"/>
  <c r="AH162" i="3" s="1"/>
  <c r="AH163" i="3" s="1"/>
  <c r="AH164" i="3" s="1"/>
  <c r="AH165" i="3" s="1"/>
  <c r="AH166" i="3" s="1"/>
  <c r="AH167" i="3" s="1"/>
  <c r="AH168" i="3" s="1"/>
  <c r="AH169" i="3" s="1"/>
  <c r="AH170" i="3" s="1"/>
  <c r="AH171" i="3" s="1"/>
  <c r="AH172" i="3" s="1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D2" i="3"/>
  <c r="Z2" i="3"/>
  <c r="AG2" i="3"/>
  <c r="AG3" i="3" s="1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82" i="3" s="1"/>
  <c r="AG83" i="3" s="1"/>
  <c r="AG84" i="3" s="1"/>
  <c r="AG85" i="3" s="1"/>
  <c r="AG86" i="3" s="1"/>
  <c r="AG87" i="3" s="1"/>
  <c r="AG88" i="3" s="1"/>
  <c r="AG89" i="3" s="1"/>
  <c r="AG90" i="3" s="1"/>
  <c r="AG91" i="3" s="1"/>
  <c r="AG92" i="3" s="1"/>
  <c r="AG93" i="3" s="1"/>
  <c r="AG94" i="3" s="1"/>
  <c r="AG95" i="3" s="1"/>
  <c r="AG96" i="3" s="1"/>
  <c r="AG97" i="3" s="1"/>
  <c r="AG98" i="3" s="1"/>
  <c r="AG99" i="3" s="1"/>
  <c r="AG100" i="3" s="1"/>
  <c r="AG101" i="3" s="1"/>
  <c r="AG102" i="3" s="1"/>
  <c r="AG103" i="3" s="1"/>
  <c r="AG104" i="3" s="1"/>
  <c r="AG105" i="3" s="1"/>
  <c r="AG106" i="3" s="1"/>
  <c r="AG107" i="3" s="1"/>
  <c r="AG108" i="3" s="1"/>
  <c r="AG109" i="3" s="1"/>
  <c r="AG110" i="3" s="1"/>
  <c r="AG111" i="3" s="1"/>
  <c r="AG112" i="3" s="1"/>
  <c r="AG113" i="3" s="1"/>
  <c r="AG114" i="3" s="1"/>
  <c r="AG115" i="3" s="1"/>
  <c r="AG116" i="3" s="1"/>
  <c r="AG117" i="3" s="1"/>
  <c r="AG118" i="3" s="1"/>
  <c r="AG119" i="3" s="1"/>
  <c r="AG120" i="3" s="1"/>
  <c r="AG121" i="3" s="1"/>
  <c r="AG122" i="3" s="1"/>
  <c r="AG123" i="3" s="1"/>
  <c r="AG124" i="3" s="1"/>
  <c r="AG125" i="3" s="1"/>
  <c r="AG126" i="3" s="1"/>
  <c r="AG127" i="3" s="1"/>
  <c r="AG128" i="3" s="1"/>
  <c r="AG129" i="3" s="1"/>
  <c r="AG130" i="3" s="1"/>
  <c r="AG131" i="3" s="1"/>
  <c r="AG132" i="3" s="1"/>
  <c r="AG133" i="3" s="1"/>
  <c r="AG134" i="3" s="1"/>
  <c r="AG135" i="3" s="1"/>
  <c r="AG136" i="3" s="1"/>
  <c r="AG137" i="3" s="1"/>
  <c r="AG138" i="3" s="1"/>
  <c r="AG139" i="3" s="1"/>
  <c r="AG140" i="3" s="1"/>
  <c r="AG141" i="3" s="1"/>
  <c r="AG142" i="3" s="1"/>
  <c r="AG143" i="3" s="1"/>
  <c r="AG144" i="3" s="1"/>
  <c r="AG145" i="3" s="1"/>
  <c r="AG146" i="3" s="1"/>
  <c r="AG147" i="3" s="1"/>
  <c r="AG148" i="3" s="1"/>
  <c r="AG149" i="3" s="1"/>
  <c r="AG150" i="3" s="1"/>
  <c r="AG151" i="3" s="1"/>
  <c r="AG152" i="3" s="1"/>
  <c r="AG153" i="3" s="1"/>
  <c r="AG154" i="3" s="1"/>
  <c r="AG155" i="3" s="1"/>
  <c r="AG156" i="3" s="1"/>
  <c r="AG157" i="3" s="1"/>
  <c r="AG158" i="3" s="1"/>
  <c r="AG159" i="3" s="1"/>
  <c r="AG160" i="3" s="1"/>
  <c r="AG161" i="3" s="1"/>
  <c r="AG162" i="3" s="1"/>
  <c r="AG163" i="3" s="1"/>
  <c r="AG164" i="3" s="1"/>
  <c r="AG165" i="3" s="1"/>
  <c r="AG166" i="3" s="1"/>
  <c r="AG167" i="3" s="1"/>
  <c r="AG168" i="3" s="1"/>
  <c r="AG169" i="3" s="1"/>
  <c r="AG170" i="3" s="1"/>
  <c r="AG171" i="3" s="1"/>
  <c r="AG172" i="3" s="1"/>
  <c r="AG173" i="3" s="1"/>
  <c r="AG174" i="3" s="1"/>
  <c r="AG175" i="3" s="1"/>
  <c r="AG176" i="3" s="1"/>
  <c r="AG177" i="3" s="1"/>
  <c r="AG178" i="3" s="1"/>
  <c r="AG179" i="3" s="1"/>
  <c r="AG180" i="3" s="1"/>
  <c r="AG181" i="3" s="1"/>
  <c r="AG182" i="3" s="1"/>
  <c r="AG183" i="3" s="1"/>
  <c r="AG184" i="3" s="1"/>
  <c r="AG185" i="3" s="1"/>
  <c r="AG186" i="3" s="1"/>
  <c r="AG187" i="3" s="1"/>
  <c r="AG188" i="3" s="1"/>
  <c r="AG189" i="3" s="1"/>
  <c r="AG190" i="3" s="1"/>
  <c r="AG191" i="3" s="1"/>
  <c r="AG192" i="3" s="1"/>
  <c r="AG193" i="3" s="1"/>
  <c r="AC2" i="3"/>
  <c r="Y2" i="3"/>
  <c r="U2" i="3"/>
  <c r="AH1" i="3"/>
  <c r="AD1" i="3"/>
  <c r="AF2" i="3"/>
  <c r="AB2" i="3"/>
  <c r="X2" i="3"/>
  <c r="T2" i="3"/>
  <c r="AG1" i="3"/>
  <c r="AC1" i="3"/>
  <c r="Y1" i="3"/>
  <c r="U1" i="3"/>
  <c r="AE2" i="3"/>
  <c r="AA2" i="3"/>
  <c r="W2" i="3"/>
  <c r="S2" i="3"/>
  <c r="AF1" i="3"/>
  <c r="AB1" i="3"/>
  <c r="X1" i="3"/>
  <c r="I4" i="3"/>
  <c r="I3" i="3"/>
  <c r="BC1" i="3" a="1"/>
  <c r="BC1" i="3" s="1"/>
  <c r="AV1" i="3" a="1"/>
  <c r="AV1" i="3" s="1"/>
  <c r="AI1" i="3" a="1"/>
  <c r="AK1" i="3" s="1"/>
  <c r="C5" i="2"/>
  <c r="F9" i="2" s="1"/>
  <c r="L17" i="8"/>
  <c r="Q154" i="3" l="1"/>
  <c r="K4" i="3"/>
  <c r="N4" i="3" s="1"/>
  <c r="K2" i="3"/>
  <c r="N2" i="3" s="1"/>
  <c r="Q110" i="3"/>
  <c r="Q43" i="3"/>
  <c r="Q186" i="3"/>
  <c r="Q142" i="3"/>
  <c r="Q99" i="3"/>
  <c r="Q15" i="3"/>
  <c r="Q174" i="3"/>
  <c r="Q131" i="3"/>
  <c r="Q87" i="3"/>
  <c r="Q163" i="3"/>
  <c r="Q122" i="3"/>
  <c r="Q63" i="3"/>
  <c r="Q2" i="3"/>
  <c r="Q182" i="3"/>
  <c r="Q171" i="3"/>
  <c r="Q162" i="3"/>
  <c r="Q150" i="3"/>
  <c r="Q139" i="3"/>
  <c r="Q130" i="3"/>
  <c r="Q118" i="3"/>
  <c r="Q107" i="3"/>
  <c r="Q98" i="3"/>
  <c r="Q79" i="3"/>
  <c r="Q59" i="3"/>
  <c r="Q39" i="3"/>
  <c r="Q11" i="3"/>
  <c r="Q190" i="3"/>
  <c r="Q179" i="3"/>
  <c r="Q170" i="3"/>
  <c r="Q158" i="3"/>
  <c r="Q147" i="3"/>
  <c r="Q138" i="3"/>
  <c r="Q126" i="3"/>
  <c r="Q115" i="3"/>
  <c r="Q106" i="3"/>
  <c r="Q94" i="3"/>
  <c r="Q75" i="3"/>
  <c r="Q55" i="3"/>
  <c r="Q31" i="3"/>
  <c r="Q187" i="3"/>
  <c r="Q178" i="3"/>
  <c r="Q166" i="3"/>
  <c r="Q155" i="3"/>
  <c r="Q146" i="3"/>
  <c r="Q134" i="3"/>
  <c r="Q123" i="3"/>
  <c r="Q114" i="3"/>
  <c r="Q102" i="3"/>
  <c r="Q91" i="3"/>
  <c r="Q71" i="3"/>
  <c r="Q47" i="3"/>
  <c r="Q27" i="3"/>
  <c r="Q191" i="3"/>
  <c r="Q183" i="3"/>
  <c r="Q175" i="3"/>
  <c r="Q167" i="3"/>
  <c r="Q159" i="3"/>
  <c r="Q151" i="3"/>
  <c r="Q143" i="3"/>
  <c r="Q135" i="3"/>
  <c r="Q127" i="3"/>
  <c r="Q119" i="3"/>
  <c r="Q111" i="3"/>
  <c r="Q103" i="3"/>
  <c r="Q95" i="3"/>
  <c r="Q83" i="3"/>
  <c r="Q67" i="3"/>
  <c r="Q51" i="3"/>
  <c r="Q35" i="3"/>
  <c r="Q19" i="3"/>
  <c r="Q3" i="3"/>
  <c r="Q23" i="3"/>
  <c r="Q7" i="3"/>
  <c r="Q90" i="3"/>
  <c r="Q82" i="3"/>
  <c r="Q74" i="3"/>
  <c r="Q62" i="3"/>
  <c r="Q54" i="3"/>
  <c r="Q46" i="3"/>
  <c r="Q38" i="3"/>
  <c r="Q10" i="3"/>
  <c r="Q193" i="3"/>
  <c r="Q189" i="3"/>
  <c r="Q185" i="3"/>
  <c r="Q181" i="3"/>
  <c r="Q177" i="3"/>
  <c r="Q173" i="3"/>
  <c r="Q169" i="3"/>
  <c r="Q165" i="3"/>
  <c r="Q161" i="3"/>
  <c r="Q157" i="3"/>
  <c r="Q153" i="3"/>
  <c r="Q149" i="3"/>
  <c r="Q145" i="3"/>
  <c r="Q141" i="3"/>
  <c r="Q137" i="3"/>
  <c r="Q133" i="3"/>
  <c r="Q129" i="3"/>
  <c r="Q125" i="3"/>
  <c r="Q121" i="3"/>
  <c r="Q117" i="3"/>
  <c r="Q113" i="3"/>
  <c r="Q109" i="3"/>
  <c r="Q105" i="3"/>
  <c r="Q101" i="3"/>
  <c r="Q97" i="3"/>
  <c r="Q93" i="3"/>
  <c r="Q89" i="3"/>
  <c r="Q85" i="3"/>
  <c r="Q81" i="3"/>
  <c r="Q77" i="3"/>
  <c r="Q73" i="3"/>
  <c r="Q69" i="3"/>
  <c r="Q65" i="3"/>
  <c r="Q61" i="3"/>
  <c r="Q57" i="3"/>
  <c r="Q53" i="3"/>
  <c r="Q49" i="3"/>
  <c r="Q45" i="3"/>
  <c r="Q41" i="3"/>
  <c r="Q37" i="3"/>
  <c r="Q33" i="3"/>
  <c r="Q29" i="3"/>
  <c r="Q25" i="3"/>
  <c r="Q21" i="3"/>
  <c r="Q17" i="3"/>
  <c r="Q13" i="3"/>
  <c r="Q9" i="3"/>
  <c r="Q5" i="3"/>
  <c r="Q86" i="3"/>
  <c r="Q78" i="3"/>
  <c r="Q70" i="3"/>
  <c r="Q66" i="3"/>
  <c r="Q58" i="3"/>
  <c r="Q50" i="3"/>
  <c r="Q42" i="3"/>
  <c r="Q34" i="3"/>
  <c r="Q30" i="3"/>
  <c r="Q26" i="3"/>
  <c r="Q22" i="3"/>
  <c r="Q18" i="3"/>
  <c r="Q14" i="3"/>
  <c r="Q6" i="3"/>
  <c r="Q192" i="3"/>
  <c r="Q188" i="3"/>
  <c r="Q184" i="3"/>
  <c r="Q180" i="3"/>
  <c r="Q176" i="3"/>
  <c r="Q172" i="3"/>
  <c r="Q168" i="3"/>
  <c r="Q164" i="3"/>
  <c r="Q160" i="3"/>
  <c r="Q156" i="3"/>
  <c r="Q152" i="3"/>
  <c r="Q148" i="3"/>
  <c r="Q144" i="3"/>
  <c r="Q140" i="3"/>
  <c r="Q136" i="3"/>
  <c r="Q132" i="3"/>
  <c r="Q128" i="3"/>
  <c r="Q124" i="3"/>
  <c r="Q120" i="3"/>
  <c r="Q116" i="3"/>
  <c r="Q112" i="3"/>
  <c r="Q108" i="3"/>
  <c r="Q104" i="3"/>
  <c r="Q100" i="3"/>
  <c r="Q96" i="3"/>
  <c r="Q92" i="3"/>
  <c r="Q88" i="3"/>
  <c r="Q84" i="3"/>
  <c r="Q80" i="3"/>
  <c r="Q76" i="3"/>
  <c r="Q72" i="3"/>
  <c r="Q68" i="3"/>
  <c r="Q64" i="3"/>
  <c r="Q60" i="3"/>
  <c r="Q56" i="3"/>
  <c r="Q52" i="3"/>
  <c r="Q48" i="3"/>
  <c r="Q44" i="3"/>
  <c r="Q40" i="3"/>
  <c r="Q36" i="3"/>
  <c r="Q32" i="3"/>
  <c r="Q28" i="3"/>
  <c r="Q24" i="3"/>
  <c r="Q20" i="3"/>
  <c r="Q16" i="3"/>
  <c r="Q12" i="3"/>
  <c r="Q8" i="3"/>
  <c r="Q4" i="3"/>
  <c r="BM1" i="3"/>
  <c r="BC2" i="3"/>
  <c r="BC3" i="3" s="1"/>
  <c r="BC4" i="3" s="1"/>
  <c r="BC5" i="3" s="1"/>
  <c r="BC6" i="3" s="1"/>
  <c r="BC7" i="3" s="1"/>
  <c r="BC8" i="3" s="1"/>
  <c r="BC9" i="3" s="1"/>
  <c r="BC10" i="3" s="1"/>
  <c r="BC11" i="3" s="1"/>
  <c r="BC12" i="3" s="1"/>
  <c r="BC13" i="3" s="1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4" i="3" s="1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BC57" i="3" s="1"/>
  <c r="BC58" i="3" s="1"/>
  <c r="BC59" i="3" s="1"/>
  <c r="BC60" i="3" s="1"/>
  <c r="BC61" i="3" s="1"/>
  <c r="BC62" i="3" s="1"/>
  <c r="BC63" i="3" s="1"/>
  <c r="BC64" i="3" s="1"/>
  <c r="BC65" i="3" s="1"/>
  <c r="BC66" i="3" s="1"/>
  <c r="BC67" i="3" s="1"/>
  <c r="BC68" i="3" s="1"/>
  <c r="BC69" i="3" s="1"/>
  <c r="BC70" i="3" s="1"/>
  <c r="BC71" i="3" s="1"/>
  <c r="BC72" i="3" s="1"/>
  <c r="BC73" i="3" s="1"/>
  <c r="BC74" i="3" s="1"/>
  <c r="BC75" i="3" s="1"/>
  <c r="BC76" i="3" s="1"/>
  <c r="BC77" i="3" s="1"/>
  <c r="BC78" i="3" s="1"/>
  <c r="BC79" i="3" s="1"/>
  <c r="BC80" i="3" s="1"/>
  <c r="BC81" i="3" s="1"/>
  <c r="BC82" i="3" s="1"/>
  <c r="BC83" i="3" s="1"/>
  <c r="BC84" i="3" s="1"/>
  <c r="BC85" i="3" s="1"/>
  <c r="BC86" i="3" s="1"/>
  <c r="BC87" i="3" s="1"/>
  <c r="BC88" i="3" s="1"/>
  <c r="BC89" i="3" s="1"/>
  <c r="BC90" i="3" s="1"/>
  <c r="BC91" i="3" s="1"/>
  <c r="BC92" i="3" s="1"/>
  <c r="BC93" i="3" s="1"/>
  <c r="BC94" i="3" s="1"/>
  <c r="BC95" i="3" s="1"/>
  <c r="BC96" i="3" s="1"/>
  <c r="BC97" i="3" s="1"/>
  <c r="BC98" i="3" s="1"/>
  <c r="BC99" i="3" s="1"/>
  <c r="BC100" i="3" s="1"/>
  <c r="BC101" i="3" s="1"/>
  <c r="BC102" i="3" s="1"/>
  <c r="BC103" i="3" s="1"/>
  <c r="BC104" i="3" s="1"/>
  <c r="BC105" i="3" s="1"/>
  <c r="BC106" i="3" s="1"/>
  <c r="BC107" i="3" s="1"/>
  <c r="BC108" i="3" s="1"/>
  <c r="BC109" i="3" s="1"/>
  <c r="BC110" i="3" s="1"/>
  <c r="BC111" i="3" s="1"/>
  <c r="BC112" i="3" s="1"/>
  <c r="BC113" i="3" s="1"/>
  <c r="BC114" i="3" s="1"/>
  <c r="BC115" i="3" s="1"/>
  <c r="BC116" i="3" s="1"/>
  <c r="BC117" i="3" s="1"/>
  <c r="BC118" i="3" s="1"/>
  <c r="BC119" i="3" s="1"/>
  <c r="BC120" i="3" s="1"/>
  <c r="BC121" i="3" s="1"/>
  <c r="BC122" i="3" s="1"/>
  <c r="BC123" i="3" s="1"/>
  <c r="BC124" i="3" s="1"/>
  <c r="BC125" i="3" s="1"/>
  <c r="BC126" i="3" s="1"/>
  <c r="BC127" i="3" s="1"/>
  <c r="BC128" i="3" s="1"/>
  <c r="BC129" i="3" s="1"/>
  <c r="BC130" i="3" s="1"/>
  <c r="BC131" i="3" s="1"/>
  <c r="BC132" i="3" s="1"/>
  <c r="BC133" i="3" s="1"/>
  <c r="BC134" i="3" s="1"/>
  <c r="BC135" i="3" s="1"/>
  <c r="BC136" i="3" s="1"/>
  <c r="BC137" i="3" s="1"/>
  <c r="BC138" i="3" s="1"/>
  <c r="BC139" i="3" s="1"/>
  <c r="BC140" i="3" s="1"/>
  <c r="BC141" i="3" s="1"/>
  <c r="BC142" i="3" s="1"/>
  <c r="BC143" i="3" s="1"/>
  <c r="BC144" i="3" s="1"/>
  <c r="BC145" i="3" s="1"/>
  <c r="BC146" i="3" s="1"/>
  <c r="BC147" i="3" s="1"/>
  <c r="BC148" i="3" s="1"/>
  <c r="BC149" i="3" s="1"/>
  <c r="BC150" i="3" s="1"/>
  <c r="BC151" i="3" s="1"/>
  <c r="BC152" i="3" s="1"/>
  <c r="BC153" i="3" s="1"/>
  <c r="BC154" i="3" s="1"/>
  <c r="BC155" i="3" s="1"/>
  <c r="BC156" i="3" s="1"/>
  <c r="BC157" i="3" s="1"/>
  <c r="BC158" i="3" s="1"/>
  <c r="BC159" i="3" s="1"/>
  <c r="BC160" i="3" s="1"/>
  <c r="BC161" i="3" s="1"/>
  <c r="BC162" i="3" s="1"/>
  <c r="BC163" i="3" s="1"/>
  <c r="BC164" i="3" s="1"/>
  <c r="BC165" i="3" s="1"/>
  <c r="BC166" i="3" s="1"/>
  <c r="BC167" i="3" s="1"/>
  <c r="BC168" i="3" s="1"/>
  <c r="BC169" i="3" s="1"/>
  <c r="BC170" i="3" s="1"/>
  <c r="BC171" i="3" s="1"/>
  <c r="BC172" i="3" s="1"/>
  <c r="BC173" i="3" s="1"/>
  <c r="BC174" i="3" s="1"/>
  <c r="BC175" i="3" s="1"/>
  <c r="BC176" i="3" s="1"/>
  <c r="BC177" i="3" s="1"/>
  <c r="BC178" i="3" s="1"/>
  <c r="BC179" i="3" s="1"/>
  <c r="BC180" i="3" s="1"/>
  <c r="BC181" i="3" s="1"/>
  <c r="BC182" i="3" s="1"/>
  <c r="BC183" i="3" s="1"/>
  <c r="BC184" i="3" s="1"/>
  <c r="BC185" i="3" s="1"/>
  <c r="BC186" i="3" s="1"/>
  <c r="BC187" i="3" s="1"/>
  <c r="BC188" i="3" s="1"/>
  <c r="BC189" i="3" s="1"/>
  <c r="BC190" i="3" s="1"/>
  <c r="BC191" i="3" s="1"/>
  <c r="BC192" i="3" s="1"/>
  <c r="BC193" i="3" s="1"/>
  <c r="BS2" i="3"/>
  <c r="BS3" i="3" s="1"/>
  <c r="BS4" i="3" s="1"/>
  <c r="BS5" i="3" s="1"/>
  <c r="BS6" i="3" s="1"/>
  <c r="BS7" i="3" s="1"/>
  <c r="BS8" i="3" s="1"/>
  <c r="BS9" i="3" s="1"/>
  <c r="BS10" i="3" s="1"/>
  <c r="BS11" i="3" s="1"/>
  <c r="BS12" i="3" s="1"/>
  <c r="BS13" i="3" s="1"/>
  <c r="BS14" i="3" s="1"/>
  <c r="BS15" i="3" s="1"/>
  <c r="BS16" i="3" s="1"/>
  <c r="BS17" i="3" s="1"/>
  <c r="BS18" i="3" s="1"/>
  <c r="BS19" i="3" s="1"/>
  <c r="BS20" i="3" s="1"/>
  <c r="BS21" i="3" s="1"/>
  <c r="BS22" i="3" s="1"/>
  <c r="BS23" i="3" s="1"/>
  <c r="BS24" i="3" s="1"/>
  <c r="BS25" i="3" s="1"/>
  <c r="BS26" i="3" s="1"/>
  <c r="BS27" i="3" s="1"/>
  <c r="BS28" i="3" s="1"/>
  <c r="BS29" i="3" s="1"/>
  <c r="BS30" i="3" s="1"/>
  <c r="BS31" i="3" s="1"/>
  <c r="BS32" i="3" s="1"/>
  <c r="BS33" i="3" s="1"/>
  <c r="BS34" i="3" s="1"/>
  <c r="BS35" i="3" s="1"/>
  <c r="BS36" i="3" s="1"/>
  <c r="BS37" i="3" s="1"/>
  <c r="BS38" i="3" s="1"/>
  <c r="BS39" i="3" s="1"/>
  <c r="BS40" i="3" s="1"/>
  <c r="BS41" i="3" s="1"/>
  <c r="BS42" i="3" s="1"/>
  <c r="BS43" i="3" s="1"/>
  <c r="BS44" i="3" s="1"/>
  <c r="BS45" i="3" s="1"/>
  <c r="BS46" i="3" s="1"/>
  <c r="BS47" i="3" s="1"/>
  <c r="BS48" i="3" s="1"/>
  <c r="BS49" i="3" s="1"/>
  <c r="BS50" i="3" s="1"/>
  <c r="BS51" i="3" s="1"/>
  <c r="BS52" i="3" s="1"/>
  <c r="BS53" i="3" s="1"/>
  <c r="BS54" i="3" s="1"/>
  <c r="BS55" i="3" s="1"/>
  <c r="BS56" i="3" s="1"/>
  <c r="BS57" i="3" s="1"/>
  <c r="BS58" i="3" s="1"/>
  <c r="BS59" i="3" s="1"/>
  <c r="BS60" i="3" s="1"/>
  <c r="BS61" i="3" s="1"/>
  <c r="BS62" i="3" s="1"/>
  <c r="BS63" i="3" s="1"/>
  <c r="BS64" i="3" s="1"/>
  <c r="BS65" i="3" s="1"/>
  <c r="BS66" i="3" s="1"/>
  <c r="BS67" i="3" s="1"/>
  <c r="BS68" i="3" s="1"/>
  <c r="BS69" i="3" s="1"/>
  <c r="BS70" i="3" s="1"/>
  <c r="BS71" i="3" s="1"/>
  <c r="BS72" i="3" s="1"/>
  <c r="BS73" i="3" s="1"/>
  <c r="BS74" i="3" s="1"/>
  <c r="BS75" i="3" s="1"/>
  <c r="BS76" i="3" s="1"/>
  <c r="BS77" i="3" s="1"/>
  <c r="BS78" i="3" s="1"/>
  <c r="BS79" i="3" s="1"/>
  <c r="BS80" i="3" s="1"/>
  <c r="BS81" i="3" s="1"/>
  <c r="BS82" i="3" s="1"/>
  <c r="BS83" i="3" s="1"/>
  <c r="BS84" i="3" s="1"/>
  <c r="BS85" i="3" s="1"/>
  <c r="BS86" i="3" s="1"/>
  <c r="BS87" i="3" s="1"/>
  <c r="BS88" i="3" s="1"/>
  <c r="BS89" i="3" s="1"/>
  <c r="BS90" i="3" s="1"/>
  <c r="BS91" i="3" s="1"/>
  <c r="BS92" i="3" s="1"/>
  <c r="BS93" i="3" s="1"/>
  <c r="BS94" i="3" s="1"/>
  <c r="BS95" i="3" s="1"/>
  <c r="BS96" i="3" s="1"/>
  <c r="BS97" i="3" s="1"/>
  <c r="BS98" i="3" s="1"/>
  <c r="BS99" i="3" s="1"/>
  <c r="BS100" i="3" s="1"/>
  <c r="BS101" i="3" s="1"/>
  <c r="BS102" i="3" s="1"/>
  <c r="BS103" i="3" s="1"/>
  <c r="BS104" i="3" s="1"/>
  <c r="BS105" i="3" s="1"/>
  <c r="BS106" i="3" s="1"/>
  <c r="BS107" i="3" s="1"/>
  <c r="BS108" i="3" s="1"/>
  <c r="BS109" i="3" s="1"/>
  <c r="BS110" i="3" s="1"/>
  <c r="BS111" i="3" s="1"/>
  <c r="BS112" i="3" s="1"/>
  <c r="BS113" i="3" s="1"/>
  <c r="BS114" i="3" s="1"/>
  <c r="BS115" i="3" s="1"/>
  <c r="BS116" i="3" s="1"/>
  <c r="BS117" i="3" s="1"/>
  <c r="BS118" i="3" s="1"/>
  <c r="BS119" i="3" s="1"/>
  <c r="BS120" i="3" s="1"/>
  <c r="BS121" i="3" s="1"/>
  <c r="BS122" i="3" s="1"/>
  <c r="BS123" i="3" s="1"/>
  <c r="BS124" i="3" s="1"/>
  <c r="BS125" i="3" s="1"/>
  <c r="BS126" i="3" s="1"/>
  <c r="BS127" i="3" s="1"/>
  <c r="BS128" i="3" s="1"/>
  <c r="BS129" i="3" s="1"/>
  <c r="BS130" i="3" s="1"/>
  <c r="BS131" i="3" s="1"/>
  <c r="BS132" i="3" s="1"/>
  <c r="BS133" i="3" s="1"/>
  <c r="BS134" i="3" s="1"/>
  <c r="BS135" i="3" s="1"/>
  <c r="BS136" i="3" s="1"/>
  <c r="BS137" i="3" s="1"/>
  <c r="BS138" i="3" s="1"/>
  <c r="BS139" i="3" s="1"/>
  <c r="BS140" i="3" s="1"/>
  <c r="BS141" i="3" s="1"/>
  <c r="BS142" i="3" s="1"/>
  <c r="BS143" i="3" s="1"/>
  <c r="BS144" i="3" s="1"/>
  <c r="BS145" i="3" s="1"/>
  <c r="BS146" i="3" s="1"/>
  <c r="BS147" i="3" s="1"/>
  <c r="BS148" i="3" s="1"/>
  <c r="BS149" i="3" s="1"/>
  <c r="BS150" i="3" s="1"/>
  <c r="BS151" i="3" s="1"/>
  <c r="BS152" i="3" s="1"/>
  <c r="BS153" i="3" s="1"/>
  <c r="BS154" i="3" s="1"/>
  <c r="BS155" i="3" s="1"/>
  <c r="BS156" i="3" s="1"/>
  <c r="BS157" i="3" s="1"/>
  <c r="BS158" i="3" s="1"/>
  <c r="BS159" i="3" s="1"/>
  <c r="BS160" i="3" s="1"/>
  <c r="BS161" i="3" s="1"/>
  <c r="BS162" i="3" s="1"/>
  <c r="BS163" i="3" s="1"/>
  <c r="BS164" i="3" s="1"/>
  <c r="BS165" i="3" s="1"/>
  <c r="BS166" i="3" s="1"/>
  <c r="BS167" i="3" s="1"/>
  <c r="BS168" i="3" s="1"/>
  <c r="BS169" i="3" s="1"/>
  <c r="BS170" i="3" s="1"/>
  <c r="BS171" i="3" s="1"/>
  <c r="BS172" i="3" s="1"/>
  <c r="BS173" i="3" s="1"/>
  <c r="BS174" i="3" s="1"/>
  <c r="BS175" i="3" s="1"/>
  <c r="BS176" i="3" s="1"/>
  <c r="BS177" i="3" s="1"/>
  <c r="BS178" i="3" s="1"/>
  <c r="BS179" i="3" s="1"/>
  <c r="BS180" i="3" s="1"/>
  <c r="BS181" i="3" s="1"/>
  <c r="BS182" i="3" s="1"/>
  <c r="BS183" i="3" s="1"/>
  <c r="BS184" i="3" s="1"/>
  <c r="BS185" i="3" s="1"/>
  <c r="BS186" i="3" s="1"/>
  <c r="BS187" i="3" s="1"/>
  <c r="BS188" i="3" s="1"/>
  <c r="BS189" i="3" s="1"/>
  <c r="BS190" i="3" s="1"/>
  <c r="BS191" i="3" s="1"/>
  <c r="BS192" i="3" s="1"/>
  <c r="BS193" i="3" s="1"/>
  <c r="BU1" i="3"/>
  <c r="BJ1" i="3"/>
  <c r="BO2" i="3"/>
  <c r="BO3" i="3" s="1"/>
  <c r="BO4" i="3" s="1"/>
  <c r="BO5" i="3" s="1"/>
  <c r="BO6" i="3" s="1"/>
  <c r="BO7" i="3" s="1"/>
  <c r="BO8" i="3" s="1"/>
  <c r="BO9" i="3" s="1"/>
  <c r="BO10" i="3" s="1"/>
  <c r="BO11" i="3" s="1"/>
  <c r="BO12" i="3" s="1"/>
  <c r="BO13" i="3" s="1"/>
  <c r="BO14" i="3" s="1"/>
  <c r="BO15" i="3" s="1"/>
  <c r="BO16" i="3" s="1"/>
  <c r="BO17" i="3" s="1"/>
  <c r="BO18" i="3" s="1"/>
  <c r="BO19" i="3" s="1"/>
  <c r="BO20" i="3" s="1"/>
  <c r="BO21" i="3" s="1"/>
  <c r="BO22" i="3" s="1"/>
  <c r="BO23" i="3" s="1"/>
  <c r="BO24" i="3" s="1"/>
  <c r="BO25" i="3" s="1"/>
  <c r="BO26" i="3" s="1"/>
  <c r="BO27" i="3" s="1"/>
  <c r="BO28" i="3" s="1"/>
  <c r="BO29" i="3" s="1"/>
  <c r="BO30" i="3" s="1"/>
  <c r="BO31" i="3" s="1"/>
  <c r="BO32" i="3" s="1"/>
  <c r="BO33" i="3" s="1"/>
  <c r="BO34" i="3" s="1"/>
  <c r="BO35" i="3" s="1"/>
  <c r="BO36" i="3" s="1"/>
  <c r="BO37" i="3" s="1"/>
  <c r="BO38" i="3" s="1"/>
  <c r="BO39" i="3" s="1"/>
  <c r="BO40" i="3" s="1"/>
  <c r="BO41" i="3" s="1"/>
  <c r="BO42" i="3" s="1"/>
  <c r="BO43" i="3" s="1"/>
  <c r="BO44" i="3" s="1"/>
  <c r="BO45" i="3" s="1"/>
  <c r="BO46" i="3" s="1"/>
  <c r="BO47" i="3" s="1"/>
  <c r="BO48" i="3" s="1"/>
  <c r="BO49" i="3" s="1"/>
  <c r="BO50" i="3" s="1"/>
  <c r="BO51" i="3" s="1"/>
  <c r="BO52" i="3" s="1"/>
  <c r="BO53" i="3" s="1"/>
  <c r="BO54" i="3" s="1"/>
  <c r="BO55" i="3" s="1"/>
  <c r="BO56" i="3" s="1"/>
  <c r="BO57" i="3" s="1"/>
  <c r="BO58" i="3" s="1"/>
  <c r="BO59" i="3" s="1"/>
  <c r="BO60" i="3" s="1"/>
  <c r="BO61" i="3" s="1"/>
  <c r="BO62" i="3" s="1"/>
  <c r="BO63" i="3" s="1"/>
  <c r="BO64" i="3" s="1"/>
  <c r="BO65" i="3" s="1"/>
  <c r="BO66" i="3" s="1"/>
  <c r="BO67" i="3" s="1"/>
  <c r="BO68" i="3" s="1"/>
  <c r="BO69" i="3" s="1"/>
  <c r="BO70" i="3" s="1"/>
  <c r="BO71" i="3" s="1"/>
  <c r="BO72" i="3" s="1"/>
  <c r="BO73" i="3" s="1"/>
  <c r="BO74" i="3" s="1"/>
  <c r="BO75" i="3" s="1"/>
  <c r="BO76" i="3" s="1"/>
  <c r="BO77" i="3" s="1"/>
  <c r="BO78" i="3" s="1"/>
  <c r="BO79" i="3" s="1"/>
  <c r="BO80" i="3" s="1"/>
  <c r="BO81" i="3" s="1"/>
  <c r="BO82" i="3" s="1"/>
  <c r="BO83" i="3" s="1"/>
  <c r="BO84" i="3" s="1"/>
  <c r="BO85" i="3" s="1"/>
  <c r="BO86" i="3" s="1"/>
  <c r="BO87" i="3" s="1"/>
  <c r="BO88" i="3" s="1"/>
  <c r="BO89" i="3" s="1"/>
  <c r="BO90" i="3" s="1"/>
  <c r="BO91" i="3" s="1"/>
  <c r="BO92" i="3" s="1"/>
  <c r="BO93" i="3" s="1"/>
  <c r="BO94" i="3" s="1"/>
  <c r="BO95" i="3" s="1"/>
  <c r="BO96" i="3" s="1"/>
  <c r="BO97" i="3" s="1"/>
  <c r="BO98" i="3" s="1"/>
  <c r="BO99" i="3" s="1"/>
  <c r="BO100" i="3" s="1"/>
  <c r="BO101" i="3" s="1"/>
  <c r="BO102" i="3" s="1"/>
  <c r="BO103" i="3" s="1"/>
  <c r="BO104" i="3" s="1"/>
  <c r="BO105" i="3" s="1"/>
  <c r="BO106" i="3" s="1"/>
  <c r="BO107" i="3" s="1"/>
  <c r="BO108" i="3" s="1"/>
  <c r="BO109" i="3" s="1"/>
  <c r="BO110" i="3" s="1"/>
  <c r="BO111" i="3" s="1"/>
  <c r="BO112" i="3" s="1"/>
  <c r="BO113" i="3" s="1"/>
  <c r="BO114" i="3" s="1"/>
  <c r="BO115" i="3" s="1"/>
  <c r="BO116" i="3" s="1"/>
  <c r="BO117" i="3" s="1"/>
  <c r="BO118" i="3" s="1"/>
  <c r="BO119" i="3" s="1"/>
  <c r="BO120" i="3" s="1"/>
  <c r="BO121" i="3" s="1"/>
  <c r="BO122" i="3" s="1"/>
  <c r="BO123" i="3" s="1"/>
  <c r="BO124" i="3" s="1"/>
  <c r="BO125" i="3" s="1"/>
  <c r="BO126" i="3" s="1"/>
  <c r="BO127" i="3" s="1"/>
  <c r="BO128" i="3" s="1"/>
  <c r="BO129" i="3" s="1"/>
  <c r="BO130" i="3" s="1"/>
  <c r="BO131" i="3" s="1"/>
  <c r="BO132" i="3" s="1"/>
  <c r="BO133" i="3" s="1"/>
  <c r="BO134" i="3" s="1"/>
  <c r="BO135" i="3" s="1"/>
  <c r="BO136" i="3" s="1"/>
  <c r="BO137" i="3" s="1"/>
  <c r="BO138" i="3" s="1"/>
  <c r="BO139" i="3" s="1"/>
  <c r="BO140" i="3" s="1"/>
  <c r="BO141" i="3" s="1"/>
  <c r="BO142" i="3" s="1"/>
  <c r="BO143" i="3" s="1"/>
  <c r="BO144" i="3" s="1"/>
  <c r="BO145" i="3" s="1"/>
  <c r="BO146" i="3" s="1"/>
  <c r="BO147" i="3" s="1"/>
  <c r="BO148" i="3" s="1"/>
  <c r="BO149" i="3" s="1"/>
  <c r="BO150" i="3" s="1"/>
  <c r="BO151" i="3" s="1"/>
  <c r="BO152" i="3" s="1"/>
  <c r="BO153" i="3" s="1"/>
  <c r="BO154" i="3" s="1"/>
  <c r="BO155" i="3" s="1"/>
  <c r="BO156" i="3" s="1"/>
  <c r="BO157" i="3" s="1"/>
  <c r="BO158" i="3" s="1"/>
  <c r="BO159" i="3" s="1"/>
  <c r="BO160" i="3" s="1"/>
  <c r="BO161" i="3" s="1"/>
  <c r="BO162" i="3" s="1"/>
  <c r="BO163" i="3" s="1"/>
  <c r="BO164" i="3" s="1"/>
  <c r="BO165" i="3" s="1"/>
  <c r="BO166" i="3" s="1"/>
  <c r="BO167" i="3" s="1"/>
  <c r="BO168" i="3" s="1"/>
  <c r="BO169" i="3" s="1"/>
  <c r="BO170" i="3" s="1"/>
  <c r="BO171" i="3" s="1"/>
  <c r="BO172" i="3" s="1"/>
  <c r="BO173" i="3" s="1"/>
  <c r="BO174" i="3" s="1"/>
  <c r="BO175" i="3" s="1"/>
  <c r="BO176" i="3" s="1"/>
  <c r="BO177" i="3" s="1"/>
  <c r="BO178" i="3" s="1"/>
  <c r="BO179" i="3" s="1"/>
  <c r="BO180" i="3" s="1"/>
  <c r="BO181" i="3" s="1"/>
  <c r="BO182" i="3" s="1"/>
  <c r="BO183" i="3" s="1"/>
  <c r="BO184" i="3" s="1"/>
  <c r="BO185" i="3" s="1"/>
  <c r="BO186" i="3" s="1"/>
  <c r="BO187" i="3" s="1"/>
  <c r="BO188" i="3" s="1"/>
  <c r="BO189" i="3" s="1"/>
  <c r="BO190" i="3" s="1"/>
  <c r="BO191" i="3" s="1"/>
  <c r="BO192" i="3" s="1"/>
  <c r="BO193" i="3" s="1"/>
  <c r="BR1" i="3"/>
  <c r="BF1" i="3"/>
  <c r="BK2" i="3"/>
  <c r="BK3" i="3" s="1"/>
  <c r="BK4" i="3" s="1"/>
  <c r="BK5" i="3" s="1"/>
  <c r="BK6" i="3" s="1"/>
  <c r="BK7" i="3" s="1"/>
  <c r="BK8" i="3" s="1"/>
  <c r="BK9" i="3" s="1"/>
  <c r="BK10" i="3" s="1"/>
  <c r="BK11" i="3" s="1"/>
  <c r="BK12" i="3" s="1"/>
  <c r="BK13" i="3" s="1"/>
  <c r="BK14" i="3" s="1"/>
  <c r="BK15" i="3" s="1"/>
  <c r="BK16" i="3" s="1"/>
  <c r="BK17" i="3" s="1"/>
  <c r="BK18" i="3" s="1"/>
  <c r="BK19" i="3" s="1"/>
  <c r="BK20" i="3" s="1"/>
  <c r="BK21" i="3" s="1"/>
  <c r="BK22" i="3" s="1"/>
  <c r="BK23" i="3" s="1"/>
  <c r="BK24" i="3" s="1"/>
  <c r="BK25" i="3" s="1"/>
  <c r="BK26" i="3" s="1"/>
  <c r="BK27" i="3" s="1"/>
  <c r="BK28" i="3" s="1"/>
  <c r="BK29" i="3" s="1"/>
  <c r="BK30" i="3" s="1"/>
  <c r="BK31" i="3" s="1"/>
  <c r="BK32" i="3" s="1"/>
  <c r="BK33" i="3" s="1"/>
  <c r="BK34" i="3" s="1"/>
  <c r="BK35" i="3" s="1"/>
  <c r="BK36" i="3" s="1"/>
  <c r="BK37" i="3" s="1"/>
  <c r="BK38" i="3" s="1"/>
  <c r="BK39" i="3" s="1"/>
  <c r="BK40" i="3" s="1"/>
  <c r="BK41" i="3" s="1"/>
  <c r="BK42" i="3" s="1"/>
  <c r="BK43" i="3" s="1"/>
  <c r="BK44" i="3" s="1"/>
  <c r="BK45" i="3" s="1"/>
  <c r="BK46" i="3" s="1"/>
  <c r="BK47" i="3" s="1"/>
  <c r="BK48" i="3" s="1"/>
  <c r="BK49" i="3" s="1"/>
  <c r="BK50" i="3" s="1"/>
  <c r="BK51" i="3" s="1"/>
  <c r="BK52" i="3" s="1"/>
  <c r="BK53" i="3" s="1"/>
  <c r="BK54" i="3" s="1"/>
  <c r="BK55" i="3" s="1"/>
  <c r="BK56" i="3" s="1"/>
  <c r="BK57" i="3" s="1"/>
  <c r="BK58" i="3" s="1"/>
  <c r="BK59" i="3" s="1"/>
  <c r="BK60" i="3" s="1"/>
  <c r="BK61" i="3" s="1"/>
  <c r="BK62" i="3" s="1"/>
  <c r="BK63" i="3" s="1"/>
  <c r="BK64" i="3" s="1"/>
  <c r="BK65" i="3" s="1"/>
  <c r="BK66" i="3" s="1"/>
  <c r="BK67" i="3" s="1"/>
  <c r="BK68" i="3" s="1"/>
  <c r="BK69" i="3" s="1"/>
  <c r="BK70" i="3" s="1"/>
  <c r="BK71" i="3" s="1"/>
  <c r="BK72" i="3" s="1"/>
  <c r="BK73" i="3" s="1"/>
  <c r="BK74" i="3" s="1"/>
  <c r="BK75" i="3" s="1"/>
  <c r="BK76" i="3" s="1"/>
  <c r="BK77" i="3" s="1"/>
  <c r="BK78" i="3" s="1"/>
  <c r="BK79" i="3" s="1"/>
  <c r="BK80" i="3" s="1"/>
  <c r="BK81" i="3" s="1"/>
  <c r="BK82" i="3" s="1"/>
  <c r="BK83" i="3" s="1"/>
  <c r="BK84" i="3" s="1"/>
  <c r="BK85" i="3" s="1"/>
  <c r="BK86" i="3" s="1"/>
  <c r="BK87" i="3" s="1"/>
  <c r="BK88" i="3" s="1"/>
  <c r="BK89" i="3" s="1"/>
  <c r="BK90" i="3" s="1"/>
  <c r="BK91" i="3" s="1"/>
  <c r="BK92" i="3" s="1"/>
  <c r="BK93" i="3" s="1"/>
  <c r="BK94" i="3" s="1"/>
  <c r="BK95" i="3" s="1"/>
  <c r="BK96" i="3" s="1"/>
  <c r="BK97" i="3" s="1"/>
  <c r="BK98" i="3" s="1"/>
  <c r="BK99" i="3" s="1"/>
  <c r="BK100" i="3" s="1"/>
  <c r="BK101" i="3" s="1"/>
  <c r="BK102" i="3" s="1"/>
  <c r="BK103" i="3" s="1"/>
  <c r="BK104" i="3" s="1"/>
  <c r="BK105" i="3" s="1"/>
  <c r="BK106" i="3" s="1"/>
  <c r="BK107" i="3" s="1"/>
  <c r="BK108" i="3" s="1"/>
  <c r="BK109" i="3" s="1"/>
  <c r="BK110" i="3" s="1"/>
  <c r="BK111" i="3" s="1"/>
  <c r="BK112" i="3" s="1"/>
  <c r="BK113" i="3" s="1"/>
  <c r="BK114" i="3" s="1"/>
  <c r="BK115" i="3" s="1"/>
  <c r="BK116" i="3" s="1"/>
  <c r="BK117" i="3" s="1"/>
  <c r="BK118" i="3" s="1"/>
  <c r="BK119" i="3" s="1"/>
  <c r="BK120" i="3" s="1"/>
  <c r="BK121" i="3" s="1"/>
  <c r="BK122" i="3" s="1"/>
  <c r="BK123" i="3" s="1"/>
  <c r="BK124" i="3" s="1"/>
  <c r="BK125" i="3" s="1"/>
  <c r="BK126" i="3" s="1"/>
  <c r="BK127" i="3" s="1"/>
  <c r="BK128" i="3" s="1"/>
  <c r="BK129" i="3" s="1"/>
  <c r="BK130" i="3" s="1"/>
  <c r="BK131" i="3" s="1"/>
  <c r="BK132" i="3" s="1"/>
  <c r="BK133" i="3" s="1"/>
  <c r="BK134" i="3" s="1"/>
  <c r="BK135" i="3" s="1"/>
  <c r="BK136" i="3" s="1"/>
  <c r="BK137" i="3" s="1"/>
  <c r="BK138" i="3" s="1"/>
  <c r="BK139" i="3" s="1"/>
  <c r="BK140" i="3" s="1"/>
  <c r="BK141" i="3" s="1"/>
  <c r="BK142" i="3" s="1"/>
  <c r="BK143" i="3" s="1"/>
  <c r="BK144" i="3" s="1"/>
  <c r="BK145" i="3" s="1"/>
  <c r="BK146" i="3" s="1"/>
  <c r="BK147" i="3" s="1"/>
  <c r="BK148" i="3" s="1"/>
  <c r="BK149" i="3" s="1"/>
  <c r="BK150" i="3" s="1"/>
  <c r="BK151" i="3" s="1"/>
  <c r="BK152" i="3" s="1"/>
  <c r="BK153" i="3" s="1"/>
  <c r="BK154" i="3" s="1"/>
  <c r="BK155" i="3" s="1"/>
  <c r="BK156" i="3" s="1"/>
  <c r="BK157" i="3" s="1"/>
  <c r="BK158" i="3" s="1"/>
  <c r="BK159" i="3" s="1"/>
  <c r="BK160" i="3" s="1"/>
  <c r="BK161" i="3" s="1"/>
  <c r="BK162" i="3" s="1"/>
  <c r="BK163" i="3" s="1"/>
  <c r="BK164" i="3" s="1"/>
  <c r="BK165" i="3" s="1"/>
  <c r="BK166" i="3" s="1"/>
  <c r="BK167" i="3" s="1"/>
  <c r="BK168" i="3" s="1"/>
  <c r="BK169" i="3" s="1"/>
  <c r="BK170" i="3" s="1"/>
  <c r="BK171" i="3" s="1"/>
  <c r="BK172" i="3" s="1"/>
  <c r="BK173" i="3" s="1"/>
  <c r="BK174" i="3" s="1"/>
  <c r="BK175" i="3" s="1"/>
  <c r="BK176" i="3" s="1"/>
  <c r="BK177" i="3" s="1"/>
  <c r="BK178" i="3" s="1"/>
  <c r="BK179" i="3" s="1"/>
  <c r="BK180" i="3" s="1"/>
  <c r="BK181" i="3" s="1"/>
  <c r="BK182" i="3" s="1"/>
  <c r="BK183" i="3" s="1"/>
  <c r="BK184" i="3" s="1"/>
  <c r="BK185" i="3" s="1"/>
  <c r="BK186" i="3" s="1"/>
  <c r="BK187" i="3" s="1"/>
  <c r="BK188" i="3" s="1"/>
  <c r="BK189" i="3" s="1"/>
  <c r="BK190" i="3" s="1"/>
  <c r="BK191" i="3" s="1"/>
  <c r="BK192" i="3" s="1"/>
  <c r="BK193" i="3" s="1"/>
  <c r="BN1" i="3"/>
  <c r="BE1" i="3"/>
  <c r="BG2" i="3"/>
  <c r="BG3" i="3" s="1"/>
  <c r="BG4" i="3" s="1"/>
  <c r="BG5" i="3" s="1"/>
  <c r="BG6" i="3" s="1"/>
  <c r="BG7" i="3" s="1"/>
  <c r="BG8" i="3" s="1"/>
  <c r="BG9" i="3" s="1"/>
  <c r="BG10" i="3" s="1"/>
  <c r="BG11" i="3" s="1"/>
  <c r="BG12" i="3" s="1"/>
  <c r="BG13" i="3" s="1"/>
  <c r="BG14" i="3" s="1"/>
  <c r="BG15" i="3" s="1"/>
  <c r="BG16" i="3" s="1"/>
  <c r="BG17" i="3" s="1"/>
  <c r="BG18" i="3" s="1"/>
  <c r="BG19" i="3" s="1"/>
  <c r="BG20" i="3" s="1"/>
  <c r="BG21" i="3" s="1"/>
  <c r="BG22" i="3" s="1"/>
  <c r="BG23" i="3" s="1"/>
  <c r="BG24" i="3" s="1"/>
  <c r="BG25" i="3" s="1"/>
  <c r="BG26" i="3" s="1"/>
  <c r="BG27" i="3" s="1"/>
  <c r="BG28" i="3" s="1"/>
  <c r="BG29" i="3" s="1"/>
  <c r="BG30" i="3" s="1"/>
  <c r="BG31" i="3" s="1"/>
  <c r="BG32" i="3" s="1"/>
  <c r="BG33" i="3" s="1"/>
  <c r="BG34" i="3" s="1"/>
  <c r="BG35" i="3" s="1"/>
  <c r="BG36" i="3" s="1"/>
  <c r="BG37" i="3" s="1"/>
  <c r="BG38" i="3" s="1"/>
  <c r="BG39" i="3" s="1"/>
  <c r="BG40" i="3" s="1"/>
  <c r="BG41" i="3" s="1"/>
  <c r="BG42" i="3" s="1"/>
  <c r="BG43" i="3" s="1"/>
  <c r="BG44" i="3" s="1"/>
  <c r="BG45" i="3" s="1"/>
  <c r="BG46" i="3" s="1"/>
  <c r="BG47" i="3" s="1"/>
  <c r="BG48" i="3" s="1"/>
  <c r="BG49" i="3" s="1"/>
  <c r="BG50" i="3" s="1"/>
  <c r="BG51" i="3" s="1"/>
  <c r="BG52" i="3" s="1"/>
  <c r="BG53" i="3" s="1"/>
  <c r="BG54" i="3" s="1"/>
  <c r="BG55" i="3" s="1"/>
  <c r="BG56" i="3" s="1"/>
  <c r="BG57" i="3" s="1"/>
  <c r="BG58" i="3" s="1"/>
  <c r="BG59" i="3" s="1"/>
  <c r="BG60" i="3" s="1"/>
  <c r="BG61" i="3" s="1"/>
  <c r="BG62" i="3" s="1"/>
  <c r="BG63" i="3" s="1"/>
  <c r="BG64" i="3" s="1"/>
  <c r="BG65" i="3" s="1"/>
  <c r="BG66" i="3" s="1"/>
  <c r="BG67" i="3" s="1"/>
  <c r="BG68" i="3" s="1"/>
  <c r="BG69" i="3" s="1"/>
  <c r="BG70" i="3" s="1"/>
  <c r="BG71" i="3" s="1"/>
  <c r="BG72" i="3" s="1"/>
  <c r="BG73" i="3" s="1"/>
  <c r="BG74" i="3" s="1"/>
  <c r="BG75" i="3" s="1"/>
  <c r="BG76" i="3" s="1"/>
  <c r="BG77" i="3" s="1"/>
  <c r="BG78" i="3" s="1"/>
  <c r="BG79" i="3" s="1"/>
  <c r="BG80" i="3" s="1"/>
  <c r="BG81" i="3" s="1"/>
  <c r="BG82" i="3" s="1"/>
  <c r="BG83" i="3" s="1"/>
  <c r="BG84" i="3" s="1"/>
  <c r="BG85" i="3" s="1"/>
  <c r="BG86" i="3" s="1"/>
  <c r="BG87" i="3" s="1"/>
  <c r="BG88" i="3" s="1"/>
  <c r="BG89" i="3" s="1"/>
  <c r="BG90" i="3" s="1"/>
  <c r="BG91" i="3" s="1"/>
  <c r="BG92" i="3" s="1"/>
  <c r="BG93" i="3" s="1"/>
  <c r="BG94" i="3" s="1"/>
  <c r="BG95" i="3" s="1"/>
  <c r="BG96" i="3" s="1"/>
  <c r="BG97" i="3" s="1"/>
  <c r="BG98" i="3" s="1"/>
  <c r="BG99" i="3" s="1"/>
  <c r="BG100" i="3" s="1"/>
  <c r="BG101" i="3" s="1"/>
  <c r="BG102" i="3" s="1"/>
  <c r="BG103" i="3" s="1"/>
  <c r="BG104" i="3" s="1"/>
  <c r="BG105" i="3" s="1"/>
  <c r="BG106" i="3" s="1"/>
  <c r="BG107" i="3" s="1"/>
  <c r="BG108" i="3" s="1"/>
  <c r="BG109" i="3" s="1"/>
  <c r="BG110" i="3" s="1"/>
  <c r="BG111" i="3" s="1"/>
  <c r="BG112" i="3" s="1"/>
  <c r="BG113" i="3" s="1"/>
  <c r="BG114" i="3" s="1"/>
  <c r="BG115" i="3" s="1"/>
  <c r="BG116" i="3" s="1"/>
  <c r="BG117" i="3" s="1"/>
  <c r="BG118" i="3" s="1"/>
  <c r="BG119" i="3" s="1"/>
  <c r="BG120" i="3" s="1"/>
  <c r="BG121" i="3" s="1"/>
  <c r="BG122" i="3" s="1"/>
  <c r="BG123" i="3" s="1"/>
  <c r="BG124" i="3" s="1"/>
  <c r="BG125" i="3" s="1"/>
  <c r="BG126" i="3" s="1"/>
  <c r="BG127" i="3" s="1"/>
  <c r="BG128" i="3" s="1"/>
  <c r="BG129" i="3" s="1"/>
  <c r="BG130" i="3" s="1"/>
  <c r="BG131" i="3" s="1"/>
  <c r="BG132" i="3" s="1"/>
  <c r="BG133" i="3" s="1"/>
  <c r="BG134" i="3" s="1"/>
  <c r="BG135" i="3" s="1"/>
  <c r="BG136" i="3" s="1"/>
  <c r="BG137" i="3" s="1"/>
  <c r="BG138" i="3" s="1"/>
  <c r="BG139" i="3" s="1"/>
  <c r="BG140" i="3" s="1"/>
  <c r="BG141" i="3" s="1"/>
  <c r="BG142" i="3" s="1"/>
  <c r="BG143" i="3" s="1"/>
  <c r="BG144" i="3" s="1"/>
  <c r="BG145" i="3" s="1"/>
  <c r="BG146" i="3" s="1"/>
  <c r="BG147" i="3" s="1"/>
  <c r="BG148" i="3" s="1"/>
  <c r="BG149" i="3" s="1"/>
  <c r="BG150" i="3" s="1"/>
  <c r="BG151" i="3" s="1"/>
  <c r="BG152" i="3" s="1"/>
  <c r="BG153" i="3" s="1"/>
  <c r="BG154" i="3" s="1"/>
  <c r="BG155" i="3" s="1"/>
  <c r="BG156" i="3" s="1"/>
  <c r="BG157" i="3" s="1"/>
  <c r="BG158" i="3" s="1"/>
  <c r="BG159" i="3" s="1"/>
  <c r="BG160" i="3" s="1"/>
  <c r="BG161" i="3" s="1"/>
  <c r="BG162" i="3" s="1"/>
  <c r="BG163" i="3" s="1"/>
  <c r="BG164" i="3" s="1"/>
  <c r="BG165" i="3" s="1"/>
  <c r="BG166" i="3" s="1"/>
  <c r="BG167" i="3" s="1"/>
  <c r="BG168" i="3" s="1"/>
  <c r="BG169" i="3" s="1"/>
  <c r="BG170" i="3" s="1"/>
  <c r="BG171" i="3" s="1"/>
  <c r="BG172" i="3" s="1"/>
  <c r="BG173" i="3" s="1"/>
  <c r="BG174" i="3" s="1"/>
  <c r="BG175" i="3" s="1"/>
  <c r="BG176" i="3" s="1"/>
  <c r="BG177" i="3" s="1"/>
  <c r="BG178" i="3" s="1"/>
  <c r="BG179" i="3" s="1"/>
  <c r="BG180" i="3" s="1"/>
  <c r="BG181" i="3" s="1"/>
  <c r="BG182" i="3" s="1"/>
  <c r="BG183" i="3" s="1"/>
  <c r="BG184" i="3" s="1"/>
  <c r="BG185" i="3" s="1"/>
  <c r="BG186" i="3" s="1"/>
  <c r="BG187" i="3" s="1"/>
  <c r="BG188" i="3" s="1"/>
  <c r="BG189" i="3" s="1"/>
  <c r="BG190" i="3" s="1"/>
  <c r="BG191" i="3" s="1"/>
  <c r="BG192" i="3" s="1"/>
  <c r="BG193" i="3" s="1"/>
  <c r="BQ1" i="3"/>
  <c r="BI1" i="3"/>
  <c r="BR2" i="3"/>
  <c r="BR3" i="3" s="1"/>
  <c r="BR4" i="3" s="1"/>
  <c r="BR5" i="3" s="1"/>
  <c r="BR6" i="3" s="1"/>
  <c r="BR7" i="3" s="1"/>
  <c r="BR8" i="3" s="1"/>
  <c r="BR9" i="3" s="1"/>
  <c r="BR10" i="3" s="1"/>
  <c r="BR11" i="3" s="1"/>
  <c r="BR12" i="3" s="1"/>
  <c r="BR13" i="3" s="1"/>
  <c r="BR14" i="3" s="1"/>
  <c r="BR15" i="3" s="1"/>
  <c r="BR16" i="3" s="1"/>
  <c r="BR17" i="3" s="1"/>
  <c r="BR18" i="3" s="1"/>
  <c r="BR19" i="3" s="1"/>
  <c r="BR20" i="3" s="1"/>
  <c r="BR21" i="3" s="1"/>
  <c r="BR22" i="3" s="1"/>
  <c r="BR23" i="3" s="1"/>
  <c r="BR24" i="3" s="1"/>
  <c r="BR25" i="3" s="1"/>
  <c r="BR26" i="3" s="1"/>
  <c r="BR27" i="3" s="1"/>
  <c r="BR28" i="3" s="1"/>
  <c r="BR29" i="3" s="1"/>
  <c r="BR30" i="3" s="1"/>
  <c r="BR31" i="3" s="1"/>
  <c r="BR32" i="3" s="1"/>
  <c r="BR33" i="3" s="1"/>
  <c r="BR34" i="3" s="1"/>
  <c r="BR35" i="3" s="1"/>
  <c r="BR36" i="3" s="1"/>
  <c r="BR37" i="3" s="1"/>
  <c r="BR38" i="3" s="1"/>
  <c r="BR39" i="3" s="1"/>
  <c r="BR40" i="3" s="1"/>
  <c r="BR41" i="3" s="1"/>
  <c r="BR42" i="3" s="1"/>
  <c r="BR43" i="3" s="1"/>
  <c r="BR44" i="3" s="1"/>
  <c r="BR45" i="3" s="1"/>
  <c r="BR46" i="3" s="1"/>
  <c r="BR47" i="3" s="1"/>
  <c r="BR48" i="3" s="1"/>
  <c r="BR49" i="3" s="1"/>
  <c r="BR50" i="3" s="1"/>
  <c r="BR51" i="3" s="1"/>
  <c r="BR52" i="3" s="1"/>
  <c r="BR53" i="3" s="1"/>
  <c r="BR54" i="3" s="1"/>
  <c r="BR55" i="3" s="1"/>
  <c r="BR56" i="3" s="1"/>
  <c r="BR57" i="3" s="1"/>
  <c r="BR58" i="3" s="1"/>
  <c r="BR59" i="3" s="1"/>
  <c r="BR60" i="3" s="1"/>
  <c r="BR61" i="3" s="1"/>
  <c r="BR62" i="3" s="1"/>
  <c r="BR63" i="3" s="1"/>
  <c r="BR64" i="3" s="1"/>
  <c r="BR65" i="3" s="1"/>
  <c r="BR66" i="3" s="1"/>
  <c r="BR67" i="3" s="1"/>
  <c r="BR68" i="3" s="1"/>
  <c r="BR69" i="3" s="1"/>
  <c r="BR70" i="3" s="1"/>
  <c r="BR71" i="3" s="1"/>
  <c r="BR72" i="3" s="1"/>
  <c r="BR73" i="3" s="1"/>
  <c r="BR74" i="3" s="1"/>
  <c r="BR75" i="3" s="1"/>
  <c r="BR76" i="3" s="1"/>
  <c r="BR77" i="3" s="1"/>
  <c r="BR78" i="3" s="1"/>
  <c r="BR79" i="3" s="1"/>
  <c r="BR80" i="3" s="1"/>
  <c r="BR81" i="3" s="1"/>
  <c r="BR82" i="3" s="1"/>
  <c r="BR83" i="3" s="1"/>
  <c r="BR84" i="3" s="1"/>
  <c r="BR85" i="3" s="1"/>
  <c r="BR86" i="3" s="1"/>
  <c r="BR87" i="3" s="1"/>
  <c r="BR88" i="3" s="1"/>
  <c r="BR89" i="3" s="1"/>
  <c r="BR90" i="3" s="1"/>
  <c r="BR91" i="3" s="1"/>
  <c r="BR92" i="3" s="1"/>
  <c r="BR93" i="3" s="1"/>
  <c r="BR94" i="3" s="1"/>
  <c r="BR95" i="3" s="1"/>
  <c r="BR96" i="3" s="1"/>
  <c r="BR97" i="3" s="1"/>
  <c r="BR98" i="3" s="1"/>
  <c r="BR99" i="3" s="1"/>
  <c r="BR100" i="3" s="1"/>
  <c r="BR101" i="3" s="1"/>
  <c r="BR102" i="3" s="1"/>
  <c r="BR103" i="3" s="1"/>
  <c r="BR104" i="3" s="1"/>
  <c r="BR105" i="3" s="1"/>
  <c r="BR106" i="3" s="1"/>
  <c r="BR107" i="3" s="1"/>
  <c r="BR108" i="3" s="1"/>
  <c r="BR109" i="3" s="1"/>
  <c r="BR110" i="3" s="1"/>
  <c r="BR111" i="3" s="1"/>
  <c r="BR112" i="3" s="1"/>
  <c r="BR113" i="3" s="1"/>
  <c r="BR114" i="3" s="1"/>
  <c r="BR115" i="3" s="1"/>
  <c r="BR116" i="3" s="1"/>
  <c r="BR117" i="3" s="1"/>
  <c r="BR118" i="3" s="1"/>
  <c r="BR119" i="3" s="1"/>
  <c r="BR120" i="3" s="1"/>
  <c r="BR121" i="3" s="1"/>
  <c r="BR122" i="3" s="1"/>
  <c r="BR123" i="3" s="1"/>
  <c r="BR124" i="3" s="1"/>
  <c r="BR125" i="3" s="1"/>
  <c r="BR126" i="3" s="1"/>
  <c r="BR127" i="3" s="1"/>
  <c r="BR128" i="3" s="1"/>
  <c r="BR129" i="3" s="1"/>
  <c r="BR130" i="3" s="1"/>
  <c r="BR131" i="3" s="1"/>
  <c r="BR132" i="3" s="1"/>
  <c r="BR133" i="3" s="1"/>
  <c r="BR134" i="3" s="1"/>
  <c r="BR135" i="3" s="1"/>
  <c r="BR136" i="3" s="1"/>
  <c r="BR137" i="3" s="1"/>
  <c r="BR138" i="3" s="1"/>
  <c r="BR139" i="3" s="1"/>
  <c r="BR140" i="3" s="1"/>
  <c r="BR141" i="3" s="1"/>
  <c r="BR142" i="3" s="1"/>
  <c r="BR143" i="3" s="1"/>
  <c r="BR144" i="3" s="1"/>
  <c r="BR145" i="3" s="1"/>
  <c r="BR146" i="3" s="1"/>
  <c r="BR147" i="3" s="1"/>
  <c r="BR148" i="3" s="1"/>
  <c r="BR149" i="3" s="1"/>
  <c r="BR150" i="3" s="1"/>
  <c r="BR151" i="3" s="1"/>
  <c r="BR152" i="3" s="1"/>
  <c r="BR153" i="3" s="1"/>
  <c r="BR154" i="3" s="1"/>
  <c r="BR155" i="3" s="1"/>
  <c r="BR156" i="3" s="1"/>
  <c r="BR157" i="3" s="1"/>
  <c r="BR158" i="3" s="1"/>
  <c r="BR159" i="3" s="1"/>
  <c r="BR160" i="3" s="1"/>
  <c r="BR161" i="3" s="1"/>
  <c r="BR162" i="3" s="1"/>
  <c r="BR163" i="3" s="1"/>
  <c r="BR164" i="3" s="1"/>
  <c r="BR165" i="3" s="1"/>
  <c r="BR166" i="3" s="1"/>
  <c r="BR167" i="3" s="1"/>
  <c r="BR168" i="3" s="1"/>
  <c r="BR169" i="3" s="1"/>
  <c r="BR170" i="3" s="1"/>
  <c r="BR171" i="3" s="1"/>
  <c r="BR172" i="3" s="1"/>
  <c r="BR173" i="3" s="1"/>
  <c r="BR174" i="3" s="1"/>
  <c r="BR175" i="3" s="1"/>
  <c r="BR176" i="3" s="1"/>
  <c r="BR177" i="3" s="1"/>
  <c r="BR178" i="3" s="1"/>
  <c r="BR179" i="3" s="1"/>
  <c r="BR180" i="3" s="1"/>
  <c r="BR181" i="3" s="1"/>
  <c r="BR182" i="3" s="1"/>
  <c r="BR183" i="3" s="1"/>
  <c r="BR184" i="3" s="1"/>
  <c r="BR185" i="3" s="1"/>
  <c r="BR186" i="3" s="1"/>
  <c r="BR187" i="3" s="1"/>
  <c r="BR188" i="3" s="1"/>
  <c r="BR189" i="3" s="1"/>
  <c r="BR190" i="3" s="1"/>
  <c r="BR191" i="3" s="1"/>
  <c r="BR192" i="3" s="1"/>
  <c r="BR193" i="3" s="1"/>
  <c r="BN2" i="3"/>
  <c r="BN3" i="3" s="1"/>
  <c r="BN4" i="3" s="1"/>
  <c r="BN5" i="3" s="1"/>
  <c r="BN6" i="3" s="1"/>
  <c r="BN7" i="3" s="1"/>
  <c r="BN8" i="3" s="1"/>
  <c r="BN9" i="3" s="1"/>
  <c r="BN10" i="3" s="1"/>
  <c r="BN11" i="3" s="1"/>
  <c r="BN12" i="3" s="1"/>
  <c r="BN13" i="3" s="1"/>
  <c r="BN14" i="3" s="1"/>
  <c r="BN15" i="3" s="1"/>
  <c r="BN16" i="3" s="1"/>
  <c r="BN17" i="3" s="1"/>
  <c r="BN18" i="3" s="1"/>
  <c r="BN19" i="3" s="1"/>
  <c r="BN20" i="3" s="1"/>
  <c r="BN21" i="3" s="1"/>
  <c r="BN22" i="3" s="1"/>
  <c r="BN23" i="3" s="1"/>
  <c r="BN24" i="3" s="1"/>
  <c r="BN25" i="3" s="1"/>
  <c r="BN26" i="3" s="1"/>
  <c r="BN27" i="3" s="1"/>
  <c r="BN28" i="3" s="1"/>
  <c r="BN29" i="3" s="1"/>
  <c r="BN30" i="3" s="1"/>
  <c r="BN31" i="3" s="1"/>
  <c r="BN32" i="3" s="1"/>
  <c r="BN33" i="3" s="1"/>
  <c r="BN34" i="3" s="1"/>
  <c r="BN35" i="3" s="1"/>
  <c r="BN36" i="3" s="1"/>
  <c r="BN37" i="3" s="1"/>
  <c r="BN38" i="3" s="1"/>
  <c r="BN39" i="3" s="1"/>
  <c r="BN40" i="3" s="1"/>
  <c r="BN41" i="3" s="1"/>
  <c r="BN42" i="3" s="1"/>
  <c r="BN43" i="3" s="1"/>
  <c r="BN44" i="3" s="1"/>
  <c r="BN45" i="3" s="1"/>
  <c r="BN46" i="3" s="1"/>
  <c r="BN47" i="3" s="1"/>
  <c r="BN48" i="3" s="1"/>
  <c r="BN49" i="3" s="1"/>
  <c r="BN50" i="3" s="1"/>
  <c r="BN51" i="3" s="1"/>
  <c r="BN52" i="3" s="1"/>
  <c r="BN53" i="3" s="1"/>
  <c r="BN54" i="3" s="1"/>
  <c r="BN55" i="3" s="1"/>
  <c r="BN56" i="3" s="1"/>
  <c r="BN57" i="3" s="1"/>
  <c r="BN58" i="3" s="1"/>
  <c r="BN59" i="3" s="1"/>
  <c r="BN60" i="3" s="1"/>
  <c r="BN61" i="3" s="1"/>
  <c r="BN62" i="3" s="1"/>
  <c r="BN63" i="3" s="1"/>
  <c r="BN64" i="3" s="1"/>
  <c r="BN65" i="3" s="1"/>
  <c r="BN66" i="3" s="1"/>
  <c r="BN67" i="3" s="1"/>
  <c r="BN68" i="3" s="1"/>
  <c r="BN69" i="3" s="1"/>
  <c r="BN70" i="3" s="1"/>
  <c r="BN71" i="3" s="1"/>
  <c r="BN72" i="3" s="1"/>
  <c r="BN73" i="3" s="1"/>
  <c r="BN74" i="3" s="1"/>
  <c r="BN75" i="3" s="1"/>
  <c r="BN76" i="3" s="1"/>
  <c r="BN77" i="3" s="1"/>
  <c r="BN78" i="3" s="1"/>
  <c r="BN79" i="3" s="1"/>
  <c r="BN80" i="3" s="1"/>
  <c r="BN81" i="3" s="1"/>
  <c r="BN82" i="3" s="1"/>
  <c r="BN83" i="3" s="1"/>
  <c r="BN84" i="3" s="1"/>
  <c r="BN85" i="3" s="1"/>
  <c r="BN86" i="3" s="1"/>
  <c r="BN87" i="3" s="1"/>
  <c r="BN88" i="3" s="1"/>
  <c r="BN89" i="3" s="1"/>
  <c r="BN90" i="3" s="1"/>
  <c r="BN91" i="3" s="1"/>
  <c r="BN92" i="3" s="1"/>
  <c r="BN93" i="3" s="1"/>
  <c r="BN94" i="3" s="1"/>
  <c r="BN95" i="3" s="1"/>
  <c r="BN96" i="3" s="1"/>
  <c r="BN97" i="3" s="1"/>
  <c r="BN98" i="3" s="1"/>
  <c r="BN99" i="3" s="1"/>
  <c r="BN100" i="3" s="1"/>
  <c r="BN101" i="3" s="1"/>
  <c r="BN102" i="3" s="1"/>
  <c r="BN103" i="3" s="1"/>
  <c r="BN104" i="3" s="1"/>
  <c r="BN105" i="3" s="1"/>
  <c r="BN106" i="3" s="1"/>
  <c r="BN107" i="3" s="1"/>
  <c r="BN108" i="3" s="1"/>
  <c r="BN109" i="3" s="1"/>
  <c r="BN110" i="3" s="1"/>
  <c r="BN111" i="3" s="1"/>
  <c r="BN112" i="3" s="1"/>
  <c r="BN113" i="3" s="1"/>
  <c r="BN114" i="3" s="1"/>
  <c r="BN115" i="3" s="1"/>
  <c r="BN116" i="3" s="1"/>
  <c r="BN117" i="3" s="1"/>
  <c r="BN118" i="3" s="1"/>
  <c r="BN119" i="3" s="1"/>
  <c r="BN120" i="3" s="1"/>
  <c r="BN121" i="3" s="1"/>
  <c r="BN122" i="3" s="1"/>
  <c r="BN123" i="3" s="1"/>
  <c r="BN124" i="3" s="1"/>
  <c r="BN125" i="3" s="1"/>
  <c r="BN126" i="3" s="1"/>
  <c r="BN127" i="3" s="1"/>
  <c r="BN128" i="3" s="1"/>
  <c r="BN129" i="3" s="1"/>
  <c r="BN130" i="3" s="1"/>
  <c r="BN131" i="3" s="1"/>
  <c r="BN132" i="3" s="1"/>
  <c r="BN133" i="3" s="1"/>
  <c r="BN134" i="3" s="1"/>
  <c r="BN135" i="3" s="1"/>
  <c r="BN136" i="3" s="1"/>
  <c r="BN137" i="3" s="1"/>
  <c r="BN138" i="3" s="1"/>
  <c r="BN139" i="3" s="1"/>
  <c r="BN140" i="3" s="1"/>
  <c r="BN141" i="3" s="1"/>
  <c r="BN142" i="3" s="1"/>
  <c r="BN143" i="3" s="1"/>
  <c r="BN144" i="3" s="1"/>
  <c r="BN145" i="3" s="1"/>
  <c r="BN146" i="3" s="1"/>
  <c r="BN147" i="3" s="1"/>
  <c r="BN148" i="3" s="1"/>
  <c r="BN149" i="3" s="1"/>
  <c r="BN150" i="3" s="1"/>
  <c r="BN151" i="3" s="1"/>
  <c r="BN152" i="3" s="1"/>
  <c r="BN153" i="3" s="1"/>
  <c r="BN154" i="3" s="1"/>
  <c r="BN155" i="3" s="1"/>
  <c r="BN156" i="3" s="1"/>
  <c r="BN157" i="3" s="1"/>
  <c r="BN158" i="3" s="1"/>
  <c r="BN159" i="3" s="1"/>
  <c r="BN160" i="3" s="1"/>
  <c r="BN161" i="3" s="1"/>
  <c r="BN162" i="3" s="1"/>
  <c r="BN163" i="3" s="1"/>
  <c r="BN164" i="3" s="1"/>
  <c r="BN165" i="3" s="1"/>
  <c r="BN166" i="3" s="1"/>
  <c r="BN167" i="3" s="1"/>
  <c r="BN168" i="3" s="1"/>
  <c r="BN169" i="3" s="1"/>
  <c r="BN170" i="3" s="1"/>
  <c r="BN171" i="3" s="1"/>
  <c r="BN172" i="3" s="1"/>
  <c r="BN173" i="3" s="1"/>
  <c r="BN174" i="3" s="1"/>
  <c r="BN175" i="3" s="1"/>
  <c r="BN176" i="3" s="1"/>
  <c r="BN177" i="3" s="1"/>
  <c r="BN178" i="3" s="1"/>
  <c r="BN179" i="3" s="1"/>
  <c r="BN180" i="3" s="1"/>
  <c r="BN181" i="3" s="1"/>
  <c r="BN182" i="3" s="1"/>
  <c r="BN183" i="3" s="1"/>
  <c r="BN184" i="3" s="1"/>
  <c r="BN185" i="3" s="1"/>
  <c r="BN186" i="3" s="1"/>
  <c r="BN187" i="3" s="1"/>
  <c r="BN188" i="3" s="1"/>
  <c r="BN189" i="3" s="1"/>
  <c r="BN190" i="3" s="1"/>
  <c r="BN191" i="3" s="1"/>
  <c r="BN192" i="3" s="1"/>
  <c r="BN193" i="3" s="1"/>
  <c r="BJ2" i="3"/>
  <c r="BJ3" i="3" s="1"/>
  <c r="BJ4" i="3" s="1"/>
  <c r="BJ5" i="3" s="1"/>
  <c r="BJ6" i="3" s="1"/>
  <c r="BJ7" i="3" s="1"/>
  <c r="BJ8" i="3" s="1"/>
  <c r="BJ9" i="3" s="1"/>
  <c r="BJ10" i="3" s="1"/>
  <c r="BJ11" i="3" s="1"/>
  <c r="BJ12" i="3" s="1"/>
  <c r="BJ13" i="3" s="1"/>
  <c r="BJ14" i="3" s="1"/>
  <c r="BJ15" i="3" s="1"/>
  <c r="BJ16" i="3" s="1"/>
  <c r="BJ17" i="3" s="1"/>
  <c r="BJ18" i="3" s="1"/>
  <c r="BJ19" i="3" s="1"/>
  <c r="BJ20" i="3" s="1"/>
  <c r="BJ21" i="3" s="1"/>
  <c r="BJ22" i="3" s="1"/>
  <c r="BJ23" i="3" s="1"/>
  <c r="BJ24" i="3" s="1"/>
  <c r="BJ25" i="3" s="1"/>
  <c r="BJ26" i="3" s="1"/>
  <c r="BJ27" i="3" s="1"/>
  <c r="BJ28" i="3" s="1"/>
  <c r="BJ29" i="3" s="1"/>
  <c r="BJ30" i="3" s="1"/>
  <c r="BJ31" i="3" s="1"/>
  <c r="BJ32" i="3" s="1"/>
  <c r="BJ33" i="3" s="1"/>
  <c r="BJ34" i="3" s="1"/>
  <c r="BJ35" i="3" s="1"/>
  <c r="BJ36" i="3" s="1"/>
  <c r="BJ37" i="3" s="1"/>
  <c r="BJ38" i="3" s="1"/>
  <c r="BJ39" i="3" s="1"/>
  <c r="BJ40" i="3" s="1"/>
  <c r="BJ41" i="3" s="1"/>
  <c r="BJ42" i="3" s="1"/>
  <c r="BJ43" i="3" s="1"/>
  <c r="BJ44" i="3" s="1"/>
  <c r="BJ45" i="3" s="1"/>
  <c r="BJ46" i="3" s="1"/>
  <c r="BJ47" i="3" s="1"/>
  <c r="BJ48" i="3" s="1"/>
  <c r="BJ49" i="3" s="1"/>
  <c r="BJ50" i="3" s="1"/>
  <c r="BJ51" i="3" s="1"/>
  <c r="BJ52" i="3" s="1"/>
  <c r="BJ53" i="3" s="1"/>
  <c r="BJ54" i="3" s="1"/>
  <c r="BJ55" i="3" s="1"/>
  <c r="BJ56" i="3" s="1"/>
  <c r="BJ57" i="3" s="1"/>
  <c r="BJ58" i="3" s="1"/>
  <c r="BJ59" i="3" s="1"/>
  <c r="BJ60" i="3" s="1"/>
  <c r="BJ61" i="3" s="1"/>
  <c r="BJ62" i="3" s="1"/>
  <c r="BJ63" i="3" s="1"/>
  <c r="BJ64" i="3" s="1"/>
  <c r="BJ65" i="3" s="1"/>
  <c r="BJ66" i="3" s="1"/>
  <c r="BJ67" i="3" s="1"/>
  <c r="BJ68" i="3" s="1"/>
  <c r="BJ69" i="3" s="1"/>
  <c r="BJ70" i="3" s="1"/>
  <c r="BJ71" i="3" s="1"/>
  <c r="BJ72" i="3" s="1"/>
  <c r="BJ73" i="3" s="1"/>
  <c r="BJ74" i="3" s="1"/>
  <c r="BJ75" i="3" s="1"/>
  <c r="BJ76" i="3" s="1"/>
  <c r="BJ77" i="3" s="1"/>
  <c r="BJ78" i="3" s="1"/>
  <c r="BJ79" i="3" s="1"/>
  <c r="BJ80" i="3" s="1"/>
  <c r="BJ81" i="3" s="1"/>
  <c r="BJ82" i="3" s="1"/>
  <c r="BJ83" i="3" s="1"/>
  <c r="BJ84" i="3" s="1"/>
  <c r="BJ85" i="3" s="1"/>
  <c r="BJ86" i="3" s="1"/>
  <c r="BJ87" i="3" s="1"/>
  <c r="BJ88" i="3" s="1"/>
  <c r="BJ89" i="3" s="1"/>
  <c r="BJ90" i="3" s="1"/>
  <c r="BJ91" i="3" s="1"/>
  <c r="BJ92" i="3" s="1"/>
  <c r="BJ93" i="3" s="1"/>
  <c r="BJ94" i="3" s="1"/>
  <c r="BJ95" i="3" s="1"/>
  <c r="BJ96" i="3" s="1"/>
  <c r="BJ97" i="3" s="1"/>
  <c r="BJ98" i="3" s="1"/>
  <c r="BJ99" i="3" s="1"/>
  <c r="BJ100" i="3" s="1"/>
  <c r="BJ101" i="3" s="1"/>
  <c r="BJ102" i="3" s="1"/>
  <c r="BJ103" i="3" s="1"/>
  <c r="BJ104" i="3" s="1"/>
  <c r="BJ105" i="3" s="1"/>
  <c r="BJ106" i="3" s="1"/>
  <c r="BJ107" i="3" s="1"/>
  <c r="BJ108" i="3" s="1"/>
  <c r="BJ109" i="3" s="1"/>
  <c r="BJ110" i="3" s="1"/>
  <c r="BJ111" i="3" s="1"/>
  <c r="BJ112" i="3" s="1"/>
  <c r="BJ113" i="3" s="1"/>
  <c r="BJ114" i="3" s="1"/>
  <c r="BJ115" i="3" s="1"/>
  <c r="BJ116" i="3" s="1"/>
  <c r="BJ117" i="3" s="1"/>
  <c r="BJ118" i="3" s="1"/>
  <c r="BJ119" i="3" s="1"/>
  <c r="BJ120" i="3" s="1"/>
  <c r="BJ121" i="3" s="1"/>
  <c r="BJ122" i="3" s="1"/>
  <c r="BJ123" i="3" s="1"/>
  <c r="BJ124" i="3" s="1"/>
  <c r="BJ125" i="3" s="1"/>
  <c r="BJ126" i="3" s="1"/>
  <c r="BJ127" i="3" s="1"/>
  <c r="BJ128" i="3" s="1"/>
  <c r="BJ129" i="3" s="1"/>
  <c r="BJ130" i="3" s="1"/>
  <c r="BJ131" i="3" s="1"/>
  <c r="BJ132" i="3" s="1"/>
  <c r="BJ133" i="3" s="1"/>
  <c r="BJ134" i="3" s="1"/>
  <c r="BJ135" i="3" s="1"/>
  <c r="BJ136" i="3" s="1"/>
  <c r="BJ137" i="3" s="1"/>
  <c r="BJ138" i="3" s="1"/>
  <c r="BJ139" i="3" s="1"/>
  <c r="BJ140" i="3" s="1"/>
  <c r="BJ141" i="3" s="1"/>
  <c r="BJ142" i="3" s="1"/>
  <c r="BJ143" i="3" s="1"/>
  <c r="BJ144" i="3" s="1"/>
  <c r="BJ145" i="3" s="1"/>
  <c r="BJ146" i="3" s="1"/>
  <c r="BJ147" i="3" s="1"/>
  <c r="BJ148" i="3" s="1"/>
  <c r="BJ149" i="3" s="1"/>
  <c r="BJ150" i="3" s="1"/>
  <c r="BJ151" i="3" s="1"/>
  <c r="BJ152" i="3" s="1"/>
  <c r="BJ153" i="3" s="1"/>
  <c r="BJ154" i="3" s="1"/>
  <c r="BJ155" i="3" s="1"/>
  <c r="BJ156" i="3" s="1"/>
  <c r="BJ157" i="3" s="1"/>
  <c r="BJ158" i="3" s="1"/>
  <c r="BJ159" i="3" s="1"/>
  <c r="BJ160" i="3" s="1"/>
  <c r="BJ161" i="3" s="1"/>
  <c r="BJ162" i="3" s="1"/>
  <c r="BJ163" i="3" s="1"/>
  <c r="BJ164" i="3" s="1"/>
  <c r="BJ165" i="3" s="1"/>
  <c r="BJ166" i="3" s="1"/>
  <c r="BJ167" i="3" s="1"/>
  <c r="BJ168" i="3" s="1"/>
  <c r="BJ169" i="3" s="1"/>
  <c r="BJ170" i="3" s="1"/>
  <c r="BJ171" i="3" s="1"/>
  <c r="BJ172" i="3" s="1"/>
  <c r="BJ173" i="3" s="1"/>
  <c r="BJ174" i="3" s="1"/>
  <c r="BJ175" i="3" s="1"/>
  <c r="BJ176" i="3" s="1"/>
  <c r="BJ177" i="3" s="1"/>
  <c r="BJ178" i="3" s="1"/>
  <c r="BJ179" i="3" s="1"/>
  <c r="BJ180" i="3" s="1"/>
  <c r="BJ181" i="3" s="1"/>
  <c r="BJ182" i="3" s="1"/>
  <c r="BJ183" i="3" s="1"/>
  <c r="BJ184" i="3" s="1"/>
  <c r="BJ185" i="3" s="1"/>
  <c r="BJ186" i="3" s="1"/>
  <c r="BJ187" i="3" s="1"/>
  <c r="BJ188" i="3" s="1"/>
  <c r="BJ189" i="3" s="1"/>
  <c r="BJ190" i="3" s="1"/>
  <c r="BJ191" i="3" s="1"/>
  <c r="BJ192" i="3" s="1"/>
  <c r="BJ193" i="3" s="1"/>
  <c r="BF2" i="3"/>
  <c r="BF3" i="3" s="1"/>
  <c r="BF4" i="3" s="1"/>
  <c r="BF5" i="3" s="1"/>
  <c r="BF6" i="3" s="1"/>
  <c r="BF7" i="3" s="1"/>
  <c r="BF8" i="3" s="1"/>
  <c r="BF9" i="3" s="1"/>
  <c r="BF10" i="3" s="1"/>
  <c r="BF11" i="3" s="1"/>
  <c r="BF12" i="3" s="1"/>
  <c r="BF13" i="3" s="1"/>
  <c r="BF14" i="3" s="1"/>
  <c r="BF15" i="3" s="1"/>
  <c r="BF16" i="3" s="1"/>
  <c r="BF17" i="3" s="1"/>
  <c r="BF18" i="3" s="1"/>
  <c r="BF19" i="3" s="1"/>
  <c r="BF20" i="3" s="1"/>
  <c r="BF21" i="3" s="1"/>
  <c r="BF22" i="3" s="1"/>
  <c r="BF23" i="3" s="1"/>
  <c r="BF24" i="3" s="1"/>
  <c r="BF25" i="3" s="1"/>
  <c r="BF26" i="3" s="1"/>
  <c r="BF27" i="3" s="1"/>
  <c r="BF28" i="3" s="1"/>
  <c r="BF29" i="3" s="1"/>
  <c r="BF30" i="3" s="1"/>
  <c r="BF31" i="3" s="1"/>
  <c r="BF32" i="3" s="1"/>
  <c r="BF33" i="3" s="1"/>
  <c r="BF34" i="3" s="1"/>
  <c r="BF35" i="3" s="1"/>
  <c r="BF36" i="3" s="1"/>
  <c r="BF37" i="3" s="1"/>
  <c r="BF38" i="3" s="1"/>
  <c r="BF39" i="3" s="1"/>
  <c r="BF40" i="3" s="1"/>
  <c r="BF41" i="3" s="1"/>
  <c r="BF42" i="3" s="1"/>
  <c r="BF43" i="3" s="1"/>
  <c r="BF44" i="3" s="1"/>
  <c r="BF45" i="3" s="1"/>
  <c r="BF46" i="3" s="1"/>
  <c r="BF47" i="3" s="1"/>
  <c r="BF48" i="3" s="1"/>
  <c r="BF49" i="3" s="1"/>
  <c r="BF50" i="3" s="1"/>
  <c r="BF51" i="3" s="1"/>
  <c r="BF52" i="3" s="1"/>
  <c r="BF53" i="3" s="1"/>
  <c r="BF54" i="3" s="1"/>
  <c r="BF55" i="3" s="1"/>
  <c r="BF56" i="3" s="1"/>
  <c r="BF57" i="3" s="1"/>
  <c r="BF58" i="3" s="1"/>
  <c r="BF59" i="3" s="1"/>
  <c r="BF60" i="3" s="1"/>
  <c r="BF61" i="3" s="1"/>
  <c r="BF62" i="3" s="1"/>
  <c r="BF63" i="3" s="1"/>
  <c r="BF64" i="3" s="1"/>
  <c r="BF65" i="3" s="1"/>
  <c r="BF66" i="3" s="1"/>
  <c r="BF67" i="3" s="1"/>
  <c r="BF68" i="3" s="1"/>
  <c r="BF69" i="3" s="1"/>
  <c r="BF70" i="3" s="1"/>
  <c r="BF71" i="3" s="1"/>
  <c r="BF72" i="3" s="1"/>
  <c r="BF73" i="3" s="1"/>
  <c r="BF74" i="3" s="1"/>
  <c r="BF75" i="3" s="1"/>
  <c r="BF76" i="3" s="1"/>
  <c r="BF77" i="3" s="1"/>
  <c r="BF78" i="3" s="1"/>
  <c r="BF79" i="3" s="1"/>
  <c r="BF80" i="3" s="1"/>
  <c r="BF81" i="3" s="1"/>
  <c r="BF82" i="3" s="1"/>
  <c r="BF83" i="3" s="1"/>
  <c r="BF84" i="3" s="1"/>
  <c r="BF85" i="3" s="1"/>
  <c r="BF86" i="3" s="1"/>
  <c r="BF87" i="3" s="1"/>
  <c r="BF88" i="3" s="1"/>
  <c r="BF89" i="3" s="1"/>
  <c r="BF90" i="3" s="1"/>
  <c r="BF91" i="3" s="1"/>
  <c r="BF92" i="3" s="1"/>
  <c r="BF93" i="3" s="1"/>
  <c r="BF94" i="3" s="1"/>
  <c r="BF95" i="3" s="1"/>
  <c r="BF96" i="3" s="1"/>
  <c r="BF97" i="3" s="1"/>
  <c r="BF98" i="3" s="1"/>
  <c r="BF99" i="3" s="1"/>
  <c r="BF100" i="3" s="1"/>
  <c r="BF101" i="3" s="1"/>
  <c r="BF102" i="3" s="1"/>
  <c r="BF103" i="3" s="1"/>
  <c r="BF104" i="3" s="1"/>
  <c r="BF105" i="3" s="1"/>
  <c r="BF106" i="3" s="1"/>
  <c r="BF107" i="3" s="1"/>
  <c r="BF108" i="3" s="1"/>
  <c r="BF109" i="3" s="1"/>
  <c r="BF110" i="3" s="1"/>
  <c r="BF111" i="3" s="1"/>
  <c r="BF112" i="3" s="1"/>
  <c r="BF113" i="3" s="1"/>
  <c r="BF114" i="3" s="1"/>
  <c r="BF115" i="3" s="1"/>
  <c r="BF116" i="3" s="1"/>
  <c r="BF117" i="3" s="1"/>
  <c r="BF118" i="3" s="1"/>
  <c r="BF119" i="3" s="1"/>
  <c r="BF120" i="3" s="1"/>
  <c r="BF121" i="3" s="1"/>
  <c r="BF122" i="3" s="1"/>
  <c r="BF123" i="3" s="1"/>
  <c r="BF124" i="3" s="1"/>
  <c r="BF125" i="3" s="1"/>
  <c r="BF126" i="3" s="1"/>
  <c r="BF127" i="3" s="1"/>
  <c r="BF128" i="3" s="1"/>
  <c r="BF129" i="3" s="1"/>
  <c r="BF130" i="3" s="1"/>
  <c r="BF131" i="3" s="1"/>
  <c r="BF132" i="3" s="1"/>
  <c r="BF133" i="3" s="1"/>
  <c r="BF134" i="3" s="1"/>
  <c r="BF135" i="3" s="1"/>
  <c r="BF136" i="3" s="1"/>
  <c r="BF137" i="3" s="1"/>
  <c r="BF138" i="3" s="1"/>
  <c r="BF139" i="3" s="1"/>
  <c r="BF140" i="3" s="1"/>
  <c r="BF141" i="3" s="1"/>
  <c r="BF142" i="3" s="1"/>
  <c r="BF143" i="3" s="1"/>
  <c r="BF144" i="3" s="1"/>
  <c r="BF145" i="3" s="1"/>
  <c r="BF146" i="3" s="1"/>
  <c r="BF147" i="3" s="1"/>
  <c r="BF148" i="3" s="1"/>
  <c r="BF149" i="3" s="1"/>
  <c r="BF150" i="3" s="1"/>
  <c r="BF151" i="3" s="1"/>
  <c r="BF152" i="3" s="1"/>
  <c r="BF153" i="3" s="1"/>
  <c r="BF154" i="3" s="1"/>
  <c r="BF155" i="3" s="1"/>
  <c r="BF156" i="3" s="1"/>
  <c r="BF157" i="3" s="1"/>
  <c r="BF158" i="3" s="1"/>
  <c r="BF159" i="3" s="1"/>
  <c r="BF160" i="3" s="1"/>
  <c r="BF161" i="3" s="1"/>
  <c r="BF162" i="3" s="1"/>
  <c r="BF163" i="3" s="1"/>
  <c r="BF164" i="3" s="1"/>
  <c r="BF165" i="3" s="1"/>
  <c r="BF166" i="3" s="1"/>
  <c r="BF167" i="3" s="1"/>
  <c r="BF168" i="3" s="1"/>
  <c r="BF169" i="3" s="1"/>
  <c r="BF170" i="3" s="1"/>
  <c r="BF171" i="3" s="1"/>
  <c r="BF172" i="3" s="1"/>
  <c r="BF173" i="3" s="1"/>
  <c r="BF174" i="3" s="1"/>
  <c r="BF175" i="3" s="1"/>
  <c r="BF176" i="3" s="1"/>
  <c r="BF177" i="3" s="1"/>
  <c r="BF178" i="3" s="1"/>
  <c r="BF179" i="3" s="1"/>
  <c r="BF180" i="3" s="1"/>
  <c r="BF181" i="3" s="1"/>
  <c r="BF182" i="3" s="1"/>
  <c r="BF183" i="3" s="1"/>
  <c r="BF184" i="3" s="1"/>
  <c r="BF185" i="3" s="1"/>
  <c r="BF186" i="3" s="1"/>
  <c r="BF187" i="3" s="1"/>
  <c r="BF188" i="3" s="1"/>
  <c r="BF189" i="3" s="1"/>
  <c r="BF190" i="3" s="1"/>
  <c r="BF191" i="3" s="1"/>
  <c r="BF192" i="3" s="1"/>
  <c r="BF193" i="3" s="1"/>
  <c r="BU2" i="3"/>
  <c r="BU3" i="3" s="1"/>
  <c r="BU4" i="3" s="1"/>
  <c r="BU5" i="3" s="1"/>
  <c r="BU6" i="3" s="1"/>
  <c r="BU7" i="3" s="1"/>
  <c r="BU8" i="3" s="1"/>
  <c r="BU9" i="3" s="1"/>
  <c r="BU10" i="3" s="1"/>
  <c r="BU11" i="3" s="1"/>
  <c r="BU12" i="3" s="1"/>
  <c r="BU13" i="3" s="1"/>
  <c r="BU14" i="3" s="1"/>
  <c r="BU15" i="3" s="1"/>
  <c r="BU16" i="3" s="1"/>
  <c r="BU17" i="3" s="1"/>
  <c r="BU18" i="3" s="1"/>
  <c r="BU19" i="3" s="1"/>
  <c r="BU20" i="3" s="1"/>
  <c r="BU21" i="3" s="1"/>
  <c r="BU22" i="3" s="1"/>
  <c r="BU23" i="3" s="1"/>
  <c r="BU24" i="3" s="1"/>
  <c r="BU25" i="3" s="1"/>
  <c r="BU26" i="3" s="1"/>
  <c r="BU27" i="3" s="1"/>
  <c r="BU28" i="3" s="1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U43" i="3" s="1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57" i="3" s="1"/>
  <c r="BU58" i="3" s="1"/>
  <c r="BU59" i="3" s="1"/>
  <c r="BU60" i="3" s="1"/>
  <c r="BU61" i="3" s="1"/>
  <c r="BU62" i="3" s="1"/>
  <c r="BU63" i="3" s="1"/>
  <c r="BU64" i="3" s="1"/>
  <c r="BU65" i="3" s="1"/>
  <c r="BU66" i="3" s="1"/>
  <c r="BU67" i="3" s="1"/>
  <c r="BU68" i="3" s="1"/>
  <c r="BU69" i="3" s="1"/>
  <c r="BU70" i="3" s="1"/>
  <c r="BU71" i="3" s="1"/>
  <c r="BU72" i="3" s="1"/>
  <c r="BU73" i="3" s="1"/>
  <c r="BU74" i="3" s="1"/>
  <c r="BU75" i="3" s="1"/>
  <c r="BU76" i="3" s="1"/>
  <c r="BU77" i="3" s="1"/>
  <c r="BU78" i="3" s="1"/>
  <c r="BU79" i="3" s="1"/>
  <c r="BU80" i="3" s="1"/>
  <c r="BU81" i="3" s="1"/>
  <c r="BU82" i="3" s="1"/>
  <c r="BU83" i="3" s="1"/>
  <c r="BU84" i="3" s="1"/>
  <c r="BU85" i="3" s="1"/>
  <c r="BU86" i="3" s="1"/>
  <c r="BU87" i="3" s="1"/>
  <c r="BU88" i="3" s="1"/>
  <c r="BU89" i="3" s="1"/>
  <c r="BU90" i="3" s="1"/>
  <c r="BU91" i="3" s="1"/>
  <c r="BU92" i="3" s="1"/>
  <c r="BU93" i="3" s="1"/>
  <c r="BU94" i="3" s="1"/>
  <c r="BU95" i="3" s="1"/>
  <c r="BU96" i="3" s="1"/>
  <c r="BU97" i="3" s="1"/>
  <c r="BU98" i="3" s="1"/>
  <c r="BU99" i="3" s="1"/>
  <c r="BU100" i="3" s="1"/>
  <c r="BU101" i="3" s="1"/>
  <c r="BU102" i="3" s="1"/>
  <c r="BU103" i="3" s="1"/>
  <c r="BU104" i="3" s="1"/>
  <c r="BU105" i="3" s="1"/>
  <c r="BU106" i="3" s="1"/>
  <c r="BU107" i="3" s="1"/>
  <c r="BU108" i="3" s="1"/>
  <c r="BU109" i="3" s="1"/>
  <c r="BU110" i="3" s="1"/>
  <c r="BU111" i="3" s="1"/>
  <c r="BU112" i="3" s="1"/>
  <c r="BU113" i="3" s="1"/>
  <c r="BU114" i="3" s="1"/>
  <c r="BU115" i="3" s="1"/>
  <c r="BU116" i="3" s="1"/>
  <c r="BU117" i="3" s="1"/>
  <c r="BU118" i="3" s="1"/>
  <c r="BU119" i="3" s="1"/>
  <c r="BU120" i="3" s="1"/>
  <c r="BU121" i="3" s="1"/>
  <c r="BU122" i="3" s="1"/>
  <c r="BU123" i="3" s="1"/>
  <c r="BU124" i="3" s="1"/>
  <c r="BU125" i="3" s="1"/>
  <c r="BU126" i="3" s="1"/>
  <c r="BU127" i="3" s="1"/>
  <c r="BU128" i="3" s="1"/>
  <c r="BU129" i="3" s="1"/>
  <c r="BU130" i="3" s="1"/>
  <c r="BU131" i="3" s="1"/>
  <c r="BU132" i="3" s="1"/>
  <c r="BU133" i="3" s="1"/>
  <c r="BU134" i="3" s="1"/>
  <c r="BU135" i="3" s="1"/>
  <c r="BU136" i="3" s="1"/>
  <c r="BU137" i="3" s="1"/>
  <c r="BU138" i="3" s="1"/>
  <c r="BU139" i="3" s="1"/>
  <c r="BU140" i="3" s="1"/>
  <c r="BU141" i="3" s="1"/>
  <c r="BU142" i="3" s="1"/>
  <c r="BU143" i="3" s="1"/>
  <c r="BU144" i="3" s="1"/>
  <c r="BU145" i="3" s="1"/>
  <c r="BU146" i="3" s="1"/>
  <c r="BU147" i="3" s="1"/>
  <c r="BU148" i="3" s="1"/>
  <c r="BU149" i="3" s="1"/>
  <c r="BU150" i="3" s="1"/>
  <c r="BU151" i="3" s="1"/>
  <c r="BU152" i="3" s="1"/>
  <c r="BU153" i="3" s="1"/>
  <c r="BU154" i="3" s="1"/>
  <c r="BU155" i="3" s="1"/>
  <c r="BU156" i="3" s="1"/>
  <c r="BU157" i="3" s="1"/>
  <c r="BU158" i="3" s="1"/>
  <c r="BU159" i="3" s="1"/>
  <c r="BU160" i="3" s="1"/>
  <c r="BU161" i="3" s="1"/>
  <c r="BU162" i="3" s="1"/>
  <c r="BU163" i="3" s="1"/>
  <c r="BU164" i="3" s="1"/>
  <c r="BU165" i="3" s="1"/>
  <c r="BU166" i="3" s="1"/>
  <c r="BU167" i="3" s="1"/>
  <c r="BU168" i="3" s="1"/>
  <c r="BU169" i="3" s="1"/>
  <c r="BU170" i="3" s="1"/>
  <c r="BU171" i="3" s="1"/>
  <c r="BU172" i="3" s="1"/>
  <c r="BU173" i="3" s="1"/>
  <c r="BU174" i="3" s="1"/>
  <c r="BU175" i="3" s="1"/>
  <c r="BU176" i="3" s="1"/>
  <c r="BU177" i="3" s="1"/>
  <c r="BU178" i="3" s="1"/>
  <c r="BU179" i="3" s="1"/>
  <c r="BU180" i="3" s="1"/>
  <c r="BU181" i="3" s="1"/>
  <c r="BU182" i="3" s="1"/>
  <c r="BU183" i="3" s="1"/>
  <c r="BU184" i="3" s="1"/>
  <c r="BU185" i="3" s="1"/>
  <c r="BU186" i="3" s="1"/>
  <c r="BU187" i="3" s="1"/>
  <c r="BU188" i="3" s="1"/>
  <c r="BU189" i="3" s="1"/>
  <c r="BU190" i="3" s="1"/>
  <c r="BU191" i="3" s="1"/>
  <c r="BU192" i="3" s="1"/>
  <c r="BU193" i="3" s="1"/>
  <c r="BQ2" i="3"/>
  <c r="BQ3" i="3" s="1"/>
  <c r="BQ4" i="3" s="1"/>
  <c r="BQ5" i="3" s="1"/>
  <c r="BQ6" i="3" s="1"/>
  <c r="BQ7" i="3" s="1"/>
  <c r="BQ8" i="3" s="1"/>
  <c r="BQ9" i="3" s="1"/>
  <c r="BQ10" i="3" s="1"/>
  <c r="BQ11" i="3" s="1"/>
  <c r="BQ12" i="3" s="1"/>
  <c r="BQ13" i="3" s="1"/>
  <c r="BQ14" i="3" s="1"/>
  <c r="BQ15" i="3" s="1"/>
  <c r="BQ16" i="3" s="1"/>
  <c r="BQ17" i="3" s="1"/>
  <c r="BQ18" i="3" s="1"/>
  <c r="BQ19" i="3" s="1"/>
  <c r="BQ20" i="3" s="1"/>
  <c r="BQ21" i="3" s="1"/>
  <c r="BQ22" i="3" s="1"/>
  <c r="BQ23" i="3" s="1"/>
  <c r="BQ24" i="3" s="1"/>
  <c r="BQ25" i="3" s="1"/>
  <c r="BQ26" i="3" s="1"/>
  <c r="BQ27" i="3" s="1"/>
  <c r="BQ28" i="3" s="1"/>
  <c r="BQ29" i="3" s="1"/>
  <c r="BQ30" i="3" s="1"/>
  <c r="BQ31" i="3" s="1"/>
  <c r="BQ32" i="3" s="1"/>
  <c r="BQ33" i="3" s="1"/>
  <c r="BQ34" i="3" s="1"/>
  <c r="BQ35" i="3" s="1"/>
  <c r="BQ36" i="3" s="1"/>
  <c r="BQ37" i="3" s="1"/>
  <c r="BQ38" i="3" s="1"/>
  <c r="BQ39" i="3" s="1"/>
  <c r="BQ40" i="3" s="1"/>
  <c r="BQ41" i="3" s="1"/>
  <c r="BQ42" i="3" s="1"/>
  <c r="BQ43" i="3" s="1"/>
  <c r="BQ44" i="3" s="1"/>
  <c r="BQ45" i="3" s="1"/>
  <c r="BQ46" i="3" s="1"/>
  <c r="BQ47" i="3" s="1"/>
  <c r="BQ48" i="3" s="1"/>
  <c r="BQ49" i="3" s="1"/>
  <c r="BQ50" i="3" s="1"/>
  <c r="BQ51" i="3" s="1"/>
  <c r="BQ52" i="3" s="1"/>
  <c r="BQ53" i="3" s="1"/>
  <c r="BQ54" i="3" s="1"/>
  <c r="BQ55" i="3" s="1"/>
  <c r="BQ56" i="3" s="1"/>
  <c r="BQ57" i="3" s="1"/>
  <c r="BQ58" i="3" s="1"/>
  <c r="BQ59" i="3" s="1"/>
  <c r="BQ60" i="3" s="1"/>
  <c r="BQ61" i="3" s="1"/>
  <c r="BQ62" i="3" s="1"/>
  <c r="BQ63" i="3" s="1"/>
  <c r="BQ64" i="3" s="1"/>
  <c r="BQ65" i="3" s="1"/>
  <c r="BQ66" i="3" s="1"/>
  <c r="BQ67" i="3" s="1"/>
  <c r="BQ68" i="3" s="1"/>
  <c r="BQ69" i="3" s="1"/>
  <c r="BQ70" i="3" s="1"/>
  <c r="BQ71" i="3" s="1"/>
  <c r="BQ72" i="3" s="1"/>
  <c r="BQ73" i="3" s="1"/>
  <c r="BQ74" i="3" s="1"/>
  <c r="BQ75" i="3" s="1"/>
  <c r="BQ76" i="3" s="1"/>
  <c r="BQ77" i="3" s="1"/>
  <c r="BQ78" i="3" s="1"/>
  <c r="BQ79" i="3" s="1"/>
  <c r="BQ80" i="3" s="1"/>
  <c r="BQ81" i="3" s="1"/>
  <c r="BQ82" i="3" s="1"/>
  <c r="BQ83" i="3" s="1"/>
  <c r="BQ84" i="3" s="1"/>
  <c r="BQ85" i="3" s="1"/>
  <c r="BQ86" i="3" s="1"/>
  <c r="BQ87" i="3" s="1"/>
  <c r="BQ88" i="3" s="1"/>
  <c r="BQ89" i="3" s="1"/>
  <c r="BQ90" i="3" s="1"/>
  <c r="BQ91" i="3" s="1"/>
  <c r="BQ92" i="3" s="1"/>
  <c r="BQ93" i="3" s="1"/>
  <c r="BQ94" i="3" s="1"/>
  <c r="BQ95" i="3" s="1"/>
  <c r="BQ96" i="3" s="1"/>
  <c r="BQ97" i="3" s="1"/>
  <c r="BQ98" i="3" s="1"/>
  <c r="BQ99" i="3" s="1"/>
  <c r="BQ100" i="3" s="1"/>
  <c r="BQ101" i="3" s="1"/>
  <c r="BQ102" i="3" s="1"/>
  <c r="BQ103" i="3" s="1"/>
  <c r="BQ104" i="3" s="1"/>
  <c r="BQ105" i="3" s="1"/>
  <c r="BQ106" i="3" s="1"/>
  <c r="BQ107" i="3" s="1"/>
  <c r="BQ108" i="3" s="1"/>
  <c r="BQ109" i="3" s="1"/>
  <c r="BQ110" i="3" s="1"/>
  <c r="BQ111" i="3" s="1"/>
  <c r="BQ112" i="3" s="1"/>
  <c r="BQ113" i="3" s="1"/>
  <c r="BQ114" i="3" s="1"/>
  <c r="BQ115" i="3" s="1"/>
  <c r="BQ116" i="3" s="1"/>
  <c r="BQ117" i="3" s="1"/>
  <c r="BQ118" i="3" s="1"/>
  <c r="BQ119" i="3" s="1"/>
  <c r="BQ120" i="3" s="1"/>
  <c r="BQ121" i="3" s="1"/>
  <c r="BQ122" i="3" s="1"/>
  <c r="BQ123" i="3" s="1"/>
  <c r="BQ124" i="3" s="1"/>
  <c r="BQ125" i="3" s="1"/>
  <c r="BQ126" i="3" s="1"/>
  <c r="BQ127" i="3" s="1"/>
  <c r="BQ128" i="3" s="1"/>
  <c r="BQ129" i="3" s="1"/>
  <c r="BQ130" i="3" s="1"/>
  <c r="BQ131" i="3" s="1"/>
  <c r="BQ132" i="3" s="1"/>
  <c r="BQ133" i="3" s="1"/>
  <c r="BQ134" i="3" s="1"/>
  <c r="BQ135" i="3" s="1"/>
  <c r="BQ136" i="3" s="1"/>
  <c r="BQ137" i="3" s="1"/>
  <c r="BQ138" i="3" s="1"/>
  <c r="BQ139" i="3" s="1"/>
  <c r="BQ140" i="3" s="1"/>
  <c r="BQ141" i="3" s="1"/>
  <c r="BQ142" i="3" s="1"/>
  <c r="BQ143" i="3" s="1"/>
  <c r="BQ144" i="3" s="1"/>
  <c r="BQ145" i="3" s="1"/>
  <c r="BQ146" i="3" s="1"/>
  <c r="BQ147" i="3" s="1"/>
  <c r="BQ148" i="3" s="1"/>
  <c r="BQ149" i="3" s="1"/>
  <c r="BQ150" i="3" s="1"/>
  <c r="BQ151" i="3" s="1"/>
  <c r="BQ152" i="3" s="1"/>
  <c r="BQ153" i="3" s="1"/>
  <c r="BQ154" i="3" s="1"/>
  <c r="BQ155" i="3" s="1"/>
  <c r="BQ156" i="3" s="1"/>
  <c r="BQ157" i="3" s="1"/>
  <c r="BQ158" i="3" s="1"/>
  <c r="BQ159" i="3" s="1"/>
  <c r="BQ160" i="3" s="1"/>
  <c r="BQ161" i="3" s="1"/>
  <c r="BQ162" i="3" s="1"/>
  <c r="BQ163" i="3" s="1"/>
  <c r="BQ164" i="3" s="1"/>
  <c r="BQ165" i="3" s="1"/>
  <c r="BQ166" i="3" s="1"/>
  <c r="BQ167" i="3" s="1"/>
  <c r="BQ168" i="3" s="1"/>
  <c r="BQ169" i="3" s="1"/>
  <c r="BQ170" i="3" s="1"/>
  <c r="BQ171" i="3" s="1"/>
  <c r="BQ172" i="3" s="1"/>
  <c r="BQ173" i="3" s="1"/>
  <c r="BQ174" i="3" s="1"/>
  <c r="BQ175" i="3" s="1"/>
  <c r="BQ176" i="3" s="1"/>
  <c r="BQ177" i="3" s="1"/>
  <c r="BQ178" i="3" s="1"/>
  <c r="BQ179" i="3" s="1"/>
  <c r="BQ180" i="3" s="1"/>
  <c r="BQ181" i="3" s="1"/>
  <c r="BQ182" i="3" s="1"/>
  <c r="BQ183" i="3" s="1"/>
  <c r="BQ184" i="3" s="1"/>
  <c r="BQ185" i="3" s="1"/>
  <c r="BQ186" i="3" s="1"/>
  <c r="BQ187" i="3" s="1"/>
  <c r="BQ188" i="3" s="1"/>
  <c r="BQ189" i="3" s="1"/>
  <c r="BQ190" i="3" s="1"/>
  <c r="BQ191" i="3" s="1"/>
  <c r="BQ192" i="3" s="1"/>
  <c r="BQ193" i="3" s="1"/>
  <c r="BM2" i="3"/>
  <c r="BM3" i="3" s="1"/>
  <c r="BM4" i="3" s="1"/>
  <c r="BM5" i="3" s="1"/>
  <c r="BM6" i="3" s="1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M19" i="3" s="1"/>
  <c r="BM20" i="3" s="1"/>
  <c r="BM21" i="3" s="1"/>
  <c r="BM22" i="3" s="1"/>
  <c r="BM23" i="3" s="1"/>
  <c r="BM24" i="3" s="1"/>
  <c r="BM25" i="3" s="1"/>
  <c r="BM26" i="3" s="1"/>
  <c r="BM27" i="3" s="1"/>
  <c r="BM28" i="3" s="1"/>
  <c r="BM29" i="3" s="1"/>
  <c r="BM30" i="3" s="1"/>
  <c r="BM31" i="3" s="1"/>
  <c r="BM32" i="3" s="1"/>
  <c r="BM33" i="3" s="1"/>
  <c r="BM34" i="3" s="1"/>
  <c r="BM35" i="3" s="1"/>
  <c r="BM36" i="3" s="1"/>
  <c r="BM37" i="3" s="1"/>
  <c r="BM38" i="3" s="1"/>
  <c r="BM39" i="3" s="1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M52" i="3" s="1"/>
  <c r="BM53" i="3" s="1"/>
  <c r="BM54" i="3" s="1"/>
  <c r="BM55" i="3" s="1"/>
  <c r="BM56" i="3" s="1"/>
  <c r="BM57" i="3" s="1"/>
  <c r="BM58" i="3" s="1"/>
  <c r="BM59" i="3" s="1"/>
  <c r="BM60" i="3" s="1"/>
  <c r="BM61" i="3" s="1"/>
  <c r="BM62" i="3" s="1"/>
  <c r="BM63" i="3" s="1"/>
  <c r="BM64" i="3" s="1"/>
  <c r="BM65" i="3" s="1"/>
  <c r="BM66" i="3" s="1"/>
  <c r="BM67" i="3" s="1"/>
  <c r="BM68" i="3" s="1"/>
  <c r="BM69" i="3" s="1"/>
  <c r="BM70" i="3" s="1"/>
  <c r="BM71" i="3" s="1"/>
  <c r="BM72" i="3" s="1"/>
  <c r="BM73" i="3" s="1"/>
  <c r="BM74" i="3" s="1"/>
  <c r="BM75" i="3" s="1"/>
  <c r="BM76" i="3" s="1"/>
  <c r="BM77" i="3" s="1"/>
  <c r="BM78" i="3" s="1"/>
  <c r="BM79" i="3" s="1"/>
  <c r="BM80" i="3" s="1"/>
  <c r="BM81" i="3" s="1"/>
  <c r="BM82" i="3" s="1"/>
  <c r="BM83" i="3" s="1"/>
  <c r="BM84" i="3" s="1"/>
  <c r="BM85" i="3" s="1"/>
  <c r="BM86" i="3" s="1"/>
  <c r="BM87" i="3" s="1"/>
  <c r="BM88" i="3" s="1"/>
  <c r="BM89" i="3" s="1"/>
  <c r="BM90" i="3" s="1"/>
  <c r="BM91" i="3" s="1"/>
  <c r="BM92" i="3" s="1"/>
  <c r="BM93" i="3" s="1"/>
  <c r="BM94" i="3" s="1"/>
  <c r="BM95" i="3" s="1"/>
  <c r="BM96" i="3" s="1"/>
  <c r="BM97" i="3" s="1"/>
  <c r="BM98" i="3" s="1"/>
  <c r="BM99" i="3" s="1"/>
  <c r="BM100" i="3" s="1"/>
  <c r="BM101" i="3" s="1"/>
  <c r="BM102" i="3" s="1"/>
  <c r="BM103" i="3" s="1"/>
  <c r="BM104" i="3" s="1"/>
  <c r="BM105" i="3" s="1"/>
  <c r="BM106" i="3" s="1"/>
  <c r="BM107" i="3" s="1"/>
  <c r="BM108" i="3" s="1"/>
  <c r="BM109" i="3" s="1"/>
  <c r="BM110" i="3" s="1"/>
  <c r="BM111" i="3" s="1"/>
  <c r="BM112" i="3" s="1"/>
  <c r="BM113" i="3" s="1"/>
  <c r="BM114" i="3" s="1"/>
  <c r="BM115" i="3" s="1"/>
  <c r="BM116" i="3" s="1"/>
  <c r="BM117" i="3" s="1"/>
  <c r="BM118" i="3" s="1"/>
  <c r="BM119" i="3" s="1"/>
  <c r="BM120" i="3" s="1"/>
  <c r="BM121" i="3" s="1"/>
  <c r="BM122" i="3" s="1"/>
  <c r="BM123" i="3" s="1"/>
  <c r="BM124" i="3" s="1"/>
  <c r="BM125" i="3" s="1"/>
  <c r="BM126" i="3" s="1"/>
  <c r="BM127" i="3" s="1"/>
  <c r="BM128" i="3" s="1"/>
  <c r="BM129" i="3" s="1"/>
  <c r="BM130" i="3" s="1"/>
  <c r="BM131" i="3" s="1"/>
  <c r="BM132" i="3" s="1"/>
  <c r="BM133" i="3" s="1"/>
  <c r="BM134" i="3" s="1"/>
  <c r="BM135" i="3" s="1"/>
  <c r="BM136" i="3" s="1"/>
  <c r="BM137" i="3" s="1"/>
  <c r="BM138" i="3" s="1"/>
  <c r="BM139" i="3" s="1"/>
  <c r="BM140" i="3" s="1"/>
  <c r="BM141" i="3" s="1"/>
  <c r="BM142" i="3" s="1"/>
  <c r="BM143" i="3" s="1"/>
  <c r="BM144" i="3" s="1"/>
  <c r="BM145" i="3" s="1"/>
  <c r="BM146" i="3" s="1"/>
  <c r="BM147" i="3" s="1"/>
  <c r="BM148" i="3" s="1"/>
  <c r="BM149" i="3" s="1"/>
  <c r="BM150" i="3" s="1"/>
  <c r="BM151" i="3" s="1"/>
  <c r="BM152" i="3" s="1"/>
  <c r="BM153" i="3" s="1"/>
  <c r="BM154" i="3" s="1"/>
  <c r="BM155" i="3" s="1"/>
  <c r="BM156" i="3" s="1"/>
  <c r="BM157" i="3" s="1"/>
  <c r="BM158" i="3" s="1"/>
  <c r="BM159" i="3" s="1"/>
  <c r="BM160" i="3" s="1"/>
  <c r="BM161" i="3" s="1"/>
  <c r="BM162" i="3" s="1"/>
  <c r="BM163" i="3" s="1"/>
  <c r="BM164" i="3" s="1"/>
  <c r="BM165" i="3" s="1"/>
  <c r="BM166" i="3" s="1"/>
  <c r="BM167" i="3" s="1"/>
  <c r="BM168" i="3" s="1"/>
  <c r="BM169" i="3" s="1"/>
  <c r="BM170" i="3" s="1"/>
  <c r="BM171" i="3" s="1"/>
  <c r="BM172" i="3" s="1"/>
  <c r="BM173" i="3" s="1"/>
  <c r="BM174" i="3" s="1"/>
  <c r="BM175" i="3" s="1"/>
  <c r="BM176" i="3" s="1"/>
  <c r="BM177" i="3" s="1"/>
  <c r="BM178" i="3" s="1"/>
  <c r="BM179" i="3" s="1"/>
  <c r="BM180" i="3" s="1"/>
  <c r="BM181" i="3" s="1"/>
  <c r="BM182" i="3" s="1"/>
  <c r="BM183" i="3" s="1"/>
  <c r="BM184" i="3" s="1"/>
  <c r="BM185" i="3" s="1"/>
  <c r="BM186" i="3" s="1"/>
  <c r="BM187" i="3" s="1"/>
  <c r="BM188" i="3" s="1"/>
  <c r="BM189" i="3" s="1"/>
  <c r="BM190" i="3" s="1"/>
  <c r="BM191" i="3" s="1"/>
  <c r="BM192" i="3" s="1"/>
  <c r="BM193" i="3" s="1"/>
  <c r="BI2" i="3"/>
  <c r="BI3" i="3" s="1"/>
  <c r="BI4" i="3" s="1"/>
  <c r="BI5" i="3" s="1"/>
  <c r="BI6" i="3" s="1"/>
  <c r="BI7" i="3" s="1"/>
  <c r="BI8" i="3" s="1"/>
  <c r="BI9" i="3" s="1"/>
  <c r="BI10" i="3" s="1"/>
  <c r="BI11" i="3" s="1"/>
  <c r="BI12" i="3" s="1"/>
  <c r="BI13" i="3" s="1"/>
  <c r="BI14" i="3" s="1"/>
  <c r="BI15" i="3" s="1"/>
  <c r="BI16" i="3" s="1"/>
  <c r="BI17" i="3" s="1"/>
  <c r="BI18" i="3" s="1"/>
  <c r="BI19" i="3" s="1"/>
  <c r="BI20" i="3" s="1"/>
  <c r="BI21" i="3" s="1"/>
  <c r="BI22" i="3" s="1"/>
  <c r="BI23" i="3" s="1"/>
  <c r="BI24" i="3" s="1"/>
  <c r="BI25" i="3" s="1"/>
  <c r="BI26" i="3" s="1"/>
  <c r="BI27" i="3" s="1"/>
  <c r="BI28" i="3" s="1"/>
  <c r="BI29" i="3" s="1"/>
  <c r="BI30" i="3" s="1"/>
  <c r="BI31" i="3" s="1"/>
  <c r="BI32" i="3" s="1"/>
  <c r="BI33" i="3" s="1"/>
  <c r="BI34" i="3" s="1"/>
  <c r="BI35" i="3" s="1"/>
  <c r="BI36" i="3" s="1"/>
  <c r="BI37" i="3" s="1"/>
  <c r="BI38" i="3" s="1"/>
  <c r="BI39" i="3" s="1"/>
  <c r="BI40" i="3" s="1"/>
  <c r="BI41" i="3" s="1"/>
  <c r="BI42" i="3" s="1"/>
  <c r="BI43" i="3" s="1"/>
  <c r="BI44" i="3" s="1"/>
  <c r="BI45" i="3" s="1"/>
  <c r="BI46" i="3" s="1"/>
  <c r="BI47" i="3" s="1"/>
  <c r="BI48" i="3" s="1"/>
  <c r="BI49" i="3" s="1"/>
  <c r="BI50" i="3" s="1"/>
  <c r="BI51" i="3" s="1"/>
  <c r="BI52" i="3" s="1"/>
  <c r="BI53" i="3" s="1"/>
  <c r="BI54" i="3" s="1"/>
  <c r="BI55" i="3" s="1"/>
  <c r="BI56" i="3" s="1"/>
  <c r="BI57" i="3" s="1"/>
  <c r="BI58" i="3" s="1"/>
  <c r="BI59" i="3" s="1"/>
  <c r="BI60" i="3" s="1"/>
  <c r="BI61" i="3" s="1"/>
  <c r="BI62" i="3" s="1"/>
  <c r="BI63" i="3" s="1"/>
  <c r="BI64" i="3" s="1"/>
  <c r="BI65" i="3" s="1"/>
  <c r="BI66" i="3" s="1"/>
  <c r="BI67" i="3" s="1"/>
  <c r="BI68" i="3" s="1"/>
  <c r="BI69" i="3" s="1"/>
  <c r="BI70" i="3" s="1"/>
  <c r="BI71" i="3" s="1"/>
  <c r="BI72" i="3" s="1"/>
  <c r="BI73" i="3" s="1"/>
  <c r="BI74" i="3" s="1"/>
  <c r="BI75" i="3" s="1"/>
  <c r="BI76" i="3" s="1"/>
  <c r="BI77" i="3" s="1"/>
  <c r="BI78" i="3" s="1"/>
  <c r="BI79" i="3" s="1"/>
  <c r="BI80" i="3" s="1"/>
  <c r="BI81" i="3" s="1"/>
  <c r="BI82" i="3" s="1"/>
  <c r="BI83" i="3" s="1"/>
  <c r="BI84" i="3" s="1"/>
  <c r="BI85" i="3" s="1"/>
  <c r="BI86" i="3" s="1"/>
  <c r="BI87" i="3" s="1"/>
  <c r="BI88" i="3" s="1"/>
  <c r="BI89" i="3" s="1"/>
  <c r="BI90" i="3" s="1"/>
  <c r="BI91" i="3" s="1"/>
  <c r="BI92" i="3" s="1"/>
  <c r="BI93" i="3" s="1"/>
  <c r="BI94" i="3" s="1"/>
  <c r="BI95" i="3" s="1"/>
  <c r="BI96" i="3" s="1"/>
  <c r="BI97" i="3" s="1"/>
  <c r="BI98" i="3" s="1"/>
  <c r="BI99" i="3" s="1"/>
  <c r="BI100" i="3" s="1"/>
  <c r="BI101" i="3" s="1"/>
  <c r="BI102" i="3" s="1"/>
  <c r="BI103" i="3" s="1"/>
  <c r="BI104" i="3" s="1"/>
  <c r="BI105" i="3" s="1"/>
  <c r="BI106" i="3" s="1"/>
  <c r="BI107" i="3" s="1"/>
  <c r="BI108" i="3" s="1"/>
  <c r="BI109" i="3" s="1"/>
  <c r="BI110" i="3" s="1"/>
  <c r="BI111" i="3" s="1"/>
  <c r="BI112" i="3" s="1"/>
  <c r="BI113" i="3" s="1"/>
  <c r="BI114" i="3" s="1"/>
  <c r="BI115" i="3" s="1"/>
  <c r="BI116" i="3" s="1"/>
  <c r="BI117" i="3" s="1"/>
  <c r="BI118" i="3" s="1"/>
  <c r="BI119" i="3" s="1"/>
  <c r="BI120" i="3" s="1"/>
  <c r="BI121" i="3" s="1"/>
  <c r="BI122" i="3" s="1"/>
  <c r="BI123" i="3" s="1"/>
  <c r="BI124" i="3" s="1"/>
  <c r="BI125" i="3" s="1"/>
  <c r="BI126" i="3" s="1"/>
  <c r="BI127" i="3" s="1"/>
  <c r="BI128" i="3" s="1"/>
  <c r="BI129" i="3" s="1"/>
  <c r="BI130" i="3" s="1"/>
  <c r="BI131" i="3" s="1"/>
  <c r="BI132" i="3" s="1"/>
  <c r="BI133" i="3" s="1"/>
  <c r="BI134" i="3" s="1"/>
  <c r="BI135" i="3" s="1"/>
  <c r="BI136" i="3" s="1"/>
  <c r="BI137" i="3" s="1"/>
  <c r="BI138" i="3" s="1"/>
  <c r="BI139" i="3" s="1"/>
  <c r="BI140" i="3" s="1"/>
  <c r="BI141" i="3" s="1"/>
  <c r="BI142" i="3" s="1"/>
  <c r="BI143" i="3" s="1"/>
  <c r="BI144" i="3" s="1"/>
  <c r="BI145" i="3" s="1"/>
  <c r="BI146" i="3" s="1"/>
  <c r="BI147" i="3" s="1"/>
  <c r="BI148" i="3" s="1"/>
  <c r="BI149" i="3" s="1"/>
  <c r="BI150" i="3" s="1"/>
  <c r="BI151" i="3" s="1"/>
  <c r="BI152" i="3" s="1"/>
  <c r="BI153" i="3" s="1"/>
  <c r="BI154" i="3" s="1"/>
  <c r="BI155" i="3" s="1"/>
  <c r="BI156" i="3" s="1"/>
  <c r="BI157" i="3" s="1"/>
  <c r="BI158" i="3" s="1"/>
  <c r="BI159" i="3" s="1"/>
  <c r="BI160" i="3" s="1"/>
  <c r="BI161" i="3" s="1"/>
  <c r="BI162" i="3" s="1"/>
  <c r="BI163" i="3" s="1"/>
  <c r="BI164" i="3" s="1"/>
  <c r="BI165" i="3" s="1"/>
  <c r="BI166" i="3" s="1"/>
  <c r="BI167" i="3" s="1"/>
  <c r="BI168" i="3" s="1"/>
  <c r="BI169" i="3" s="1"/>
  <c r="BI170" i="3" s="1"/>
  <c r="BI171" i="3" s="1"/>
  <c r="BI172" i="3" s="1"/>
  <c r="BI173" i="3" s="1"/>
  <c r="BI174" i="3" s="1"/>
  <c r="BI175" i="3" s="1"/>
  <c r="BI176" i="3" s="1"/>
  <c r="BI177" i="3" s="1"/>
  <c r="BI178" i="3" s="1"/>
  <c r="BI179" i="3" s="1"/>
  <c r="BI180" i="3" s="1"/>
  <c r="BI181" i="3" s="1"/>
  <c r="BI182" i="3" s="1"/>
  <c r="BI183" i="3" s="1"/>
  <c r="BI184" i="3" s="1"/>
  <c r="BI185" i="3" s="1"/>
  <c r="BI186" i="3" s="1"/>
  <c r="BI187" i="3" s="1"/>
  <c r="BI188" i="3" s="1"/>
  <c r="BI189" i="3" s="1"/>
  <c r="BI190" i="3" s="1"/>
  <c r="BI191" i="3" s="1"/>
  <c r="BI192" i="3" s="1"/>
  <c r="BI193" i="3" s="1"/>
  <c r="BE2" i="3"/>
  <c r="BE3" i="3" s="1"/>
  <c r="BE4" i="3" s="1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E33" i="3" s="1"/>
  <c r="BE34" i="3" s="1"/>
  <c r="BE35" i="3" s="1"/>
  <c r="BE36" i="3" s="1"/>
  <c r="BE37" i="3" s="1"/>
  <c r="BE38" i="3" s="1"/>
  <c r="BE39" i="3" s="1"/>
  <c r="BE40" i="3" s="1"/>
  <c r="BE41" i="3" s="1"/>
  <c r="BE42" i="3" s="1"/>
  <c r="BE43" i="3" s="1"/>
  <c r="BE44" i="3" s="1"/>
  <c r="BE45" i="3" s="1"/>
  <c r="BE46" i="3" s="1"/>
  <c r="BE47" i="3" s="1"/>
  <c r="BE48" i="3" s="1"/>
  <c r="BE49" i="3" s="1"/>
  <c r="BE50" i="3" s="1"/>
  <c r="BE51" i="3" s="1"/>
  <c r="BE52" i="3" s="1"/>
  <c r="BE53" i="3" s="1"/>
  <c r="BE54" i="3" s="1"/>
  <c r="BE55" i="3" s="1"/>
  <c r="BE56" i="3" s="1"/>
  <c r="BE57" i="3" s="1"/>
  <c r="BE58" i="3" s="1"/>
  <c r="BE59" i="3" s="1"/>
  <c r="BE60" i="3" s="1"/>
  <c r="BE61" i="3" s="1"/>
  <c r="BE62" i="3" s="1"/>
  <c r="BE63" i="3" s="1"/>
  <c r="BE64" i="3" s="1"/>
  <c r="BE65" i="3" s="1"/>
  <c r="BE66" i="3" s="1"/>
  <c r="BE67" i="3" s="1"/>
  <c r="BE68" i="3" s="1"/>
  <c r="BE69" i="3" s="1"/>
  <c r="BE70" i="3" s="1"/>
  <c r="BE71" i="3" s="1"/>
  <c r="BE72" i="3" s="1"/>
  <c r="BE73" i="3" s="1"/>
  <c r="BE74" i="3" s="1"/>
  <c r="BE75" i="3" s="1"/>
  <c r="BE76" i="3" s="1"/>
  <c r="BE77" i="3" s="1"/>
  <c r="BE78" i="3" s="1"/>
  <c r="BE79" i="3" s="1"/>
  <c r="BE80" i="3" s="1"/>
  <c r="BE81" i="3" s="1"/>
  <c r="BE82" i="3" s="1"/>
  <c r="BE83" i="3" s="1"/>
  <c r="BE84" i="3" s="1"/>
  <c r="BE85" i="3" s="1"/>
  <c r="BE86" i="3" s="1"/>
  <c r="BE87" i="3" s="1"/>
  <c r="BE88" i="3" s="1"/>
  <c r="BE89" i="3" s="1"/>
  <c r="BE90" i="3" s="1"/>
  <c r="BE91" i="3" s="1"/>
  <c r="BE92" i="3" s="1"/>
  <c r="BE93" i="3" s="1"/>
  <c r="BE94" i="3" s="1"/>
  <c r="BE95" i="3" s="1"/>
  <c r="BE96" i="3" s="1"/>
  <c r="BE97" i="3" s="1"/>
  <c r="BE98" i="3" s="1"/>
  <c r="BE99" i="3" s="1"/>
  <c r="BE100" i="3" s="1"/>
  <c r="BE101" i="3" s="1"/>
  <c r="BE102" i="3" s="1"/>
  <c r="BE103" i="3" s="1"/>
  <c r="BE104" i="3" s="1"/>
  <c r="BE105" i="3" s="1"/>
  <c r="BE106" i="3" s="1"/>
  <c r="BE107" i="3" s="1"/>
  <c r="BE108" i="3" s="1"/>
  <c r="BE109" i="3" s="1"/>
  <c r="BE110" i="3" s="1"/>
  <c r="BE111" i="3" s="1"/>
  <c r="BE112" i="3" s="1"/>
  <c r="BE113" i="3" s="1"/>
  <c r="BE114" i="3" s="1"/>
  <c r="BE115" i="3" s="1"/>
  <c r="BE116" i="3" s="1"/>
  <c r="BE117" i="3" s="1"/>
  <c r="BE118" i="3" s="1"/>
  <c r="BE119" i="3" s="1"/>
  <c r="BE120" i="3" s="1"/>
  <c r="BE121" i="3" s="1"/>
  <c r="BE122" i="3" s="1"/>
  <c r="BE123" i="3" s="1"/>
  <c r="BE124" i="3" s="1"/>
  <c r="BE125" i="3" s="1"/>
  <c r="BE126" i="3" s="1"/>
  <c r="BE127" i="3" s="1"/>
  <c r="BE128" i="3" s="1"/>
  <c r="BE129" i="3" s="1"/>
  <c r="BE130" i="3" s="1"/>
  <c r="BE131" i="3" s="1"/>
  <c r="BE132" i="3" s="1"/>
  <c r="BE133" i="3" s="1"/>
  <c r="BE134" i="3" s="1"/>
  <c r="BE135" i="3" s="1"/>
  <c r="BE136" i="3" s="1"/>
  <c r="BE137" i="3" s="1"/>
  <c r="BE138" i="3" s="1"/>
  <c r="BE139" i="3" s="1"/>
  <c r="BE140" i="3" s="1"/>
  <c r="BE141" i="3" s="1"/>
  <c r="BE142" i="3" s="1"/>
  <c r="BE143" i="3" s="1"/>
  <c r="BE144" i="3" s="1"/>
  <c r="BE145" i="3" s="1"/>
  <c r="BE146" i="3" s="1"/>
  <c r="BE147" i="3" s="1"/>
  <c r="BE148" i="3" s="1"/>
  <c r="BE149" i="3" s="1"/>
  <c r="BE150" i="3" s="1"/>
  <c r="BE151" i="3" s="1"/>
  <c r="BE152" i="3" s="1"/>
  <c r="BE153" i="3" s="1"/>
  <c r="BE154" i="3" s="1"/>
  <c r="BE155" i="3" s="1"/>
  <c r="BE156" i="3" s="1"/>
  <c r="BE157" i="3" s="1"/>
  <c r="BE158" i="3" s="1"/>
  <c r="BE159" i="3" s="1"/>
  <c r="BE160" i="3" s="1"/>
  <c r="BE161" i="3" s="1"/>
  <c r="BE162" i="3" s="1"/>
  <c r="BE163" i="3" s="1"/>
  <c r="BE164" i="3" s="1"/>
  <c r="BE165" i="3" s="1"/>
  <c r="BE166" i="3" s="1"/>
  <c r="BE167" i="3" s="1"/>
  <c r="BE168" i="3" s="1"/>
  <c r="BE169" i="3" s="1"/>
  <c r="BE170" i="3" s="1"/>
  <c r="BE171" i="3" s="1"/>
  <c r="BE172" i="3" s="1"/>
  <c r="BE173" i="3" s="1"/>
  <c r="BE174" i="3" s="1"/>
  <c r="BE175" i="3" s="1"/>
  <c r="BE176" i="3" s="1"/>
  <c r="BE177" i="3" s="1"/>
  <c r="BE178" i="3" s="1"/>
  <c r="BE179" i="3" s="1"/>
  <c r="BE180" i="3" s="1"/>
  <c r="BE181" i="3" s="1"/>
  <c r="BE182" i="3" s="1"/>
  <c r="BE183" i="3" s="1"/>
  <c r="BE184" i="3" s="1"/>
  <c r="BE185" i="3" s="1"/>
  <c r="BE186" i="3" s="1"/>
  <c r="BE187" i="3" s="1"/>
  <c r="BE188" i="3" s="1"/>
  <c r="BE189" i="3" s="1"/>
  <c r="BE190" i="3" s="1"/>
  <c r="BE191" i="3" s="1"/>
  <c r="BE192" i="3" s="1"/>
  <c r="BE193" i="3" s="1"/>
  <c r="BT1" i="3"/>
  <c r="BP1" i="3"/>
  <c r="BL1" i="3"/>
  <c r="BH1" i="3"/>
  <c r="BD1" i="3"/>
  <c r="BT2" i="3"/>
  <c r="BT3" i="3" s="1"/>
  <c r="BT4" i="3" s="1"/>
  <c r="BT5" i="3" s="1"/>
  <c r="BT6" i="3" s="1"/>
  <c r="BT7" i="3" s="1"/>
  <c r="BT8" i="3" s="1"/>
  <c r="BT9" i="3" s="1"/>
  <c r="BT10" i="3" s="1"/>
  <c r="BT11" i="3" s="1"/>
  <c r="BT12" i="3" s="1"/>
  <c r="BT13" i="3" s="1"/>
  <c r="BT14" i="3" s="1"/>
  <c r="BT15" i="3" s="1"/>
  <c r="BT16" i="3" s="1"/>
  <c r="BT17" i="3" s="1"/>
  <c r="BT18" i="3" s="1"/>
  <c r="BT19" i="3" s="1"/>
  <c r="BT20" i="3" s="1"/>
  <c r="BT21" i="3" s="1"/>
  <c r="BT22" i="3" s="1"/>
  <c r="BT23" i="3" s="1"/>
  <c r="BT24" i="3" s="1"/>
  <c r="BT25" i="3" s="1"/>
  <c r="BT26" i="3" s="1"/>
  <c r="BT27" i="3" s="1"/>
  <c r="BT28" i="3" s="1"/>
  <c r="BT29" i="3" s="1"/>
  <c r="BT30" i="3" s="1"/>
  <c r="BT31" i="3" s="1"/>
  <c r="BT32" i="3" s="1"/>
  <c r="BT33" i="3" s="1"/>
  <c r="BT34" i="3" s="1"/>
  <c r="BT35" i="3" s="1"/>
  <c r="BT36" i="3" s="1"/>
  <c r="BT37" i="3" s="1"/>
  <c r="BT38" i="3" s="1"/>
  <c r="BT39" i="3" s="1"/>
  <c r="BT40" i="3" s="1"/>
  <c r="BT41" i="3" s="1"/>
  <c r="BT42" i="3" s="1"/>
  <c r="BT43" i="3" s="1"/>
  <c r="BT44" i="3" s="1"/>
  <c r="BT45" i="3" s="1"/>
  <c r="BT46" i="3" s="1"/>
  <c r="BT47" i="3" s="1"/>
  <c r="BT48" i="3" s="1"/>
  <c r="BT49" i="3" s="1"/>
  <c r="BT50" i="3" s="1"/>
  <c r="BT51" i="3" s="1"/>
  <c r="BT52" i="3" s="1"/>
  <c r="BT53" i="3" s="1"/>
  <c r="BT54" i="3" s="1"/>
  <c r="BT55" i="3" s="1"/>
  <c r="BT56" i="3" s="1"/>
  <c r="BT57" i="3" s="1"/>
  <c r="BT58" i="3" s="1"/>
  <c r="BT59" i="3" s="1"/>
  <c r="BT60" i="3" s="1"/>
  <c r="BT61" i="3" s="1"/>
  <c r="BT62" i="3" s="1"/>
  <c r="BT63" i="3" s="1"/>
  <c r="BT64" i="3" s="1"/>
  <c r="BT65" i="3" s="1"/>
  <c r="BT66" i="3" s="1"/>
  <c r="BT67" i="3" s="1"/>
  <c r="BT68" i="3" s="1"/>
  <c r="BT69" i="3" s="1"/>
  <c r="BT70" i="3" s="1"/>
  <c r="BT71" i="3" s="1"/>
  <c r="BT72" i="3" s="1"/>
  <c r="BT73" i="3" s="1"/>
  <c r="BT74" i="3" s="1"/>
  <c r="BT75" i="3" s="1"/>
  <c r="BT76" i="3" s="1"/>
  <c r="BT77" i="3" s="1"/>
  <c r="BT78" i="3" s="1"/>
  <c r="BT79" i="3" s="1"/>
  <c r="BT80" i="3" s="1"/>
  <c r="BT81" i="3" s="1"/>
  <c r="BT82" i="3" s="1"/>
  <c r="BT83" i="3" s="1"/>
  <c r="BT84" i="3" s="1"/>
  <c r="BT85" i="3" s="1"/>
  <c r="BT86" i="3" s="1"/>
  <c r="BT87" i="3" s="1"/>
  <c r="BT88" i="3" s="1"/>
  <c r="BT89" i="3" s="1"/>
  <c r="BT90" i="3" s="1"/>
  <c r="BT91" i="3" s="1"/>
  <c r="BT92" i="3" s="1"/>
  <c r="BT93" i="3" s="1"/>
  <c r="BT94" i="3" s="1"/>
  <c r="BT95" i="3" s="1"/>
  <c r="BT96" i="3" s="1"/>
  <c r="BT97" i="3" s="1"/>
  <c r="BT98" i="3" s="1"/>
  <c r="BT99" i="3" s="1"/>
  <c r="BT100" i="3" s="1"/>
  <c r="BT101" i="3" s="1"/>
  <c r="BT102" i="3" s="1"/>
  <c r="BT103" i="3" s="1"/>
  <c r="BT104" i="3" s="1"/>
  <c r="BT105" i="3" s="1"/>
  <c r="BT106" i="3" s="1"/>
  <c r="BT107" i="3" s="1"/>
  <c r="BT108" i="3" s="1"/>
  <c r="BT109" i="3" s="1"/>
  <c r="BT110" i="3" s="1"/>
  <c r="BT111" i="3" s="1"/>
  <c r="BT112" i="3" s="1"/>
  <c r="BT113" i="3" s="1"/>
  <c r="BT114" i="3" s="1"/>
  <c r="BT115" i="3" s="1"/>
  <c r="BT116" i="3" s="1"/>
  <c r="BT117" i="3" s="1"/>
  <c r="BT118" i="3" s="1"/>
  <c r="BT119" i="3" s="1"/>
  <c r="BT120" i="3" s="1"/>
  <c r="BT121" i="3" s="1"/>
  <c r="BT122" i="3" s="1"/>
  <c r="BT123" i="3" s="1"/>
  <c r="BT124" i="3" s="1"/>
  <c r="BT125" i="3" s="1"/>
  <c r="BT126" i="3" s="1"/>
  <c r="BT127" i="3" s="1"/>
  <c r="BT128" i="3" s="1"/>
  <c r="BT129" i="3" s="1"/>
  <c r="BT130" i="3" s="1"/>
  <c r="BT131" i="3" s="1"/>
  <c r="BT132" i="3" s="1"/>
  <c r="BT133" i="3" s="1"/>
  <c r="BT134" i="3" s="1"/>
  <c r="BT135" i="3" s="1"/>
  <c r="BT136" i="3" s="1"/>
  <c r="BT137" i="3" s="1"/>
  <c r="BT138" i="3" s="1"/>
  <c r="BT139" i="3" s="1"/>
  <c r="BT140" i="3" s="1"/>
  <c r="BT141" i="3" s="1"/>
  <c r="BT142" i="3" s="1"/>
  <c r="BT143" i="3" s="1"/>
  <c r="BT144" i="3" s="1"/>
  <c r="BT145" i="3" s="1"/>
  <c r="BT146" i="3" s="1"/>
  <c r="BT147" i="3" s="1"/>
  <c r="BT148" i="3" s="1"/>
  <c r="BT149" i="3" s="1"/>
  <c r="BT150" i="3" s="1"/>
  <c r="BT151" i="3" s="1"/>
  <c r="BT152" i="3" s="1"/>
  <c r="BT153" i="3" s="1"/>
  <c r="BT154" i="3" s="1"/>
  <c r="BT155" i="3" s="1"/>
  <c r="BT156" i="3" s="1"/>
  <c r="BT157" i="3" s="1"/>
  <c r="BT158" i="3" s="1"/>
  <c r="BT159" i="3" s="1"/>
  <c r="BT160" i="3" s="1"/>
  <c r="BT161" i="3" s="1"/>
  <c r="BT162" i="3" s="1"/>
  <c r="BT163" i="3" s="1"/>
  <c r="BT164" i="3" s="1"/>
  <c r="BT165" i="3" s="1"/>
  <c r="BT166" i="3" s="1"/>
  <c r="BT167" i="3" s="1"/>
  <c r="BT168" i="3" s="1"/>
  <c r="BT169" i="3" s="1"/>
  <c r="BT170" i="3" s="1"/>
  <c r="BT171" i="3" s="1"/>
  <c r="BT172" i="3" s="1"/>
  <c r="BT173" i="3" s="1"/>
  <c r="BT174" i="3" s="1"/>
  <c r="BT175" i="3" s="1"/>
  <c r="BT176" i="3" s="1"/>
  <c r="BT177" i="3" s="1"/>
  <c r="BT178" i="3" s="1"/>
  <c r="BT179" i="3" s="1"/>
  <c r="BT180" i="3" s="1"/>
  <c r="BT181" i="3" s="1"/>
  <c r="BT182" i="3" s="1"/>
  <c r="BT183" i="3" s="1"/>
  <c r="BT184" i="3" s="1"/>
  <c r="BT185" i="3" s="1"/>
  <c r="BT186" i="3" s="1"/>
  <c r="BT187" i="3" s="1"/>
  <c r="BT188" i="3" s="1"/>
  <c r="BT189" i="3" s="1"/>
  <c r="BT190" i="3" s="1"/>
  <c r="BT191" i="3" s="1"/>
  <c r="BT192" i="3" s="1"/>
  <c r="BT193" i="3" s="1"/>
  <c r="BP2" i="3"/>
  <c r="BP3" i="3" s="1"/>
  <c r="BP4" i="3" s="1"/>
  <c r="BP5" i="3" s="1"/>
  <c r="BP6" i="3" s="1"/>
  <c r="BP7" i="3" s="1"/>
  <c r="BP8" i="3" s="1"/>
  <c r="BP9" i="3" s="1"/>
  <c r="BP10" i="3" s="1"/>
  <c r="BP11" i="3" s="1"/>
  <c r="BP12" i="3" s="1"/>
  <c r="BP13" i="3" s="1"/>
  <c r="BP14" i="3" s="1"/>
  <c r="BP15" i="3" s="1"/>
  <c r="BP16" i="3" s="1"/>
  <c r="BP17" i="3" s="1"/>
  <c r="BP18" i="3" s="1"/>
  <c r="BP19" i="3" s="1"/>
  <c r="BP20" i="3" s="1"/>
  <c r="BP21" i="3" s="1"/>
  <c r="BP22" i="3" s="1"/>
  <c r="BP23" i="3" s="1"/>
  <c r="BP24" i="3" s="1"/>
  <c r="BP25" i="3" s="1"/>
  <c r="BP26" i="3" s="1"/>
  <c r="BP27" i="3" s="1"/>
  <c r="BP28" i="3" s="1"/>
  <c r="BP29" i="3" s="1"/>
  <c r="BP30" i="3" s="1"/>
  <c r="BP31" i="3" s="1"/>
  <c r="BP32" i="3" s="1"/>
  <c r="BP33" i="3" s="1"/>
  <c r="BP34" i="3" s="1"/>
  <c r="BP35" i="3" s="1"/>
  <c r="BP36" i="3" s="1"/>
  <c r="BP37" i="3" s="1"/>
  <c r="BP38" i="3" s="1"/>
  <c r="BP39" i="3" s="1"/>
  <c r="BP40" i="3" s="1"/>
  <c r="BP41" i="3" s="1"/>
  <c r="BP42" i="3" s="1"/>
  <c r="BP43" i="3" s="1"/>
  <c r="BP44" i="3" s="1"/>
  <c r="BP45" i="3" s="1"/>
  <c r="BP46" i="3" s="1"/>
  <c r="BP47" i="3" s="1"/>
  <c r="BP48" i="3" s="1"/>
  <c r="BP49" i="3" s="1"/>
  <c r="BP50" i="3" s="1"/>
  <c r="BP51" i="3" s="1"/>
  <c r="BP52" i="3" s="1"/>
  <c r="BP53" i="3" s="1"/>
  <c r="BP54" i="3" s="1"/>
  <c r="BP55" i="3" s="1"/>
  <c r="BP56" i="3" s="1"/>
  <c r="BP57" i="3" s="1"/>
  <c r="BP58" i="3" s="1"/>
  <c r="BP59" i="3" s="1"/>
  <c r="BP60" i="3" s="1"/>
  <c r="BP61" i="3" s="1"/>
  <c r="BP62" i="3" s="1"/>
  <c r="BP63" i="3" s="1"/>
  <c r="BP64" i="3" s="1"/>
  <c r="BP65" i="3" s="1"/>
  <c r="BP66" i="3" s="1"/>
  <c r="BP67" i="3" s="1"/>
  <c r="BP68" i="3" s="1"/>
  <c r="BP69" i="3" s="1"/>
  <c r="BP70" i="3" s="1"/>
  <c r="BP71" i="3" s="1"/>
  <c r="BP72" i="3" s="1"/>
  <c r="BP73" i="3" s="1"/>
  <c r="BP74" i="3" s="1"/>
  <c r="BP75" i="3" s="1"/>
  <c r="BP76" i="3" s="1"/>
  <c r="BP77" i="3" s="1"/>
  <c r="BP78" i="3" s="1"/>
  <c r="BP79" i="3" s="1"/>
  <c r="BP80" i="3" s="1"/>
  <c r="BP81" i="3" s="1"/>
  <c r="BP82" i="3" s="1"/>
  <c r="BP83" i="3" s="1"/>
  <c r="BP84" i="3" s="1"/>
  <c r="BP85" i="3" s="1"/>
  <c r="BP86" i="3" s="1"/>
  <c r="BP87" i="3" s="1"/>
  <c r="BP88" i="3" s="1"/>
  <c r="BP89" i="3" s="1"/>
  <c r="BP90" i="3" s="1"/>
  <c r="BP91" i="3" s="1"/>
  <c r="BP92" i="3" s="1"/>
  <c r="BP93" i="3" s="1"/>
  <c r="BP94" i="3" s="1"/>
  <c r="BP95" i="3" s="1"/>
  <c r="BP96" i="3" s="1"/>
  <c r="BP97" i="3" s="1"/>
  <c r="BP98" i="3" s="1"/>
  <c r="BP99" i="3" s="1"/>
  <c r="BP100" i="3" s="1"/>
  <c r="BP101" i="3" s="1"/>
  <c r="BP102" i="3" s="1"/>
  <c r="BP103" i="3" s="1"/>
  <c r="BP104" i="3" s="1"/>
  <c r="BP105" i="3" s="1"/>
  <c r="BP106" i="3" s="1"/>
  <c r="BP107" i="3" s="1"/>
  <c r="BP108" i="3" s="1"/>
  <c r="BP109" i="3" s="1"/>
  <c r="BP110" i="3" s="1"/>
  <c r="BP111" i="3" s="1"/>
  <c r="BP112" i="3" s="1"/>
  <c r="BP113" i="3" s="1"/>
  <c r="BP114" i="3" s="1"/>
  <c r="BP115" i="3" s="1"/>
  <c r="BP116" i="3" s="1"/>
  <c r="BP117" i="3" s="1"/>
  <c r="BP118" i="3" s="1"/>
  <c r="BP119" i="3" s="1"/>
  <c r="BP120" i="3" s="1"/>
  <c r="BP121" i="3" s="1"/>
  <c r="BP122" i="3" s="1"/>
  <c r="BP123" i="3" s="1"/>
  <c r="BP124" i="3" s="1"/>
  <c r="BP125" i="3" s="1"/>
  <c r="BP126" i="3" s="1"/>
  <c r="BP127" i="3" s="1"/>
  <c r="BP128" i="3" s="1"/>
  <c r="BP129" i="3" s="1"/>
  <c r="BP130" i="3" s="1"/>
  <c r="BP131" i="3" s="1"/>
  <c r="BP132" i="3" s="1"/>
  <c r="BP133" i="3" s="1"/>
  <c r="BP134" i="3" s="1"/>
  <c r="BP135" i="3" s="1"/>
  <c r="BP136" i="3" s="1"/>
  <c r="BP137" i="3" s="1"/>
  <c r="BP138" i="3" s="1"/>
  <c r="BP139" i="3" s="1"/>
  <c r="BP140" i="3" s="1"/>
  <c r="BP141" i="3" s="1"/>
  <c r="BP142" i="3" s="1"/>
  <c r="BP143" i="3" s="1"/>
  <c r="BP144" i="3" s="1"/>
  <c r="BP145" i="3" s="1"/>
  <c r="BP146" i="3" s="1"/>
  <c r="BP147" i="3" s="1"/>
  <c r="BP148" i="3" s="1"/>
  <c r="BP149" i="3" s="1"/>
  <c r="BP150" i="3" s="1"/>
  <c r="BP151" i="3" s="1"/>
  <c r="BP152" i="3" s="1"/>
  <c r="BP153" i="3" s="1"/>
  <c r="BP154" i="3" s="1"/>
  <c r="BP155" i="3" s="1"/>
  <c r="BP156" i="3" s="1"/>
  <c r="BP157" i="3" s="1"/>
  <c r="BP158" i="3" s="1"/>
  <c r="BP159" i="3" s="1"/>
  <c r="BP160" i="3" s="1"/>
  <c r="BP161" i="3" s="1"/>
  <c r="BP162" i="3" s="1"/>
  <c r="BP163" i="3" s="1"/>
  <c r="BP164" i="3" s="1"/>
  <c r="BP165" i="3" s="1"/>
  <c r="BP166" i="3" s="1"/>
  <c r="BP167" i="3" s="1"/>
  <c r="BP168" i="3" s="1"/>
  <c r="BP169" i="3" s="1"/>
  <c r="BP170" i="3" s="1"/>
  <c r="BP171" i="3" s="1"/>
  <c r="BP172" i="3" s="1"/>
  <c r="BP173" i="3" s="1"/>
  <c r="BP174" i="3" s="1"/>
  <c r="BP175" i="3" s="1"/>
  <c r="BP176" i="3" s="1"/>
  <c r="BP177" i="3" s="1"/>
  <c r="BP178" i="3" s="1"/>
  <c r="BP179" i="3" s="1"/>
  <c r="BP180" i="3" s="1"/>
  <c r="BP181" i="3" s="1"/>
  <c r="BP182" i="3" s="1"/>
  <c r="BP183" i="3" s="1"/>
  <c r="BP184" i="3" s="1"/>
  <c r="BP185" i="3" s="1"/>
  <c r="BP186" i="3" s="1"/>
  <c r="BP187" i="3" s="1"/>
  <c r="BP188" i="3" s="1"/>
  <c r="BP189" i="3" s="1"/>
  <c r="BP190" i="3" s="1"/>
  <c r="BP191" i="3" s="1"/>
  <c r="BP192" i="3" s="1"/>
  <c r="BP193" i="3" s="1"/>
  <c r="BL2" i="3"/>
  <c r="BL3" i="3" s="1"/>
  <c r="BL4" i="3" s="1"/>
  <c r="BL5" i="3" s="1"/>
  <c r="BL6" i="3" s="1"/>
  <c r="BL7" i="3" s="1"/>
  <c r="BL8" i="3" s="1"/>
  <c r="BL9" i="3" s="1"/>
  <c r="BL10" i="3" s="1"/>
  <c r="BL11" i="3" s="1"/>
  <c r="BL12" i="3" s="1"/>
  <c r="BL13" i="3" s="1"/>
  <c r="BL14" i="3" s="1"/>
  <c r="BL15" i="3" s="1"/>
  <c r="BL16" i="3" s="1"/>
  <c r="BL17" i="3" s="1"/>
  <c r="BL18" i="3" s="1"/>
  <c r="BL19" i="3" s="1"/>
  <c r="BL20" i="3" s="1"/>
  <c r="BL21" i="3" s="1"/>
  <c r="BL22" i="3" s="1"/>
  <c r="BL23" i="3" s="1"/>
  <c r="BL24" i="3" s="1"/>
  <c r="BL25" i="3" s="1"/>
  <c r="BL26" i="3" s="1"/>
  <c r="BL27" i="3" s="1"/>
  <c r="BL28" i="3" s="1"/>
  <c r="BL29" i="3" s="1"/>
  <c r="BL30" i="3" s="1"/>
  <c r="BL31" i="3" s="1"/>
  <c r="BL32" i="3" s="1"/>
  <c r="BL33" i="3" s="1"/>
  <c r="BL34" i="3" s="1"/>
  <c r="BL35" i="3" s="1"/>
  <c r="BL36" i="3" s="1"/>
  <c r="BL37" i="3" s="1"/>
  <c r="BL38" i="3" s="1"/>
  <c r="BL39" i="3" s="1"/>
  <c r="BL40" i="3" s="1"/>
  <c r="BL41" i="3" s="1"/>
  <c r="BL42" i="3" s="1"/>
  <c r="BL43" i="3" s="1"/>
  <c r="BL44" i="3" s="1"/>
  <c r="BL45" i="3" s="1"/>
  <c r="BL46" i="3" s="1"/>
  <c r="BL47" i="3" s="1"/>
  <c r="BL48" i="3" s="1"/>
  <c r="BL49" i="3" s="1"/>
  <c r="BL50" i="3" s="1"/>
  <c r="BL51" i="3" s="1"/>
  <c r="BL52" i="3" s="1"/>
  <c r="BL53" i="3" s="1"/>
  <c r="BL54" i="3" s="1"/>
  <c r="BL55" i="3" s="1"/>
  <c r="BL56" i="3" s="1"/>
  <c r="BL57" i="3" s="1"/>
  <c r="BL58" i="3" s="1"/>
  <c r="BL59" i="3" s="1"/>
  <c r="BL60" i="3" s="1"/>
  <c r="BL61" i="3" s="1"/>
  <c r="BL62" i="3" s="1"/>
  <c r="BL63" i="3" s="1"/>
  <c r="BL64" i="3" s="1"/>
  <c r="BL65" i="3" s="1"/>
  <c r="BL66" i="3" s="1"/>
  <c r="BL67" i="3" s="1"/>
  <c r="BL68" i="3" s="1"/>
  <c r="BL69" i="3" s="1"/>
  <c r="BL70" i="3" s="1"/>
  <c r="BL71" i="3" s="1"/>
  <c r="BL72" i="3" s="1"/>
  <c r="BL73" i="3" s="1"/>
  <c r="BL74" i="3" s="1"/>
  <c r="BL75" i="3" s="1"/>
  <c r="BL76" i="3" s="1"/>
  <c r="BL77" i="3" s="1"/>
  <c r="BL78" i="3" s="1"/>
  <c r="BL79" i="3" s="1"/>
  <c r="BL80" i="3" s="1"/>
  <c r="BL81" i="3" s="1"/>
  <c r="BL82" i="3" s="1"/>
  <c r="BL83" i="3" s="1"/>
  <c r="BL84" i="3" s="1"/>
  <c r="BL85" i="3" s="1"/>
  <c r="BL86" i="3" s="1"/>
  <c r="BL87" i="3" s="1"/>
  <c r="BL88" i="3" s="1"/>
  <c r="BL89" i="3" s="1"/>
  <c r="BL90" i="3" s="1"/>
  <c r="BL91" i="3" s="1"/>
  <c r="BL92" i="3" s="1"/>
  <c r="BL93" i="3" s="1"/>
  <c r="BL94" i="3" s="1"/>
  <c r="BL95" i="3" s="1"/>
  <c r="BL96" i="3" s="1"/>
  <c r="BL97" i="3" s="1"/>
  <c r="BL98" i="3" s="1"/>
  <c r="BL99" i="3" s="1"/>
  <c r="BL100" i="3" s="1"/>
  <c r="BL101" i="3" s="1"/>
  <c r="BL102" i="3" s="1"/>
  <c r="BL103" i="3" s="1"/>
  <c r="BL104" i="3" s="1"/>
  <c r="BL105" i="3" s="1"/>
  <c r="BL106" i="3" s="1"/>
  <c r="BL107" i="3" s="1"/>
  <c r="BL108" i="3" s="1"/>
  <c r="BL109" i="3" s="1"/>
  <c r="BL110" i="3" s="1"/>
  <c r="BL111" i="3" s="1"/>
  <c r="BL112" i="3" s="1"/>
  <c r="BL113" i="3" s="1"/>
  <c r="BL114" i="3" s="1"/>
  <c r="BL115" i="3" s="1"/>
  <c r="BL116" i="3" s="1"/>
  <c r="BL117" i="3" s="1"/>
  <c r="BL118" i="3" s="1"/>
  <c r="BL119" i="3" s="1"/>
  <c r="BL120" i="3" s="1"/>
  <c r="BL121" i="3" s="1"/>
  <c r="BL122" i="3" s="1"/>
  <c r="BL123" i="3" s="1"/>
  <c r="BL124" i="3" s="1"/>
  <c r="BL125" i="3" s="1"/>
  <c r="BL126" i="3" s="1"/>
  <c r="BL127" i="3" s="1"/>
  <c r="BL128" i="3" s="1"/>
  <c r="BL129" i="3" s="1"/>
  <c r="BL130" i="3" s="1"/>
  <c r="BL131" i="3" s="1"/>
  <c r="BL132" i="3" s="1"/>
  <c r="BL133" i="3" s="1"/>
  <c r="BL134" i="3" s="1"/>
  <c r="BL135" i="3" s="1"/>
  <c r="BL136" i="3" s="1"/>
  <c r="BL137" i="3" s="1"/>
  <c r="BL138" i="3" s="1"/>
  <c r="BL139" i="3" s="1"/>
  <c r="BL140" i="3" s="1"/>
  <c r="BL141" i="3" s="1"/>
  <c r="BL142" i="3" s="1"/>
  <c r="BL143" i="3" s="1"/>
  <c r="BL144" i="3" s="1"/>
  <c r="BL145" i="3" s="1"/>
  <c r="BL146" i="3" s="1"/>
  <c r="BL147" i="3" s="1"/>
  <c r="BL148" i="3" s="1"/>
  <c r="BL149" i="3" s="1"/>
  <c r="BL150" i="3" s="1"/>
  <c r="BL151" i="3" s="1"/>
  <c r="BL152" i="3" s="1"/>
  <c r="BL153" i="3" s="1"/>
  <c r="BL154" i="3" s="1"/>
  <c r="BL155" i="3" s="1"/>
  <c r="BL156" i="3" s="1"/>
  <c r="BL157" i="3" s="1"/>
  <c r="BL158" i="3" s="1"/>
  <c r="BL159" i="3" s="1"/>
  <c r="BL160" i="3" s="1"/>
  <c r="BL161" i="3" s="1"/>
  <c r="BL162" i="3" s="1"/>
  <c r="BL163" i="3" s="1"/>
  <c r="BL164" i="3" s="1"/>
  <c r="BL165" i="3" s="1"/>
  <c r="BL166" i="3" s="1"/>
  <c r="BL167" i="3" s="1"/>
  <c r="BL168" i="3" s="1"/>
  <c r="BL169" i="3" s="1"/>
  <c r="BL170" i="3" s="1"/>
  <c r="BL171" i="3" s="1"/>
  <c r="BL172" i="3" s="1"/>
  <c r="BL173" i="3" s="1"/>
  <c r="BL174" i="3" s="1"/>
  <c r="BL175" i="3" s="1"/>
  <c r="BL176" i="3" s="1"/>
  <c r="BL177" i="3" s="1"/>
  <c r="BL178" i="3" s="1"/>
  <c r="BL179" i="3" s="1"/>
  <c r="BL180" i="3" s="1"/>
  <c r="BL181" i="3" s="1"/>
  <c r="BL182" i="3" s="1"/>
  <c r="BL183" i="3" s="1"/>
  <c r="BL184" i="3" s="1"/>
  <c r="BL185" i="3" s="1"/>
  <c r="BL186" i="3" s="1"/>
  <c r="BL187" i="3" s="1"/>
  <c r="BL188" i="3" s="1"/>
  <c r="BL189" i="3" s="1"/>
  <c r="BL190" i="3" s="1"/>
  <c r="BL191" i="3" s="1"/>
  <c r="BL192" i="3" s="1"/>
  <c r="BL193" i="3" s="1"/>
  <c r="BH2" i="3"/>
  <c r="BH3" i="3" s="1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BH68" i="3" s="1"/>
  <c r="BH69" i="3" s="1"/>
  <c r="BH70" i="3" s="1"/>
  <c r="BH71" i="3" s="1"/>
  <c r="BH72" i="3" s="1"/>
  <c r="BH73" i="3" s="1"/>
  <c r="BH74" i="3" s="1"/>
  <c r="BH75" i="3" s="1"/>
  <c r="BH76" i="3" s="1"/>
  <c r="BH77" i="3" s="1"/>
  <c r="BH78" i="3" s="1"/>
  <c r="BH79" i="3" s="1"/>
  <c r="BH80" i="3" s="1"/>
  <c r="BH81" i="3" s="1"/>
  <c r="BH82" i="3" s="1"/>
  <c r="BH83" i="3" s="1"/>
  <c r="BH84" i="3" s="1"/>
  <c r="BH85" i="3" s="1"/>
  <c r="BH86" i="3" s="1"/>
  <c r="BH87" i="3" s="1"/>
  <c r="BH88" i="3" s="1"/>
  <c r="BH89" i="3" s="1"/>
  <c r="BH90" i="3" s="1"/>
  <c r="BH91" i="3" s="1"/>
  <c r="BH92" i="3" s="1"/>
  <c r="BH93" i="3" s="1"/>
  <c r="BH94" i="3" s="1"/>
  <c r="BH95" i="3" s="1"/>
  <c r="BH96" i="3" s="1"/>
  <c r="BH97" i="3" s="1"/>
  <c r="BH98" i="3" s="1"/>
  <c r="BH99" i="3" s="1"/>
  <c r="BH100" i="3" s="1"/>
  <c r="BH101" i="3" s="1"/>
  <c r="BH102" i="3" s="1"/>
  <c r="BH103" i="3" s="1"/>
  <c r="BH104" i="3" s="1"/>
  <c r="BH105" i="3" s="1"/>
  <c r="BH106" i="3" s="1"/>
  <c r="BH107" i="3" s="1"/>
  <c r="BH108" i="3" s="1"/>
  <c r="BH109" i="3" s="1"/>
  <c r="BH110" i="3" s="1"/>
  <c r="BH111" i="3" s="1"/>
  <c r="BH112" i="3" s="1"/>
  <c r="BH113" i="3" s="1"/>
  <c r="BH114" i="3" s="1"/>
  <c r="BH115" i="3" s="1"/>
  <c r="BH116" i="3" s="1"/>
  <c r="BH117" i="3" s="1"/>
  <c r="BH118" i="3" s="1"/>
  <c r="BH119" i="3" s="1"/>
  <c r="BH120" i="3" s="1"/>
  <c r="BH121" i="3" s="1"/>
  <c r="BH122" i="3" s="1"/>
  <c r="BH123" i="3" s="1"/>
  <c r="BH124" i="3" s="1"/>
  <c r="BH125" i="3" s="1"/>
  <c r="BH126" i="3" s="1"/>
  <c r="BH127" i="3" s="1"/>
  <c r="BH128" i="3" s="1"/>
  <c r="BH129" i="3" s="1"/>
  <c r="BH130" i="3" s="1"/>
  <c r="BH131" i="3" s="1"/>
  <c r="BH132" i="3" s="1"/>
  <c r="BH133" i="3" s="1"/>
  <c r="BH134" i="3" s="1"/>
  <c r="BH135" i="3" s="1"/>
  <c r="BH136" i="3" s="1"/>
  <c r="BH137" i="3" s="1"/>
  <c r="BH138" i="3" s="1"/>
  <c r="BH139" i="3" s="1"/>
  <c r="BH140" i="3" s="1"/>
  <c r="BH141" i="3" s="1"/>
  <c r="BH142" i="3" s="1"/>
  <c r="BH143" i="3" s="1"/>
  <c r="BH144" i="3" s="1"/>
  <c r="BH145" i="3" s="1"/>
  <c r="BH146" i="3" s="1"/>
  <c r="BH147" i="3" s="1"/>
  <c r="BH148" i="3" s="1"/>
  <c r="BH149" i="3" s="1"/>
  <c r="BH150" i="3" s="1"/>
  <c r="BH151" i="3" s="1"/>
  <c r="BH152" i="3" s="1"/>
  <c r="BH153" i="3" s="1"/>
  <c r="BH154" i="3" s="1"/>
  <c r="BH155" i="3" s="1"/>
  <c r="BH156" i="3" s="1"/>
  <c r="BH157" i="3" s="1"/>
  <c r="BH158" i="3" s="1"/>
  <c r="BH159" i="3" s="1"/>
  <c r="BH160" i="3" s="1"/>
  <c r="BH161" i="3" s="1"/>
  <c r="BH162" i="3" s="1"/>
  <c r="BH163" i="3" s="1"/>
  <c r="BH164" i="3" s="1"/>
  <c r="BH165" i="3" s="1"/>
  <c r="BH166" i="3" s="1"/>
  <c r="BH167" i="3" s="1"/>
  <c r="BH168" i="3" s="1"/>
  <c r="BH169" i="3" s="1"/>
  <c r="BH170" i="3" s="1"/>
  <c r="BH171" i="3" s="1"/>
  <c r="BH172" i="3" s="1"/>
  <c r="BH173" i="3" s="1"/>
  <c r="BH174" i="3" s="1"/>
  <c r="BH175" i="3" s="1"/>
  <c r="BH176" i="3" s="1"/>
  <c r="BH177" i="3" s="1"/>
  <c r="BH178" i="3" s="1"/>
  <c r="BH179" i="3" s="1"/>
  <c r="BH180" i="3" s="1"/>
  <c r="BH181" i="3" s="1"/>
  <c r="BH182" i="3" s="1"/>
  <c r="BH183" i="3" s="1"/>
  <c r="BH184" i="3" s="1"/>
  <c r="BH185" i="3" s="1"/>
  <c r="BH186" i="3" s="1"/>
  <c r="BH187" i="3" s="1"/>
  <c r="BH188" i="3" s="1"/>
  <c r="BH189" i="3" s="1"/>
  <c r="BH190" i="3" s="1"/>
  <c r="BH191" i="3" s="1"/>
  <c r="BH192" i="3" s="1"/>
  <c r="BH193" i="3" s="1"/>
  <c r="BD2" i="3"/>
  <c r="BD3" i="3" s="1"/>
  <c r="BD4" i="3" s="1"/>
  <c r="BD5" i="3" s="1"/>
  <c r="BD6" i="3" s="1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BD32" i="3" s="1"/>
  <c r="BD33" i="3" s="1"/>
  <c r="BD34" i="3" s="1"/>
  <c r="BD35" i="3" s="1"/>
  <c r="BD36" i="3" s="1"/>
  <c r="BD37" i="3" s="1"/>
  <c r="BD38" i="3" s="1"/>
  <c r="BD39" i="3" s="1"/>
  <c r="BD40" i="3" s="1"/>
  <c r="BD41" i="3" s="1"/>
  <c r="BD42" i="3" s="1"/>
  <c r="BD43" i="3" s="1"/>
  <c r="BD44" i="3" s="1"/>
  <c r="BD45" i="3" s="1"/>
  <c r="BD46" i="3" s="1"/>
  <c r="BD47" i="3" s="1"/>
  <c r="BD48" i="3" s="1"/>
  <c r="BD49" i="3" s="1"/>
  <c r="BD50" i="3" s="1"/>
  <c r="BD51" i="3" s="1"/>
  <c r="BD52" i="3" s="1"/>
  <c r="BD53" i="3" s="1"/>
  <c r="BD54" i="3" s="1"/>
  <c r="BD55" i="3" s="1"/>
  <c r="BD56" i="3" s="1"/>
  <c r="BD57" i="3" s="1"/>
  <c r="BD58" i="3" s="1"/>
  <c r="BD59" i="3" s="1"/>
  <c r="BD60" i="3" s="1"/>
  <c r="BD61" i="3" s="1"/>
  <c r="BD62" i="3" s="1"/>
  <c r="BD63" i="3" s="1"/>
  <c r="BD64" i="3" s="1"/>
  <c r="BD65" i="3" s="1"/>
  <c r="BD66" i="3" s="1"/>
  <c r="BD67" i="3" s="1"/>
  <c r="BD68" i="3" s="1"/>
  <c r="BD69" i="3" s="1"/>
  <c r="BD70" i="3" s="1"/>
  <c r="BD71" i="3" s="1"/>
  <c r="BD72" i="3" s="1"/>
  <c r="BD73" i="3" s="1"/>
  <c r="BD74" i="3" s="1"/>
  <c r="BD75" i="3" s="1"/>
  <c r="BD76" i="3" s="1"/>
  <c r="BD77" i="3" s="1"/>
  <c r="BD78" i="3" s="1"/>
  <c r="BD79" i="3" s="1"/>
  <c r="BD80" i="3" s="1"/>
  <c r="BD81" i="3" s="1"/>
  <c r="BD82" i="3" s="1"/>
  <c r="BD83" i="3" s="1"/>
  <c r="BD84" i="3" s="1"/>
  <c r="BD85" i="3" s="1"/>
  <c r="BD86" i="3" s="1"/>
  <c r="BD87" i="3" s="1"/>
  <c r="BD88" i="3" s="1"/>
  <c r="BD89" i="3" s="1"/>
  <c r="BD90" i="3" s="1"/>
  <c r="BD91" i="3" s="1"/>
  <c r="BD92" i="3" s="1"/>
  <c r="BD93" i="3" s="1"/>
  <c r="BD94" i="3" s="1"/>
  <c r="BD95" i="3" s="1"/>
  <c r="BD96" i="3" s="1"/>
  <c r="BD97" i="3" s="1"/>
  <c r="BD98" i="3" s="1"/>
  <c r="BD99" i="3" s="1"/>
  <c r="BD100" i="3" s="1"/>
  <c r="BD101" i="3" s="1"/>
  <c r="BD102" i="3" s="1"/>
  <c r="BD103" i="3" s="1"/>
  <c r="BD104" i="3" s="1"/>
  <c r="BD105" i="3" s="1"/>
  <c r="BD106" i="3" s="1"/>
  <c r="BD107" i="3" s="1"/>
  <c r="BD108" i="3" s="1"/>
  <c r="BD109" i="3" s="1"/>
  <c r="BD110" i="3" s="1"/>
  <c r="BD111" i="3" s="1"/>
  <c r="BD112" i="3" s="1"/>
  <c r="BD113" i="3" s="1"/>
  <c r="BD114" i="3" s="1"/>
  <c r="BD115" i="3" s="1"/>
  <c r="BD116" i="3" s="1"/>
  <c r="BD117" i="3" s="1"/>
  <c r="BD118" i="3" s="1"/>
  <c r="BD119" i="3" s="1"/>
  <c r="BD120" i="3" s="1"/>
  <c r="BD121" i="3" s="1"/>
  <c r="BD122" i="3" s="1"/>
  <c r="BD123" i="3" s="1"/>
  <c r="BD124" i="3" s="1"/>
  <c r="BD125" i="3" s="1"/>
  <c r="BD126" i="3" s="1"/>
  <c r="BD127" i="3" s="1"/>
  <c r="BD128" i="3" s="1"/>
  <c r="BD129" i="3" s="1"/>
  <c r="BD130" i="3" s="1"/>
  <c r="BD131" i="3" s="1"/>
  <c r="BD132" i="3" s="1"/>
  <c r="BD133" i="3" s="1"/>
  <c r="BD134" i="3" s="1"/>
  <c r="BD135" i="3" s="1"/>
  <c r="BD136" i="3" s="1"/>
  <c r="BD137" i="3" s="1"/>
  <c r="BD138" i="3" s="1"/>
  <c r="BD139" i="3" s="1"/>
  <c r="BD140" i="3" s="1"/>
  <c r="BD141" i="3" s="1"/>
  <c r="BD142" i="3" s="1"/>
  <c r="BD143" i="3" s="1"/>
  <c r="BD144" i="3" s="1"/>
  <c r="BD145" i="3" s="1"/>
  <c r="BD146" i="3" s="1"/>
  <c r="BD147" i="3" s="1"/>
  <c r="BD148" i="3" s="1"/>
  <c r="BD149" i="3" s="1"/>
  <c r="BD150" i="3" s="1"/>
  <c r="BD151" i="3" s="1"/>
  <c r="BD152" i="3" s="1"/>
  <c r="BD153" i="3" s="1"/>
  <c r="BD154" i="3" s="1"/>
  <c r="BD155" i="3" s="1"/>
  <c r="BD156" i="3" s="1"/>
  <c r="BD157" i="3" s="1"/>
  <c r="BD158" i="3" s="1"/>
  <c r="BD159" i="3" s="1"/>
  <c r="BD160" i="3" s="1"/>
  <c r="BD161" i="3" s="1"/>
  <c r="BD162" i="3" s="1"/>
  <c r="BD163" i="3" s="1"/>
  <c r="BD164" i="3" s="1"/>
  <c r="BD165" i="3" s="1"/>
  <c r="BD166" i="3" s="1"/>
  <c r="BD167" i="3" s="1"/>
  <c r="BD168" i="3" s="1"/>
  <c r="BD169" i="3" s="1"/>
  <c r="BD170" i="3" s="1"/>
  <c r="BD171" i="3" s="1"/>
  <c r="BD172" i="3" s="1"/>
  <c r="BD173" i="3" s="1"/>
  <c r="BD174" i="3" s="1"/>
  <c r="BD175" i="3" s="1"/>
  <c r="BD176" i="3" s="1"/>
  <c r="BD177" i="3" s="1"/>
  <c r="BD178" i="3" s="1"/>
  <c r="BD179" i="3" s="1"/>
  <c r="BD180" i="3" s="1"/>
  <c r="BD181" i="3" s="1"/>
  <c r="BD182" i="3" s="1"/>
  <c r="BD183" i="3" s="1"/>
  <c r="BD184" i="3" s="1"/>
  <c r="BD185" i="3" s="1"/>
  <c r="BD186" i="3" s="1"/>
  <c r="BD187" i="3" s="1"/>
  <c r="BD188" i="3" s="1"/>
  <c r="BD189" i="3" s="1"/>
  <c r="BD190" i="3" s="1"/>
  <c r="BD191" i="3" s="1"/>
  <c r="BD192" i="3" s="1"/>
  <c r="BD193" i="3" s="1"/>
  <c r="BS1" i="3"/>
  <c r="BO1" i="3"/>
  <c r="BK1" i="3"/>
  <c r="BG1" i="3"/>
  <c r="AZ2" i="3"/>
  <c r="AZ3" i="3" s="1"/>
  <c r="AZ4" i="3" s="1"/>
  <c r="AZ5" i="3" s="1"/>
  <c r="AZ6" i="3" s="1"/>
  <c r="AZ7" i="3" s="1"/>
  <c r="AZ8" i="3" s="1"/>
  <c r="AZ9" i="3" s="1"/>
  <c r="AZ10" i="3" s="1"/>
  <c r="AZ11" i="3" s="1"/>
  <c r="AZ12" i="3" s="1"/>
  <c r="AZ13" i="3" s="1"/>
  <c r="AZ14" i="3" s="1"/>
  <c r="AZ15" i="3" s="1"/>
  <c r="AZ16" i="3" s="1"/>
  <c r="AZ17" i="3" s="1"/>
  <c r="AZ18" i="3" s="1"/>
  <c r="AZ19" i="3" s="1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2" i="3" s="1"/>
  <c r="AZ33" i="3" s="1"/>
  <c r="AZ34" i="3" s="1"/>
  <c r="AZ35" i="3" s="1"/>
  <c r="AZ36" i="3" s="1"/>
  <c r="AZ37" i="3" s="1"/>
  <c r="AZ38" i="3" s="1"/>
  <c r="AZ39" i="3" s="1"/>
  <c r="AZ40" i="3" s="1"/>
  <c r="AZ41" i="3" s="1"/>
  <c r="AZ42" i="3" s="1"/>
  <c r="AZ43" i="3" s="1"/>
  <c r="AZ44" i="3" s="1"/>
  <c r="AZ45" i="3" s="1"/>
  <c r="AZ46" i="3" s="1"/>
  <c r="AZ47" i="3" s="1"/>
  <c r="AZ48" i="3" s="1"/>
  <c r="AZ49" i="3" s="1"/>
  <c r="AZ50" i="3" s="1"/>
  <c r="AZ51" i="3" s="1"/>
  <c r="AZ52" i="3" s="1"/>
  <c r="AZ53" i="3" s="1"/>
  <c r="AZ54" i="3" s="1"/>
  <c r="AZ55" i="3" s="1"/>
  <c r="AZ56" i="3" s="1"/>
  <c r="AZ57" i="3" s="1"/>
  <c r="AZ58" i="3" s="1"/>
  <c r="AZ59" i="3" s="1"/>
  <c r="AZ60" i="3" s="1"/>
  <c r="AZ61" i="3" s="1"/>
  <c r="AZ62" i="3" s="1"/>
  <c r="AZ63" i="3" s="1"/>
  <c r="AZ64" i="3" s="1"/>
  <c r="AZ65" i="3" s="1"/>
  <c r="AZ66" i="3" s="1"/>
  <c r="AZ67" i="3" s="1"/>
  <c r="AZ68" i="3" s="1"/>
  <c r="AZ69" i="3" s="1"/>
  <c r="AZ70" i="3" s="1"/>
  <c r="AZ71" i="3" s="1"/>
  <c r="AZ72" i="3" s="1"/>
  <c r="AZ73" i="3" s="1"/>
  <c r="AZ74" i="3" s="1"/>
  <c r="AZ75" i="3" s="1"/>
  <c r="AZ76" i="3" s="1"/>
  <c r="AZ77" i="3" s="1"/>
  <c r="AZ78" i="3" s="1"/>
  <c r="AZ79" i="3" s="1"/>
  <c r="AZ80" i="3" s="1"/>
  <c r="AZ81" i="3" s="1"/>
  <c r="AZ82" i="3" s="1"/>
  <c r="AZ83" i="3" s="1"/>
  <c r="AZ84" i="3" s="1"/>
  <c r="AZ85" i="3" s="1"/>
  <c r="AZ86" i="3" s="1"/>
  <c r="AZ87" i="3" s="1"/>
  <c r="AZ88" i="3" s="1"/>
  <c r="AZ89" i="3" s="1"/>
  <c r="AZ90" i="3" s="1"/>
  <c r="AZ91" i="3" s="1"/>
  <c r="AZ92" i="3" s="1"/>
  <c r="AZ93" i="3" s="1"/>
  <c r="AZ94" i="3" s="1"/>
  <c r="AZ95" i="3" s="1"/>
  <c r="AZ96" i="3" s="1"/>
  <c r="AZ97" i="3" s="1"/>
  <c r="AZ98" i="3" s="1"/>
  <c r="AZ99" i="3" s="1"/>
  <c r="AZ100" i="3" s="1"/>
  <c r="AZ101" i="3" s="1"/>
  <c r="AZ102" i="3" s="1"/>
  <c r="AZ103" i="3" s="1"/>
  <c r="AZ104" i="3" s="1"/>
  <c r="AZ105" i="3" s="1"/>
  <c r="AZ106" i="3" s="1"/>
  <c r="AZ107" i="3" s="1"/>
  <c r="AZ108" i="3" s="1"/>
  <c r="AZ109" i="3" s="1"/>
  <c r="AZ110" i="3" s="1"/>
  <c r="AZ111" i="3" s="1"/>
  <c r="AZ112" i="3" s="1"/>
  <c r="AZ113" i="3" s="1"/>
  <c r="AZ114" i="3" s="1"/>
  <c r="AZ115" i="3" s="1"/>
  <c r="AZ116" i="3" s="1"/>
  <c r="AZ117" i="3" s="1"/>
  <c r="AZ118" i="3" s="1"/>
  <c r="AZ119" i="3" s="1"/>
  <c r="AZ120" i="3" s="1"/>
  <c r="AZ121" i="3" s="1"/>
  <c r="AZ122" i="3" s="1"/>
  <c r="AZ123" i="3" s="1"/>
  <c r="AZ124" i="3" s="1"/>
  <c r="AZ125" i="3" s="1"/>
  <c r="AZ126" i="3" s="1"/>
  <c r="AZ127" i="3" s="1"/>
  <c r="AZ128" i="3" s="1"/>
  <c r="AZ129" i="3" s="1"/>
  <c r="AZ130" i="3" s="1"/>
  <c r="AZ131" i="3" s="1"/>
  <c r="AZ132" i="3" s="1"/>
  <c r="AZ133" i="3" s="1"/>
  <c r="AZ134" i="3" s="1"/>
  <c r="AZ135" i="3" s="1"/>
  <c r="AZ136" i="3" s="1"/>
  <c r="AZ137" i="3" s="1"/>
  <c r="AZ138" i="3" s="1"/>
  <c r="AZ139" i="3" s="1"/>
  <c r="AZ140" i="3" s="1"/>
  <c r="AZ141" i="3" s="1"/>
  <c r="AZ142" i="3" s="1"/>
  <c r="AZ143" i="3" s="1"/>
  <c r="AZ144" i="3" s="1"/>
  <c r="AZ145" i="3" s="1"/>
  <c r="AZ146" i="3" s="1"/>
  <c r="AZ147" i="3" s="1"/>
  <c r="AZ148" i="3" s="1"/>
  <c r="AZ149" i="3" s="1"/>
  <c r="AZ150" i="3" s="1"/>
  <c r="AZ151" i="3" s="1"/>
  <c r="AZ152" i="3" s="1"/>
  <c r="AZ153" i="3" s="1"/>
  <c r="AZ154" i="3" s="1"/>
  <c r="AZ155" i="3" s="1"/>
  <c r="AZ156" i="3" s="1"/>
  <c r="AZ157" i="3" s="1"/>
  <c r="AZ158" i="3" s="1"/>
  <c r="AZ159" i="3" s="1"/>
  <c r="AZ160" i="3" s="1"/>
  <c r="AZ161" i="3" s="1"/>
  <c r="AZ162" i="3" s="1"/>
  <c r="AZ163" i="3" s="1"/>
  <c r="AZ164" i="3" s="1"/>
  <c r="AZ165" i="3" s="1"/>
  <c r="AZ166" i="3" s="1"/>
  <c r="AZ167" i="3" s="1"/>
  <c r="AZ168" i="3" s="1"/>
  <c r="AZ169" i="3" s="1"/>
  <c r="AZ170" i="3" s="1"/>
  <c r="AZ171" i="3" s="1"/>
  <c r="AZ172" i="3" s="1"/>
  <c r="AZ173" i="3" s="1"/>
  <c r="AZ174" i="3" s="1"/>
  <c r="AZ175" i="3" s="1"/>
  <c r="AZ176" i="3" s="1"/>
  <c r="AZ177" i="3" s="1"/>
  <c r="AZ178" i="3" s="1"/>
  <c r="AZ179" i="3" s="1"/>
  <c r="AZ180" i="3" s="1"/>
  <c r="AZ181" i="3" s="1"/>
  <c r="AZ182" i="3" s="1"/>
  <c r="AZ183" i="3" s="1"/>
  <c r="AZ184" i="3" s="1"/>
  <c r="AZ185" i="3" s="1"/>
  <c r="AZ186" i="3" s="1"/>
  <c r="AZ187" i="3" s="1"/>
  <c r="AZ188" i="3" s="1"/>
  <c r="AZ189" i="3" s="1"/>
  <c r="AZ190" i="3" s="1"/>
  <c r="AZ191" i="3" s="1"/>
  <c r="AZ192" i="3" s="1"/>
  <c r="AZ193" i="3" s="1"/>
  <c r="AV2" i="3"/>
  <c r="AV3" i="3" s="1"/>
  <c r="AV4" i="3" s="1"/>
  <c r="AV5" i="3" s="1"/>
  <c r="AV6" i="3" s="1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V34" i="3" s="1"/>
  <c r="AV35" i="3" s="1"/>
  <c r="AV36" i="3" s="1"/>
  <c r="AV37" i="3" s="1"/>
  <c r="AV38" i="3" s="1"/>
  <c r="AV39" i="3" s="1"/>
  <c r="AV40" i="3" s="1"/>
  <c r="AV41" i="3" s="1"/>
  <c r="AV42" i="3" s="1"/>
  <c r="AV43" i="3" s="1"/>
  <c r="AV44" i="3" s="1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AV57" i="3" s="1"/>
  <c r="AV58" i="3" s="1"/>
  <c r="AV59" i="3" s="1"/>
  <c r="AV60" i="3" s="1"/>
  <c r="AV61" i="3" s="1"/>
  <c r="AV62" i="3" s="1"/>
  <c r="AV63" i="3" s="1"/>
  <c r="AV64" i="3" s="1"/>
  <c r="AV65" i="3" s="1"/>
  <c r="AV66" i="3" s="1"/>
  <c r="AV67" i="3" s="1"/>
  <c r="AV68" i="3" s="1"/>
  <c r="AV69" i="3" s="1"/>
  <c r="AV70" i="3" s="1"/>
  <c r="AV71" i="3" s="1"/>
  <c r="AV72" i="3" s="1"/>
  <c r="AV73" i="3" s="1"/>
  <c r="AV74" i="3" s="1"/>
  <c r="AV75" i="3" s="1"/>
  <c r="AV76" i="3" s="1"/>
  <c r="AV77" i="3" s="1"/>
  <c r="AV78" i="3" s="1"/>
  <c r="AV79" i="3" s="1"/>
  <c r="AV80" i="3" s="1"/>
  <c r="AV81" i="3" s="1"/>
  <c r="AV82" i="3" s="1"/>
  <c r="AV83" i="3" s="1"/>
  <c r="AV84" i="3" s="1"/>
  <c r="AV85" i="3" s="1"/>
  <c r="AV86" i="3" s="1"/>
  <c r="AV87" i="3" s="1"/>
  <c r="AV88" i="3" s="1"/>
  <c r="AV89" i="3" s="1"/>
  <c r="AV90" i="3" s="1"/>
  <c r="AV91" i="3" s="1"/>
  <c r="AV92" i="3" s="1"/>
  <c r="AV93" i="3" s="1"/>
  <c r="AV94" i="3" s="1"/>
  <c r="AV95" i="3" s="1"/>
  <c r="AV96" i="3" s="1"/>
  <c r="AV97" i="3" s="1"/>
  <c r="AV98" i="3" s="1"/>
  <c r="AV99" i="3" s="1"/>
  <c r="AV100" i="3" s="1"/>
  <c r="AV101" i="3" s="1"/>
  <c r="AV102" i="3" s="1"/>
  <c r="AV103" i="3" s="1"/>
  <c r="AV104" i="3" s="1"/>
  <c r="AV105" i="3" s="1"/>
  <c r="AV106" i="3" s="1"/>
  <c r="AV107" i="3" s="1"/>
  <c r="AV108" i="3" s="1"/>
  <c r="AV109" i="3" s="1"/>
  <c r="AV110" i="3" s="1"/>
  <c r="AV111" i="3" s="1"/>
  <c r="AV112" i="3" s="1"/>
  <c r="AV113" i="3" s="1"/>
  <c r="AV114" i="3" s="1"/>
  <c r="AV115" i="3" s="1"/>
  <c r="AV116" i="3" s="1"/>
  <c r="AV117" i="3" s="1"/>
  <c r="AV118" i="3" s="1"/>
  <c r="AV119" i="3" s="1"/>
  <c r="AV120" i="3" s="1"/>
  <c r="AV121" i="3" s="1"/>
  <c r="AV122" i="3" s="1"/>
  <c r="AV123" i="3" s="1"/>
  <c r="AV124" i="3" s="1"/>
  <c r="AV125" i="3" s="1"/>
  <c r="AV126" i="3" s="1"/>
  <c r="AV127" i="3" s="1"/>
  <c r="AV128" i="3" s="1"/>
  <c r="AV129" i="3" s="1"/>
  <c r="AV130" i="3" s="1"/>
  <c r="AV131" i="3" s="1"/>
  <c r="AV132" i="3" s="1"/>
  <c r="AV133" i="3" s="1"/>
  <c r="AV134" i="3" s="1"/>
  <c r="AV135" i="3" s="1"/>
  <c r="AV136" i="3" s="1"/>
  <c r="AV137" i="3" s="1"/>
  <c r="AV138" i="3" s="1"/>
  <c r="AV139" i="3" s="1"/>
  <c r="AV140" i="3" s="1"/>
  <c r="AV141" i="3" s="1"/>
  <c r="AV142" i="3" s="1"/>
  <c r="AV143" i="3" s="1"/>
  <c r="AV144" i="3" s="1"/>
  <c r="AV145" i="3" s="1"/>
  <c r="AV146" i="3" s="1"/>
  <c r="AV147" i="3" s="1"/>
  <c r="AV148" i="3" s="1"/>
  <c r="AV149" i="3" s="1"/>
  <c r="AV150" i="3" s="1"/>
  <c r="AV151" i="3" s="1"/>
  <c r="AV152" i="3" s="1"/>
  <c r="AV153" i="3" s="1"/>
  <c r="AV154" i="3" s="1"/>
  <c r="AV155" i="3" s="1"/>
  <c r="AV156" i="3" s="1"/>
  <c r="AV157" i="3" s="1"/>
  <c r="AV158" i="3" s="1"/>
  <c r="AV159" i="3" s="1"/>
  <c r="AV160" i="3" s="1"/>
  <c r="AV161" i="3" s="1"/>
  <c r="AV162" i="3" s="1"/>
  <c r="AV163" i="3" s="1"/>
  <c r="AV164" i="3" s="1"/>
  <c r="AV165" i="3" s="1"/>
  <c r="AV166" i="3" s="1"/>
  <c r="AV167" i="3" s="1"/>
  <c r="AV168" i="3" s="1"/>
  <c r="AV169" i="3" s="1"/>
  <c r="AV170" i="3" s="1"/>
  <c r="AV171" i="3" s="1"/>
  <c r="AV172" i="3" s="1"/>
  <c r="AV173" i="3" s="1"/>
  <c r="AV174" i="3" s="1"/>
  <c r="AV175" i="3" s="1"/>
  <c r="AV176" i="3" s="1"/>
  <c r="AV177" i="3" s="1"/>
  <c r="AV178" i="3" s="1"/>
  <c r="AV179" i="3" s="1"/>
  <c r="AV180" i="3" s="1"/>
  <c r="AV181" i="3" s="1"/>
  <c r="AV182" i="3" s="1"/>
  <c r="AV183" i="3" s="1"/>
  <c r="AV184" i="3" s="1"/>
  <c r="AV185" i="3" s="1"/>
  <c r="AV186" i="3" s="1"/>
  <c r="AV187" i="3" s="1"/>
  <c r="AV188" i="3" s="1"/>
  <c r="AV189" i="3" s="1"/>
  <c r="AV190" i="3" s="1"/>
  <c r="AV191" i="3" s="1"/>
  <c r="AV192" i="3" s="1"/>
  <c r="AV193" i="3" s="1"/>
  <c r="AY1" i="3"/>
  <c r="AY2" i="3"/>
  <c r="AY3" i="3" s="1"/>
  <c r="AY4" i="3" s="1"/>
  <c r="AY5" i="3" s="1"/>
  <c r="AY6" i="3" s="1"/>
  <c r="AY7" i="3" s="1"/>
  <c r="AY8" i="3" s="1"/>
  <c r="AY9" i="3" s="1"/>
  <c r="AY10" i="3" s="1"/>
  <c r="AY11" i="3" s="1"/>
  <c r="AY12" i="3" s="1"/>
  <c r="AY13" i="3" s="1"/>
  <c r="AY14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Y33" i="3" s="1"/>
  <c r="AY34" i="3" s="1"/>
  <c r="AY35" i="3" s="1"/>
  <c r="AY36" i="3" s="1"/>
  <c r="AY37" i="3" s="1"/>
  <c r="AY38" i="3" s="1"/>
  <c r="AY39" i="3" s="1"/>
  <c r="AY40" i="3" s="1"/>
  <c r="AY41" i="3" s="1"/>
  <c r="AY42" i="3" s="1"/>
  <c r="AY43" i="3" s="1"/>
  <c r="AY44" i="3" s="1"/>
  <c r="AY45" i="3" s="1"/>
  <c r="AY46" i="3" s="1"/>
  <c r="AY47" i="3" s="1"/>
  <c r="AY48" i="3" s="1"/>
  <c r="AY49" i="3" s="1"/>
  <c r="AY50" i="3" s="1"/>
  <c r="AY51" i="3" s="1"/>
  <c r="AY52" i="3" s="1"/>
  <c r="AY53" i="3" s="1"/>
  <c r="AY54" i="3" s="1"/>
  <c r="AY55" i="3" s="1"/>
  <c r="AY56" i="3" s="1"/>
  <c r="AY57" i="3" s="1"/>
  <c r="AY58" i="3" s="1"/>
  <c r="AY59" i="3" s="1"/>
  <c r="AY60" i="3" s="1"/>
  <c r="AY61" i="3" s="1"/>
  <c r="AY62" i="3" s="1"/>
  <c r="AY63" i="3" s="1"/>
  <c r="AY64" i="3" s="1"/>
  <c r="AY65" i="3" s="1"/>
  <c r="AY66" i="3" s="1"/>
  <c r="AY67" i="3" s="1"/>
  <c r="AY68" i="3" s="1"/>
  <c r="AY69" i="3" s="1"/>
  <c r="AY70" i="3" s="1"/>
  <c r="AY71" i="3" s="1"/>
  <c r="AY72" i="3" s="1"/>
  <c r="AY73" i="3" s="1"/>
  <c r="AY74" i="3" s="1"/>
  <c r="AY75" i="3" s="1"/>
  <c r="AY76" i="3" s="1"/>
  <c r="AY77" i="3" s="1"/>
  <c r="AY78" i="3" s="1"/>
  <c r="AY79" i="3" s="1"/>
  <c r="AY80" i="3" s="1"/>
  <c r="AY81" i="3" s="1"/>
  <c r="AY82" i="3" s="1"/>
  <c r="AY83" i="3" s="1"/>
  <c r="AY84" i="3" s="1"/>
  <c r="AY85" i="3" s="1"/>
  <c r="AY86" i="3" s="1"/>
  <c r="AY87" i="3" s="1"/>
  <c r="AY88" i="3" s="1"/>
  <c r="AY89" i="3" s="1"/>
  <c r="AY90" i="3" s="1"/>
  <c r="AY91" i="3" s="1"/>
  <c r="AY92" i="3" s="1"/>
  <c r="AY93" i="3" s="1"/>
  <c r="AY94" i="3" s="1"/>
  <c r="AY95" i="3" s="1"/>
  <c r="AY96" i="3" s="1"/>
  <c r="AY97" i="3" s="1"/>
  <c r="AY98" i="3" s="1"/>
  <c r="AY99" i="3" s="1"/>
  <c r="AY100" i="3" s="1"/>
  <c r="AY101" i="3" s="1"/>
  <c r="AY102" i="3" s="1"/>
  <c r="AY103" i="3" s="1"/>
  <c r="AY104" i="3" s="1"/>
  <c r="AY105" i="3" s="1"/>
  <c r="AY106" i="3" s="1"/>
  <c r="AY107" i="3" s="1"/>
  <c r="AY108" i="3" s="1"/>
  <c r="AY109" i="3" s="1"/>
  <c r="AY110" i="3" s="1"/>
  <c r="AY111" i="3" s="1"/>
  <c r="AY112" i="3" s="1"/>
  <c r="AY113" i="3" s="1"/>
  <c r="AY114" i="3" s="1"/>
  <c r="AY115" i="3" s="1"/>
  <c r="AY116" i="3" s="1"/>
  <c r="AY117" i="3" s="1"/>
  <c r="AY118" i="3" s="1"/>
  <c r="AY119" i="3" s="1"/>
  <c r="AY120" i="3" s="1"/>
  <c r="AY121" i="3" s="1"/>
  <c r="AY122" i="3" s="1"/>
  <c r="AY123" i="3" s="1"/>
  <c r="AY124" i="3" s="1"/>
  <c r="AY125" i="3" s="1"/>
  <c r="AY126" i="3" s="1"/>
  <c r="AY127" i="3" s="1"/>
  <c r="AY128" i="3" s="1"/>
  <c r="AY129" i="3" s="1"/>
  <c r="AY130" i="3" s="1"/>
  <c r="AY131" i="3" s="1"/>
  <c r="AY132" i="3" s="1"/>
  <c r="AY133" i="3" s="1"/>
  <c r="AY134" i="3" s="1"/>
  <c r="AY135" i="3" s="1"/>
  <c r="AY136" i="3" s="1"/>
  <c r="AY137" i="3" s="1"/>
  <c r="AY138" i="3" s="1"/>
  <c r="AY139" i="3" s="1"/>
  <c r="AY140" i="3" s="1"/>
  <c r="AY141" i="3" s="1"/>
  <c r="AY142" i="3" s="1"/>
  <c r="AY143" i="3" s="1"/>
  <c r="AY144" i="3" s="1"/>
  <c r="AY145" i="3" s="1"/>
  <c r="AY146" i="3" s="1"/>
  <c r="AY147" i="3" s="1"/>
  <c r="AY148" i="3" s="1"/>
  <c r="AY149" i="3" s="1"/>
  <c r="AY150" i="3" s="1"/>
  <c r="AY151" i="3" s="1"/>
  <c r="AY152" i="3" s="1"/>
  <c r="AY153" i="3" s="1"/>
  <c r="AY154" i="3" s="1"/>
  <c r="AY155" i="3" s="1"/>
  <c r="AY156" i="3" s="1"/>
  <c r="AY157" i="3" s="1"/>
  <c r="AY158" i="3" s="1"/>
  <c r="AY159" i="3" s="1"/>
  <c r="AY160" i="3" s="1"/>
  <c r="AY161" i="3" s="1"/>
  <c r="AY162" i="3" s="1"/>
  <c r="AY163" i="3" s="1"/>
  <c r="AY164" i="3" s="1"/>
  <c r="AY165" i="3" s="1"/>
  <c r="AY166" i="3" s="1"/>
  <c r="AY167" i="3" s="1"/>
  <c r="AY168" i="3" s="1"/>
  <c r="AY169" i="3" s="1"/>
  <c r="AY170" i="3" s="1"/>
  <c r="AY171" i="3" s="1"/>
  <c r="AY172" i="3" s="1"/>
  <c r="AY173" i="3" s="1"/>
  <c r="AY174" i="3" s="1"/>
  <c r="AY175" i="3" s="1"/>
  <c r="AY176" i="3" s="1"/>
  <c r="AY177" i="3" s="1"/>
  <c r="AY178" i="3" s="1"/>
  <c r="AY179" i="3" s="1"/>
  <c r="AY180" i="3" s="1"/>
  <c r="AY181" i="3" s="1"/>
  <c r="AY182" i="3" s="1"/>
  <c r="AY183" i="3" s="1"/>
  <c r="AY184" i="3" s="1"/>
  <c r="AY185" i="3" s="1"/>
  <c r="AY186" i="3" s="1"/>
  <c r="AY187" i="3" s="1"/>
  <c r="AY188" i="3" s="1"/>
  <c r="AY189" i="3" s="1"/>
  <c r="AY190" i="3" s="1"/>
  <c r="AY191" i="3" s="1"/>
  <c r="AY192" i="3" s="1"/>
  <c r="AY193" i="3" s="1"/>
  <c r="BB1" i="3"/>
  <c r="AX1" i="3"/>
  <c r="BB2" i="3"/>
  <c r="BB3" i="3" s="1"/>
  <c r="BB4" i="3" s="1"/>
  <c r="BB5" i="3" s="1"/>
  <c r="BB6" i="3" s="1"/>
  <c r="BB7" i="3" s="1"/>
  <c r="BB8" i="3" s="1"/>
  <c r="BB9" i="3" s="1"/>
  <c r="BB10" i="3" s="1"/>
  <c r="BB11" i="3" s="1"/>
  <c r="BB12" i="3" s="1"/>
  <c r="BB13" i="3" s="1"/>
  <c r="BB14" i="3" s="1"/>
  <c r="BB15" i="3" s="1"/>
  <c r="BB16" i="3" s="1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8" i="3" s="1"/>
  <c r="BB29" i="3" s="1"/>
  <c r="BB30" i="3" s="1"/>
  <c r="BB31" i="3" s="1"/>
  <c r="BB32" i="3" s="1"/>
  <c r="BB33" i="3" s="1"/>
  <c r="BB34" i="3" s="1"/>
  <c r="BB35" i="3" s="1"/>
  <c r="BB36" i="3" s="1"/>
  <c r="BB37" i="3" s="1"/>
  <c r="BB38" i="3" s="1"/>
  <c r="BB39" i="3" s="1"/>
  <c r="BB40" i="3" s="1"/>
  <c r="BB41" i="3" s="1"/>
  <c r="BB42" i="3" s="1"/>
  <c r="BB43" i="3" s="1"/>
  <c r="BB44" i="3" s="1"/>
  <c r="BB45" i="3" s="1"/>
  <c r="BB46" i="3" s="1"/>
  <c r="BB47" i="3" s="1"/>
  <c r="BB48" i="3" s="1"/>
  <c r="BB49" i="3" s="1"/>
  <c r="BB50" i="3" s="1"/>
  <c r="BB51" i="3" s="1"/>
  <c r="BB52" i="3" s="1"/>
  <c r="BB53" i="3" s="1"/>
  <c r="BB54" i="3" s="1"/>
  <c r="BB55" i="3" s="1"/>
  <c r="BB56" i="3" s="1"/>
  <c r="BB57" i="3" s="1"/>
  <c r="BB58" i="3" s="1"/>
  <c r="BB59" i="3" s="1"/>
  <c r="BB60" i="3" s="1"/>
  <c r="BB61" i="3" s="1"/>
  <c r="BB62" i="3" s="1"/>
  <c r="BB63" i="3" s="1"/>
  <c r="BB64" i="3" s="1"/>
  <c r="BB65" i="3" s="1"/>
  <c r="BB66" i="3" s="1"/>
  <c r="BB67" i="3" s="1"/>
  <c r="BB68" i="3" s="1"/>
  <c r="BB69" i="3" s="1"/>
  <c r="BB70" i="3" s="1"/>
  <c r="BB71" i="3" s="1"/>
  <c r="BB72" i="3" s="1"/>
  <c r="BB73" i="3" s="1"/>
  <c r="BB74" i="3" s="1"/>
  <c r="BB75" i="3" s="1"/>
  <c r="BB76" i="3" s="1"/>
  <c r="BB77" i="3" s="1"/>
  <c r="BB78" i="3" s="1"/>
  <c r="BB79" i="3" s="1"/>
  <c r="BB80" i="3" s="1"/>
  <c r="BB81" i="3" s="1"/>
  <c r="BB82" i="3" s="1"/>
  <c r="BB83" i="3" s="1"/>
  <c r="BB84" i="3" s="1"/>
  <c r="BB85" i="3" s="1"/>
  <c r="BB86" i="3" s="1"/>
  <c r="BB87" i="3" s="1"/>
  <c r="BB88" i="3" s="1"/>
  <c r="BB89" i="3" s="1"/>
  <c r="BB90" i="3" s="1"/>
  <c r="BB91" i="3" s="1"/>
  <c r="BB92" i="3" s="1"/>
  <c r="BB93" i="3" s="1"/>
  <c r="BB94" i="3" s="1"/>
  <c r="BB95" i="3" s="1"/>
  <c r="BB96" i="3" s="1"/>
  <c r="BB97" i="3" s="1"/>
  <c r="BB98" i="3" s="1"/>
  <c r="BB99" i="3" s="1"/>
  <c r="BB100" i="3" s="1"/>
  <c r="BB101" i="3" s="1"/>
  <c r="BB102" i="3" s="1"/>
  <c r="BB103" i="3" s="1"/>
  <c r="BB104" i="3" s="1"/>
  <c r="BB105" i="3" s="1"/>
  <c r="BB106" i="3" s="1"/>
  <c r="BB107" i="3" s="1"/>
  <c r="BB108" i="3" s="1"/>
  <c r="BB109" i="3" s="1"/>
  <c r="BB110" i="3" s="1"/>
  <c r="BB111" i="3" s="1"/>
  <c r="BB112" i="3" s="1"/>
  <c r="BB113" i="3" s="1"/>
  <c r="BB114" i="3" s="1"/>
  <c r="BB115" i="3" s="1"/>
  <c r="BB116" i="3" s="1"/>
  <c r="BB117" i="3" s="1"/>
  <c r="BB118" i="3" s="1"/>
  <c r="BB119" i="3" s="1"/>
  <c r="BB120" i="3" s="1"/>
  <c r="BB121" i="3" s="1"/>
  <c r="BB122" i="3" s="1"/>
  <c r="BB123" i="3" s="1"/>
  <c r="BB124" i="3" s="1"/>
  <c r="BB125" i="3" s="1"/>
  <c r="BB126" i="3" s="1"/>
  <c r="BB127" i="3" s="1"/>
  <c r="BB128" i="3" s="1"/>
  <c r="BB129" i="3" s="1"/>
  <c r="BB130" i="3" s="1"/>
  <c r="BB131" i="3" s="1"/>
  <c r="BB132" i="3" s="1"/>
  <c r="BB133" i="3" s="1"/>
  <c r="BB134" i="3" s="1"/>
  <c r="BB135" i="3" s="1"/>
  <c r="BB136" i="3" s="1"/>
  <c r="BB137" i="3" s="1"/>
  <c r="BB138" i="3" s="1"/>
  <c r="BB139" i="3" s="1"/>
  <c r="BB140" i="3" s="1"/>
  <c r="BB141" i="3" s="1"/>
  <c r="BB142" i="3" s="1"/>
  <c r="BB143" i="3" s="1"/>
  <c r="BB144" i="3" s="1"/>
  <c r="BB145" i="3" s="1"/>
  <c r="BB146" i="3" s="1"/>
  <c r="BB147" i="3" s="1"/>
  <c r="BB148" i="3" s="1"/>
  <c r="BB149" i="3" s="1"/>
  <c r="BB150" i="3" s="1"/>
  <c r="BB151" i="3" s="1"/>
  <c r="BB152" i="3" s="1"/>
  <c r="BB153" i="3" s="1"/>
  <c r="BB154" i="3" s="1"/>
  <c r="BB155" i="3" s="1"/>
  <c r="BB156" i="3" s="1"/>
  <c r="BB157" i="3" s="1"/>
  <c r="BB158" i="3" s="1"/>
  <c r="BB159" i="3" s="1"/>
  <c r="BB160" i="3" s="1"/>
  <c r="BB161" i="3" s="1"/>
  <c r="BB162" i="3" s="1"/>
  <c r="BB163" i="3" s="1"/>
  <c r="BB164" i="3" s="1"/>
  <c r="BB165" i="3" s="1"/>
  <c r="BB166" i="3" s="1"/>
  <c r="BB167" i="3" s="1"/>
  <c r="BB168" i="3" s="1"/>
  <c r="BB169" i="3" s="1"/>
  <c r="BB170" i="3" s="1"/>
  <c r="BB171" i="3" s="1"/>
  <c r="BB172" i="3" s="1"/>
  <c r="BB173" i="3" s="1"/>
  <c r="BB174" i="3" s="1"/>
  <c r="BB175" i="3" s="1"/>
  <c r="BB176" i="3" s="1"/>
  <c r="BB177" i="3" s="1"/>
  <c r="BB178" i="3" s="1"/>
  <c r="BB179" i="3" s="1"/>
  <c r="BB180" i="3" s="1"/>
  <c r="BB181" i="3" s="1"/>
  <c r="BB182" i="3" s="1"/>
  <c r="BB183" i="3" s="1"/>
  <c r="BB184" i="3" s="1"/>
  <c r="BB185" i="3" s="1"/>
  <c r="BB186" i="3" s="1"/>
  <c r="BB187" i="3" s="1"/>
  <c r="BB188" i="3" s="1"/>
  <c r="BB189" i="3" s="1"/>
  <c r="BB190" i="3" s="1"/>
  <c r="BB191" i="3" s="1"/>
  <c r="BB192" i="3" s="1"/>
  <c r="BB193" i="3" s="1"/>
  <c r="AX2" i="3"/>
  <c r="AX3" i="3" s="1"/>
  <c r="AX4" i="3" s="1"/>
  <c r="AX5" i="3" s="1"/>
  <c r="AX6" i="3" s="1"/>
  <c r="AX7" i="3" s="1"/>
  <c r="AX8" i="3" s="1"/>
  <c r="AX9" i="3" s="1"/>
  <c r="AX10" i="3" s="1"/>
  <c r="AX11" i="3" s="1"/>
  <c r="AX12" i="3" s="1"/>
  <c r="AX13" i="3" s="1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X30" i="3" s="1"/>
  <c r="AX31" i="3" s="1"/>
  <c r="AX32" i="3" s="1"/>
  <c r="AX33" i="3" s="1"/>
  <c r="AX34" i="3" s="1"/>
  <c r="AX35" i="3" s="1"/>
  <c r="AX36" i="3" s="1"/>
  <c r="AX37" i="3" s="1"/>
  <c r="AX38" i="3" s="1"/>
  <c r="AX39" i="3" s="1"/>
  <c r="AX40" i="3" s="1"/>
  <c r="AX41" i="3" s="1"/>
  <c r="AX42" i="3" s="1"/>
  <c r="AX43" i="3" s="1"/>
  <c r="AX44" i="3" s="1"/>
  <c r="AX45" i="3" s="1"/>
  <c r="AX46" i="3" s="1"/>
  <c r="AX47" i="3" s="1"/>
  <c r="AX48" i="3" s="1"/>
  <c r="AX49" i="3" s="1"/>
  <c r="AX50" i="3" s="1"/>
  <c r="AX51" i="3" s="1"/>
  <c r="AX52" i="3" s="1"/>
  <c r="AX53" i="3" s="1"/>
  <c r="AX54" i="3" s="1"/>
  <c r="AX55" i="3" s="1"/>
  <c r="AX56" i="3" s="1"/>
  <c r="AX57" i="3" s="1"/>
  <c r="AX58" i="3" s="1"/>
  <c r="AX59" i="3" s="1"/>
  <c r="AX60" i="3" s="1"/>
  <c r="AX61" i="3" s="1"/>
  <c r="AX62" i="3" s="1"/>
  <c r="AX63" i="3" s="1"/>
  <c r="AX64" i="3" s="1"/>
  <c r="AX65" i="3" s="1"/>
  <c r="AX66" i="3" s="1"/>
  <c r="AX67" i="3" s="1"/>
  <c r="AX68" i="3" s="1"/>
  <c r="AX69" i="3" s="1"/>
  <c r="AX70" i="3" s="1"/>
  <c r="AX71" i="3" s="1"/>
  <c r="AX72" i="3" s="1"/>
  <c r="AX73" i="3" s="1"/>
  <c r="AX74" i="3" s="1"/>
  <c r="AX75" i="3" s="1"/>
  <c r="AX76" i="3" s="1"/>
  <c r="AX77" i="3" s="1"/>
  <c r="AX78" i="3" s="1"/>
  <c r="AX79" i="3" s="1"/>
  <c r="AX80" i="3" s="1"/>
  <c r="AX81" i="3" s="1"/>
  <c r="AX82" i="3" s="1"/>
  <c r="AX83" i="3" s="1"/>
  <c r="AX84" i="3" s="1"/>
  <c r="AX85" i="3" s="1"/>
  <c r="AX86" i="3" s="1"/>
  <c r="AX87" i="3" s="1"/>
  <c r="AX88" i="3" s="1"/>
  <c r="AX89" i="3" s="1"/>
  <c r="AX90" i="3" s="1"/>
  <c r="AX91" i="3" s="1"/>
  <c r="AX92" i="3" s="1"/>
  <c r="AX93" i="3" s="1"/>
  <c r="AX94" i="3" s="1"/>
  <c r="AX95" i="3" s="1"/>
  <c r="AX96" i="3" s="1"/>
  <c r="AX97" i="3" s="1"/>
  <c r="AX98" i="3" s="1"/>
  <c r="AX99" i="3" s="1"/>
  <c r="AX100" i="3" s="1"/>
  <c r="AX101" i="3" s="1"/>
  <c r="AX102" i="3" s="1"/>
  <c r="AX103" i="3" s="1"/>
  <c r="AX104" i="3" s="1"/>
  <c r="AX105" i="3" s="1"/>
  <c r="AX106" i="3" s="1"/>
  <c r="AX107" i="3" s="1"/>
  <c r="AX108" i="3" s="1"/>
  <c r="AX109" i="3" s="1"/>
  <c r="AX110" i="3" s="1"/>
  <c r="AX111" i="3" s="1"/>
  <c r="AX112" i="3" s="1"/>
  <c r="AX113" i="3" s="1"/>
  <c r="AX114" i="3" s="1"/>
  <c r="AX115" i="3" s="1"/>
  <c r="AX116" i="3" s="1"/>
  <c r="AX117" i="3" s="1"/>
  <c r="AX118" i="3" s="1"/>
  <c r="AX119" i="3" s="1"/>
  <c r="AX120" i="3" s="1"/>
  <c r="AX121" i="3" s="1"/>
  <c r="AX122" i="3" s="1"/>
  <c r="AX123" i="3" s="1"/>
  <c r="AX124" i="3" s="1"/>
  <c r="AX125" i="3" s="1"/>
  <c r="AX126" i="3" s="1"/>
  <c r="AX127" i="3" s="1"/>
  <c r="AX128" i="3" s="1"/>
  <c r="AX129" i="3" s="1"/>
  <c r="AX130" i="3" s="1"/>
  <c r="AX131" i="3" s="1"/>
  <c r="AX132" i="3" s="1"/>
  <c r="AX133" i="3" s="1"/>
  <c r="AX134" i="3" s="1"/>
  <c r="AX135" i="3" s="1"/>
  <c r="AX136" i="3" s="1"/>
  <c r="AX137" i="3" s="1"/>
  <c r="AX138" i="3" s="1"/>
  <c r="AX139" i="3" s="1"/>
  <c r="AX140" i="3" s="1"/>
  <c r="AX141" i="3" s="1"/>
  <c r="AX142" i="3" s="1"/>
  <c r="AX143" i="3" s="1"/>
  <c r="AX144" i="3" s="1"/>
  <c r="AX145" i="3" s="1"/>
  <c r="AX146" i="3" s="1"/>
  <c r="AX147" i="3" s="1"/>
  <c r="AX148" i="3" s="1"/>
  <c r="AX149" i="3" s="1"/>
  <c r="AX150" i="3" s="1"/>
  <c r="AX151" i="3" s="1"/>
  <c r="AX152" i="3" s="1"/>
  <c r="AX153" i="3" s="1"/>
  <c r="AX154" i="3" s="1"/>
  <c r="AX155" i="3" s="1"/>
  <c r="AX156" i="3" s="1"/>
  <c r="AX157" i="3" s="1"/>
  <c r="AX158" i="3" s="1"/>
  <c r="AX159" i="3" s="1"/>
  <c r="AX160" i="3" s="1"/>
  <c r="AX161" i="3" s="1"/>
  <c r="AX162" i="3" s="1"/>
  <c r="AX163" i="3" s="1"/>
  <c r="AX164" i="3" s="1"/>
  <c r="AX165" i="3" s="1"/>
  <c r="AX166" i="3" s="1"/>
  <c r="AX167" i="3" s="1"/>
  <c r="AX168" i="3" s="1"/>
  <c r="AX169" i="3" s="1"/>
  <c r="AX170" i="3" s="1"/>
  <c r="AX171" i="3" s="1"/>
  <c r="AX172" i="3" s="1"/>
  <c r="AX173" i="3" s="1"/>
  <c r="AX174" i="3" s="1"/>
  <c r="AX175" i="3" s="1"/>
  <c r="AX176" i="3" s="1"/>
  <c r="AX177" i="3" s="1"/>
  <c r="AX178" i="3" s="1"/>
  <c r="AX179" i="3" s="1"/>
  <c r="AX180" i="3" s="1"/>
  <c r="AX181" i="3" s="1"/>
  <c r="AX182" i="3" s="1"/>
  <c r="AX183" i="3" s="1"/>
  <c r="AX184" i="3" s="1"/>
  <c r="AX185" i="3" s="1"/>
  <c r="AX186" i="3" s="1"/>
  <c r="AX187" i="3" s="1"/>
  <c r="AX188" i="3" s="1"/>
  <c r="AX189" i="3" s="1"/>
  <c r="AX190" i="3" s="1"/>
  <c r="AX191" i="3" s="1"/>
  <c r="AX192" i="3" s="1"/>
  <c r="AX193" i="3" s="1"/>
  <c r="BA1" i="3"/>
  <c r="AW1" i="3"/>
  <c r="BA2" i="3"/>
  <c r="BA3" i="3" s="1"/>
  <c r="BA4" i="3" s="1"/>
  <c r="BA5" i="3" s="1"/>
  <c r="BA6" i="3" s="1"/>
  <c r="BA7" i="3" s="1"/>
  <c r="BA8" i="3" s="1"/>
  <c r="BA9" i="3" s="1"/>
  <c r="BA10" i="3" s="1"/>
  <c r="BA11" i="3" s="1"/>
  <c r="BA12" i="3" s="1"/>
  <c r="BA13" i="3" s="1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4" i="3" s="1"/>
  <c r="BA35" i="3" s="1"/>
  <c r="BA36" i="3" s="1"/>
  <c r="BA37" i="3" s="1"/>
  <c r="BA38" i="3" s="1"/>
  <c r="BA39" i="3" s="1"/>
  <c r="BA40" i="3" s="1"/>
  <c r="BA41" i="3" s="1"/>
  <c r="BA42" i="3" s="1"/>
  <c r="BA43" i="3" s="1"/>
  <c r="BA44" i="3" s="1"/>
  <c r="BA45" i="3" s="1"/>
  <c r="BA46" i="3" s="1"/>
  <c r="BA47" i="3" s="1"/>
  <c r="BA48" i="3" s="1"/>
  <c r="BA49" i="3" s="1"/>
  <c r="BA50" i="3" s="1"/>
  <c r="BA51" i="3" s="1"/>
  <c r="BA52" i="3" s="1"/>
  <c r="BA53" i="3" s="1"/>
  <c r="BA54" i="3" s="1"/>
  <c r="BA55" i="3" s="1"/>
  <c r="BA56" i="3" s="1"/>
  <c r="BA57" i="3" s="1"/>
  <c r="BA58" i="3" s="1"/>
  <c r="BA59" i="3" s="1"/>
  <c r="BA60" i="3" s="1"/>
  <c r="BA61" i="3" s="1"/>
  <c r="BA62" i="3" s="1"/>
  <c r="BA63" i="3" s="1"/>
  <c r="BA64" i="3" s="1"/>
  <c r="BA65" i="3" s="1"/>
  <c r="BA66" i="3" s="1"/>
  <c r="BA67" i="3" s="1"/>
  <c r="BA68" i="3" s="1"/>
  <c r="BA69" i="3" s="1"/>
  <c r="BA70" i="3" s="1"/>
  <c r="BA71" i="3" s="1"/>
  <c r="BA72" i="3" s="1"/>
  <c r="BA73" i="3" s="1"/>
  <c r="BA74" i="3" s="1"/>
  <c r="BA75" i="3" s="1"/>
  <c r="BA76" i="3" s="1"/>
  <c r="BA77" i="3" s="1"/>
  <c r="BA78" i="3" s="1"/>
  <c r="BA79" i="3" s="1"/>
  <c r="BA80" i="3" s="1"/>
  <c r="BA81" i="3" s="1"/>
  <c r="BA82" i="3" s="1"/>
  <c r="BA83" i="3" s="1"/>
  <c r="BA84" i="3" s="1"/>
  <c r="BA85" i="3" s="1"/>
  <c r="BA86" i="3" s="1"/>
  <c r="BA87" i="3" s="1"/>
  <c r="BA88" i="3" s="1"/>
  <c r="BA89" i="3" s="1"/>
  <c r="BA90" i="3" s="1"/>
  <c r="BA91" i="3" s="1"/>
  <c r="BA92" i="3" s="1"/>
  <c r="BA93" i="3" s="1"/>
  <c r="BA94" i="3" s="1"/>
  <c r="BA95" i="3" s="1"/>
  <c r="BA96" i="3" s="1"/>
  <c r="BA97" i="3" s="1"/>
  <c r="BA98" i="3" s="1"/>
  <c r="BA99" i="3" s="1"/>
  <c r="BA100" i="3" s="1"/>
  <c r="BA101" i="3" s="1"/>
  <c r="BA102" i="3" s="1"/>
  <c r="BA103" i="3" s="1"/>
  <c r="BA104" i="3" s="1"/>
  <c r="BA105" i="3" s="1"/>
  <c r="BA106" i="3" s="1"/>
  <c r="BA107" i="3" s="1"/>
  <c r="BA108" i="3" s="1"/>
  <c r="BA109" i="3" s="1"/>
  <c r="BA110" i="3" s="1"/>
  <c r="BA111" i="3" s="1"/>
  <c r="BA112" i="3" s="1"/>
  <c r="BA113" i="3" s="1"/>
  <c r="BA114" i="3" s="1"/>
  <c r="BA115" i="3" s="1"/>
  <c r="BA116" i="3" s="1"/>
  <c r="BA117" i="3" s="1"/>
  <c r="BA118" i="3" s="1"/>
  <c r="BA119" i="3" s="1"/>
  <c r="BA120" i="3" s="1"/>
  <c r="BA121" i="3" s="1"/>
  <c r="BA122" i="3" s="1"/>
  <c r="BA123" i="3" s="1"/>
  <c r="BA124" i="3" s="1"/>
  <c r="BA125" i="3" s="1"/>
  <c r="BA126" i="3" s="1"/>
  <c r="BA127" i="3" s="1"/>
  <c r="BA128" i="3" s="1"/>
  <c r="BA129" i="3" s="1"/>
  <c r="BA130" i="3" s="1"/>
  <c r="BA131" i="3" s="1"/>
  <c r="BA132" i="3" s="1"/>
  <c r="BA133" i="3" s="1"/>
  <c r="BA134" i="3" s="1"/>
  <c r="BA135" i="3" s="1"/>
  <c r="BA136" i="3" s="1"/>
  <c r="BA137" i="3" s="1"/>
  <c r="BA138" i="3" s="1"/>
  <c r="BA139" i="3" s="1"/>
  <c r="BA140" i="3" s="1"/>
  <c r="BA141" i="3" s="1"/>
  <c r="BA142" i="3" s="1"/>
  <c r="BA143" i="3" s="1"/>
  <c r="BA144" i="3" s="1"/>
  <c r="BA145" i="3" s="1"/>
  <c r="BA146" i="3" s="1"/>
  <c r="BA147" i="3" s="1"/>
  <c r="BA148" i="3" s="1"/>
  <c r="BA149" i="3" s="1"/>
  <c r="BA150" i="3" s="1"/>
  <c r="BA151" i="3" s="1"/>
  <c r="BA152" i="3" s="1"/>
  <c r="BA153" i="3" s="1"/>
  <c r="BA154" i="3" s="1"/>
  <c r="BA155" i="3" s="1"/>
  <c r="BA156" i="3" s="1"/>
  <c r="BA157" i="3" s="1"/>
  <c r="BA158" i="3" s="1"/>
  <c r="BA159" i="3" s="1"/>
  <c r="BA160" i="3" s="1"/>
  <c r="BA161" i="3" s="1"/>
  <c r="BA162" i="3" s="1"/>
  <c r="BA163" i="3" s="1"/>
  <c r="BA164" i="3" s="1"/>
  <c r="BA165" i="3" s="1"/>
  <c r="BA166" i="3" s="1"/>
  <c r="BA167" i="3" s="1"/>
  <c r="BA168" i="3" s="1"/>
  <c r="BA169" i="3" s="1"/>
  <c r="BA170" i="3" s="1"/>
  <c r="BA171" i="3" s="1"/>
  <c r="BA172" i="3" s="1"/>
  <c r="BA173" i="3" s="1"/>
  <c r="BA174" i="3" s="1"/>
  <c r="BA175" i="3" s="1"/>
  <c r="BA176" i="3" s="1"/>
  <c r="BA177" i="3" s="1"/>
  <c r="BA178" i="3" s="1"/>
  <c r="BA179" i="3" s="1"/>
  <c r="BA180" i="3" s="1"/>
  <c r="BA181" i="3" s="1"/>
  <c r="BA182" i="3" s="1"/>
  <c r="BA183" i="3" s="1"/>
  <c r="BA184" i="3" s="1"/>
  <c r="BA185" i="3" s="1"/>
  <c r="BA186" i="3" s="1"/>
  <c r="BA187" i="3" s="1"/>
  <c r="BA188" i="3" s="1"/>
  <c r="BA189" i="3" s="1"/>
  <c r="BA190" i="3" s="1"/>
  <c r="BA191" i="3" s="1"/>
  <c r="BA192" i="3" s="1"/>
  <c r="BA193" i="3" s="1"/>
  <c r="AW2" i="3"/>
  <c r="AW3" i="3" s="1"/>
  <c r="AW4" i="3" s="1"/>
  <c r="AW5" i="3" s="1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W33" i="3" s="1"/>
  <c r="AW34" i="3" s="1"/>
  <c r="AW35" i="3" s="1"/>
  <c r="AW36" i="3" s="1"/>
  <c r="AW37" i="3" s="1"/>
  <c r="AW38" i="3" s="1"/>
  <c r="AW39" i="3" s="1"/>
  <c r="AW40" i="3" s="1"/>
  <c r="AW41" i="3" s="1"/>
  <c r="AW42" i="3" s="1"/>
  <c r="AW43" i="3" s="1"/>
  <c r="AW44" i="3" s="1"/>
  <c r="AW45" i="3" s="1"/>
  <c r="AW46" i="3" s="1"/>
  <c r="AW47" i="3" s="1"/>
  <c r="AW48" i="3" s="1"/>
  <c r="AW49" i="3" s="1"/>
  <c r="AW50" i="3" s="1"/>
  <c r="AW51" i="3" s="1"/>
  <c r="AW52" i="3" s="1"/>
  <c r="AW53" i="3" s="1"/>
  <c r="AW54" i="3" s="1"/>
  <c r="AW55" i="3" s="1"/>
  <c r="AW56" i="3" s="1"/>
  <c r="AW57" i="3" s="1"/>
  <c r="AW58" i="3" s="1"/>
  <c r="AW59" i="3" s="1"/>
  <c r="AW60" i="3" s="1"/>
  <c r="AW61" i="3" s="1"/>
  <c r="AW62" i="3" s="1"/>
  <c r="AW63" i="3" s="1"/>
  <c r="AW64" i="3" s="1"/>
  <c r="AW65" i="3" s="1"/>
  <c r="AW66" i="3" s="1"/>
  <c r="AW67" i="3" s="1"/>
  <c r="AW68" i="3" s="1"/>
  <c r="AW69" i="3" s="1"/>
  <c r="AW70" i="3" s="1"/>
  <c r="AW71" i="3" s="1"/>
  <c r="AW72" i="3" s="1"/>
  <c r="AW73" i="3" s="1"/>
  <c r="AW74" i="3" s="1"/>
  <c r="AW75" i="3" s="1"/>
  <c r="AW76" i="3" s="1"/>
  <c r="AW77" i="3" s="1"/>
  <c r="AW78" i="3" s="1"/>
  <c r="AW79" i="3" s="1"/>
  <c r="AW80" i="3" s="1"/>
  <c r="AW81" i="3" s="1"/>
  <c r="AW82" i="3" s="1"/>
  <c r="AW83" i="3" s="1"/>
  <c r="AW84" i="3" s="1"/>
  <c r="AW85" i="3" s="1"/>
  <c r="AW86" i="3" s="1"/>
  <c r="AW87" i="3" s="1"/>
  <c r="AW88" i="3" s="1"/>
  <c r="AW89" i="3" s="1"/>
  <c r="AW90" i="3" s="1"/>
  <c r="AW91" i="3" s="1"/>
  <c r="AW92" i="3" s="1"/>
  <c r="AW93" i="3" s="1"/>
  <c r="AW94" i="3" s="1"/>
  <c r="AW95" i="3" s="1"/>
  <c r="AW96" i="3" s="1"/>
  <c r="AW97" i="3" s="1"/>
  <c r="AW98" i="3" s="1"/>
  <c r="AW99" i="3" s="1"/>
  <c r="AW100" i="3" s="1"/>
  <c r="AW101" i="3" s="1"/>
  <c r="AW102" i="3" s="1"/>
  <c r="AW103" i="3" s="1"/>
  <c r="AW104" i="3" s="1"/>
  <c r="AW105" i="3" s="1"/>
  <c r="AW106" i="3" s="1"/>
  <c r="AW107" i="3" s="1"/>
  <c r="AW108" i="3" s="1"/>
  <c r="AW109" i="3" s="1"/>
  <c r="AW110" i="3" s="1"/>
  <c r="AW111" i="3" s="1"/>
  <c r="AW112" i="3" s="1"/>
  <c r="AW113" i="3" s="1"/>
  <c r="AW114" i="3" s="1"/>
  <c r="AW115" i="3" s="1"/>
  <c r="AW116" i="3" s="1"/>
  <c r="AW117" i="3" s="1"/>
  <c r="AW118" i="3" s="1"/>
  <c r="AW119" i="3" s="1"/>
  <c r="AW120" i="3" s="1"/>
  <c r="AW121" i="3" s="1"/>
  <c r="AW122" i="3" s="1"/>
  <c r="AW123" i="3" s="1"/>
  <c r="AW124" i="3" s="1"/>
  <c r="AW125" i="3" s="1"/>
  <c r="AW126" i="3" s="1"/>
  <c r="AW127" i="3" s="1"/>
  <c r="AW128" i="3" s="1"/>
  <c r="AW129" i="3" s="1"/>
  <c r="AW130" i="3" s="1"/>
  <c r="AW131" i="3" s="1"/>
  <c r="AW132" i="3" s="1"/>
  <c r="AW133" i="3" s="1"/>
  <c r="AW134" i="3" s="1"/>
  <c r="AW135" i="3" s="1"/>
  <c r="AW136" i="3" s="1"/>
  <c r="AW137" i="3" s="1"/>
  <c r="AW138" i="3" s="1"/>
  <c r="AW139" i="3" s="1"/>
  <c r="AW140" i="3" s="1"/>
  <c r="AW141" i="3" s="1"/>
  <c r="AW142" i="3" s="1"/>
  <c r="AW143" i="3" s="1"/>
  <c r="AW144" i="3" s="1"/>
  <c r="AW145" i="3" s="1"/>
  <c r="AW146" i="3" s="1"/>
  <c r="AW147" i="3" s="1"/>
  <c r="AW148" i="3" s="1"/>
  <c r="AW149" i="3" s="1"/>
  <c r="AW150" i="3" s="1"/>
  <c r="AW151" i="3" s="1"/>
  <c r="AW152" i="3" s="1"/>
  <c r="AW153" i="3" s="1"/>
  <c r="AW154" i="3" s="1"/>
  <c r="AW155" i="3" s="1"/>
  <c r="AW156" i="3" s="1"/>
  <c r="AW157" i="3" s="1"/>
  <c r="AW158" i="3" s="1"/>
  <c r="AW159" i="3" s="1"/>
  <c r="AW160" i="3" s="1"/>
  <c r="AW161" i="3" s="1"/>
  <c r="AW162" i="3" s="1"/>
  <c r="AW163" i="3" s="1"/>
  <c r="AW164" i="3" s="1"/>
  <c r="AW165" i="3" s="1"/>
  <c r="AW166" i="3" s="1"/>
  <c r="AW167" i="3" s="1"/>
  <c r="AW168" i="3" s="1"/>
  <c r="AW169" i="3" s="1"/>
  <c r="AW170" i="3" s="1"/>
  <c r="AW171" i="3" s="1"/>
  <c r="AW172" i="3" s="1"/>
  <c r="AW173" i="3" s="1"/>
  <c r="AW174" i="3" s="1"/>
  <c r="AW175" i="3" s="1"/>
  <c r="AW176" i="3" s="1"/>
  <c r="AW177" i="3" s="1"/>
  <c r="AW178" i="3" s="1"/>
  <c r="AW179" i="3" s="1"/>
  <c r="AW180" i="3" s="1"/>
  <c r="AW181" i="3" s="1"/>
  <c r="AW182" i="3" s="1"/>
  <c r="AW183" i="3" s="1"/>
  <c r="AW184" i="3" s="1"/>
  <c r="AW185" i="3" s="1"/>
  <c r="AW186" i="3" s="1"/>
  <c r="AW187" i="3" s="1"/>
  <c r="AW188" i="3" s="1"/>
  <c r="AW189" i="3" s="1"/>
  <c r="AW190" i="3" s="1"/>
  <c r="AW191" i="3" s="1"/>
  <c r="AW192" i="3" s="1"/>
  <c r="AW193" i="3" s="1"/>
  <c r="AZ1" i="3"/>
  <c r="AI1" i="3"/>
  <c r="AJ2" i="3"/>
  <c r="AJ3" i="3" s="1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J86" i="3" s="1"/>
  <c r="AJ87" i="3" s="1"/>
  <c r="AJ88" i="3" s="1"/>
  <c r="AJ89" i="3" s="1"/>
  <c r="AJ90" i="3" s="1"/>
  <c r="AJ91" i="3" s="1"/>
  <c r="AJ92" i="3" s="1"/>
  <c r="AJ93" i="3" s="1"/>
  <c r="AJ94" i="3" s="1"/>
  <c r="AJ95" i="3" s="1"/>
  <c r="AJ96" i="3" s="1"/>
  <c r="AJ97" i="3" s="1"/>
  <c r="AJ98" i="3" s="1"/>
  <c r="AJ99" i="3" s="1"/>
  <c r="AJ100" i="3" s="1"/>
  <c r="AJ101" i="3" s="1"/>
  <c r="AJ102" i="3" s="1"/>
  <c r="AJ103" i="3" s="1"/>
  <c r="AJ104" i="3" s="1"/>
  <c r="AJ105" i="3" s="1"/>
  <c r="AJ106" i="3" s="1"/>
  <c r="AJ107" i="3" s="1"/>
  <c r="AJ108" i="3" s="1"/>
  <c r="AJ109" i="3" s="1"/>
  <c r="AJ110" i="3" s="1"/>
  <c r="AJ111" i="3" s="1"/>
  <c r="AJ112" i="3" s="1"/>
  <c r="AJ113" i="3" s="1"/>
  <c r="AJ114" i="3" s="1"/>
  <c r="AJ115" i="3" s="1"/>
  <c r="AJ116" i="3" s="1"/>
  <c r="AJ117" i="3" s="1"/>
  <c r="AJ118" i="3" s="1"/>
  <c r="AJ119" i="3" s="1"/>
  <c r="AJ120" i="3" s="1"/>
  <c r="AJ121" i="3" s="1"/>
  <c r="AJ122" i="3" s="1"/>
  <c r="AJ123" i="3" s="1"/>
  <c r="AJ124" i="3" s="1"/>
  <c r="AJ125" i="3" s="1"/>
  <c r="AJ126" i="3" s="1"/>
  <c r="AJ127" i="3" s="1"/>
  <c r="AJ128" i="3" s="1"/>
  <c r="AJ129" i="3" s="1"/>
  <c r="AJ130" i="3" s="1"/>
  <c r="AJ131" i="3" s="1"/>
  <c r="AJ132" i="3" s="1"/>
  <c r="AJ133" i="3" s="1"/>
  <c r="AJ134" i="3" s="1"/>
  <c r="AJ135" i="3" s="1"/>
  <c r="AJ136" i="3" s="1"/>
  <c r="AJ137" i="3" s="1"/>
  <c r="AJ138" i="3" s="1"/>
  <c r="AJ139" i="3" s="1"/>
  <c r="AJ140" i="3" s="1"/>
  <c r="AJ141" i="3" s="1"/>
  <c r="AJ142" i="3" s="1"/>
  <c r="AJ143" i="3" s="1"/>
  <c r="AJ144" i="3" s="1"/>
  <c r="AJ145" i="3" s="1"/>
  <c r="AJ146" i="3" s="1"/>
  <c r="AJ147" i="3" s="1"/>
  <c r="AJ148" i="3" s="1"/>
  <c r="AJ149" i="3" s="1"/>
  <c r="AJ150" i="3" s="1"/>
  <c r="AJ151" i="3" s="1"/>
  <c r="AJ152" i="3" s="1"/>
  <c r="AJ153" i="3" s="1"/>
  <c r="AJ154" i="3" s="1"/>
  <c r="AJ155" i="3" s="1"/>
  <c r="AJ156" i="3" s="1"/>
  <c r="AJ157" i="3" s="1"/>
  <c r="AJ158" i="3" s="1"/>
  <c r="AJ159" i="3" s="1"/>
  <c r="AJ160" i="3" s="1"/>
  <c r="AJ161" i="3" s="1"/>
  <c r="AJ162" i="3" s="1"/>
  <c r="AJ163" i="3" s="1"/>
  <c r="AJ164" i="3" s="1"/>
  <c r="AJ165" i="3" s="1"/>
  <c r="AJ166" i="3" s="1"/>
  <c r="AJ167" i="3" s="1"/>
  <c r="AJ168" i="3" s="1"/>
  <c r="AJ169" i="3" s="1"/>
  <c r="AJ170" i="3" s="1"/>
  <c r="AJ171" i="3" s="1"/>
  <c r="AJ172" i="3" s="1"/>
  <c r="AJ173" i="3" s="1"/>
  <c r="AJ174" i="3" s="1"/>
  <c r="AJ175" i="3" s="1"/>
  <c r="AJ176" i="3" s="1"/>
  <c r="AJ177" i="3" s="1"/>
  <c r="AJ178" i="3" s="1"/>
  <c r="AJ179" i="3" s="1"/>
  <c r="AJ180" i="3" s="1"/>
  <c r="AJ181" i="3" s="1"/>
  <c r="AJ182" i="3" s="1"/>
  <c r="AJ183" i="3" s="1"/>
  <c r="AJ184" i="3" s="1"/>
  <c r="AJ185" i="3" s="1"/>
  <c r="AJ186" i="3" s="1"/>
  <c r="AJ187" i="3" s="1"/>
  <c r="AJ188" i="3" s="1"/>
  <c r="AJ189" i="3" s="1"/>
  <c r="AJ190" i="3" s="1"/>
  <c r="AJ191" i="3" s="1"/>
  <c r="AJ192" i="3" s="1"/>
  <c r="AJ193" i="3" s="1"/>
  <c r="AJ1" i="3"/>
  <c r="AK2" i="3"/>
  <c r="AK3" i="3" s="1"/>
  <c r="AK4" i="3" s="1"/>
  <c r="AK5" i="3" s="1"/>
  <c r="AK6" i="3" s="1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AK64" i="3" s="1"/>
  <c r="AK65" i="3" s="1"/>
  <c r="AK66" i="3" s="1"/>
  <c r="AK67" i="3" s="1"/>
  <c r="AK68" i="3" s="1"/>
  <c r="AK69" i="3" s="1"/>
  <c r="AK70" i="3" s="1"/>
  <c r="AK71" i="3" s="1"/>
  <c r="AK72" i="3" s="1"/>
  <c r="AK73" i="3" s="1"/>
  <c r="AK74" i="3" s="1"/>
  <c r="AK75" i="3" s="1"/>
  <c r="AK76" i="3" s="1"/>
  <c r="AK77" i="3" s="1"/>
  <c r="AK78" i="3" s="1"/>
  <c r="AK79" i="3" s="1"/>
  <c r="AK80" i="3" s="1"/>
  <c r="AK81" i="3" s="1"/>
  <c r="AK82" i="3" s="1"/>
  <c r="AK83" i="3" s="1"/>
  <c r="AK84" i="3" s="1"/>
  <c r="AK85" i="3" s="1"/>
  <c r="AK86" i="3" s="1"/>
  <c r="AK87" i="3" s="1"/>
  <c r="AK88" i="3" s="1"/>
  <c r="AK89" i="3" s="1"/>
  <c r="AK90" i="3" s="1"/>
  <c r="AK91" i="3" s="1"/>
  <c r="AK92" i="3" s="1"/>
  <c r="AK93" i="3" s="1"/>
  <c r="AK94" i="3" s="1"/>
  <c r="AK95" i="3" s="1"/>
  <c r="AK96" i="3" s="1"/>
  <c r="AK97" i="3" s="1"/>
  <c r="AK98" i="3" s="1"/>
  <c r="AK99" i="3" s="1"/>
  <c r="AK100" i="3" s="1"/>
  <c r="AK101" i="3" s="1"/>
  <c r="AK102" i="3" s="1"/>
  <c r="AK103" i="3" s="1"/>
  <c r="AK104" i="3" s="1"/>
  <c r="AK105" i="3" s="1"/>
  <c r="AK106" i="3" s="1"/>
  <c r="AK107" i="3" s="1"/>
  <c r="AK108" i="3" s="1"/>
  <c r="AK109" i="3" s="1"/>
  <c r="AK110" i="3" s="1"/>
  <c r="AK111" i="3" s="1"/>
  <c r="AK112" i="3" s="1"/>
  <c r="AK113" i="3" s="1"/>
  <c r="AK114" i="3" s="1"/>
  <c r="AK115" i="3" s="1"/>
  <c r="AK116" i="3" s="1"/>
  <c r="AK117" i="3" s="1"/>
  <c r="AK118" i="3" s="1"/>
  <c r="AK119" i="3" s="1"/>
  <c r="AK120" i="3" s="1"/>
  <c r="AK121" i="3" s="1"/>
  <c r="AK122" i="3" s="1"/>
  <c r="AK123" i="3" s="1"/>
  <c r="AK124" i="3" s="1"/>
  <c r="AK125" i="3" s="1"/>
  <c r="AK126" i="3" s="1"/>
  <c r="AK127" i="3" s="1"/>
  <c r="AK128" i="3" s="1"/>
  <c r="AK129" i="3" s="1"/>
  <c r="AK130" i="3" s="1"/>
  <c r="AK131" i="3" s="1"/>
  <c r="AK132" i="3" s="1"/>
  <c r="AK133" i="3" s="1"/>
  <c r="AK134" i="3" s="1"/>
  <c r="AK135" i="3" s="1"/>
  <c r="AK136" i="3" s="1"/>
  <c r="AK137" i="3" s="1"/>
  <c r="AK138" i="3" s="1"/>
  <c r="AK139" i="3" s="1"/>
  <c r="AK140" i="3" s="1"/>
  <c r="AK141" i="3" s="1"/>
  <c r="AK142" i="3" s="1"/>
  <c r="AK143" i="3" s="1"/>
  <c r="AK144" i="3" s="1"/>
  <c r="AK145" i="3" s="1"/>
  <c r="AK146" i="3" s="1"/>
  <c r="AK147" i="3" s="1"/>
  <c r="AK148" i="3" s="1"/>
  <c r="AK149" i="3" s="1"/>
  <c r="AK150" i="3" s="1"/>
  <c r="AK151" i="3" s="1"/>
  <c r="AK152" i="3" s="1"/>
  <c r="AK153" i="3" s="1"/>
  <c r="AK154" i="3" s="1"/>
  <c r="AK155" i="3" s="1"/>
  <c r="AK156" i="3" s="1"/>
  <c r="AK157" i="3" s="1"/>
  <c r="AK158" i="3" s="1"/>
  <c r="AK159" i="3" s="1"/>
  <c r="AK160" i="3" s="1"/>
  <c r="AK161" i="3" s="1"/>
  <c r="AK162" i="3" s="1"/>
  <c r="AK163" i="3" s="1"/>
  <c r="AK164" i="3" s="1"/>
  <c r="AK165" i="3" s="1"/>
  <c r="AK166" i="3" s="1"/>
  <c r="AK167" i="3" s="1"/>
  <c r="AK168" i="3" s="1"/>
  <c r="AK169" i="3" s="1"/>
  <c r="AK170" i="3" s="1"/>
  <c r="AK171" i="3" s="1"/>
  <c r="AK172" i="3" s="1"/>
  <c r="AK173" i="3" s="1"/>
  <c r="AK174" i="3" s="1"/>
  <c r="AK175" i="3" s="1"/>
  <c r="AK176" i="3" s="1"/>
  <c r="AK177" i="3" s="1"/>
  <c r="AK178" i="3" s="1"/>
  <c r="AK179" i="3" s="1"/>
  <c r="AK180" i="3" s="1"/>
  <c r="AK181" i="3" s="1"/>
  <c r="AK182" i="3" s="1"/>
  <c r="AK183" i="3" s="1"/>
  <c r="AK184" i="3" s="1"/>
  <c r="AK185" i="3" s="1"/>
  <c r="AK186" i="3" s="1"/>
  <c r="AK187" i="3" s="1"/>
  <c r="AK188" i="3" s="1"/>
  <c r="AK189" i="3" s="1"/>
  <c r="AK190" i="3" s="1"/>
  <c r="AK191" i="3" s="1"/>
  <c r="AK192" i="3" s="1"/>
  <c r="AK193" i="3" s="1"/>
  <c r="AI2" i="3"/>
  <c r="AI3" i="3" s="1"/>
  <c r="AI4" i="3" s="1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I65" i="3" s="1"/>
  <c r="AI66" i="3" s="1"/>
  <c r="AI67" i="3" s="1"/>
  <c r="AI68" i="3" s="1"/>
  <c r="AI69" i="3" s="1"/>
  <c r="AI70" i="3" s="1"/>
  <c r="AI71" i="3" s="1"/>
  <c r="AI72" i="3" s="1"/>
  <c r="AI73" i="3" s="1"/>
  <c r="AI74" i="3" s="1"/>
  <c r="AI75" i="3" s="1"/>
  <c r="AI76" i="3" s="1"/>
  <c r="AI77" i="3" s="1"/>
  <c r="AI78" i="3" s="1"/>
  <c r="AI79" i="3" s="1"/>
  <c r="AI80" i="3" s="1"/>
  <c r="AI81" i="3" s="1"/>
  <c r="AI82" i="3" s="1"/>
  <c r="AI83" i="3" s="1"/>
  <c r="AI84" i="3" s="1"/>
  <c r="AI85" i="3" s="1"/>
  <c r="AI86" i="3" s="1"/>
  <c r="AI87" i="3" s="1"/>
  <c r="AI88" i="3" s="1"/>
  <c r="AI89" i="3" s="1"/>
  <c r="AI90" i="3" s="1"/>
  <c r="AI91" i="3" s="1"/>
  <c r="AI92" i="3" s="1"/>
  <c r="AI93" i="3" s="1"/>
  <c r="AI94" i="3" s="1"/>
  <c r="AI95" i="3" s="1"/>
  <c r="AI96" i="3" s="1"/>
  <c r="AI97" i="3" s="1"/>
  <c r="AI98" i="3" s="1"/>
  <c r="AI99" i="3" s="1"/>
  <c r="AI100" i="3" s="1"/>
  <c r="AI101" i="3" s="1"/>
  <c r="AI102" i="3" s="1"/>
  <c r="AI103" i="3" s="1"/>
  <c r="AI104" i="3" s="1"/>
  <c r="AI105" i="3" s="1"/>
  <c r="AI106" i="3" s="1"/>
  <c r="AI107" i="3" s="1"/>
  <c r="AI108" i="3" s="1"/>
  <c r="AI109" i="3" s="1"/>
  <c r="AI110" i="3" s="1"/>
  <c r="AI111" i="3" s="1"/>
  <c r="AI112" i="3" s="1"/>
  <c r="AI113" i="3" s="1"/>
  <c r="AI114" i="3" s="1"/>
  <c r="AI115" i="3" s="1"/>
  <c r="AI116" i="3" s="1"/>
  <c r="AI117" i="3" s="1"/>
  <c r="AI118" i="3" s="1"/>
  <c r="AI119" i="3" s="1"/>
  <c r="AI120" i="3" s="1"/>
  <c r="AI121" i="3" s="1"/>
  <c r="AI122" i="3" s="1"/>
  <c r="AI123" i="3" s="1"/>
  <c r="AI124" i="3" s="1"/>
  <c r="AI125" i="3" s="1"/>
  <c r="AI126" i="3" s="1"/>
  <c r="AI127" i="3" s="1"/>
  <c r="AI128" i="3" s="1"/>
  <c r="AI129" i="3" s="1"/>
  <c r="AI130" i="3" s="1"/>
  <c r="AI131" i="3" s="1"/>
  <c r="AI132" i="3" s="1"/>
  <c r="AI133" i="3" s="1"/>
  <c r="AI134" i="3" s="1"/>
  <c r="AI135" i="3" s="1"/>
  <c r="AI136" i="3" s="1"/>
  <c r="AI137" i="3" s="1"/>
  <c r="AI138" i="3" s="1"/>
  <c r="AI139" i="3" s="1"/>
  <c r="AI140" i="3" s="1"/>
  <c r="AI141" i="3" s="1"/>
  <c r="AI142" i="3" s="1"/>
  <c r="AI143" i="3" s="1"/>
  <c r="AI144" i="3" s="1"/>
  <c r="AI145" i="3" s="1"/>
  <c r="AI146" i="3" s="1"/>
  <c r="AI147" i="3" s="1"/>
  <c r="AI148" i="3" s="1"/>
  <c r="AI149" i="3" s="1"/>
  <c r="AI150" i="3" s="1"/>
  <c r="AI151" i="3" s="1"/>
  <c r="AI152" i="3" s="1"/>
  <c r="AI153" i="3" s="1"/>
  <c r="AI154" i="3" s="1"/>
  <c r="AI155" i="3" s="1"/>
  <c r="AI156" i="3" s="1"/>
  <c r="AI157" i="3" s="1"/>
  <c r="AI158" i="3" s="1"/>
  <c r="AI159" i="3" s="1"/>
  <c r="AI160" i="3" s="1"/>
  <c r="AI161" i="3" s="1"/>
  <c r="AI162" i="3" s="1"/>
  <c r="AI163" i="3" s="1"/>
  <c r="AI164" i="3" s="1"/>
  <c r="AI165" i="3" s="1"/>
  <c r="AI166" i="3" s="1"/>
  <c r="AI167" i="3" s="1"/>
  <c r="AI168" i="3" s="1"/>
  <c r="AI169" i="3" s="1"/>
  <c r="AI170" i="3" s="1"/>
  <c r="AI171" i="3" s="1"/>
  <c r="AI172" i="3" s="1"/>
  <c r="AI173" i="3" s="1"/>
  <c r="AI174" i="3" s="1"/>
  <c r="AI175" i="3" s="1"/>
  <c r="AI176" i="3" s="1"/>
  <c r="AI177" i="3" s="1"/>
  <c r="AI178" i="3" s="1"/>
  <c r="AI179" i="3" s="1"/>
  <c r="AI180" i="3" s="1"/>
  <c r="AI181" i="3" s="1"/>
  <c r="AI182" i="3" s="1"/>
  <c r="AI183" i="3" s="1"/>
  <c r="AI184" i="3" s="1"/>
  <c r="AI185" i="3" s="1"/>
  <c r="AI186" i="3" s="1"/>
  <c r="AI187" i="3" s="1"/>
  <c r="AI188" i="3" s="1"/>
  <c r="AI189" i="3" s="1"/>
  <c r="AI190" i="3" s="1"/>
  <c r="AI191" i="3" s="1"/>
  <c r="AI192" i="3" s="1"/>
  <c r="AI193" i="3" s="1"/>
  <c r="L19" i="8"/>
  <c r="K193" i="3"/>
  <c r="N193" i="3" s="1"/>
  <c r="K169" i="3"/>
  <c r="N169" i="3" s="1"/>
  <c r="K145" i="3"/>
  <c r="N145" i="3" s="1"/>
  <c r="K121" i="3"/>
  <c r="N121" i="3" s="1"/>
  <c r="K105" i="3"/>
  <c r="N105" i="3" s="1"/>
  <c r="K81" i="3"/>
  <c r="N81" i="3" s="1"/>
  <c r="K65" i="3"/>
  <c r="N65" i="3" s="1"/>
  <c r="K41" i="3"/>
  <c r="N41" i="3" s="1"/>
  <c r="K7" i="3"/>
  <c r="N7" i="3" s="1"/>
  <c r="K189" i="3"/>
  <c r="N189" i="3" s="1"/>
  <c r="K181" i="3"/>
  <c r="N181" i="3" s="1"/>
  <c r="K173" i="3"/>
  <c r="N173" i="3" s="1"/>
  <c r="K165" i="3"/>
  <c r="N165" i="3" s="1"/>
  <c r="K157" i="3"/>
  <c r="N157" i="3" s="1"/>
  <c r="K149" i="3"/>
  <c r="N149" i="3" s="1"/>
  <c r="K141" i="3"/>
  <c r="N141" i="3" s="1"/>
  <c r="K133" i="3"/>
  <c r="N133" i="3" s="1"/>
  <c r="K125" i="3"/>
  <c r="N125" i="3" s="1"/>
  <c r="K117" i="3"/>
  <c r="N117" i="3" s="1"/>
  <c r="K109" i="3"/>
  <c r="N109" i="3" s="1"/>
  <c r="K101" i="3"/>
  <c r="N101" i="3" s="1"/>
  <c r="K93" i="3"/>
  <c r="N93" i="3" s="1"/>
  <c r="K85" i="3"/>
  <c r="N85" i="3" s="1"/>
  <c r="K77" i="3"/>
  <c r="N77" i="3" s="1"/>
  <c r="K69" i="3"/>
  <c r="N69" i="3" s="1"/>
  <c r="K61" i="3"/>
  <c r="N61" i="3" s="1"/>
  <c r="K53" i="3"/>
  <c r="N53" i="3" s="1"/>
  <c r="K45" i="3"/>
  <c r="N45" i="3" s="1"/>
  <c r="K37" i="3"/>
  <c r="N37" i="3" s="1"/>
  <c r="K29" i="3"/>
  <c r="N29" i="3" s="1"/>
  <c r="K21" i="3"/>
  <c r="N21" i="3" s="1"/>
  <c r="K13" i="3"/>
  <c r="N13" i="3" s="1"/>
  <c r="K177" i="3"/>
  <c r="N177" i="3" s="1"/>
  <c r="K153" i="3"/>
  <c r="N153" i="3" s="1"/>
  <c r="K129" i="3"/>
  <c r="N129" i="3" s="1"/>
  <c r="K113" i="3"/>
  <c r="N113" i="3" s="1"/>
  <c r="K89" i="3"/>
  <c r="N89" i="3" s="1"/>
  <c r="K49" i="3"/>
  <c r="N49" i="3" s="1"/>
  <c r="K25" i="3"/>
  <c r="N25" i="3" s="1"/>
  <c r="K187" i="3"/>
  <c r="N187" i="3" s="1"/>
  <c r="K179" i="3"/>
  <c r="N179" i="3" s="1"/>
  <c r="K171" i="3"/>
  <c r="N171" i="3" s="1"/>
  <c r="K163" i="3"/>
  <c r="N163" i="3" s="1"/>
  <c r="K155" i="3"/>
  <c r="N155" i="3" s="1"/>
  <c r="K147" i="3"/>
  <c r="N147" i="3" s="1"/>
  <c r="K139" i="3"/>
  <c r="N139" i="3" s="1"/>
  <c r="K131" i="3"/>
  <c r="N131" i="3" s="1"/>
  <c r="K123" i="3"/>
  <c r="N123" i="3" s="1"/>
  <c r="K115" i="3"/>
  <c r="N115" i="3" s="1"/>
  <c r="K107" i="3"/>
  <c r="N107" i="3" s="1"/>
  <c r="K99" i="3"/>
  <c r="N99" i="3" s="1"/>
  <c r="K91" i="3"/>
  <c r="N91" i="3" s="1"/>
  <c r="K83" i="3"/>
  <c r="N83" i="3" s="1"/>
  <c r="K75" i="3"/>
  <c r="N75" i="3" s="1"/>
  <c r="K67" i="3"/>
  <c r="N67" i="3" s="1"/>
  <c r="K59" i="3"/>
  <c r="N59" i="3" s="1"/>
  <c r="K51" i="3"/>
  <c r="N51" i="3" s="1"/>
  <c r="K43" i="3"/>
  <c r="N43" i="3" s="1"/>
  <c r="K35" i="3"/>
  <c r="N35" i="3" s="1"/>
  <c r="K27" i="3"/>
  <c r="N27" i="3" s="1"/>
  <c r="K19" i="3"/>
  <c r="N19" i="3" s="1"/>
  <c r="K11" i="3"/>
  <c r="N11" i="3" s="1"/>
  <c r="K185" i="3"/>
  <c r="N185" i="3" s="1"/>
  <c r="K161" i="3"/>
  <c r="N161" i="3" s="1"/>
  <c r="K137" i="3"/>
  <c r="N137" i="3" s="1"/>
  <c r="K97" i="3"/>
  <c r="N97" i="3" s="1"/>
  <c r="K73" i="3"/>
  <c r="N73" i="3" s="1"/>
  <c r="K57" i="3"/>
  <c r="N57" i="3" s="1"/>
  <c r="K33" i="3"/>
  <c r="N33" i="3" s="1"/>
  <c r="K17" i="3"/>
  <c r="N17" i="3" s="1"/>
  <c r="K191" i="3"/>
  <c r="N191" i="3" s="1"/>
  <c r="K183" i="3"/>
  <c r="N183" i="3" s="1"/>
  <c r="K175" i="3"/>
  <c r="N175" i="3" s="1"/>
  <c r="K167" i="3"/>
  <c r="N167" i="3" s="1"/>
  <c r="K159" i="3"/>
  <c r="N159" i="3" s="1"/>
  <c r="K151" i="3"/>
  <c r="N151" i="3" s="1"/>
  <c r="K143" i="3"/>
  <c r="N143" i="3" s="1"/>
  <c r="K135" i="3"/>
  <c r="N135" i="3" s="1"/>
  <c r="K127" i="3"/>
  <c r="N127" i="3" s="1"/>
  <c r="K119" i="3"/>
  <c r="N119" i="3" s="1"/>
  <c r="K111" i="3"/>
  <c r="N111" i="3" s="1"/>
  <c r="K103" i="3"/>
  <c r="N103" i="3" s="1"/>
  <c r="K95" i="3"/>
  <c r="N95" i="3" s="1"/>
  <c r="K87" i="3"/>
  <c r="N87" i="3" s="1"/>
  <c r="K79" i="3"/>
  <c r="N79" i="3" s="1"/>
  <c r="K71" i="3"/>
  <c r="N71" i="3" s="1"/>
  <c r="K63" i="3"/>
  <c r="N63" i="3" s="1"/>
  <c r="K55" i="3"/>
  <c r="N55" i="3" s="1"/>
  <c r="K47" i="3"/>
  <c r="N47" i="3" s="1"/>
  <c r="K39" i="3"/>
  <c r="N39" i="3" s="1"/>
  <c r="K31" i="3"/>
  <c r="N31" i="3" s="1"/>
  <c r="K23" i="3"/>
  <c r="N23" i="3" s="1"/>
  <c r="K15" i="3"/>
  <c r="N15" i="3" s="1"/>
  <c r="K3" i="3"/>
  <c r="N3" i="3" s="1"/>
  <c r="K190" i="3"/>
  <c r="N190" i="3" s="1"/>
  <c r="K186" i="3"/>
  <c r="N186" i="3" s="1"/>
  <c r="K182" i="3"/>
  <c r="N182" i="3" s="1"/>
  <c r="K178" i="3"/>
  <c r="N178" i="3" s="1"/>
  <c r="K174" i="3"/>
  <c r="N174" i="3" s="1"/>
  <c r="K170" i="3"/>
  <c r="N170" i="3" s="1"/>
  <c r="K166" i="3"/>
  <c r="N166" i="3" s="1"/>
  <c r="K162" i="3"/>
  <c r="N162" i="3" s="1"/>
  <c r="K158" i="3"/>
  <c r="N158" i="3" s="1"/>
  <c r="K154" i="3"/>
  <c r="N154" i="3" s="1"/>
  <c r="K150" i="3"/>
  <c r="N150" i="3" s="1"/>
  <c r="K146" i="3"/>
  <c r="N146" i="3" s="1"/>
  <c r="K142" i="3"/>
  <c r="N142" i="3" s="1"/>
  <c r="K138" i="3"/>
  <c r="N138" i="3" s="1"/>
  <c r="K134" i="3"/>
  <c r="N134" i="3" s="1"/>
  <c r="K130" i="3"/>
  <c r="N130" i="3" s="1"/>
  <c r="K126" i="3"/>
  <c r="N126" i="3" s="1"/>
  <c r="K122" i="3"/>
  <c r="N122" i="3" s="1"/>
  <c r="K118" i="3"/>
  <c r="N118" i="3" s="1"/>
  <c r="K114" i="3"/>
  <c r="N114" i="3" s="1"/>
  <c r="K110" i="3"/>
  <c r="N110" i="3" s="1"/>
  <c r="K106" i="3"/>
  <c r="N106" i="3" s="1"/>
  <c r="K102" i="3"/>
  <c r="N102" i="3" s="1"/>
  <c r="K98" i="3"/>
  <c r="N98" i="3" s="1"/>
  <c r="K94" i="3"/>
  <c r="N94" i="3" s="1"/>
  <c r="K90" i="3"/>
  <c r="N90" i="3" s="1"/>
  <c r="K86" i="3"/>
  <c r="N86" i="3" s="1"/>
  <c r="K82" i="3"/>
  <c r="N82" i="3" s="1"/>
  <c r="K78" i="3"/>
  <c r="N78" i="3" s="1"/>
  <c r="K74" i="3"/>
  <c r="N74" i="3" s="1"/>
  <c r="K70" i="3"/>
  <c r="N70" i="3" s="1"/>
  <c r="K66" i="3"/>
  <c r="N66" i="3" s="1"/>
  <c r="K62" i="3"/>
  <c r="N62" i="3" s="1"/>
  <c r="K58" i="3"/>
  <c r="N58" i="3" s="1"/>
  <c r="K54" i="3"/>
  <c r="N54" i="3" s="1"/>
  <c r="K50" i="3"/>
  <c r="N50" i="3" s="1"/>
  <c r="K46" i="3"/>
  <c r="N46" i="3" s="1"/>
  <c r="K42" i="3"/>
  <c r="N42" i="3" s="1"/>
  <c r="K38" i="3"/>
  <c r="N38" i="3" s="1"/>
  <c r="K34" i="3"/>
  <c r="N34" i="3" s="1"/>
  <c r="K30" i="3"/>
  <c r="N30" i="3" s="1"/>
  <c r="K26" i="3"/>
  <c r="N26" i="3" s="1"/>
  <c r="K22" i="3"/>
  <c r="N22" i="3" s="1"/>
  <c r="K18" i="3"/>
  <c r="N18" i="3" s="1"/>
  <c r="K14" i="3"/>
  <c r="N14" i="3" s="1"/>
  <c r="K10" i="3"/>
  <c r="N10" i="3" s="1"/>
  <c r="K6" i="3"/>
  <c r="N6" i="3" s="1"/>
  <c r="K9" i="3"/>
  <c r="N9" i="3" s="1"/>
  <c r="K5" i="3"/>
  <c r="N5" i="3" s="1"/>
  <c r="K192" i="3"/>
  <c r="N192" i="3" s="1"/>
  <c r="K188" i="3"/>
  <c r="N188" i="3" s="1"/>
  <c r="K184" i="3"/>
  <c r="N184" i="3" s="1"/>
  <c r="K180" i="3"/>
  <c r="N180" i="3" s="1"/>
  <c r="K176" i="3"/>
  <c r="N176" i="3" s="1"/>
  <c r="K172" i="3"/>
  <c r="N172" i="3" s="1"/>
  <c r="K168" i="3"/>
  <c r="N168" i="3" s="1"/>
  <c r="K164" i="3"/>
  <c r="N164" i="3" s="1"/>
  <c r="K160" i="3"/>
  <c r="N160" i="3" s="1"/>
  <c r="K156" i="3"/>
  <c r="N156" i="3" s="1"/>
  <c r="K152" i="3"/>
  <c r="N152" i="3" s="1"/>
  <c r="K148" i="3"/>
  <c r="N148" i="3" s="1"/>
  <c r="K144" i="3"/>
  <c r="N144" i="3" s="1"/>
  <c r="K140" i="3"/>
  <c r="N140" i="3" s="1"/>
  <c r="K136" i="3"/>
  <c r="N136" i="3" s="1"/>
  <c r="K132" i="3"/>
  <c r="N132" i="3" s="1"/>
  <c r="K128" i="3"/>
  <c r="N128" i="3" s="1"/>
  <c r="K124" i="3"/>
  <c r="N124" i="3" s="1"/>
  <c r="K120" i="3"/>
  <c r="N120" i="3" s="1"/>
  <c r="K116" i="3"/>
  <c r="N116" i="3" s="1"/>
  <c r="K112" i="3"/>
  <c r="N112" i="3" s="1"/>
  <c r="K108" i="3"/>
  <c r="N108" i="3" s="1"/>
  <c r="K104" i="3"/>
  <c r="N104" i="3" s="1"/>
  <c r="K100" i="3"/>
  <c r="N100" i="3" s="1"/>
  <c r="K96" i="3"/>
  <c r="N96" i="3" s="1"/>
  <c r="K92" i="3"/>
  <c r="N92" i="3" s="1"/>
  <c r="K88" i="3"/>
  <c r="N88" i="3" s="1"/>
  <c r="K84" i="3"/>
  <c r="N84" i="3" s="1"/>
  <c r="K80" i="3"/>
  <c r="N80" i="3" s="1"/>
  <c r="K76" i="3"/>
  <c r="N76" i="3" s="1"/>
  <c r="K72" i="3"/>
  <c r="N72" i="3" s="1"/>
  <c r="K68" i="3"/>
  <c r="N68" i="3" s="1"/>
  <c r="K64" i="3"/>
  <c r="N64" i="3" s="1"/>
  <c r="K60" i="3"/>
  <c r="N60" i="3" s="1"/>
  <c r="K56" i="3"/>
  <c r="N56" i="3" s="1"/>
  <c r="K52" i="3"/>
  <c r="N52" i="3" s="1"/>
  <c r="K48" i="3"/>
  <c r="N48" i="3" s="1"/>
  <c r="K44" i="3"/>
  <c r="N44" i="3" s="1"/>
  <c r="K40" i="3"/>
  <c r="N40" i="3" s="1"/>
  <c r="K36" i="3"/>
  <c r="N36" i="3" s="1"/>
  <c r="K32" i="3"/>
  <c r="N32" i="3" s="1"/>
  <c r="K28" i="3"/>
  <c r="N28" i="3" s="1"/>
  <c r="K24" i="3"/>
  <c r="N24" i="3" s="1"/>
  <c r="K20" i="3"/>
  <c r="N20" i="3" s="1"/>
  <c r="K16" i="3"/>
  <c r="N16" i="3" s="1"/>
  <c r="K12" i="3"/>
  <c r="N12" i="3" s="1"/>
  <c r="K8" i="3"/>
  <c r="N8" i="3" s="1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O75" i="3"/>
  <c r="D75" i="3"/>
  <c r="E75" i="3"/>
  <c r="O76" i="3"/>
  <c r="D76" i="3"/>
  <c r="E76" i="3"/>
  <c r="D77" i="3"/>
  <c r="E77" i="3"/>
  <c r="D78" i="3"/>
  <c r="E78" i="3"/>
  <c r="O79" i="3"/>
  <c r="D79" i="3"/>
  <c r="E79" i="3"/>
  <c r="O80" i="3"/>
  <c r="D80" i="3"/>
  <c r="E80" i="3"/>
  <c r="D81" i="3"/>
  <c r="E81" i="3"/>
  <c r="D82" i="3"/>
  <c r="E82" i="3"/>
  <c r="O83" i="3"/>
  <c r="D83" i="3"/>
  <c r="E83" i="3"/>
  <c r="O84" i="3"/>
  <c r="D84" i="3"/>
  <c r="E84" i="3"/>
  <c r="D85" i="3"/>
  <c r="E85" i="3"/>
  <c r="D86" i="3"/>
  <c r="E86" i="3"/>
  <c r="O87" i="3"/>
  <c r="D87" i="3"/>
  <c r="E87" i="3"/>
  <c r="O88" i="3"/>
  <c r="D88" i="3"/>
  <c r="E88" i="3"/>
  <c r="D89" i="3"/>
  <c r="E89" i="3"/>
  <c r="D90" i="3"/>
  <c r="E90" i="3"/>
  <c r="O91" i="3"/>
  <c r="D91" i="3"/>
  <c r="E91" i="3"/>
  <c r="O92" i="3"/>
  <c r="D92" i="3"/>
  <c r="E92" i="3"/>
  <c r="D93" i="3"/>
  <c r="E93" i="3"/>
  <c r="D94" i="3"/>
  <c r="E94" i="3"/>
  <c r="O95" i="3"/>
  <c r="D95" i="3"/>
  <c r="E95" i="3"/>
  <c r="O96" i="3"/>
  <c r="D96" i="3"/>
  <c r="E96" i="3"/>
  <c r="D97" i="3"/>
  <c r="E97" i="3"/>
  <c r="D98" i="3"/>
  <c r="E98" i="3"/>
  <c r="O99" i="3"/>
  <c r="D99" i="3"/>
  <c r="E99" i="3"/>
  <c r="O100" i="3"/>
  <c r="D100" i="3"/>
  <c r="E100" i="3"/>
  <c r="D101" i="3"/>
  <c r="E101" i="3"/>
  <c r="D102" i="3"/>
  <c r="E102" i="3"/>
  <c r="O103" i="3"/>
  <c r="D103" i="3"/>
  <c r="E103" i="3"/>
  <c r="O104" i="3"/>
  <c r="D104" i="3"/>
  <c r="E104" i="3"/>
  <c r="D105" i="3"/>
  <c r="E105" i="3"/>
  <c r="D106" i="3"/>
  <c r="E106" i="3"/>
  <c r="O107" i="3"/>
  <c r="D107" i="3"/>
  <c r="E107" i="3"/>
  <c r="O108" i="3"/>
  <c r="D108" i="3"/>
  <c r="E108" i="3"/>
  <c r="D109" i="3"/>
  <c r="E109" i="3"/>
  <c r="D110" i="3"/>
  <c r="E110" i="3"/>
  <c r="O111" i="3"/>
  <c r="D111" i="3"/>
  <c r="E111" i="3"/>
  <c r="O112" i="3"/>
  <c r="D112" i="3"/>
  <c r="E112" i="3"/>
  <c r="D113" i="3"/>
  <c r="E113" i="3"/>
  <c r="D114" i="3"/>
  <c r="E114" i="3"/>
  <c r="O115" i="3"/>
  <c r="D115" i="3"/>
  <c r="E115" i="3"/>
  <c r="O116" i="3"/>
  <c r="D116" i="3"/>
  <c r="E116" i="3"/>
  <c r="D117" i="3"/>
  <c r="E117" i="3"/>
  <c r="D118" i="3"/>
  <c r="E118" i="3"/>
  <c r="O119" i="3"/>
  <c r="D119" i="3"/>
  <c r="E119" i="3"/>
  <c r="O120" i="3"/>
  <c r="D120" i="3"/>
  <c r="E120" i="3"/>
  <c r="D121" i="3"/>
  <c r="E121" i="3"/>
  <c r="D122" i="3"/>
  <c r="E122" i="3"/>
  <c r="O123" i="3"/>
  <c r="D123" i="3"/>
  <c r="E123" i="3"/>
  <c r="O124" i="3"/>
  <c r="D124" i="3"/>
  <c r="E124" i="3"/>
  <c r="D125" i="3"/>
  <c r="E125" i="3"/>
  <c r="D126" i="3"/>
  <c r="E126" i="3"/>
  <c r="O127" i="3"/>
  <c r="D127" i="3"/>
  <c r="E127" i="3"/>
  <c r="O128" i="3"/>
  <c r="D128" i="3"/>
  <c r="E128" i="3"/>
  <c r="D129" i="3"/>
  <c r="E129" i="3"/>
  <c r="D130" i="3"/>
  <c r="E130" i="3"/>
  <c r="O131" i="3"/>
  <c r="D131" i="3"/>
  <c r="E131" i="3"/>
  <c r="O132" i="3"/>
  <c r="D132" i="3"/>
  <c r="E132" i="3"/>
  <c r="D133" i="3"/>
  <c r="E133" i="3"/>
  <c r="D134" i="3"/>
  <c r="E134" i="3"/>
  <c r="O135" i="3"/>
  <c r="D135" i="3"/>
  <c r="E135" i="3"/>
  <c r="O136" i="3"/>
  <c r="D136" i="3"/>
  <c r="E136" i="3"/>
  <c r="D137" i="3"/>
  <c r="E137" i="3"/>
  <c r="D138" i="3"/>
  <c r="E138" i="3"/>
  <c r="O139" i="3"/>
  <c r="D139" i="3"/>
  <c r="E139" i="3"/>
  <c r="O140" i="3"/>
  <c r="D140" i="3"/>
  <c r="E140" i="3"/>
  <c r="D141" i="3"/>
  <c r="E141" i="3"/>
  <c r="D142" i="3"/>
  <c r="E142" i="3"/>
  <c r="O143" i="3"/>
  <c r="D143" i="3"/>
  <c r="E143" i="3"/>
  <c r="O144" i="3"/>
  <c r="D144" i="3"/>
  <c r="E144" i="3"/>
  <c r="D145" i="3"/>
  <c r="E145" i="3"/>
  <c r="D146" i="3"/>
  <c r="E146" i="3"/>
  <c r="O147" i="3"/>
  <c r="D147" i="3"/>
  <c r="E147" i="3"/>
  <c r="O148" i="3"/>
  <c r="D148" i="3"/>
  <c r="E148" i="3"/>
  <c r="D149" i="3"/>
  <c r="E149" i="3"/>
  <c r="D150" i="3"/>
  <c r="E150" i="3"/>
  <c r="O151" i="3"/>
  <c r="D151" i="3"/>
  <c r="E151" i="3"/>
  <c r="D152" i="3"/>
  <c r="E152" i="3"/>
  <c r="D153" i="3"/>
  <c r="E153" i="3"/>
  <c r="D154" i="3"/>
  <c r="E154" i="3"/>
  <c r="O155" i="3"/>
  <c r="D155" i="3"/>
  <c r="E155" i="3"/>
  <c r="D156" i="3"/>
  <c r="E156" i="3"/>
  <c r="D157" i="3"/>
  <c r="E157" i="3"/>
  <c r="D158" i="3"/>
  <c r="E158" i="3"/>
  <c r="O159" i="3"/>
  <c r="D159" i="3"/>
  <c r="E159" i="3"/>
  <c r="D160" i="3"/>
  <c r="E160" i="3"/>
  <c r="D161" i="3"/>
  <c r="E161" i="3"/>
  <c r="D162" i="3"/>
  <c r="E162" i="3"/>
  <c r="O163" i="3"/>
  <c r="D163" i="3"/>
  <c r="E163" i="3"/>
  <c r="D164" i="3"/>
  <c r="E164" i="3"/>
  <c r="D165" i="3"/>
  <c r="E165" i="3"/>
  <c r="D166" i="3"/>
  <c r="E166" i="3"/>
  <c r="O167" i="3"/>
  <c r="D167" i="3"/>
  <c r="E167" i="3"/>
  <c r="D168" i="3"/>
  <c r="E168" i="3"/>
  <c r="D169" i="3"/>
  <c r="E169" i="3"/>
  <c r="D170" i="3"/>
  <c r="E170" i="3"/>
  <c r="O171" i="3"/>
  <c r="D171" i="3"/>
  <c r="E171" i="3"/>
  <c r="D172" i="3"/>
  <c r="E172" i="3"/>
  <c r="D173" i="3"/>
  <c r="E173" i="3"/>
  <c r="D174" i="3"/>
  <c r="E174" i="3"/>
  <c r="O175" i="3"/>
  <c r="D175" i="3"/>
  <c r="E175" i="3"/>
  <c r="D176" i="3"/>
  <c r="E176" i="3"/>
  <c r="D177" i="3"/>
  <c r="E177" i="3"/>
  <c r="D178" i="3"/>
  <c r="E178" i="3"/>
  <c r="O179" i="3"/>
  <c r="D179" i="3"/>
  <c r="E179" i="3"/>
  <c r="D180" i="3"/>
  <c r="E180" i="3"/>
  <c r="D181" i="3"/>
  <c r="E181" i="3"/>
  <c r="D182" i="3"/>
  <c r="E182" i="3"/>
  <c r="O183" i="3"/>
  <c r="D183" i="3"/>
  <c r="E183" i="3"/>
  <c r="D184" i="3"/>
  <c r="E184" i="3"/>
  <c r="D185" i="3"/>
  <c r="E185" i="3"/>
  <c r="D186" i="3"/>
  <c r="E186" i="3"/>
  <c r="O187" i="3"/>
  <c r="D187" i="3"/>
  <c r="E187" i="3"/>
  <c r="D188" i="3"/>
  <c r="E188" i="3"/>
  <c r="D189" i="3"/>
  <c r="E189" i="3"/>
  <c r="D190" i="3"/>
  <c r="E190" i="3"/>
  <c r="O191" i="3"/>
  <c r="D191" i="3"/>
  <c r="E191" i="3"/>
  <c r="D192" i="3"/>
  <c r="E192" i="3"/>
  <c r="D193" i="3"/>
  <c r="E193" i="3"/>
  <c r="I2" i="3"/>
  <c r="E2" i="8"/>
  <c r="F2" i="8"/>
  <c r="G2" i="8"/>
  <c r="E3" i="8"/>
  <c r="F3" i="8"/>
  <c r="G3" i="8"/>
  <c r="E4" i="8"/>
  <c r="F4" i="8"/>
  <c r="G4" i="8"/>
  <c r="E5" i="8"/>
  <c r="F5" i="8"/>
  <c r="G5" i="8"/>
  <c r="E6" i="8"/>
  <c r="F6" i="8"/>
  <c r="G6" i="8"/>
  <c r="E7" i="8"/>
  <c r="F7" i="8"/>
  <c r="G7" i="8"/>
  <c r="E8" i="8"/>
  <c r="F8" i="8"/>
  <c r="G8" i="8"/>
  <c r="E9" i="8"/>
  <c r="F9" i="8"/>
  <c r="G9" i="8"/>
  <c r="E10" i="8"/>
  <c r="F10" i="8"/>
  <c r="G10" i="8"/>
  <c r="E11" i="8"/>
  <c r="F11" i="8"/>
  <c r="G11" i="8"/>
  <c r="E12" i="8"/>
  <c r="F12" i="8"/>
  <c r="G12" i="8"/>
  <c r="E13" i="8"/>
  <c r="F13" i="8"/>
  <c r="G13" i="8"/>
  <c r="E14" i="8"/>
  <c r="F14" i="8"/>
  <c r="G14" i="8"/>
  <c r="E15" i="8"/>
  <c r="F15" i="8"/>
  <c r="G15" i="8"/>
  <c r="E16" i="8"/>
  <c r="F16" i="8"/>
  <c r="G16" i="8"/>
  <c r="E17" i="8"/>
  <c r="F17" i="8"/>
  <c r="G17" i="8"/>
  <c r="E18" i="8"/>
  <c r="F18" i="8"/>
  <c r="G18" i="8"/>
  <c r="E19" i="8"/>
  <c r="F19" i="8"/>
  <c r="G19" i="8"/>
  <c r="E20" i="8"/>
  <c r="F20" i="8"/>
  <c r="G20" i="8"/>
  <c r="E21" i="8"/>
  <c r="F21" i="8"/>
  <c r="G21" i="8"/>
  <c r="E22" i="8"/>
  <c r="G22" i="8"/>
  <c r="E23" i="8"/>
  <c r="G23" i="8"/>
  <c r="E24" i="8"/>
  <c r="G24" i="8"/>
  <c r="E25" i="8"/>
  <c r="G25" i="8"/>
  <c r="E26" i="8"/>
  <c r="G26" i="8"/>
  <c r="E27" i="8"/>
  <c r="G27" i="8"/>
  <c r="E28" i="8"/>
  <c r="F28" i="8"/>
  <c r="G28" i="8"/>
  <c r="E29" i="8"/>
  <c r="F29" i="8"/>
  <c r="G29" i="8"/>
  <c r="E30" i="8"/>
  <c r="F30" i="8"/>
  <c r="G30" i="8"/>
  <c r="E31" i="8"/>
  <c r="F31" i="8"/>
  <c r="G31" i="8"/>
  <c r="E32" i="8"/>
  <c r="F32" i="8"/>
  <c r="G32" i="8"/>
  <c r="E33" i="8"/>
  <c r="F33" i="8"/>
  <c r="G33" i="8"/>
  <c r="E34" i="8"/>
  <c r="F34" i="8"/>
  <c r="G34" i="8"/>
  <c r="E35" i="8"/>
  <c r="F35" i="8"/>
  <c r="G35" i="8"/>
  <c r="E36" i="8"/>
  <c r="F36" i="8"/>
  <c r="G36" i="8"/>
  <c r="E37" i="8"/>
  <c r="F37" i="8"/>
  <c r="G37" i="8"/>
  <c r="E38" i="8"/>
  <c r="F38" i="8"/>
  <c r="G38" i="8"/>
  <c r="E39" i="8"/>
  <c r="G39" i="8"/>
  <c r="E40" i="8"/>
  <c r="G40" i="8"/>
  <c r="E41" i="8"/>
  <c r="G41" i="8"/>
  <c r="E42" i="8"/>
  <c r="F42" i="8"/>
  <c r="G42" i="8"/>
  <c r="E43" i="8"/>
  <c r="F43" i="8"/>
  <c r="G43" i="8"/>
  <c r="E44" i="8"/>
  <c r="F44" i="8"/>
  <c r="G44" i="8"/>
  <c r="E45" i="8"/>
  <c r="F45" i="8"/>
  <c r="G45" i="8"/>
  <c r="E46" i="8"/>
  <c r="F46" i="8"/>
  <c r="G46" i="8"/>
  <c r="E47" i="8"/>
  <c r="F47" i="8"/>
  <c r="G47" i="8"/>
  <c r="D48" i="8"/>
  <c r="E48" i="8"/>
  <c r="F48" i="8"/>
  <c r="G48" i="8"/>
  <c r="D49" i="8"/>
  <c r="E49" i="8"/>
  <c r="F49" i="8"/>
  <c r="G49" i="8"/>
  <c r="D50" i="8"/>
  <c r="E50" i="8"/>
  <c r="F50" i="8"/>
  <c r="G50" i="8"/>
  <c r="D51" i="8"/>
  <c r="E51" i="8"/>
  <c r="F51" i="8"/>
  <c r="G51" i="8"/>
  <c r="D52" i="8"/>
  <c r="E52" i="8"/>
  <c r="F52" i="8"/>
  <c r="G52" i="8"/>
  <c r="D53" i="8"/>
  <c r="E53" i="8"/>
  <c r="F53" i="8"/>
  <c r="G53" i="8"/>
  <c r="D54" i="8"/>
  <c r="E54" i="8"/>
  <c r="F54" i="8"/>
  <c r="G54" i="8"/>
  <c r="D55" i="8"/>
  <c r="E55" i="8"/>
  <c r="F55" i="8"/>
  <c r="G55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G101" i="8"/>
  <c r="D102" i="8"/>
  <c r="E102" i="8"/>
  <c r="F102" i="8"/>
  <c r="G102" i="8"/>
  <c r="D103" i="8"/>
  <c r="E103" i="8"/>
  <c r="F103" i="8"/>
  <c r="G103" i="8"/>
  <c r="D104" i="8"/>
  <c r="E104" i="8"/>
  <c r="F104" i="8"/>
  <c r="G104" i="8"/>
  <c r="D105" i="8"/>
  <c r="E105" i="8"/>
  <c r="F105" i="8"/>
  <c r="G105" i="8"/>
  <c r="D106" i="8"/>
  <c r="E106" i="8"/>
  <c r="F106" i="8"/>
  <c r="G106" i="8"/>
  <c r="D107" i="8"/>
  <c r="E107" i="8"/>
  <c r="F107" i="8"/>
  <c r="G107" i="8"/>
  <c r="D108" i="8"/>
  <c r="E108" i="8"/>
  <c r="F108" i="8"/>
  <c r="G108" i="8"/>
  <c r="D109" i="8"/>
  <c r="E109" i="8"/>
  <c r="F109" i="8"/>
  <c r="G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AL1" i="3" l="1" a="1"/>
  <c r="AP2" i="3" s="1"/>
  <c r="AP3" i="3" s="1"/>
  <c r="AP4" i="3" s="1"/>
  <c r="AP5" i="3" s="1"/>
  <c r="AP6" i="3" s="1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AP126" i="3" s="1"/>
  <c r="AP127" i="3" s="1"/>
  <c r="AP128" i="3" s="1"/>
  <c r="AP129" i="3" s="1"/>
  <c r="AP130" i="3" s="1"/>
  <c r="AP131" i="3" s="1"/>
  <c r="AP132" i="3" s="1"/>
  <c r="AP133" i="3" s="1"/>
  <c r="AP134" i="3" s="1"/>
  <c r="AP135" i="3" s="1"/>
  <c r="AP136" i="3" s="1"/>
  <c r="AP137" i="3" s="1"/>
  <c r="AP138" i="3" s="1"/>
  <c r="AP139" i="3" s="1"/>
  <c r="AP140" i="3" s="1"/>
  <c r="AP141" i="3" s="1"/>
  <c r="AP142" i="3" s="1"/>
  <c r="AP143" i="3" s="1"/>
  <c r="AP144" i="3" s="1"/>
  <c r="AP145" i="3" s="1"/>
  <c r="AP146" i="3" s="1"/>
  <c r="AP147" i="3" s="1"/>
  <c r="AP148" i="3" s="1"/>
  <c r="AP149" i="3" s="1"/>
  <c r="AP150" i="3" s="1"/>
  <c r="AP151" i="3" s="1"/>
  <c r="AP152" i="3" s="1"/>
  <c r="AP153" i="3" s="1"/>
  <c r="AP154" i="3" s="1"/>
  <c r="AP155" i="3" s="1"/>
  <c r="AP156" i="3" s="1"/>
  <c r="AP157" i="3" s="1"/>
  <c r="AP158" i="3" s="1"/>
  <c r="AP159" i="3" s="1"/>
  <c r="AP160" i="3" s="1"/>
  <c r="AP161" i="3" s="1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O192" i="3"/>
  <c r="O180" i="3"/>
  <c r="O172" i="3"/>
  <c r="O160" i="3"/>
  <c r="O193" i="3"/>
  <c r="O189" i="3"/>
  <c r="O185" i="3"/>
  <c r="O181" i="3"/>
  <c r="O177" i="3"/>
  <c r="O173" i="3"/>
  <c r="O169" i="3"/>
  <c r="O165" i="3"/>
  <c r="O161" i="3"/>
  <c r="O157" i="3"/>
  <c r="O153" i="3"/>
  <c r="O149" i="3"/>
  <c r="O145" i="3"/>
  <c r="O141" i="3"/>
  <c r="O137" i="3"/>
  <c r="O133" i="3"/>
  <c r="O129" i="3"/>
  <c r="O125" i="3"/>
  <c r="O121" i="3"/>
  <c r="O117" i="3"/>
  <c r="O113" i="3"/>
  <c r="O109" i="3"/>
  <c r="O105" i="3"/>
  <c r="O101" i="3"/>
  <c r="O97" i="3"/>
  <c r="O93" i="3"/>
  <c r="O89" i="3"/>
  <c r="O85" i="3"/>
  <c r="O81" i="3"/>
  <c r="O77" i="3"/>
  <c r="O184" i="3"/>
  <c r="O164" i="3"/>
  <c r="O156" i="3"/>
  <c r="O190" i="3"/>
  <c r="O186" i="3"/>
  <c r="O182" i="3"/>
  <c r="O178" i="3"/>
  <c r="O174" i="3"/>
  <c r="O170" i="3"/>
  <c r="O166" i="3"/>
  <c r="O162" i="3"/>
  <c r="O158" i="3"/>
  <c r="O154" i="3"/>
  <c r="O150" i="3"/>
  <c r="O146" i="3"/>
  <c r="O142" i="3"/>
  <c r="O138" i="3"/>
  <c r="O134" i="3"/>
  <c r="O130" i="3"/>
  <c r="O126" i="3"/>
  <c r="O122" i="3"/>
  <c r="O118" i="3"/>
  <c r="O114" i="3"/>
  <c r="O110" i="3"/>
  <c r="O106" i="3"/>
  <c r="O102" i="3"/>
  <c r="O98" i="3"/>
  <c r="O94" i="3"/>
  <c r="O90" i="3"/>
  <c r="O86" i="3"/>
  <c r="O82" i="3"/>
  <c r="O78" i="3"/>
  <c r="O74" i="3"/>
  <c r="O188" i="3"/>
  <c r="O176" i="3"/>
  <c r="O168" i="3"/>
  <c r="O152" i="3"/>
  <c r="AL1" i="3" l="1"/>
  <c r="AS1" i="3"/>
  <c r="AL2" i="3"/>
  <c r="AL3" i="3" s="1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L74" i="3" s="1"/>
  <c r="AL75" i="3" s="1"/>
  <c r="AL76" i="3" s="1"/>
  <c r="AL77" i="3" s="1"/>
  <c r="AL78" i="3" s="1"/>
  <c r="AL79" i="3" s="1"/>
  <c r="AL80" i="3" s="1"/>
  <c r="AL81" i="3" s="1"/>
  <c r="AL82" i="3" s="1"/>
  <c r="AL83" i="3" s="1"/>
  <c r="AL84" i="3" s="1"/>
  <c r="AL85" i="3" s="1"/>
  <c r="AL86" i="3" s="1"/>
  <c r="AL87" i="3" s="1"/>
  <c r="AL88" i="3" s="1"/>
  <c r="AL89" i="3" s="1"/>
  <c r="AL90" i="3" s="1"/>
  <c r="AL91" i="3" s="1"/>
  <c r="AL92" i="3" s="1"/>
  <c r="AL93" i="3" s="1"/>
  <c r="AL94" i="3" s="1"/>
  <c r="AL95" i="3" s="1"/>
  <c r="AL96" i="3" s="1"/>
  <c r="AL97" i="3" s="1"/>
  <c r="AL98" i="3" s="1"/>
  <c r="AL99" i="3" s="1"/>
  <c r="AL100" i="3" s="1"/>
  <c r="AL101" i="3" s="1"/>
  <c r="AL102" i="3" s="1"/>
  <c r="AL103" i="3" s="1"/>
  <c r="AL104" i="3" s="1"/>
  <c r="AL105" i="3" s="1"/>
  <c r="AL106" i="3" s="1"/>
  <c r="AL107" i="3" s="1"/>
  <c r="AL108" i="3" s="1"/>
  <c r="AL109" i="3" s="1"/>
  <c r="AL110" i="3" s="1"/>
  <c r="AL111" i="3" s="1"/>
  <c r="AL112" i="3" s="1"/>
  <c r="AL113" i="3" s="1"/>
  <c r="AL114" i="3" s="1"/>
  <c r="AL115" i="3" s="1"/>
  <c r="AL116" i="3" s="1"/>
  <c r="AL117" i="3" s="1"/>
  <c r="AL118" i="3" s="1"/>
  <c r="AL119" i="3" s="1"/>
  <c r="AL120" i="3" s="1"/>
  <c r="AL121" i="3" s="1"/>
  <c r="AL122" i="3" s="1"/>
  <c r="AL123" i="3" s="1"/>
  <c r="AL124" i="3" s="1"/>
  <c r="AL125" i="3" s="1"/>
  <c r="AL126" i="3" s="1"/>
  <c r="AL127" i="3" s="1"/>
  <c r="AL128" i="3" s="1"/>
  <c r="AL129" i="3" s="1"/>
  <c r="AL130" i="3" s="1"/>
  <c r="AL131" i="3" s="1"/>
  <c r="AL132" i="3" s="1"/>
  <c r="AL133" i="3" s="1"/>
  <c r="AL134" i="3" s="1"/>
  <c r="AL135" i="3" s="1"/>
  <c r="AL136" i="3" s="1"/>
  <c r="AL137" i="3" s="1"/>
  <c r="AL138" i="3" s="1"/>
  <c r="AL139" i="3" s="1"/>
  <c r="AL140" i="3" s="1"/>
  <c r="AL141" i="3" s="1"/>
  <c r="AL142" i="3" s="1"/>
  <c r="AL143" i="3" s="1"/>
  <c r="AL144" i="3" s="1"/>
  <c r="AL145" i="3" s="1"/>
  <c r="AL146" i="3" s="1"/>
  <c r="AL147" i="3" s="1"/>
  <c r="AL148" i="3" s="1"/>
  <c r="AL149" i="3" s="1"/>
  <c r="AL150" i="3" s="1"/>
  <c r="AL151" i="3" s="1"/>
  <c r="AL152" i="3" s="1"/>
  <c r="AL153" i="3" s="1"/>
  <c r="AL154" i="3" s="1"/>
  <c r="AL155" i="3" s="1"/>
  <c r="AL156" i="3" s="1"/>
  <c r="AL157" i="3" s="1"/>
  <c r="AL158" i="3" s="1"/>
  <c r="AL159" i="3" s="1"/>
  <c r="AL160" i="3" s="1"/>
  <c r="AL161" i="3" s="1"/>
  <c r="AL162" i="3" s="1"/>
  <c r="AL163" i="3" s="1"/>
  <c r="AL164" i="3" s="1"/>
  <c r="AL165" i="3" s="1"/>
  <c r="AL166" i="3" s="1"/>
  <c r="AL167" i="3" s="1"/>
  <c r="AL168" i="3" s="1"/>
  <c r="AL169" i="3" s="1"/>
  <c r="AL170" i="3" s="1"/>
  <c r="AL171" i="3" s="1"/>
  <c r="AL172" i="3" s="1"/>
  <c r="AL173" i="3" s="1"/>
  <c r="AL174" i="3" s="1"/>
  <c r="AL175" i="3" s="1"/>
  <c r="AL176" i="3" s="1"/>
  <c r="AL177" i="3" s="1"/>
  <c r="AL178" i="3" s="1"/>
  <c r="AL179" i="3" s="1"/>
  <c r="AL180" i="3" s="1"/>
  <c r="AL181" i="3" s="1"/>
  <c r="AL182" i="3" s="1"/>
  <c r="AL183" i="3" s="1"/>
  <c r="AL184" i="3" s="1"/>
  <c r="AL185" i="3" s="1"/>
  <c r="AL186" i="3" s="1"/>
  <c r="AL187" i="3" s="1"/>
  <c r="AL188" i="3" s="1"/>
  <c r="AL189" i="3" s="1"/>
  <c r="AL190" i="3" s="1"/>
  <c r="AL191" i="3" s="1"/>
  <c r="AL192" i="3" s="1"/>
  <c r="AL193" i="3" s="1"/>
  <c r="AM2" i="3"/>
  <c r="AM3" i="3" s="1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M74" i="3" s="1"/>
  <c r="AM75" i="3" s="1"/>
  <c r="AM76" i="3" s="1"/>
  <c r="AM77" i="3" s="1"/>
  <c r="AM78" i="3" s="1"/>
  <c r="AM79" i="3" s="1"/>
  <c r="AM80" i="3" s="1"/>
  <c r="AM81" i="3" s="1"/>
  <c r="AM82" i="3" s="1"/>
  <c r="AM83" i="3" s="1"/>
  <c r="AM84" i="3" s="1"/>
  <c r="AM85" i="3" s="1"/>
  <c r="AM86" i="3" s="1"/>
  <c r="AM87" i="3" s="1"/>
  <c r="AM88" i="3" s="1"/>
  <c r="AM89" i="3" s="1"/>
  <c r="AM90" i="3" s="1"/>
  <c r="AM91" i="3" s="1"/>
  <c r="AM92" i="3" s="1"/>
  <c r="AM93" i="3" s="1"/>
  <c r="AM94" i="3" s="1"/>
  <c r="AM95" i="3" s="1"/>
  <c r="AM96" i="3" s="1"/>
  <c r="AM97" i="3" s="1"/>
  <c r="AM98" i="3" s="1"/>
  <c r="AM99" i="3" s="1"/>
  <c r="AM100" i="3" s="1"/>
  <c r="AM101" i="3" s="1"/>
  <c r="AM102" i="3" s="1"/>
  <c r="AM103" i="3" s="1"/>
  <c r="AM104" i="3" s="1"/>
  <c r="AM105" i="3" s="1"/>
  <c r="AM106" i="3" s="1"/>
  <c r="AM107" i="3" s="1"/>
  <c r="AM108" i="3" s="1"/>
  <c r="AM109" i="3" s="1"/>
  <c r="AM110" i="3" s="1"/>
  <c r="AM111" i="3" s="1"/>
  <c r="AM112" i="3" s="1"/>
  <c r="AM113" i="3" s="1"/>
  <c r="AM114" i="3" s="1"/>
  <c r="AM115" i="3" s="1"/>
  <c r="AM116" i="3" s="1"/>
  <c r="AM117" i="3" s="1"/>
  <c r="AM118" i="3" s="1"/>
  <c r="AM119" i="3" s="1"/>
  <c r="AM120" i="3" s="1"/>
  <c r="AM121" i="3" s="1"/>
  <c r="AM122" i="3" s="1"/>
  <c r="AM123" i="3" s="1"/>
  <c r="AM124" i="3" s="1"/>
  <c r="AM125" i="3" s="1"/>
  <c r="AM126" i="3" s="1"/>
  <c r="AM127" i="3" s="1"/>
  <c r="AM128" i="3" s="1"/>
  <c r="AM129" i="3" s="1"/>
  <c r="AM130" i="3" s="1"/>
  <c r="AM131" i="3" s="1"/>
  <c r="AM132" i="3" s="1"/>
  <c r="AM133" i="3" s="1"/>
  <c r="AM134" i="3" s="1"/>
  <c r="AM135" i="3" s="1"/>
  <c r="AM136" i="3" s="1"/>
  <c r="AM137" i="3" s="1"/>
  <c r="AM138" i="3" s="1"/>
  <c r="AM139" i="3" s="1"/>
  <c r="AM140" i="3" s="1"/>
  <c r="AM141" i="3" s="1"/>
  <c r="AM142" i="3" s="1"/>
  <c r="AM143" i="3" s="1"/>
  <c r="AM144" i="3" s="1"/>
  <c r="AM145" i="3" s="1"/>
  <c r="AM146" i="3" s="1"/>
  <c r="AM147" i="3" s="1"/>
  <c r="AM148" i="3" s="1"/>
  <c r="AM149" i="3" s="1"/>
  <c r="AM150" i="3" s="1"/>
  <c r="AM151" i="3" s="1"/>
  <c r="AM152" i="3" s="1"/>
  <c r="AM153" i="3" s="1"/>
  <c r="AM154" i="3" s="1"/>
  <c r="AM155" i="3" s="1"/>
  <c r="AM156" i="3" s="1"/>
  <c r="AM157" i="3" s="1"/>
  <c r="AM158" i="3" s="1"/>
  <c r="AM159" i="3" s="1"/>
  <c r="AM160" i="3" s="1"/>
  <c r="AM161" i="3" s="1"/>
  <c r="AM162" i="3" s="1"/>
  <c r="AM163" i="3" s="1"/>
  <c r="AM164" i="3" s="1"/>
  <c r="AM165" i="3" s="1"/>
  <c r="AM166" i="3" s="1"/>
  <c r="AM167" i="3" s="1"/>
  <c r="AM168" i="3" s="1"/>
  <c r="AM169" i="3" s="1"/>
  <c r="AM170" i="3" s="1"/>
  <c r="AM171" i="3" s="1"/>
  <c r="AM172" i="3" s="1"/>
  <c r="AM173" i="3" s="1"/>
  <c r="AM174" i="3" s="1"/>
  <c r="AM175" i="3" s="1"/>
  <c r="AM176" i="3" s="1"/>
  <c r="AM177" i="3" s="1"/>
  <c r="AM178" i="3" s="1"/>
  <c r="AM179" i="3" s="1"/>
  <c r="AM180" i="3" s="1"/>
  <c r="AM181" i="3" s="1"/>
  <c r="AM182" i="3" s="1"/>
  <c r="AM183" i="3" s="1"/>
  <c r="AM184" i="3" s="1"/>
  <c r="AM185" i="3" s="1"/>
  <c r="AM186" i="3" s="1"/>
  <c r="AM187" i="3" s="1"/>
  <c r="AM188" i="3" s="1"/>
  <c r="AM189" i="3" s="1"/>
  <c r="AM190" i="3" s="1"/>
  <c r="AM191" i="3" s="1"/>
  <c r="AM192" i="3" s="1"/>
  <c r="AM193" i="3" s="1"/>
  <c r="AN1" i="3"/>
  <c r="AQ1" i="3"/>
  <c r="AS2" i="3"/>
  <c r="AS3" i="3" s="1"/>
  <c r="AS4" i="3" s="1"/>
  <c r="AS5" i="3" s="1"/>
  <c r="AS6" i="3" s="1"/>
  <c r="AS7" i="3" s="1"/>
  <c r="AS8" i="3" s="1"/>
  <c r="AS9" i="3" s="1"/>
  <c r="AS10" i="3" s="1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S43" i="3" s="1"/>
  <c r="AS44" i="3" s="1"/>
  <c r="AS45" i="3" s="1"/>
  <c r="AS46" i="3" s="1"/>
  <c r="AS47" i="3" s="1"/>
  <c r="AS48" i="3" s="1"/>
  <c r="AS49" i="3" s="1"/>
  <c r="AS50" i="3" s="1"/>
  <c r="AS51" i="3" s="1"/>
  <c r="AS52" i="3" s="1"/>
  <c r="AS53" i="3" s="1"/>
  <c r="AS54" i="3" s="1"/>
  <c r="AS55" i="3" s="1"/>
  <c r="AS56" i="3" s="1"/>
  <c r="AS57" i="3" s="1"/>
  <c r="AS58" i="3" s="1"/>
  <c r="AS59" i="3" s="1"/>
  <c r="AS60" i="3" s="1"/>
  <c r="AS61" i="3" s="1"/>
  <c r="AS62" i="3" s="1"/>
  <c r="AS63" i="3" s="1"/>
  <c r="AS64" i="3" s="1"/>
  <c r="AS65" i="3" s="1"/>
  <c r="AS66" i="3" s="1"/>
  <c r="AS67" i="3" s="1"/>
  <c r="AS68" i="3" s="1"/>
  <c r="AS69" i="3" s="1"/>
  <c r="AS70" i="3" s="1"/>
  <c r="AS71" i="3" s="1"/>
  <c r="AS72" i="3" s="1"/>
  <c r="AS73" i="3" s="1"/>
  <c r="AS74" i="3" s="1"/>
  <c r="AS75" i="3" s="1"/>
  <c r="AS76" i="3" s="1"/>
  <c r="AS77" i="3" s="1"/>
  <c r="AS78" i="3" s="1"/>
  <c r="AS79" i="3" s="1"/>
  <c r="AS80" i="3" s="1"/>
  <c r="AS81" i="3" s="1"/>
  <c r="AS82" i="3" s="1"/>
  <c r="AS83" i="3" s="1"/>
  <c r="AS84" i="3" s="1"/>
  <c r="AS85" i="3" s="1"/>
  <c r="AS86" i="3" s="1"/>
  <c r="AS87" i="3" s="1"/>
  <c r="AS88" i="3" s="1"/>
  <c r="AS89" i="3" s="1"/>
  <c r="AS90" i="3" s="1"/>
  <c r="AS91" i="3" s="1"/>
  <c r="AS92" i="3" s="1"/>
  <c r="AS93" i="3" s="1"/>
  <c r="AS94" i="3" s="1"/>
  <c r="AS95" i="3" s="1"/>
  <c r="AS96" i="3" s="1"/>
  <c r="AS97" i="3" s="1"/>
  <c r="AS98" i="3" s="1"/>
  <c r="AS99" i="3" s="1"/>
  <c r="AS100" i="3" s="1"/>
  <c r="AS101" i="3" s="1"/>
  <c r="AS102" i="3" s="1"/>
  <c r="AS103" i="3" s="1"/>
  <c r="AS104" i="3" s="1"/>
  <c r="AS105" i="3" s="1"/>
  <c r="AS106" i="3" s="1"/>
  <c r="AS107" i="3" s="1"/>
  <c r="AS108" i="3" s="1"/>
  <c r="AS109" i="3" s="1"/>
  <c r="AS110" i="3" s="1"/>
  <c r="AS111" i="3" s="1"/>
  <c r="AS112" i="3" s="1"/>
  <c r="AS113" i="3" s="1"/>
  <c r="AS114" i="3" s="1"/>
  <c r="AS115" i="3" s="1"/>
  <c r="AS116" i="3" s="1"/>
  <c r="AS117" i="3" s="1"/>
  <c r="AS118" i="3" s="1"/>
  <c r="AS119" i="3" s="1"/>
  <c r="AS120" i="3" s="1"/>
  <c r="AS121" i="3" s="1"/>
  <c r="AS122" i="3" s="1"/>
  <c r="AS123" i="3" s="1"/>
  <c r="AS124" i="3" s="1"/>
  <c r="AS125" i="3" s="1"/>
  <c r="AS126" i="3" s="1"/>
  <c r="AS127" i="3" s="1"/>
  <c r="AS128" i="3" s="1"/>
  <c r="AS129" i="3" s="1"/>
  <c r="AS130" i="3" s="1"/>
  <c r="AS131" i="3" s="1"/>
  <c r="AS132" i="3" s="1"/>
  <c r="AS133" i="3" s="1"/>
  <c r="AS134" i="3" s="1"/>
  <c r="AS135" i="3" s="1"/>
  <c r="AS136" i="3" s="1"/>
  <c r="AS137" i="3" s="1"/>
  <c r="AS138" i="3" s="1"/>
  <c r="AS139" i="3" s="1"/>
  <c r="AS140" i="3" s="1"/>
  <c r="AS141" i="3" s="1"/>
  <c r="AS142" i="3" s="1"/>
  <c r="AS143" i="3" s="1"/>
  <c r="AS144" i="3" s="1"/>
  <c r="AS145" i="3" s="1"/>
  <c r="AS146" i="3" s="1"/>
  <c r="AS147" i="3" s="1"/>
  <c r="AS148" i="3" s="1"/>
  <c r="AS149" i="3" s="1"/>
  <c r="AS150" i="3" s="1"/>
  <c r="AS151" i="3" s="1"/>
  <c r="AS152" i="3" s="1"/>
  <c r="AS153" i="3" s="1"/>
  <c r="AS154" i="3" s="1"/>
  <c r="AS155" i="3" s="1"/>
  <c r="AS156" i="3" s="1"/>
  <c r="AS157" i="3" s="1"/>
  <c r="AS158" i="3" s="1"/>
  <c r="AS159" i="3" s="1"/>
  <c r="AS160" i="3" s="1"/>
  <c r="AS161" i="3" s="1"/>
  <c r="AS162" i="3" s="1"/>
  <c r="AS163" i="3" s="1"/>
  <c r="AS164" i="3" s="1"/>
  <c r="AS165" i="3" s="1"/>
  <c r="AS166" i="3" s="1"/>
  <c r="AS167" i="3" s="1"/>
  <c r="AS168" i="3" s="1"/>
  <c r="AS169" i="3" s="1"/>
  <c r="AS170" i="3" s="1"/>
  <c r="AS171" i="3" s="1"/>
  <c r="AS172" i="3" s="1"/>
  <c r="AS173" i="3" s="1"/>
  <c r="AS174" i="3" s="1"/>
  <c r="AS175" i="3" s="1"/>
  <c r="AS176" i="3" s="1"/>
  <c r="AS177" i="3" s="1"/>
  <c r="AS178" i="3" s="1"/>
  <c r="AS179" i="3" s="1"/>
  <c r="AS180" i="3" s="1"/>
  <c r="AS181" i="3" s="1"/>
  <c r="AS182" i="3" s="1"/>
  <c r="AS183" i="3" s="1"/>
  <c r="AS184" i="3" s="1"/>
  <c r="AS185" i="3" s="1"/>
  <c r="AS186" i="3" s="1"/>
  <c r="AS187" i="3" s="1"/>
  <c r="AS188" i="3" s="1"/>
  <c r="AS189" i="3" s="1"/>
  <c r="AS190" i="3" s="1"/>
  <c r="AS191" i="3" s="1"/>
  <c r="AS192" i="3" s="1"/>
  <c r="AS193" i="3" s="1"/>
  <c r="AQ2" i="3"/>
  <c r="AQ3" i="3" s="1"/>
  <c r="AQ4" i="3" s="1"/>
  <c r="AQ5" i="3" s="1"/>
  <c r="AQ6" i="3" s="1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Q19" i="3" s="1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AQ56" i="3" s="1"/>
  <c r="AQ57" i="3" s="1"/>
  <c r="AQ58" i="3" s="1"/>
  <c r="AQ59" i="3" s="1"/>
  <c r="AQ60" i="3" s="1"/>
  <c r="AQ61" i="3" s="1"/>
  <c r="AQ62" i="3" s="1"/>
  <c r="AQ63" i="3" s="1"/>
  <c r="AQ64" i="3" s="1"/>
  <c r="AQ65" i="3" s="1"/>
  <c r="AQ66" i="3" s="1"/>
  <c r="AQ67" i="3" s="1"/>
  <c r="AQ68" i="3" s="1"/>
  <c r="AQ69" i="3" s="1"/>
  <c r="AQ70" i="3" s="1"/>
  <c r="AQ71" i="3" s="1"/>
  <c r="AQ72" i="3" s="1"/>
  <c r="AQ73" i="3" s="1"/>
  <c r="AQ74" i="3" s="1"/>
  <c r="AQ75" i="3" s="1"/>
  <c r="AQ76" i="3" s="1"/>
  <c r="AQ77" i="3" s="1"/>
  <c r="AQ78" i="3" s="1"/>
  <c r="AQ79" i="3" s="1"/>
  <c r="AQ80" i="3" s="1"/>
  <c r="AQ81" i="3" s="1"/>
  <c r="AQ82" i="3" s="1"/>
  <c r="AQ83" i="3" s="1"/>
  <c r="AQ84" i="3" s="1"/>
  <c r="AQ85" i="3" s="1"/>
  <c r="AQ86" i="3" s="1"/>
  <c r="AQ87" i="3" s="1"/>
  <c r="AQ88" i="3" s="1"/>
  <c r="AQ89" i="3" s="1"/>
  <c r="AQ90" i="3" s="1"/>
  <c r="AQ91" i="3" s="1"/>
  <c r="AQ92" i="3" s="1"/>
  <c r="AQ93" i="3" s="1"/>
  <c r="AQ94" i="3" s="1"/>
  <c r="AQ95" i="3" s="1"/>
  <c r="AQ96" i="3" s="1"/>
  <c r="AQ97" i="3" s="1"/>
  <c r="AQ98" i="3" s="1"/>
  <c r="AQ99" i="3" s="1"/>
  <c r="AQ100" i="3" s="1"/>
  <c r="AQ101" i="3" s="1"/>
  <c r="AQ102" i="3" s="1"/>
  <c r="AQ103" i="3" s="1"/>
  <c r="AQ104" i="3" s="1"/>
  <c r="AQ105" i="3" s="1"/>
  <c r="AQ106" i="3" s="1"/>
  <c r="AQ107" i="3" s="1"/>
  <c r="AQ108" i="3" s="1"/>
  <c r="AQ109" i="3" s="1"/>
  <c r="AQ110" i="3" s="1"/>
  <c r="AQ111" i="3" s="1"/>
  <c r="AQ112" i="3" s="1"/>
  <c r="AQ113" i="3" s="1"/>
  <c r="AQ114" i="3" s="1"/>
  <c r="AQ115" i="3" s="1"/>
  <c r="AQ116" i="3" s="1"/>
  <c r="AQ117" i="3" s="1"/>
  <c r="AQ118" i="3" s="1"/>
  <c r="AQ119" i="3" s="1"/>
  <c r="AQ120" i="3" s="1"/>
  <c r="AQ121" i="3" s="1"/>
  <c r="AQ122" i="3" s="1"/>
  <c r="AQ123" i="3" s="1"/>
  <c r="AQ124" i="3" s="1"/>
  <c r="AQ125" i="3" s="1"/>
  <c r="AQ126" i="3" s="1"/>
  <c r="AQ127" i="3" s="1"/>
  <c r="AQ128" i="3" s="1"/>
  <c r="AQ129" i="3" s="1"/>
  <c r="AQ130" i="3" s="1"/>
  <c r="AQ131" i="3" s="1"/>
  <c r="AQ132" i="3" s="1"/>
  <c r="AQ133" i="3" s="1"/>
  <c r="AQ134" i="3" s="1"/>
  <c r="AQ135" i="3" s="1"/>
  <c r="AQ136" i="3" s="1"/>
  <c r="AQ137" i="3" s="1"/>
  <c r="AQ138" i="3" s="1"/>
  <c r="AQ139" i="3" s="1"/>
  <c r="AQ140" i="3" s="1"/>
  <c r="AQ141" i="3" s="1"/>
  <c r="AQ142" i="3" s="1"/>
  <c r="AQ143" i="3" s="1"/>
  <c r="AQ144" i="3" s="1"/>
  <c r="AQ145" i="3" s="1"/>
  <c r="AQ146" i="3" s="1"/>
  <c r="AQ147" i="3" s="1"/>
  <c r="AQ148" i="3" s="1"/>
  <c r="AQ149" i="3" s="1"/>
  <c r="AQ150" i="3" s="1"/>
  <c r="AQ151" i="3" s="1"/>
  <c r="AQ152" i="3" s="1"/>
  <c r="AQ153" i="3" s="1"/>
  <c r="AQ154" i="3" s="1"/>
  <c r="AQ155" i="3" s="1"/>
  <c r="AQ156" i="3" s="1"/>
  <c r="AQ157" i="3" s="1"/>
  <c r="AQ158" i="3" s="1"/>
  <c r="AQ159" i="3" s="1"/>
  <c r="AQ160" i="3" s="1"/>
  <c r="AQ161" i="3" s="1"/>
  <c r="AQ162" i="3" s="1"/>
  <c r="AQ163" i="3" s="1"/>
  <c r="AQ164" i="3" s="1"/>
  <c r="AQ165" i="3" s="1"/>
  <c r="AQ166" i="3" s="1"/>
  <c r="AQ167" i="3" s="1"/>
  <c r="AQ168" i="3" s="1"/>
  <c r="AQ169" i="3" s="1"/>
  <c r="AQ170" i="3" s="1"/>
  <c r="AQ171" i="3" s="1"/>
  <c r="AQ172" i="3" s="1"/>
  <c r="AQ173" i="3" s="1"/>
  <c r="AQ174" i="3" s="1"/>
  <c r="AQ175" i="3" s="1"/>
  <c r="AQ176" i="3" s="1"/>
  <c r="AQ177" i="3" s="1"/>
  <c r="AQ178" i="3" s="1"/>
  <c r="AQ179" i="3" s="1"/>
  <c r="AQ180" i="3" s="1"/>
  <c r="AQ181" i="3" s="1"/>
  <c r="AQ182" i="3" s="1"/>
  <c r="AQ183" i="3" s="1"/>
  <c r="AQ184" i="3" s="1"/>
  <c r="AQ185" i="3" s="1"/>
  <c r="AQ186" i="3" s="1"/>
  <c r="AQ187" i="3" s="1"/>
  <c r="AQ188" i="3" s="1"/>
  <c r="AQ189" i="3" s="1"/>
  <c r="AQ190" i="3" s="1"/>
  <c r="AQ191" i="3" s="1"/>
  <c r="AQ192" i="3" s="1"/>
  <c r="AQ193" i="3" s="1"/>
  <c r="AP1" i="3"/>
  <c r="AT2" i="3"/>
  <c r="AT3" i="3" s="1"/>
  <c r="AT4" i="3" s="1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T74" i="3" s="1"/>
  <c r="AT75" i="3" s="1"/>
  <c r="AT76" i="3" s="1"/>
  <c r="AT77" i="3" s="1"/>
  <c r="AT78" i="3" s="1"/>
  <c r="AT79" i="3" s="1"/>
  <c r="AT80" i="3" s="1"/>
  <c r="AT81" i="3" s="1"/>
  <c r="AT82" i="3" s="1"/>
  <c r="AT83" i="3" s="1"/>
  <c r="AT84" i="3" s="1"/>
  <c r="AT85" i="3" s="1"/>
  <c r="AT86" i="3" s="1"/>
  <c r="AT87" i="3" s="1"/>
  <c r="AT88" i="3" s="1"/>
  <c r="AT89" i="3" s="1"/>
  <c r="AT90" i="3" s="1"/>
  <c r="AT91" i="3" s="1"/>
  <c r="AT92" i="3" s="1"/>
  <c r="AT93" i="3" s="1"/>
  <c r="AT94" i="3" s="1"/>
  <c r="AT95" i="3" s="1"/>
  <c r="AT96" i="3" s="1"/>
  <c r="AT97" i="3" s="1"/>
  <c r="AT98" i="3" s="1"/>
  <c r="AT99" i="3" s="1"/>
  <c r="AT100" i="3" s="1"/>
  <c r="AT101" i="3" s="1"/>
  <c r="AT102" i="3" s="1"/>
  <c r="AT103" i="3" s="1"/>
  <c r="AT104" i="3" s="1"/>
  <c r="AT105" i="3" s="1"/>
  <c r="AT106" i="3" s="1"/>
  <c r="AT107" i="3" s="1"/>
  <c r="AT108" i="3" s="1"/>
  <c r="AT109" i="3" s="1"/>
  <c r="AT110" i="3" s="1"/>
  <c r="AT111" i="3" s="1"/>
  <c r="AT112" i="3" s="1"/>
  <c r="AT113" i="3" s="1"/>
  <c r="AT114" i="3" s="1"/>
  <c r="AT115" i="3" s="1"/>
  <c r="AT116" i="3" s="1"/>
  <c r="AT117" i="3" s="1"/>
  <c r="AT118" i="3" s="1"/>
  <c r="AT119" i="3" s="1"/>
  <c r="AT120" i="3" s="1"/>
  <c r="AT121" i="3" s="1"/>
  <c r="AT122" i="3" s="1"/>
  <c r="AT123" i="3" s="1"/>
  <c r="AT124" i="3" s="1"/>
  <c r="AT125" i="3" s="1"/>
  <c r="AT126" i="3" s="1"/>
  <c r="AT127" i="3" s="1"/>
  <c r="AT128" i="3" s="1"/>
  <c r="AT129" i="3" s="1"/>
  <c r="AT130" i="3" s="1"/>
  <c r="AT131" i="3" s="1"/>
  <c r="AT132" i="3" s="1"/>
  <c r="AT133" i="3" s="1"/>
  <c r="AT134" i="3" s="1"/>
  <c r="AT135" i="3" s="1"/>
  <c r="AT136" i="3" s="1"/>
  <c r="AT137" i="3" s="1"/>
  <c r="AT138" i="3" s="1"/>
  <c r="AT139" i="3" s="1"/>
  <c r="AT140" i="3" s="1"/>
  <c r="AT141" i="3" s="1"/>
  <c r="AT142" i="3" s="1"/>
  <c r="AT143" i="3" s="1"/>
  <c r="AT144" i="3" s="1"/>
  <c r="AT145" i="3" s="1"/>
  <c r="AT146" i="3" s="1"/>
  <c r="AT147" i="3" s="1"/>
  <c r="AT148" i="3" s="1"/>
  <c r="AT149" i="3" s="1"/>
  <c r="AT150" i="3" s="1"/>
  <c r="AT151" i="3" s="1"/>
  <c r="AT152" i="3" s="1"/>
  <c r="AT153" i="3" s="1"/>
  <c r="AT154" i="3" s="1"/>
  <c r="AT155" i="3" s="1"/>
  <c r="AT156" i="3" s="1"/>
  <c r="AT157" i="3" s="1"/>
  <c r="AT158" i="3" s="1"/>
  <c r="AT159" i="3" s="1"/>
  <c r="AT160" i="3" s="1"/>
  <c r="AT161" i="3" s="1"/>
  <c r="AT162" i="3" s="1"/>
  <c r="AT163" i="3" s="1"/>
  <c r="AT164" i="3" s="1"/>
  <c r="AT165" i="3" s="1"/>
  <c r="AT166" i="3" s="1"/>
  <c r="AT167" i="3" s="1"/>
  <c r="AT168" i="3" s="1"/>
  <c r="AT169" i="3" s="1"/>
  <c r="AT170" i="3" s="1"/>
  <c r="AT171" i="3" s="1"/>
  <c r="AT172" i="3" s="1"/>
  <c r="AT173" i="3" s="1"/>
  <c r="AT174" i="3" s="1"/>
  <c r="AT175" i="3" s="1"/>
  <c r="AT176" i="3" s="1"/>
  <c r="AT177" i="3" s="1"/>
  <c r="AT178" i="3" s="1"/>
  <c r="AT179" i="3" s="1"/>
  <c r="AT180" i="3" s="1"/>
  <c r="AT181" i="3" s="1"/>
  <c r="AT182" i="3" s="1"/>
  <c r="AT183" i="3" s="1"/>
  <c r="AT184" i="3" s="1"/>
  <c r="AT185" i="3" s="1"/>
  <c r="AT186" i="3" s="1"/>
  <c r="AT187" i="3" s="1"/>
  <c r="AT188" i="3" s="1"/>
  <c r="AT189" i="3" s="1"/>
  <c r="AT190" i="3" s="1"/>
  <c r="AT191" i="3" s="1"/>
  <c r="AT192" i="3" s="1"/>
  <c r="AT193" i="3" s="1"/>
  <c r="AN2" i="3"/>
  <c r="AN3" i="3" s="1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26" i="3" s="1"/>
  <c r="AN127" i="3" s="1"/>
  <c r="AN128" i="3" s="1"/>
  <c r="AN129" i="3" s="1"/>
  <c r="AN130" i="3" s="1"/>
  <c r="AN131" i="3" s="1"/>
  <c r="AN132" i="3" s="1"/>
  <c r="AN133" i="3" s="1"/>
  <c r="AN134" i="3" s="1"/>
  <c r="AN135" i="3" s="1"/>
  <c r="AN136" i="3" s="1"/>
  <c r="AN137" i="3" s="1"/>
  <c r="AN138" i="3" s="1"/>
  <c r="AN139" i="3" s="1"/>
  <c r="AN140" i="3" s="1"/>
  <c r="AN141" i="3" s="1"/>
  <c r="AN142" i="3" s="1"/>
  <c r="AN143" i="3" s="1"/>
  <c r="AN144" i="3" s="1"/>
  <c r="AN145" i="3" s="1"/>
  <c r="AN146" i="3" s="1"/>
  <c r="AN147" i="3" s="1"/>
  <c r="AN148" i="3" s="1"/>
  <c r="AN149" i="3" s="1"/>
  <c r="AN150" i="3" s="1"/>
  <c r="AN151" i="3" s="1"/>
  <c r="AN152" i="3" s="1"/>
  <c r="AN153" i="3" s="1"/>
  <c r="AN154" i="3" s="1"/>
  <c r="AN155" i="3" s="1"/>
  <c r="AN156" i="3" s="1"/>
  <c r="AN157" i="3" s="1"/>
  <c r="AN158" i="3" s="1"/>
  <c r="AN159" i="3" s="1"/>
  <c r="AN160" i="3" s="1"/>
  <c r="AN161" i="3" s="1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M1" i="3"/>
  <c r="AR1" i="3"/>
  <c r="AU1" i="3"/>
  <c r="AR2" i="3"/>
  <c r="AR3" i="3" s="1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R74" i="3" s="1"/>
  <c r="AR75" i="3" s="1"/>
  <c r="AR76" i="3" s="1"/>
  <c r="AR77" i="3" s="1"/>
  <c r="AR78" i="3" s="1"/>
  <c r="AR79" i="3" s="1"/>
  <c r="AR80" i="3" s="1"/>
  <c r="AR81" i="3" s="1"/>
  <c r="AR82" i="3" s="1"/>
  <c r="AR83" i="3" s="1"/>
  <c r="AR84" i="3" s="1"/>
  <c r="AR85" i="3" s="1"/>
  <c r="AR86" i="3" s="1"/>
  <c r="AR87" i="3" s="1"/>
  <c r="AR88" i="3" s="1"/>
  <c r="AR89" i="3" s="1"/>
  <c r="AR90" i="3" s="1"/>
  <c r="AR91" i="3" s="1"/>
  <c r="AR92" i="3" s="1"/>
  <c r="AR93" i="3" s="1"/>
  <c r="AR94" i="3" s="1"/>
  <c r="AR95" i="3" s="1"/>
  <c r="AR96" i="3" s="1"/>
  <c r="AR97" i="3" s="1"/>
  <c r="AR98" i="3" s="1"/>
  <c r="AR99" i="3" s="1"/>
  <c r="AR100" i="3" s="1"/>
  <c r="AR101" i="3" s="1"/>
  <c r="AR102" i="3" s="1"/>
  <c r="AR103" i="3" s="1"/>
  <c r="AR104" i="3" s="1"/>
  <c r="AR105" i="3" s="1"/>
  <c r="AR106" i="3" s="1"/>
  <c r="AR107" i="3" s="1"/>
  <c r="AR108" i="3" s="1"/>
  <c r="AR109" i="3" s="1"/>
  <c r="AR110" i="3" s="1"/>
  <c r="AR111" i="3" s="1"/>
  <c r="AR112" i="3" s="1"/>
  <c r="AR113" i="3" s="1"/>
  <c r="AR114" i="3" s="1"/>
  <c r="AR115" i="3" s="1"/>
  <c r="AR116" i="3" s="1"/>
  <c r="AR117" i="3" s="1"/>
  <c r="AR118" i="3" s="1"/>
  <c r="AR119" i="3" s="1"/>
  <c r="AR120" i="3" s="1"/>
  <c r="AR121" i="3" s="1"/>
  <c r="AR122" i="3" s="1"/>
  <c r="AR123" i="3" s="1"/>
  <c r="AR124" i="3" s="1"/>
  <c r="AR125" i="3" s="1"/>
  <c r="AR126" i="3" s="1"/>
  <c r="AR127" i="3" s="1"/>
  <c r="AR128" i="3" s="1"/>
  <c r="AR129" i="3" s="1"/>
  <c r="AR130" i="3" s="1"/>
  <c r="AR131" i="3" s="1"/>
  <c r="AR132" i="3" s="1"/>
  <c r="AR133" i="3" s="1"/>
  <c r="AR134" i="3" s="1"/>
  <c r="AR135" i="3" s="1"/>
  <c r="AR136" i="3" s="1"/>
  <c r="AR137" i="3" s="1"/>
  <c r="AR138" i="3" s="1"/>
  <c r="AR139" i="3" s="1"/>
  <c r="AR140" i="3" s="1"/>
  <c r="AR141" i="3" s="1"/>
  <c r="AR142" i="3" s="1"/>
  <c r="AR143" i="3" s="1"/>
  <c r="AR144" i="3" s="1"/>
  <c r="AR145" i="3" s="1"/>
  <c r="AR146" i="3" s="1"/>
  <c r="AR147" i="3" s="1"/>
  <c r="AR148" i="3" s="1"/>
  <c r="AR149" i="3" s="1"/>
  <c r="AR150" i="3" s="1"/>
  <c r="AR151" i="3" s="1"/>
  <c r="AR152" i="3" s="1"/>
  <c r="AR153" i="3" s="1"/>
  <c r="AR154" i="3" s="1"/>
  <c r="AR155" i="3" s="1"/>
  <c r="AR156" i="3" s="1"/>
  <c r="AR157" i="3" s="1"/>
  <c r="AR158" i="3" s="1"/>
  <c r="AR159" i="3" s="1"/>
  <c r="AR160" i="3" s="1"/>
  <c r="AR161" i="3" s="1"/>
  <c r="AR162" i="3" s="1"/>
  <c r="AR163" i="3" s="1"/>
  <c r="AR164" i="3" s="1"/>
  <c r="AR165" i="3" s="1"/>
  <c r="AR166" i="3" s="1"/>
  <c r="AR167" i="3" s="1"/>
  <c r="AR168" i="3" s="1"/>
  <c r="AR169" i="3" s="1"/>
  <c r="AR170" i="3" s="1"/>
  <c r="AR171" i="3" s="1"/>
  <c r="AR172" i="3" s="1"/>
  <c r="AR173" i="3" s="1"/>
  <c r="AR174" i="3" s="1"/>
  <c r="AR175" i="3" s="1"/>
  <c r="AR176" i="3" s="1"/>
  <c r="AR177" i="3" s="1"/>
  <c r="AR178" i="3" s="1"/>
  <c r="AR179" i="3" s="1"/>
  <c r="AR180" i="3" s="1"/>
  <c r="AR181" i="3" s="1"/>
  <c r="AR182" i="3" s="1"/>
  <c r="AR183" i="3" s="1"/>
  <c r="AR184" i="3" s="1"/>
  <c r="AR185" i="3" s="1"/>
  <c r="AR186" i="3" s="1"/>
  <c r="AR187" i="3" s="1"/>
  <c r="AR188" i="3" s="1"/>
  <c r="AR189" i="3" s="1"/>
  <c r="AR190" i="3" s="1"/>
  <c r="AR191" i="3" s="1"/>
  <c r="AR192" i="3" s="1"/>
  <c r="AR193" i="3" s="1"/>
  <c r="AU2" i="3"/>
  <c r="AU3" i="3" s="1"/>
  <c r="AU4" i="3" s="1"/>
  <c r="AU5" i="3" s="1"/>
  <c r="AU6" i="3" s="1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AU19" i="3" s="1"/>
  <c r="AU20" i="3" s="1"/>
  <c r="AU21" i="3" s="1"/>
  <c r="AU22" i="3" s="1"/>
  <c r="AU23" i="3" s="1"/>
  <c r="AU24" i="3" s="1"/>
  <c r="AU25" i="3" s="1"/>
  <c r="AU26" i="3" s="1"/>
  <c r="AU27" i="3" s="1"/>
  <c r="AU28" i="3" s="1"/>
  <c r="AU29" i="3" s="1"/>
  <c r="AU30" i="3" s="1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U68" i="3" s="1"/>
  <c r="AU69" i="3" s="1"/>
  <c r="AU70" i="3" s="1"/>
  <c r="AU71" i="3" s="1"/>
  <c r="AU72" i="3" s="1"/>
  <c r="AU73" i="3" s="1"/>
  <c r="AU74" i="3" s="1"/>
  <c r="AU75" i="3" s="1"/>
  <c r="AU76" i="3" s="1"/>
  <c r="AU77" i="3" s="1"/>
  <c r="AU78" i="3" s="1"/>
  <c r="AU79" i="3" s="1"/>
  <c r="AU80" i="3" s="1"/>
  <c r="AU81" i="3" s="1"/>
  <c r="AU82" i="3" s="1"/>
  <c r="AU83" i="3" s="1"/>
  <c r="AU84" i="3" s="1"/>
  <c r="AU85" i="3" s="1"/>
  <c r="AU86" i="3" s="1"/>
  <c r="AU87" i="3" s="1"/>
  <c r="AU88" i="3" s="1"/>
  <c r="AU89" i="3" s="1"/>
  <c r="AU90" i="3" s="1"/>
  <c r="AU91" i="3" s="1"/>
  <c r="AU92" i="3" s="1"/>
  <c r="AU93" i="3" s="1"/>
  <c r="AU94" i="3" s="1"/>
  <c r="AU95" i="3" s="1"/>
  <c r="AU96" i="3" s="1"/>
  <c r="AU97" i="3" s="1"/>
  <c r="AU98" i="3" s="1"/>
  <c r="AU99" i="3" s="1"/>
  <c r="AU100" i="3" s="1"/>
  <c r="AU101" i="3" s="1"/>
  <c r="AU102" i="3" s="1"/>
  <c r="AU103" i="3" s="1"/>
  <c r="AU104" i="3" s="1"/>
  <c r="AU105" i="3" s="1"/>
  <c r="AU106" i="3" s="1"/>
  <c r="AU107" i="3" s="1"/>
  <c r="AU108" i="3" s="1"/>
  <c r="AU109" i="3" s="1"/>
  <c r="AU110" i="3" s="1"/>
  <c r="AU111" i="3" s="1"/>
  <c r="AU112" i="3" s="1"/>
  <c r="AU113" i="3" s="1"/>
  <c r="AU114" i="3" s="1"/>
  <c r="AU115" i="3" s="1"/>
  <c r="AU116" i="3" s="1"/>
  <c r="AU117" i="3" s="1"/>
  <c r="AU118" i="3" s="1"/>
  <c r="AU119" i="3" s="1"/>
  <c r="AU120" i="3" s="1"/>
  <c r="AU121" i="3" s="1"/>
  <c r="AU122" i="3" s="1"/>
  <c r="AU123" i="3" s="1"/>
  <c r="AU124" i="3" s="1"/>
  <c r="AU125" i="3" s="1"/>
  <c r="AU126" i="3" s="1"/>
  <c r="AU127" i="3" s="1"/>
  <c r="AU128" i="3" s="1"/>
  <c r="AU129" i="3" s="1"/>
  <c r="AU130" i="3" s="1"/>
  <c r="AU131" i="3" s="1"/>
  <c r="AU132" i="3" s="1"/>
  <c r="AU133" i="3" s="1"/>
  <c r="AU134" i="3" s="1"/>
  <c r="AU135" i="3" s="1"/>
  <c r="AU136" i="3" s="1"/>
  <c r="AU137" i="3" s="1"/>
  <c r="AU138" i="3" s="1"/>
  <c r="AU139" i="3" s="1"/>
  <c r="AU140" i="3" s="1"/>
  <c r="AU141" i="3" s="1"/>
  <c r="AU142" i="3" s="1"/>
  <c r="AU143" i="3" s="1"/>
  <c r="AU144" i="3" s="1"/>
  <c r="AU145" i="3" s="1"/>
  <c r="AU146" i="3" s="1"/>
  <c r="AU147" i="3" s="1"/>
  <c r="AU148" i="3" s="1"/>
  <c r="AU149" i="3" s="1"/>
  <c r="AU150" i="3" s="1"/>
  <c r="AU151" i="3" s="1"/>
  <c r="AU152" i="3" s="1"/>
  <c r="AU153" i="3" s="1"/>
  <c r="AU154" i="3" s="1"/>
  <c r="AU155" i="3" s="1"/>
  <c r="AU156" i="3" s="1"/>
  <c r="AU157" i="3" s="1"/>
  <c r="AU158" i="3" s="1"/>
  <c r="AU159" i="3" s="1"/>
  <c r="AU160" i="3" s="1"/>
  <c r="AU161" i="3" s="1"/>
  <c r="AU162" i="3" s="1"/>
  <c r="AU163" i="3" s="1"/>
  <c r="AU164" i="3" s="1"/>
  <c r="AU165" i="3" s="1"/>
  <c r="AU166" i="3" s="1"/>
  <c r="AU167" i="3" s="1"/>
  <c r="AU168" i="3" s="1"/>
  <c r="AU169" i="3" s="1"/>
  <c r="AU170" i="3" s="1"/>
  <c r="AU171" i="3" s="1"/>
  <c r="AU172" i="3" s="1"/>
  <c r="AU173" i="3" s="1"/>
  <c r="AU174" i="3" s="1"/>
  <c r="AU175" i="3" s="1"/>
  <c r="AU176" i="3" s="1"/>
  <c r="AU177" i="3" s="1"/>
  <c r="AU178" i="3" s="1"/>
  <c r="AU179" i="3" s="1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T1" i="3"/>
  <c r="AO2" i="3"/>
  <c r="AO3" i="3" s="1"/>
  <c r="AO4" i="3" s="1"/>
  <c r="AO5" i="3" s="1"/>
  <c r="AO6" i="3" s="1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O142" i="3" s="1"/>
  <c r="AO143" i="3" s="1"/>
  <c r="AO144" i="3" s="1"/>
  <c r="AO145" i="3" s="1"/>
  <c r="AO146" i="3" s="1"/>
  <c r="AO147" i="3" s="1"/>
  <c r="AO148" i="3" s="1"/>
  <c r="AO149" i="3" s="1"/>
  <c r="AO150" i="3" s="1"/>
  <c r="AO151" i="3" s="1"/>
  <c r="AO152" i="3" s="1"/>
  <c r="AO153" i="3" s="1"/>
  <c r="AO154" i="3" s="1"/>
  <c r="AO155" i="3" s="1"/>
  <c r="AO156" i="3" s="1"/>
  <c r="AO157" i="3" s="1"/>
  <c r="AO158" i="3" s="1"/>
  <c r="AO159" i="3" s="1"/>
  <c r="AO160" i="3" s="1"/>
  <c r="AO161" i="3" s="1"/>
  <c r="AO162" i="3" s="1"/>
  <c r="AO163" i="3" s="1"/>
  <c r="AO164" i="3" s="1"/>
  <c r="AO165" i="3" s="1"/>
  <c r="AO166" i="3" s="1"/>
  <c r="AO167" i="3" s="1"/>
  <c r="AO168" i="3" s="1"/>
  <c r="AO169" i="3" s="1"/>
  <c r="AO170" i="3" s="1"/>
  <c r="AO171" i="3" s="1"/>
  <c r="AO172" i="3" s="1"/>
  <c r="AO173" i="3" s="1"/>
  <c r="AO174" i="3" s="1"/>
  <c r="AO175" i="3" s="1"/>
  <c r="AO176" i="3" s="1"/>
  <c r="AO177" i="3" s="1"/>
  <c r="AO178" i="3" s="1"/>
  <c r="AO179" i="3" s="1"/>
  <c r="AO180" i="3" s="1"/>
  <c r="AO181" i="3" s="1"/>
  <c r="AO182" i="3" s="1"/>
  <c r="AO183" i="3" s="1"/>
  <c r="AO184" i="3" s="1"/>
  <c r="AO185" i="3" s="1"/>
  <c r="AO186" i="3" s="1"/>
  <c r="AO187" i="3" s="1"/>
  <c r="AO188" i="3" s="1"/>
  <c r="AO189" i="3" s="1"/>
  <c r="AO190" i="3" s="1"/>
  <c r="AO191" i="3" s="1"/>
  <c r="AO192" i="3" s="1"/>
  <c r="AO193" i="3" s="1"/>
  <c r="AO1" i="3"/>
  <c r="C10" i="2"/>
  <c r="G70" i="3" l="1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AB3" i="3" l="1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U3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AE3" i="3"/>
  <c r="AE4" i="3" s="1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E83" i="3" s="1"/>
  <c r="AE84" i="3" s="1"/>
  <c r="AE85" i="3" s="1"/>
  <c r="AE86" i="3" s="1"/>
  <c r="AE87" i="3" s="1"/>
  <c r="AE88" i="3" s="1"/>
  <c r="AE89" i="3" s="1"/>
  <c r="AE90" i="3" s="1"/>
  <c r="AE91" i="3" s="1"/>
  <c r="AE92" i="3" s="1"/>
  <c r="AE93" i="3" s="1"/>
  <c r="AE94" i="3" s="1"/>
  <c r="AE95" i="3" s="1"/>
  <c r="AE96" i="3" s="1"/>
  <c r="AE97" i="3" s="1"/>
  <c r="AE98" i="3" s="1"/>
  <c r="AE99" i="3" s="1"/>
  <c r="AE100" i="3" s="1"/>
  <c r="AE101" i="3" s="1"/>
  <c r="AE102" i="3" s="1"/>
  <c r="AE103" i="3" s="1"/>
  <c r="AE104" i="3" s="1"/>
  <c r="AE105" i="3" s="1"/>
  <c r="AE106" i="3" s="1"/>
  <c r="AE107" i="3" s="1"/>
  <c r="AE108" i="3" s="1"/>
  <c r="AE109" i="3" s="1"/>
  <c r="AE110" i="3" s="1"/>
  <c r="AE111" i="3" s="1"/>
  <c r="AE112" i="3" s="1"/>
  <c r="AE113" i="3" s="1"/>
  <c r="AE114" i="3" s="1"/>
  <c r="AE115" i="3" s="1"/>
  <c r="AE116" i="3" s="1"/>
  <c r="AE117" i="3" s="1"/>
  <c r="AE118" i="3" s="1"/>
  <c r="AE119" i="3" s="1"/>
  <c r="AE120" i="3" s="1"/>
  <c r="AE121" i="3" s="1"/>
  <c r="AE122" i="3" s="1"/>
  <c r="AE123" i="3" s="1"/>
  <c r="AE124" i="3" s="1"/>
  <c r="AE125" i="3" s="1"/>
  <c r="AE126" i="3" s="1"/>
  <c r="AE127" i="3" s="1"/>
  <c r="AE128" i="3" s="1"/>
  <c r="AE129" i="3" s="1"/>
  <c r="AE130" i="3" s="1"/>
  <c r="AE131" i="3" s="1"/>
  <c r="AE132" i="3" s="1"/>
  <c r="AE133" i="3" s="1"/>
  <c r="AE134" i="3" s="1"/>
  <c r="AE135" i="3" s="1"/>
  <c r="AE136" i="3" s="1"/>
  <c r="AE137" i="3" s="1"/>
  <c r="AE138" i="3" s="1"/>
  <c r="AE139" i="3" s="1"/>
  <c r="AE140" i="3" s="1"/>
  <c r="AE141" i="3" s="1"/>
  <c r="AE142" i="3" s="1"/>
  <c r="AE143" i="3" s="1"/>
  <c r="AE144" i="3" s="1"/>
  <c r="AE145" i="3" s="1"/>
  <c r="AE146" i="3" s="1"/>
  <c r="AE147" i="3" s="1"/>
  <c r="AE148" i="3" s="1"/>
  <c r="AE149" i="3" s="1"/>
  <c r="AE150" i="3" s="1"/>
  <c r="AE151" i="3" s="1"/>
  <c r="AE152" i="3" s="1"/>
  <c r="AE153" i="3" s="1"/>
  <c r="AE154" i="3" s="1"/>
  <c r="AE155" i="3" s="1"/>
  <c r="AE156" i="3" s="1"/>
  <c r="AE157" i="3" s="1"/>
  <c r="AE158" i="3" s="1"/>
  <c r="AE159" i="3" s="1"/>
  <c r="AE160" i="3" s="1"/>
  <c r="AE161" i="3" s="1"/>
  <c r="AE162" i="3" s="1"/>
  <c r="AE163" i="3" s="1"/>
  <c r="AE164" i="3" s="1"/>
  <c r="AE165" i="3" s="1"/>
  <c r="AE166" i="3" s="1"/>
  <c r="AE167" i="3" s="1"/>
  <c r="AE168" i="3" s="1"/>
  <c r="AE169" i="3" s="1"/>
  <c r="AE170" i="3" s="1"/>
  <c r="AE171" i="3" s="1"/>
  <c r="AE172" i="3" s="1"/>
  <c r="AE173" i="3" s="1"/>
  <c r="AE174" i="3" s="1"/>
  <c r="AE175" i="3" s="1"/>
  <c r="AE176" i="3" s="1"/>
  <c r="AE177" i="3" s="1"/>
  <c r="AE178" i="3" s="1"/>
  <c r="AE179" i="3" s="1"/>
  <c r="AE180" i="3" s="1"/>
  <c r="AE181" i="3" s="1"/>
  <c r="AE182" i="3" s="1"/>
  <c r="AE183" i="3" s="1"/>
  <c r="AE184" i="3" s="1"/>
  <c r="AE185" i="3" s="1"/>
  <c r="AE186" i="3" s="1"/>
  <c r="AE187" i="3" s="1"/>
  <c r="AE188" i="3" s="1"/>
  <c r="AE189" i="3" s="1"/>
  <c r="AE190" i="3" s="1"/>
  <c r="AE191" i="3" s="1"/>
  <c r="AE192" i="3" s="1"/>
  <c r="AE193" i="3" s="1"/>
  <c r="AF3" i="3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AF148" i="3" s="1"/>
  <c r="AF149" i="3" s="1"/>
  <c r="AF150" i="3" s="1"/>
  <c r="AF151" i="3" s="1"/>
  <c r="AF152" i="3" s="1"/>
  <c r="AF153" i="3" s="1"/>
  <c r="AF154" i="3" s="1"/>
  <c r="AF155" i="3" s="1"/>
  <c r="AF156" i="3" s="1"/>
  <c r="AF157" i="3" s="1"/>
  <c r="AF158" i="3" s="1"/>
  <c r="AF159" i="3" s="1"/>
  <c r="AF160" i="3" s="1"/>
  <c r="AF161" i="3" s="1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173" i="3" s="1"/>
  <c r="AF174" i="3" s="1"/>
  <c r="AF175" i="3" s="1"/>
  <c r="AF176" i="3" s="1"/>
  <c r="AF177" i="3" s="1"/>
  <c r="AF178" i="3" s="1"/>
  <c r="AF179" i="3" s="1"/>
  <c r="AF180" i="3" s="1"/>
  <c r="AF181" i="3" s="1"/>
  <c r="AF182" i="3" s="1"/>
  <c r="AF183" i="3" s="1"/>
  <c r="AF184" i="3" s="1"/>
  <c r="AF185" i="3" s="1"/>
  <c r="AF186" i="3" s="1"/>
  <c r="AF187" i="3" s="1"/>
  <c r="AF188" i="3" s="1"/>
  <c r="AF189" i="3" s="1"/>
  <c r="AF190" i="3" s="1"/>
  <c r="AF191" i="3" s="1"/>
  <c r="AF192" i="3" s="1"/>
  <c r="AF193" i="3" s="1"/>
  <c r="AD3" i="3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C3" i="3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95" i="3" s="1"/>
  <c r="AC96" i="3" s="1"/>
  <c r="AC97" i="3" s="1"/>
  <c r="AC98" i="3" s="1"/>
  <c r="AC99" i="3" s="1"/>
  <c r="AC100" i="3" s="1"/>
  <c r="AC101" i="3" s="1"/>
  <c r="AC102" i="3" s="1"/>
  <c r="AC103" i="3" s="1"/>
  <c r="AC104" i="3" s="1"/>
  <c r="AC105" i="3" s="1"/>
  <c r="AC106" i="3" s="1"/>
  <c r="AC107" i="3" s="1"/>
  <c r="AC108" i="3" s="1"/>
  <c r="AC109" i="3" s="1"/>
  <c r="AC110" i="3" s="1"/>
  <c r="AC111" i="3" s="1"/>
  <c r="AC112" i="3" s="1"/>
  <c r="AC113" i="3" s="1"/>
  <c r="AC114" i="3" s="1"/>
  <c r="AC115" i="3" s="1"/>
  <c r="AC116" i="3" s="1"/>
  <c r="AC117" i="3" s="1"/>
  <c r="AC118" i="3" s="1"/>
  <c r="AC119" i="3" s="1"/>
  <c r="AC120" i="3" s="1"/>
  <c r="AC121" i="3" s="1"/>
  <c r="AC122" i="3" s="1"/>
  <c r="AC123" i="3" s="1"/>
  <c r="AC124" i="3" s="1"/>
  <c r="AC125" i="3" s="1"/>
  <c r="AC126" i="3" s="1"/>
  <c r="AC127" i="3" s="1"/>
  <c r="AC128" i="3" s="1"/>
  <c r="AC129" i="3" s="1"/>
  <c r="AC130" i="3" s="1"/>
  <c r="AC131" i="3" s="1"/>
  <c r="AC132" i="3" s="1"/>
  <c r="AC133" i="3" s="1"/>
  <c r="AC134" i="3" s="1"/>
  <c r="AC135" i="3" s="1"/>
  <c r="AC136" i="3" s="1"/>
  <c r="AC137" i="3" s="1"/>
  <c r="AC138" i="3" s="1"/>
  <c r="AC139" i="3" s="1"/>
  <c r="AC140" i="3" s="1"/>
  <c r="AC141" i="3" s="1"/>
  <c r="AC142" i="3" s="1"/>
  <c r="AC143" i="3" s="1"/>
  <c r="AC144" i="3" s="1"/>
  <c r="AC145" i="3" s="1"/>
  <c r="AC146" i="3" s="1"/>
  <c r="AC147" i="3" s="1"/>
  <c r="AC148" i="3" s="1"/>
  <c r="AC149" i="3" s="1"/>
  <c r="AC150" i="3" s="1"/>
  <c r="AC151" i="3" s="1"/>
  <c r="AC152" i="3" s="1"/>
  <c r="AC153" i="3" s="1"/>
  <c r="AC154" i="3" s="1"/>
  <c r="AC155" i="3" s="1"/>
  <c r="AC156" i="3" s="1"/>
  <c r="AC157" i="3" s="1"/>
  <c r="AC158" i="3" s="1"/>
  <c r="AC159" i="3" s="1"/>
  <c r="AC160" i="3" s="1"/>
  <c r="AC161" i="3" s="1"/>
  <c r="AC162" i="3" s="1"/>
  <c r="AC163" i="3" s="1"/>
  <c r="AC164" i="3" s="1"/>
  <c r="AC165" i="3" s="1"/>
  <c r="AC166" i="3" s="1"/>
  <c r="AC167" i="3" s="1"/>
  <c r="AC168" i="3" s="1"/>
  <c r="AC169" i="3" s="1"/>
  <c r="AC170" i="3" s="1"/>
  <c r="AC171" i="3" s="1"/>
  <c r="AC172" i="3" s="1"/>
  <c r="AC173" i="3" s="1"/>
  <c r="AC174" i="3" s="1"/>
  <c r="AC175" i="3" s="1"/>
  <c r="AC176" i="3" s="1"/>
  <c r="AC177" i="3" s="1"/>
  <c r="AC178" i="3" s="1"/>
  <c r="AC179" i="3" s="1"/>
  <c r="AC180" i="3" s="1"/>
  <c r="AC181" i="3" s="1"/>
  <c r="AC182" i="3" s="1"/>
  <c r="AC183" i="3" s="1"/>
  <c r="AC184" i="3" s="1"/>
  <c r="AC185" i="3" s="1"/>
  <c r="AC186" i="3" s="1"/>
  <c r="AC187" i="3" s="1"/>
  <c r="AC188" i="3" s="1"/>
  <c r="AC189" i="3" s="1"/>
  <c r="AC190" i="3" s="1"/>
  <c r="AC191" i="3" s="1"/>
  <c r="AC192" i="3" s="1"/>
  <c r="AC193" i="3" s="1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T3" i="3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W3" i="3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W88" i="3" s="1"/>
  <c r="W89" i="3" s="1"/>
  <c r="W90" i="3" s="1"/>
  <c r="W91" i="3" s="1"/>
  <c r="W92" i="3" s="1"/>
  <c r="W93" i="3" s="1"/>
  <c r="W94" i="3" s="1"/>
  <c r="W95" i="3" s="1"/>
  <c r="W96" i="3" s="1"/>
  <c r="W97" i="3" s="1"/>
  <c r="W98" i="3" s="1"/>
  <c r="W99" i="3" s="1"/>
  <c r="W100" i="3" s="1"/>
  <c r="W101" i="3" s="1"/>
  <c r="W102" i="3" s="1"/>
  <c r="W103" i="3" s="1"/>
  <c r="W104" i="3" s="1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W158" i="3" s="1"/>
  <c r="W159" i="3" s="1"/>
  <c r="W160" i="3" s="1"/>
  <c r="W161" i="3" s="1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S3" i="3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V3" i="3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4" i="5"/>
  <c r="O71" i="3" l="1"/>
  <c r="O72" i="3"/>
  <c r="O73" i="3"/>
  <c r="O60" i="3"/>
  <c r="O59" i="3"/>
  <c r="O61" i="3"/>
  <c r="O36" i="3"/>
  <c r="O35" i="3"/>
  <c r="O37" i="3"/>
  <c r="O23" i="3"/>
  <c r="O24" i="3"/>
  <c r="O25" i="3"/>
  <c r="O12" i="3"/>
  <c r="O11" i="3"/>
  <c r="O13" i="3"/>
  <c r="O67" i="3"/>
  <c r="O65" i="3"/>
  <c r="O66" i="3"/>
  <c r="O55" i="3"/>
  <c r="O53" i="3"/>
  <c r="O54" i="3"/>
  <c r="O43" i="3"/>
  <c r="O42" i="3"/>
  <c r="O41" i="3"/>
  <c r="O31" i="3"/>
  <c r="O30" i="3"/>
  <c r="O29" i="3"/>
  <c r="O19" i="3"/>
  <c r="O17" i="3"/>
  <c r="O18" i="3"/>
  <c r="O7" i="3"/>
  <c r="O5" i="3"/>
  <c r="O6" i="3"/>
  <c r="O68" i="3"/>
  <c r="O69" i="3"/>
  <c r="O70" i="3"/>
  <c r="O56" i="3"/>
  <c r="O58" i="3"/>
  <c r="O57" i="3"/>
  <c r="O44" i="3"/>
  <c r="O46" i="3"/>
  <c r="O45" i="3"/>
  <c r="O32" i="3"/>
  <c r="O33" i="3"/>
  <c r="O34" i="3"/>
  <c r="O20" i="3"/>
  <c r="O21" i="3"/>
  <c r="O22" i="3"/>
  <c r="O8" i="3"/>
  <c r="O10" i="3"/>
  <c r="O9" i="3"/>
  <c r="O4" i="3"/>
  <c r="O3" i="3"/>
  <c r="O2" i="3"/>
  <c r="O63" i="3"/>
  <c r="O64" i="3"/>
  <c r="O62" i="3"/>
  <c r="O52" i="3"/>
  <c r="O51" i="3"/>
  <c r="O50" i="3"/>
  <c r="O39" i="3"/>
  <c r="O40" i="3"/>
  <c r="O38" i="3"/>
  <c r="O28" i="3"/>
  <c r="O27" i="3"/>
  <c r="O26" i="3"/>
  <c r="O15" i="3"/>
  <c r="O16" i="3"/>
  <c r="O14" i="3"/>
  <c r="O47" i="3"/>
  <c r="O48" i="3"/>
  <c r="O49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2" i="3"/>
  <c r="B1" i="5" l="1"/>
  <c r="Z3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K208" i="3" l="1"/>
  <c r="I208" i="3" l="1"/>
</calcChain>
</file>

<file path=xl/comments1.xml><?xml version="1.0" encoding="utf-8"?>
<comments xmlns="http://schemas.openxmlformats.org/spreadsheetml/2006/main">
  <authors>
    <author>Simon Yates</author>
    <author>FUSSELL_S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If you have run the same test in the same notebook on the same day you will have iteration 1,2,3 etc. 
Normally this will be 1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Paste Values can be found under Paste Special 
</t>
        </r>
      </text>
    </comment>
    <comment ref="A35" authorId="1" shapeId="0">
      <text>
        <r>
          <rPr>
            <b/>
            <sz val="9"/>
            <color indexed="81"/>
            <rFont val="Tahoma"/>
            <family val="2"/>
          </rPr>
          <t>FUSSELL_S:</t>
        </r>
        <r>
          <rPr>
            <sz val="9"/>
            <color indexed="81"/>
            <rFont val="Tahoma"/>
            <family val="2"/>
          </rPr>
          <t xml:space="preserve">
Volume taken from the solute/solvent mixture that has bene filtered/centrifuged</t>
        </r>
      </text>
    </comment>
    <comment ref="A37" authorId="1" shapeId="0">
      <text>
        <r>
          <rPr>
            <b/>
            <sz val="9"/>
            <color indexed="81"/>
            <rFont val="Tahoma"/>
            <family val="2"/>
          </rPr>
          <t>FUSSELL_S:</t>
        </r>
        <r>
          <rPr>
            <sz val="9"/>
            <color indexed="81"/>
            <rFont val="Tahoma"/>
            <family val="2"/>
          </rPr>
          <t xml:space="preserve">
positive-displacement pipette (PDT)
air-displacement pipette (ADT)</t>
        </r>
      </text>
    </comment>
  </commentList>
</comments>
</file>

<file path=xl/comments2.xml><?xml version="1.0" encoding="utf-8"?>
<comments xmlns="http://schemas.openxmlformats.org/spreadsheetml/2006/main">
  <authors>
    <author>Simon Yates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(S+D)/S
S=volume of sample (40uL)
D=volume of diluent (1200)</t>
        </r>
      </text>
    </comment>
    <comment ref="K9" authorId="0" shapeId="0">
      <text>
        <r>
          <rPr>
            <sz val="9"/>
            <color indexed="81"/>
            <rFont val="Tahoma"/>
            <family val="2"/>
          </rPr>
          <t>Not at the concetration in the volumetric/vial. The concentration this relates to when converted. 
For Example my '100mg/mL' standard is actually a concentration of 0.322mg/mL. This standard is used to get the area counts that relate to 100mg/mL in my reaction samples.</t>
        </r>
      </text>
    </comment>
    <comment ref="K10" authorId="0" shapeId="0">
      <text>
        <r>
          <rPr>
            <sz val="9"/>
            <color indexed="81"/>
            <rFont val="Tahoma"/>
            <family val="2"/>
          </rPr>
          <t>Not at the concetration in the volumetric/vial. The concentration this relates to when converted. 
For Example my '100mg/mL' standard is actually a concentration of 0.322mg/mL. This standard is used to get the area counts that relate to 100mg/mL in my reaction samples.</t>
        </r>
      </text>
    </comment>
    <comment ref="K11" authorId="0" shapeId="0">
      <text>
        <r>
          <rPr>
            <sz val="9"/>
            <color indexed="81"/>
            <rFont val="Tahoma"/>
            <family val="2"/>
          </rPr>
          <t>Not at the concetration in the volumetric/vial. The concentration this relates to when converted. 
For Example my '100mg/mL' standard is actually a concentration of 0.322mg/mL. This standard is used to get the area counts that relate to 100mg/mL in my reaction samples.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>Not at the concetration in the volumetric/vial. The concentration this relates to when converted. 
For Example my '100mg/mL' standard is actually a concentration of 0.322mg/mL. This standard is used to get the area counts that relate to 100mg/mL in my reaction samples.</t>
        </r>
      </text>
    </comment>
    <comment ref="K13" authorId="0" shapeId="0">
      <text>
        <r>
          <rPr>
            <sz val="9"/>
            <color indexed="81"/>
            <rFont val="Tahoma"/>
            <family val="2"/>
          </rPr>
          <t>Not at the concetration in the volumetric/vial. The concentration this relates to when converted. 
For Example my '100mg/mL' standard is actually a concentration of 0.322mg/mL. This standard is used to get the area counts that relate to 100mg/mL in my reaction samples.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Use this if you have drawn a line of best fit from standard data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Use this for automatic calculation of solubility (next page) from area counts.
Don't use if
- you have different conversions based on different wavelengths
- you have dilution facotrs to take into account</t>
        </r>
      </text>
    </comment>
  </commentList>
</comments>
</file>

<file path=xl/sharedStrings.xml><?xml version="1.0" encoding="utf-8"?>
<sst xmlns="http://schemas.openxmlformats.org/spreadsheetml/2006/main" count="957" uniqueCount="351">
  <si>
    <t>AZ</t>
  </si>
  <si>
    <t>Conversion factor (mg/mL for 1 AU)</t>
  </si>
  <si>
    <t>Methanol</t>
  </si>
  <si>
    <t>UPLC</t>
  </si>
  <si>
    <t>HPLC</t>
  </si>
  <si>
    <t>No</t>
  </si>
  <si>
    <t>Input polymorph</t>
  </si>
  <si>
    <t>Purity (%w/w)</t>
  </si>
  <si>
    <t>Batch ref</t>
  </si>
  <si>
    <t>Separation Method</t>
  </si>
  <si>
    <t xml:space="preserve">Iteration </t>
  </si>
  <si>
    <t xml:space="preserve">Experiment Details </t>
  </si>
  <si>
    <t>Hold Time (hrs)</t>
  </si>
  <si>
    <t>Solvent</t>
  </si>
  <si>
    <t>Calibration Standard Prep</t>
  </si>
  <si>
    <t>Number of Calibration Stds Prepared</t>
  </si>
  <si>
    <t>Std 1 (mg/mL)</t>
  </si>
  <si>
    <t>Number of injection</t>
  </si>
  <si>
    <t>number injections excluded from data</t>
  </si>
  <si>
    <t>R2 of line of best fit (if approproiate)</t>
  </si>
  <si>
    <t xml:space="preserve">Number of data point included </t>
  </si>
  <si>
    <t>Manual or Automated workflow</t>
  </si>
  <si>
    <t xml:space="preserve">Calibration output </t>
  </si>
  <si>
    <t>Vial Type</t>
  </si>
  <si>
    <t>Mass of solid added (mg)</t>
  </si>
  <si>
    <t>Stirring type</t>
  </si>
  <si>
    <t>Reaction</t>
  </si>
  <si>
    <t>Stir Rate (rpm)</t>
  </si>
  <si>
    <t>Hold Temperature (DegC)</t>
  </si>
  <si>
    <t>Diluent volume (uL)</t>
  </si>
  <si>
    <t>Diluent needle gauge</t>
  </si>
  <si>
    <t>How many samples made per reaction vial</t>
  </si>
  <si>
    <t>How many injections per sample vial</t>
  </si>
  <si>
    <t xml:space="preserve">Diluent Solvent </t>
  </si>
  <si>
    <t>Vendor for Automated Equipment</t>
  </si>
  <si>
    <t>Name of Automated Equipment</t>
  </si>
  <si>
    <t>Solubility (mg/mL)</t>
  </si>
  <si>
    <t>OK</t>
  </si>
  <si>
    <t>Vial Number</t>
  </si>
  <si>
    <t>Solvent Name</t>
  </si>
  <si>
    <t>Yes</t>
  </si>
  <si>
    <t>Number of samples from std.</t>
  </si>
  <si>
    <t xml:space="preserve">Manual </t>
  </si>
  <si>
    <t>Nominal Technique Name</t>
  </si>
  <si>
    <t>upper limit of test (mg/mL)</t>
  </si>
  <si>
    <t>Filter Vial</t>
  </si>
  <si>
    <t>Sample Pipette or Needle</t>
  </si>
  <si>
    <t>Sample Pipette Tip Max Volume (uL)</t>
  </si>
  <si>
    <t>Diluent pipette max volume (uL)</t>
  </si>
  <si>
    <t>Injection volume (uL)</t>
  </si>
  <si>
    <t>Wavelength (nm)</t>
  </si>
  <si>
    <t>Volume Solvent added (uL)</t>
  </si>
  <si>
    <t>Vortex</t>
  </si>
  <si>
    <t>No - Overloaded</t>
  </si>
  <si>
    <t>Analysis Valid</t>
  </si>
  <si>
    <t>Automated</t>
  </si>
  <si>
    <t>Semi-Automated</t>
  </si>
  <si>
    <t>Raman</t>
  </si>
  <si>
    <t>XRPD</t>
  </si>
  <si>
    <t>Std 2  (mg/mL)</t>
  </si>
  <si>
    <t>Std 3  (mg/mL)</t>
  </si>
  <si>
    <t>Std 4  (mg/mL)</t>
  </si>
  <si>
    <t>Std 5 (mg/mL)</t>
  </si>
  <si>
    <t>Centrifuge</t>
  </si>
  <si>
    <t>Filter Plate</t>
  </si>
  <si>
    <t>Centrifuge and filter plate</t>
  </si>
  <si>
    <t>Pipette - ADT</t>
  </si>
  <si>
    <t>Pipette - PDT</t>
  </si>
  <si>
    <t>Needle - piercing</t>
  </si>
  <si>
    <t>Needle - flat bottom</t>
  </si>
  <si>
    <t>No - erorr with LC</t>
  </si>
  <si>
    <t>No - Coruuning Peaks</t>
  </si>
  <si>
    <t>No - Below LOD</t>
  </si>
  <si>
    <t>MeTHF</t>
  </si>
  <si>
    <t>Acetic Acid</t>
  </si>
  <si>
    <t>Acetone</t>
  </si>
  <si>
    <t>Acetonitrile</t>
  </si>
  <si>
    <t>n-butanol</t>
  </si>
  <si>
    <t>MEK</t>
  </si>
  <si>
    <t>Butyronitrile</t>
  </si>
  <si>
    <t>Diethyl Carbonate</t>
  </si>
  <si>
    <t>Ethanol</t>
  </si>
  <si>
    <t>Ethyl Acetate</t>
  </si>
  <si>
    <t>iso-Propyl Acetate</t>
  </si>
  <si>
    <t>DMF</t>
  </si>
  <si>
    <t>Heptane</t>
  </si>
  <si>
    <t>THF</t>
  </si>
  <si>
    <t>Toluene</t>
  </si>
  <si>
    <t>Water</t>
  </si>
  <si>
    <t>Ethyl Lactate</t>
  </si>
  <si>
    <t>CPME</t>
  </si>
  <si>
    <t>DMSO</t>
  </si>
  <si>
    <t>i-Propanol</t>
  </si>
  <si>
    <t>MTBE</t>
  </si>
  <si>
    <t>Scientist</t>
  </si>
  <si>
    <t>Magnetic stirring - rotary</t>
  </si>
  <si>
    <t>Magnetic stirring -Tumble</t>
  </si>
  <si>
    <t>Orbital shaking</t>
  </si>
  <si>
    <t>Serial Dilution</t>
  </si>
  <si>
    <t>Sampling Prep</t>
  </si>
  <si>
    <t>Sample Volume for analysis (uL)</t>
  </si>
  <si>
    <t>For HPLC -Single nm or diode array</t>
  </si>
  <si>
    <t>Value for m (y=mx+c)</t>
  </si>
  <si>
    <t>BI</t>
  </si>
  <si>
    <t>BMS</t>
  </si>
  <si>
    <t>GSK</t>
  </si>
  <si>
    <t>Amgen</t>
  </si>
  <si>
    <t>Calculated Field</t>
  </si>
  <si>
    <t>Not Known</t>
  </si>
  <si>
    <t>Optional Field</t>
  </si>
  <si>
    <r>
      <t xml:space="preserve">Required Field </t>
    </r>
    <r>
      <rPr>
        <sz val="10"/>
        <rFont val="Calibri"/>
        <family val="2"/>
        <scheme val="minor"/>
      </rPr>
      <t>[overwrite if needed]</t>
    </r>
  </si>
  <si>
    <t>Required for Automated</t>
  </si>
  <si>
    <t xml:space="preserve">Required for Manual </t>
  </si>
  <si>
    <t>Touch off on side of vial</t>
  </si>
  <si>
    <t>Prewetting of needle/tip</t>
  </si>
  <si>
    <t>Injection Volume (uL)</t>
  </si>
  <si>
    <t>Pattern Name</t>
  </si>
  <si>
    <t xml:space="preserve">Solvent </t>
  </si>
  <si>
    <t>Pattern Assignemnt</t>
  </si>
  <si>
    <t>Input Material Pattern Name</t>
  </si>
  <si>
    <t>Line</t>
  </si>
  <si>
    <t>Keep Blank</t>
  </si>
  <si>
    <t>UniqueName</t>
  </si>
  <si>
    <t>File Name Should Be</t>
  </si>
  <si>
    <t>Calibration for individual solvents</t>
  </si>
  <si>
    <t>Diluent Pipette or needle</t>
  </si>
  <si>
    <t>Copy text in F9 and use this in the Save As dialogue to give the file this unique name</t>
  </si>
  <si>
    <t>Copy F9 and paste values into F10</t>
  </si>
  <si>
    <t>1</t>
  </si>
  <si>
    <t>Project</t>
  </si>
  <si>
    <t>ELN ref</t>
  </si>
  <si>
    <t>Compound Ref</t>
  </si>
  <si>
    <t>Polymorph Analysis Performed</t>
  </si>
  <si>
    <t>Polymorph Analysis Measured by technique</t>
  </si>
  <si>
    <t>Excess Solid Manual</t>
  </si>
  <si>
    <t>Excess Solid Automated</t>
  </si>
  <si>
    <t>Atlas Ref</t>
  </si>
  <si>
    <t>Analytical Instrument</t>
  </si>
  <si>
    <t xml:space="preserve">Method Name </t>
  </si>
  <si>
    <t>Observation</t>
  </si>
  <si>
    <t>HPLC or UPLC</t>
  </si>
  <si>
    <t>Column</t>
  </si>
  <si>
    <t>Column Temp</t>
  </si>
  <si>
    <t>Flow Rate</t>
  </si>
  <si>
    <t>Bottle A</t>
  </si>
  <si>
    <t>Bottle B</t>
  </si>
  <si>
    <t>%A</t>
  </si>
  <si>
    <t>%B</t>
  </si>
  <si>
    <t xml:space="preserve">Name </t>
  </si>
  <si>
    <t>Recorded Area Counts</t>
  </si>
  <si>
    <t>Injection</t>
  </si>
  <si>
    <t>Sample</t>
  </si>
  <si>
    <t>Std Number</t>
  </si>
  <si>
    <t>Actual Mass (mg)</t>
  </si>
  <si>
    <t>Nominal Mass solute (mg)</t>
  </si>
  <si>
    <t>Standard (mass-std#-sample-injection)</t>
  </si>
  <si>
    <t xml:space="preserve">Sample </t>
  </si>
  <si>
    <t xml:space="preserve">Injection </t>
  </si>
  <si>
    <t>Vial Location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</si>
  <si>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</si>
  <si>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</si>
  <si>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</si>
  <si>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</si>
  <si>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</si>
  <si>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</si>
  <si>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</si>
  <si>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</si>
  <si>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</si>
  <si>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</si>
  <si>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</si>
  <si>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</si>
  <si>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</si>
  <si>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</si>
  <si>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</si>
  <si>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</si>
  <si>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</si>
  <si>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</si>
  <si>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</si>
  <si>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</si>
  <si>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</si>
  <si>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</si>
  <si>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</si>
  <si>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</si>
  <si>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 xml:space="preserve">Vial Location </t>
  </si>
  <si>
    <t>Analytical Instrument Ref (eg Ch238)</t>
  </si>
  <si>
    <t>Nominal Value</t>
  </si>
  <si>
    <t>Mass in volumetric</t>
  </si>
  <si>
    <t>Dilution factor of reaction samples</t>
  </si>
  <si>
    <t>Included / Excluded</t>
  </si>
  <si>
    <t>Start Date (dd-mm-yy)</t>
  </si>
  <si>
    <t>HPLC filter vial</t>
  </si>
  <si>
    <t xml:space="preserve">Actual Value </t>
  </si>
  <si>
    <t>Volumetric volume (mL)</t>
  </si>
  <si>
    <t>MeCN:Water (50:50)</t>
  </si>
  <si>
    <t>Pipette - ADT - 6 channel</t>
  </si>
  <si>
    <t>PC_306</t>
  </si>
  <si>
    <t>CH238</t>
  </si>
  <si>
    <t>CH258</t>
  </si>
  <si>
    <t>PC_031</t>
  </si>
  <si>
    <t>Single Wavelength</t>
  </si>
  <si>
    <t xml:space="preserve">Diode Array </t>
  </si>
  <si>
    <t>A1- Sample 1- Inj 1</t>
  </si>
  <si>
    <t>A1- Sample 2- Inj 1</t>
  </si>
  <si>
    <t>A1- Sample 3- Inj 1</t>
  </si>
  <si>
    <t>A2- Sample 1 - Inj 1</t>
  </si>
  <si>
    <t>A2- Sample 2- Inj 1</t>
  </si>
  <si>
    <t>A2- Sample 3- Inj 1</t>
  </si>
  <si>
    <t>A3- Sample 1- Inj 1</t>
  </si>
  <si>
    <t>A3- Sample 2- Inj 1</t>
  </si>
  <si>
    <t>A3- Sample 3- Inj 1</t>
  </si>
  <si>
    <t>A4- Sample 1 - Inj 1</t>
  </si>
  <si>
    <t>A4- Sample 2 - Inj 1</t>
  </si>
  <si>
    <t>A4- Sample 3- Inj 1</t>
  </si>
  <si>
    <t>B1- Sample 1- Inj 1</t>
  </si>
  <si>
    <t>B1- Sample 2- Inj 1</t>
  </si>
  <si>
    <t>B1- Sample 3- Inj 1</t>
  </si>
  <si>
    <t>B2- Sample 1 - Inj 1</t>
  </si>
  <si>
    <t>B2- Sample 2 - Inj 1</t>
  </si>
  <si>
    <t>B2- Sample 3 - Inj 1</t>
  </si>
  <si>
    <t>B3- Sample 1- Inj 1</t>
  </si>
  <si>
    <t>B3- Sample 2- Inj 1</t>
  </si>
  <si>
    <t>B3- Sample 3- Inj 1</t>
  </si>
  <si>
    <t>B4- Sample 1 - Inj 1</t>
  </si>
  <si>
    <t>B4- Sample 2- Inj 1</t>
  </si>
  <si>
    <t>B4- Sample 3 - Inj 1</t>
  </si>
  <si>
    <t>C1- Sample 1- Inj 1</t>
  </si>
  <si>
    <t>C1- Sample 2- Inj 1</t>
  </si>
  <si>
    <t>C1- Sample 3- Inj 1</t>
  </si>
  <si>
    <t>C2- Sample 1- Inj 1</t>
  </si>
  <si>
    <t>C2- Sample 2 - Inj 1</t>
  </si>
  <si>
    <t>C2- Sample 3 - Inj 1</t>
  </si>
  <si>
    <t>C3- Sample 1- Inj 1</t>
  </si>
  <si>
    <t>C3- Sample 2- Inj 1</t>
  </si>
  <si>
    <t>C3- Sample 3- Inj 1</t>
  </si>
  <si>
    <t>C4- Sample 1 - Inj 1</t>
  </si>
  <si>
    <t>C4- Sample 2 - Inj 1</t>
  </si>
  <si>
    <t>C4- Sample 3 - Inj 1</t>
  </si>
  <si>
    <t>D1- Sample 1- Inj 1</t>
  </si>
  <si>
    <t>D1- Sample 2- Inj 1</t>
  </si>
  <si>
    <t>D1- Sample 3- Inj 1</t>
  </si>
  <si>
    <t>D2- Sample 1 - Inj 1</t>
  </si>
  <si>
    <t>D2- Sample 2 - Inj 1</t>
  </si>
  <si>
    <t>D2- Sample 3 - Inj 1</t>
  </si>
  <si>
    <t>D3- Sample 1- Inj 1</t>
  </si>
  <si>
    <t>D3- Sample 2- Inj 1</t>
  </si>
  <si>
    <t>D3- Sample 3- Inj 1</t>
  </si>
  <si>
    <t>D4- Sample 1 - Inj 1</t>
  </si>
  <si>
    <t>D4- Sample 2 - Inj 1</t>
  </si>
  <si>
    <t>D4- Sample 3 - Inj 1</t>
  </si>
  <si>
    <t>E1- Sample 1- Inj 1</t>
  </si>
  <si>
    <t>E1- Sample 2- Inj 1</t>
  </si>
  <si>
    <t>E1- Sample 3- Inj 1</t>
  </si>
  <si>
    <t>E2- Sample 1 - Inj 1</t>
  </si>
  <si>
    <t>E2- Sample 2 - Inj 1</t>
  </si>
  <si>
    <t>E2- Sample 3 - Inj 1</t>
  </si>
  <si>
    <t>E3- Sample 1- Inj 1</t>
  </si>
  <si>
    <t>E3- Sample 2- Inj 1</t>
  </si>
  <si>
    <t>E3- Sample 3- Inj 1</t>
  </si>
  <si>
    <t>E4- Sample 1 - Inj 1</t>
  </si>
  <si>
    <t>E4- Sample 2 - Inj 1</t>
  </si>
  <si>
    <t>E4- Sample 3 - Inj 1</t>
  </si>
  <si>
    <t>F1- Sample 1- Inj 1</t>
  </si>
  <si>
    <t>F1- Sample 2- Inj 1</t>
  </si>
  <si>
    <t>F1- Sample 3- Inj 1</t>
  </si>
  <si>
    <t>F2- Sample 1 - Inj 1</t>
  </si>
  <si>
    <t>F2- Sample 2 - Inj 1</t>
  </si>
  <si>
    <t>F2- Sample 3 - Inj 1</t>
  </si>
  <si>
    <t>F3- Sample 1 - Inj 1</t>
  </si>
  <si>
    <t>F3- Sample 2 - Inj 1</t>
  </si>
  <si>
    <t>F3- Sample 3 - Inj 1</t>
  </si>
  <si>
    <t>F4- Sample 1 - Inj 1</t>
  </si>
  <si>
    <t>F4- Sample 2 - Inj 1</t>
  </si>
  <si>
    <t>F4- Sample 3 - Inj 1</t>
  </si>
  <si>
    <t xml:space="preserve">Area Counts </t>
  </si>
  <si>
    <t>0</t>
  </si>
  <si>
    <t>Within Experimental Limits</t>
  </si>
  <si>
    <t>All in solution</t>
  </si>
  <si>
    <t>Suspension</t>
  </si>
  <si>
    <t>Solvent 1</t>
  </si>
  <si>
    <t>Solvent 2</t>
  </si>
  <si>
    <t>Solute Structure</t>
  </si>
  <si>
    <t>Solute SMILES</t>
  </si>
  <si>
    <t>Phenomenex Kinetix 2.6um C18 100A 75x3mm</t>
  </si>
  <si>
    <t>Solvent 1 (%)</t>
  </si>
  <si>
    <t>Solvent 2 (%)</t>
  </si>
  <si>
    <t>PDT Setting used (uL)</t>
  </si>
  <si>
    <t>Overshoot volume for sampling (uL) (Auto)</t>
  </si>
  <si>
    <t>Sample Needle Gauge (Auto)</t>
  </si>
  <si>
    <t>Time (min)</t>
  </si>
  <si>
    <t>Avgerage Solubility (mg/mL)</t>
  </si>
  <si>
    <t>75-1_1_Inj1</t>
  </si>
  <si>
    <t>75-1_1_Inj2</t>
  </si>
  <si>
    <t>75-1_1_inj3</t>
  </si>
  <si>
    <t>75-1_1_Inj4</t>
  </si>
  <si>
    <t>75-1_1_Inj5</t>
  </si>
  <si>
    <t>50-2_1_Inj1</t>
  </si>
  <si>
    <t>50-2_1_Inj2</t>
  </si>
  <si>
    <t>50-2_1_inj3</t>
  </si>
  <si>
    <t>50-2_1_Inj4</t>
  </si>
  <si>
    <t>50-2_1_Inj5</t>
  </si>
  <si>
    <t>25-3_1_Inj1</t>
  </si>
  <si>
    <t>25-3_1_Inj2</t>
  </si>
  <si>
    <t>25-3_1_inj3</t>
  </si>
  <si>
    <t>25-3_1_Inj4</t>
  </si>
  <si>
    <t>25-3_1_Inj5</t>
  </si>
  <si>
    <t>12.5-4_1_Inj1</t>
  </si>
  <si>
    <t>12.5-4_1_Inj2</t>
  </si>
  <si>
    <t>12.5-4_1_inj3</t>
  </si>
  <si>
    <t>12.5-4_1_Inj4</t>
  </si>
  <si>
    <t>12.5-4_1_Inj5</t>
  </si>
  <si>
    <t>5-5_1_Inj1</t>
  </si>
  <si>
    <t>5-5_1_Inj2</t>
  </si>
  <si>
    <t>5-5_1_inj3</t>
  </si>
  <si>
    <t>5-5_1_Inj4</t>
  </si>
  <si>
    <t>5-5_1_Inj5</t>
  </si>
  <si>
    <t>75-1_1_Inj6</t>
  </si>
  <si>
    <t>75-1_1_Inj7</t>
  </si>
  <si>
    <t>75-1_1_Inj8</t>
  </si>
  <si>
    <t>50-2_1_Inj6</t>
  </si>
  <si>
    <t>50-2_1_Inj7</t>
  </si>
  <si>
    <t>50-2_1_Inj8</t>
  </si>
  <si>
    <t>25-3_1_Inj6</t>
  </si>
  <si>
    <t>25-3_1_Inj7</t>
  </si>
  <si>
    <t>25-3_1_Inj8</t>
  </si>
  <si>
    <t>12.5-4_1_Inj6</t>
  </si>
  <si>
    <t>12.5-4_1_Inj7</t>
  </si>
  <si>
    <t>12.5-4_1_Inj8</t>
  </si>
  <si>
    <t>5-5_1_Inj6</t>
  </si>
  <si>
    <t>5-5_1_Inj7</t>
  </si>
  <si>
    <t>5-5_1_Inj8</t>
  </si>
  <si>
    <t>AZD3293</t>
  </si>
  <si>
    <t>E17-001679</t>
  </si>
  <si>
    <t>Holly Carter</t>
  </si>
  <si>
    <t>31-01-17</t>
  </si>
  <si>
    <t>AZ13530938</t>
  </si>
  <si>
    <t>E17-001679-AZD3293-AZ13530938-310117-Iteration 1</t>
  </si>
  <si>
    <t>CC1=NC2(N=C1N)c3cc(Br)ccc3CC24CCCCC4</t>
  </si>
  <si>
    <t>AZD3293 int</t>
  </si>
  <si>
    <t>Ammonium Acetate (0.1w/v%) in Acetonitrile</t>
  </si>
  <si>
    <t>Ammonium Acetate (0.1w/v%) in Water</t>
  </si>
  <si>
    <t>39.7</t>
  </si>
  <si>
    <t>8</t>
  </si>
  <si>
    <t xml:space="preserve">Included  </t>
  </si>
  <si>
    <t>Excluded</t>
  </si>
  <si>
    <t>Within experimental limits</t>
  </si>
  <si>
    <t>Below LOD</t>
  </si>
  <si>
    <t>Greater than experimental limits</t>
  </si>
  <si>
    <t>Chan_238,PC_Miscellaneous,AZD3293 - 0938 int - sol</t>
  </si>
  <si>
    <t xml:space="preserve">Compound </t>
  </si>
  <si>
    <t>Temperature measured at (DegC)</t>
  </si>
  <si>
    <t>Purity of input material (%w/w)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</si>
</sst>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6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8" fillId="4" borderId="8" applyNumberFormat="0" applyAlignment="0" applyProtection="0"/>
    <xf numFmtId="0" fontId="18" fillId="0" borderId="0"/>
  </cellStyleXfs>
  <cellXfs count="162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Fill="1" applyBorder="1"/>
    <xf numFmtId="0" fontId="5" fillId="0" borderId="0" xfId="0" applyFont="1" applyFill="1" applyBorder="1"/>
    <xf numFmtId="0" fontId="5" fillId="0" borderId="0" xfId="0" applyFont="1" applyFill="1"/>
    <xf numFmtId="0" fontId="4" fillId="0" borderId="0" xfId="0" applyFont="1"/>
    <xf numFmtId="0" fontId="4" fillId="0" borderId="0" xfId="0" applyFont="1" applyBorder="1"/>
    <xf numFmtId="0" fontId="1" fillId="0" borderId="14" xfId="0" applyFont="1" applyBorder="1" applyAlignment="1">
      <alignment horizontal="center"/>
    </xf>
    <xf numFmtId="0" fontId="4" fillId="0" borderId="14" xfId="0" applyFont="1" applyFill="1" applyBorder="1"/>
    <xf numFmtId="0" fontId="0" fillId="0" borderId="5" xfId="0" applyBorder="1" applyAlignment="1">
      <alignment horizontal="left"/>
    </xf>
    <xf numFmtId="0" fontId="3" fillId="2" borderId="10" xfId="0" applyFont="1" applyFill="1" applyBorder="1"/>
    <xf numFmtId="0" fontId="3" fillId="3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4" borderId="10" xfId="1" applyFont="1" applyBorder="1"/>
    <xf numFmtId="0" fontId="0" fillId="2" borderId="2" xfId="0" applyFont="1" applyFill="1" applyBorder="1" applyProtection="1">
      <protection locked="0"/>
    </xf>
    <xf numFmtId="0" fontId="0" fillId="2" borderId="4" xfId="0" applyFont="1" applyFill="1" applyBorder="1" applyAlignment="1" applyProtection="1">
      <alignment horizontal="left"/>
      <protection locked="0"/>
    </xf>
    <xf numFmtId="49" fontId="0" fillId="2" borderId="4" xfId="0" applyNumberFormat="1" applyFont="1" applyFill="1" applyBorder="1" applyAlignment="1" applyProtection="1">
      <alignment horizontal="left"/>
      <protection locked="0"/>
    </xf>
    <xf numFmtId="0" fontId="0" fillId="2" borderId="4" xfId="0" applyFont="1" applyFill="1" applyBorder="1" applyProtection="1">
      <protection locked="0"/>
    </xf>
    <xf numFmtId="0" fontId="0" fillId="5" borderId="4" xfId="0" applyFont="1" applyFill="1" applyBorder="1" applyAlignment="1" applyProtection="1">
      <alignment horizontal="left"/>
      <protection locked="0"/>
    </xf>
    <xf numFmtId="0" fontId="0" fillId="3" borderId="15" xfId="0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6" borderId="4" xfId="0" applyFill="1" applyBorder="1" applyAlignment="1" applyProtection="1">
      <alignment horizontal="left"/>
      <protection locked="0"/>
    </xf>
    <xf numFmtId="0" fontId="0" fillId="5" borderId="4" xfId="0" applyFill="1" applyBorder="1" applyAlignment="1" applyProtection="1">
      <alignment horizontal="left"/>
      <protection locked="0"/>
    </xf>
    <xf numFmtId="0" fontId="0" fillId="3" borderId="4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4" fillId="8" borderId="11" xfId="0" applyFont="1" applyFill="1" applyBorder="1" applyProtection="1">
      <protection locked="0"/>
    </xf>
    <xf numFmtId="0" fontId="4" fillId="8" borderId="20" xfId="0" applyFont="1" applyFill="1" applyBorder="1" applyProtection="1">
      <protection locked="0"/>
    </xf>
    <xf numFmtId="0" fontId="4" fillId="8" borderId="21" xfId="0" applyFont="1" applyFill="1" applyBorder="1" applyProtection="1">
      <protection locked="0"/>
    </xf>
    <xf numFmtId="0" fontId="4" fillId="8" borderId="12" xfId="0" applyFont="1" applyFill="1" applyBorder="1" applyProtection="1">
      <protection locked="0"/>
    </xf>
    <xf numFmtId="0" fontId="4" fillId="8" borderId="0" xfId="0" applyFont="1" applyFill="1" applyBorder="1" applyProtection="1">
      <protection locked="0"/>
    </xf>
    <xf numFmtId="0" fontId="4" fillId="8" borderId="22" xfId="0" applyFont="1" applyFill="1" applyBorder="1" applyProtection="1">
      <protection locked="0"/>
    </xf>
    <xf numFmtId="0" fontId="4" fillId="8" borderId="13" xfId="0" applyFont="1" applyFill="1" applyBorder="1" applyProtection="1">
      <protection locked="0"/>
    </xf>
    <xf numFmtId="0" fontId="4" fillId="8" borderId="19" xfId="0" applyFont="1" applyFill="1" applyBorder="1" applyProtection="1">
      <protection locked="0"/>
    </xf>
    <xf numFmtId="0" fontId="4" fillId="8" borderId="23" xfId="0" applyFont="1" applyFill="1" applyBorder="1" applyProtection="1"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7" borderId="6" xfId="0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8" fillId="4" borderId="0" xfId="1" applyBorder="1" applyProtection="1"/>
    <xf numFmtId="0" fontId="0" fillId="0" borderId="0" xfId="0" applyBorder="1" applyAlignment="1" applyProtection="1">
      <alignment wrapText="1"/>
    </xf>
    <xf numFmtId="164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0" fillId="0" borderId="14" xfId="0" applyFill="1" applyBorder="1" applyProtection="1">
      <protection locked="0"/>
    </xf>
    <xf numFmtId="0" fontId="4" fillId="3" borderId="14" xfId="0" applyFont="1" applyFill="1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3" borderId="16" xfId="0" applyFill="1" applyBorder="1" applyProtection="1">
      <protection locked="0"/>
    </xf>
    <xf numFmtId="0" fontId="8" fillId="4" borderId="8" xfId="1" applyProtection="1"/>
    <xf numFmtId="0" fontId="0" fillId="0" borderId="0" xfId="0" applyProtection="1"/>
    <xf numFmtId="0" fontId="8" fillId="4" borderId="17" xfId="1" applyBorder="1" applyProtection="1"/>
    <xf numFmtId="0" fontId="8" fillId="4" borderId="18" xfId="1" applyBorder="1" applyProtection="1"/>
    <xf numFmtId="0" fontId="8" fillId="4" borderId="14" xfId="1" applyBorder="1" applyProtection="1"/>
    <xf numFmtId="0" fontId="8" fillId="4" borderId="15" xfId="1" applyBorder="1" applyProtection="1"/>
    <xf numFmtId="0" fontId="8" fillId="4" borderId="16" xfId="1" applyBorder="1" applyProtection="1"/>
    <xf numFmtId="0" fontId="0" fillId="0" borderId="0" xfId="0" applyBorder="1" applyAlignment="1">
      <alignment horizontal="left"/>
    </xf>
    <xf numFmtId="0" fontId="8" fillId="4" borderId="4" xfId="1" applyBorder="1" applyAlignment="1" applyProtection="1">
      <alignment horizontal="left"/>
      <protection locked="0"/>
    </xf>
    <xf numFmtId="0" fontId="0" fillId="0" borderId="0" xfId="0" quotePrefix="1"/>
    <xf numFmtId="0" fontId="0" fillId="2" borderId="24" xfId="0" applyFill="1" applyBorder="1" applyAlignment="1" applyProtection="1">
      <alignment horizontal="left"/>
      <protection locked="0"/>
    </xf>
    <xf numFmtId="0" fontId="0" fillId="2" borderId="25" xfId="0" applyFill="1" applyBorder="1" applyAlignment="1" applyProtection="1">
      <alignment horizontal="left"/>
      <protection locked="0"/>
    </xf>
    <xf numFmtId="0" fontId="9" fillId="0" borderId="14" xfId="0" applyFont="1" applyBorder="1" applyAlignment="1">
      <alignment horizontal="center"/>
    </xf>
    <xf numFmtId="0" fontId="0" fillId="2" borderId="14" xfId="0" applyFill="1" applyBorder="1" applyProtection="1">
      <protection locked="0"/>
    </xf>
    <xf numFmtId="0" fontId="0" fillId="0" borderId="5" xfId="0" applyBorder="1"/>
    <xf numFmtId="0" fontId="11" fillId="4" borderId="30" xfId="1" applyFont="1" applyBorder="1"/>
    <xf numFmtId="0" fontId="0" fillId="0" borderId="15" xfId="0" applyBorder="1"/>
    <xf numFmtId="2" fontId="0" fillId="0" borderId="15" xfId="0" applyNumberFormat="1" applyBorder="1"/>
    <xf numFmtId="164" fontId="0" fillId="0" borderId="15" xfId="0" applyNumberFormat="1" applyBorder="1"/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 applyAlignment="1">
      <alignment horizontal="left"/>
    </xf>
    <xf numFmtId="2" fontId="0" fillId="0" borderId="0" xfId="0" applyNumberFormat="1" applyBorder="1"/>
    <xf numFmtId="2" fontId="0" fillId="0" borderId="3" xfId="0" applyNumberFormat="1" applyBorder="1"/>
    <xf numFmtId="0" fontId="0" fillId="0" borderId="9" xfId="0" applyBorder="1"/>
    <xf numFmtId="164" fontId="0" fillId="0" borderId="9" xfId="0" applyNumberFormat="1" applyBorder="1"/>
    <xf numFmtId="0" fontId="0" fillId="0" borderId="9" xfId="0" applyBorder="1" applyAlignment="1">
      <alignment horizontal="left"/>
    </xf>
    <xf numFmtId="2" fontId="0" fillId="0" borderId="9" xfId="0" applyNumberFormat="1" applyBorder="1"/>
    <xf numFmtId="0" fontId="0" fillId="0" borderId="19" xfId="0" applyFont="1" applyFill="1" applyBorder="1" applyAlignment="1" applyProtection="1">
      <alignment wrapText="1"/>
    </xf>
    <xf numFmtId="0" fontId="0" fillId="3" borderId="19" xfId="0" applyFont="1" applyFill="1" applyBorder="1" applyAlignment="1" applyProtection="1">
      <alignment wrapText="1"/>
    </xf>
    <xf numFmtId="0" fontId="0" fillId="2" borderId="19" xfId="0" applyFont="1" applyFill="1" applyBorder="1" applyAlignment="1" applyProtection="1">
      <alignment wrapText="1"/>
    </xf>
    <xf numFmtId="0" fontId="8" fillId="4" borderId="19" xfId="1" applyFont="1" applyBorder="1" applyAlignment="1" applyProtection="1">
      <alignment wrapText="1"/>
    </xf>
    <xf numFmtId="0" fontId="12" fillId="0" borderId="0" xfId="0" applyFont="1" applyFill="1"/>
    <xf numFmtId="0" fontId="12" fillId="0" borderId="0" xfId="0" applyFont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 applyBorder="1"/>
    <xf numFmtId="0" fontId="13" fillId="0" borderId="0" xfId="0" applyFont="1" applyFill="1" applyAlignment="1">
      <alignment wrapText="1"/>
    </xf>
    <xf numFmtId="0" fontId="13" fillId="0" borderId="0" xfId="0" applyFont="1"/>
    <xf numFmtId="2" fontId="0" fillId="2" borderId="24" xfId="0" applyNumberFormat="1" applyFill="1" applyBorder="1" applyAlignment="1" applyProtection="1">
      <alignment horizontal="left"/>
      <protection locked="0"/>
    </xf>
    <xf numFmtId="0" fontId="8" fillId="4" borderId="8" xfId="1" applyAlignment="1" applyProtection="1">
      <alignment wrapText="1"/>
    </xf>
    <xf numFmtId="0" fontId="6" fillId="7" borderId="15" xfId="0" applyFont="1" applyFill="1" applyBorder="1" applyAlignment="1" applyProtection="1">
      <alignment horizontal="left" vertical="center" wrapText="1"/>
      <protection locked="0"/>
    </xf>
    <xf numFmtId="0" fontId="6" fillId="7" borderId="15" xfId="0" applyFont="1" applyFill="1" applyBorder="1" applyAlignment="1" applyProtection="1">
      <alignment horizontal="left" vertical="center"/>
      <protection locked="0"/>
    </xf>
    <xf numFmtId="0" fontId="0" fillId="7" borderId="16" xfId="0" applyFill="1" applyBorder="1" applyProtection="1">
      <protection locked="0"/>
    </xf>
    <xf numFmtId="0" fontId="0" fillId="0" borderId="0" xfId="0" applyAlignment="1">
      <alignment vertical="center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0" fillId="0" borderId="9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5" xfId="0" applyBorder="1" applyAlignment="1" applyProtection="1">
      <alignment vertical="center"/>
      <protection locked="0"/>
    </xf>
    <xf numFmtId="0" fontId="14" fillId="0" borderId="0" xfId="0" applyFont="1" applyFill="1" applyAlignment="1">
      <alignment horizontal="right"/>
    </xf>
    <xf numFmtId="0" fontId="0" fillId="0" borderId="0" xfId="0" applyFont="1" applyFill="1" applyBorder="1" applyAlignment="1" applyProtection="1">
      <alignment horizontal="left"/>
      <protection locked="0"/>
    </xf>
    <xf numFmtId="0" fontId="15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6" fillId="0" borderId="15" xfId="0" applyFont="1" applyFill="1" applyBorder="1" applyAlignment="1" applyProtection="1">
      <alignment horizontal="left" vertical="center" wrapText="1"/>
      <protection locked="0"/>
    </xf>
    <xf numFmtId="0" fontId="6" fillId="0" borderId="14" xfId="0" applyFont="1" applyFill="1" applyBorder="1" applyAlignment="1" applyProtection="1">
      <alignment horizontal="left" vertical="center" wrapText="1"/>
      <protection locked="0"/>
    </xf>
    <xf numFmtId="0" fontId="6" fillId="0" borderId="16" xfId="0" applyFont="1" applyFill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shrinkToFit="1"/>
    </xf>
    <xf numFmtId="0" fontId="16" fillId="0" borderId="4" xfId="0" applyFont="1" applyFill="1" applyBorder="1" applyAlignment="1" applyProtection="1">
      <alignment horizontal="left"/>
      <protection locked="0"/>
    </xf>
    <xf numFmtId="0" fontId="0" fillId="3" borderId="6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  <protection locked="0"/>
    </xf>
    <xf numFmtId="0" fontId="8" fillId="4" borderId="8" xfId="1" applyProtection="1">
      <protection locked="0"/>
    </xf>
    <xf numFmtId="2" fontId="0" fillId="2" borderId="3" xfId="0" applyNumberFormat="1" applyFill="1" applyBorder="1" applyAlignment="1" applyProtection="1">
      <alignment horizontal="left"/>
      <protection locked="0"/>
    </xf>
    <xf numFmtId="2" fontId="0" fillId="2" borderId="27" xfId="0" applyNumberFormat="1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1" fontId="0" fillId="2" borderId="3" xfId="0" applyNumberFormat="1" applyFill="1" applyBorder="1" applyAlignment="1" applyProtection="1">
      <alignment horizontal="left"/>
      <protection locked="0"/>
    </xf>
    <xf numFmtId="49" fontId="0" fillId="2" borderId="3" xfId="0" applyNumberFormat="1" applyFill="1" applyBorder="1" applyAlignment="1" applyProtection="1">
      <alignment horizontal="left"/>
      <protection locked="0"/>
    </xf>
    <xf numFmtId="0" fontId="0" fillId="2" borderId="27" xfId="0" applyFill="1" applyBorder="1" applyAlignment="1" applyProtection="1">
      <alignment horizontal="left"/>
      <protection locked="0"/>
    </xf>
    <xf numFmtId="2" fontId="8" fillId="4" borderId="8" xfId="1" applyNumberFormat="1" applyAlignment="1" applyProtection="1">
      <alignment horizontal="left"/>
      <protection locked="0"/>
    </xf>
    <xf numFmtId="0" fontId="0" fillId="2" borderId="15" xfId="0" applyFill="1" applyBorder="1" applyAlignment="1" applyProtection="1">
      <alignment horizontal="left"/>
      <protection locked="0"/>
    </xf>
    <xf numFmtId="0" fontId="0" fillId="2" borderId="26" xfId="0" applyFill="1" applyBorder="1" applyAlignment="1" applyProtection="1">
      <alignment horizontal="left"/>
      <protection locked="0"/>
    </xf>
    <xf numFmtId="1" fontId="0" fillId="2" borderId="15" xfId="0" applyNumberFormat="1" applyFill="1" applyBorder="1" applyAlignment="1" applyProtection="1">
      <alignment horizontal="left"/>
      <protection locked="0"/>
    </xf>
    <xf numFmtId="1" fontId="0" fillId="2" borderId="26" xfId="0" applyNumberFormat="1" applyFill="1" applyBorder="1" applyAlignment="1" applyProtection="1">
      <alignment horizontal="left"/>
      <protection locked="0"/>
    </xf>
    <xf numFmtId="49" fontId="0" fillId="2" borderId="15" xfId="0" applyNumberFormat="1" applyFill="1" applyBorder="1" applyAlignment="1" applyProtection="1">
      <alignment horizontal="left"/>
      <protection locked="0"/>
    </xf>
    <xf numFmtId="49" fontId="0" fillId="2" borderId="26" xfId="0" applyNumberFormat="1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29" xfId="0" applyFill="1" applyBorder="1" applyAlignment="1" applyProtection="1">
      <alignment horizontal="left"/>
      <protection locked="0"/>
    </xf>
    <xf numFmtId="165" fontId="8" fillId="4" borderId="8" xfId="1" applyNumberFormat="1" applyProtection="1">
      <protection locked="0"/>
    </xf>
    <xf numFmtId="0" fontId="17" fillId="2" borderId="10" xfId="1" applyFont="1" applyFill="1" applyBorder="1" applyAlignment="1" applyProtection="1">
      <alignment horizontal="left"/>
      <protection locked="0"/>
    </xf>
    <xf numFmtId="0" fontId="0" fillId="2" borderId="0" xfId="0" applyFill="1"/>
    <xf numFmtId="0" fontId="0" fillId="0" borderId="19" xfId="0" applyFont="1" applyFill="1" applyBorder="1" applyAlignment="1" applyProtection="1"/>
    <xf numFmtId="0" fontId="4" fillId="0" borderId="19" xfId="0" applyFont="1" applyFill="1" applyBorder="1" applyAlignment="1" applyProtection="1"/>
    <xf numFmtId="0" fontId="0" fillId="0" borderId="0" xfId="0" applyAlignment="1"/>
    <xf numFmtId="0" fontId="4" fillId="0" borderId="0" xfId="0" applyFont="1" applyAlignment="1"/>
    <xf numFmtId="0" fontId="4" fillId="0" borderId="0" xfId="0" applyFont="1" applyFill="1" applyAlignment="1"/>
    <xf numFmtId="0" fontId="0" fillId="0" borderId="16" xfId="0" applyBorder="1"/>
    <xf numFmtId="0" fontId="0" fillId="9" borderId="9" xfId="0" applyFill="1" applyBorder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8" fillId="2" borderId="0" xfId="2" applyFill="1"/>
    <xf numFmtId="0" fontId="8" fillId="4" borderId="8" xfId="1" applyAlignment="1" applyProtection="1">
      <alignment horizontal="left"/>
      <protection locked="0"/>
    </xf>
    <xf numFmtId="0" fontId="0" fillId="0" borderId="1" xfId="0" applyBorder="1" applyAlignment="1">
      <alignment horizontal="left" wrapText="1"/>
    </xf>
    <xf numFmtId="0" fontId="8" fillId="4" borderId="31" xfId="1" applyBorder="1" applyAlignment="1">
      <alignment horizontal="left" wrapText="1"/>
    </xf>
    <xf numFmtId="0" fontId="8" fillId="4" borderId="32" xfId="1" applyBorder="1" applyAlignment="1">
      <alignment horizontal="left"/>
    </xf>
    <xf numFmtId="0" fontId="8" fillId="4" borderId="33" xfId="1" applyBorder="1" applyAlignment="1">
      <alignment horizontal="left"/>
    </xf>
  </cellXfs>
  <cellStyles count="3">
    <cellStyle name="Calculation" xfId="1" builtinId="22"/>
    <cellStyle name="Normal" xfId="0" builtinId="0"/>
    <cellStyle name="Normal_HPLC method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519143042110162E-2"/>
          <c:y val="7.3563218390804597E-2"/>
          <c:w val="0.87310619633348896"/>
          <c:h val="0.842766585211331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6584330764982164"/>
                  <c:y val="1.362281639393323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Calibration!$D$2:$D$41</c:f>
              <c:numCache>
                <c:formatCode>0.00</c:formatCode>
                <c:ptCount val="40"/>
                <c:pt idx="0">
                  <c:v>62.395249999999997</c:v>
                </c:pt>
                <c:pt idx="1">
                  <c:v>62.395249999999997</c:v>
                </c:pt>
                <c:pt idx="2">
                  <c:v>62.395249999999997</c:v>
                </c:pt>
                <c:pt idx="3">
                  <c:v>62.395249999999997</c:v>
                </c:pt>
                <c:pt idx="4">
                  <c:v>62.395249999999997</c:v>
                </c:pt>
                <c:pt idx="5">
                  <c:v>41.476759999999992</c:v>
                </c:pt>
                <c:pt idx="6">
                  <c:v>41.476759999999992</c:v>
                </c:pt>
                <c:pt idx="7">
                  <c:v>41.476759999999992</c:v>
                </c:pt>
                <c:pt idx="8">
                  <c:v>41.476759999999992</c:v>
                </c:pt>
                <c:pt idx="9">
                  <c:v>41.476759999999992</c:v>
                </c:pt>
                <c:pt idx="10">
                  <c:v>20.635460000000002</c:v>
                </c:pt>
                <c:pt idx="11">
                  <c:v>20.635460000000002</c:v>
                </c:pt>
                <c:pt idx="12">
                  <c:v>20.635460000000002</c:v>
                </c:pt>
                <c:pt idx="13">
                  <c:v>20.635460000000002</c:v>
                </c:pt>
                <c:pt idx="14">
                  <c:v>20.635460000000002</c:v>
                </c:pt>
                <c:pt idx="15">
                  <c:v>10.21481</c:v>
                </c:pt>
                <c:pt idx="16">
                  <c:v>10.21481</c:v>
                </c:pt>
                <c:pt idx="17">
                  <c:v>10.21481</c:v>
                </c:pt>
                <c:pt idx="18">
                  <c:v>10.21481</c:v>
                </c:pt>
                <c:pt idx="19">
                  <c:v>10.21481</c:v>
                </c:pt>
                <c:pt idx="20">
                  <c:v>5.2746499999999994</c:v>
                </c:pt>
                <c:pt idx="21">
                  <c:v>5.2746499999999994</c:v>
                </c:pt>
                <c:pt idx="22">
                  <c:v>5.2746499999999994</c:v>
                </c:pt>
                <c:pt idx="23">
                  <c:v>5.2746499999999994</c:v>
                </c:pt>
                <c:pt idx="24">
                  <c:v>5.2746499999999994</c:v>
                </c:pt>
                <c:pt idx="25">
                  <c:v>62.395249999999997</c:v>
                </c:pt>
                <c:pt idx="26">
                  <c:v>62.395249999999997</c:v>
                </c:pt>
                <c:pt idx="27">
                  <c:v>62.395249999999997</c:v>
                </c:pt>
                <c:pt idx="28">
                  <c:v>41.476759999999992</c:v>
                </c:pt>
                <c:pt idx="29">
                  <c:v>41.476759999999992</c:v>
                </c:pt>
                <c:pt idx="30">
                  <c:v>41.476759999999992</c:v>
                </c:pt>
                <c:pt idx="31">
                  <c:v>20.635460000000002</c:v>
                </c:pt>
                <c:pt idx="32">
                  <c:v>20.635460000000002</c:v>
                </c:pt>
                <c:pt idx="33">
                  <c:v>20.635460000000002</c:v>
                </c:pt>
                <c:pt idx="34">
                  <c:v>10.21481</c:v>
                </c:pt>
                <c:pt idx="35">
                  <c:v>10.21481</c:v>
                </c:pt>
                <c:pt idx="36">
                  <c:v>10.21481</c:v>
                </c:pt>
                <c:pt idx="37">
                  <c:v>5.2746499999999994</c:v>
                </c:pt>
                <c:pt idx="38">
                  <c:v>5.2746499999999994</c:v>
                </c:pt>
                <c:pt idx="39">
                  <c:v>5.2746499999999994</c:v>
                </c:pt>
              </c:numCache>
            </c:numRef>
          </c:xVal>
          <c:yVal>
            <c:numRef>
              <c:f>Calibration!$H$2:$H$41</c:f>
              <c:numCache>
                <c:formatCode>General</c:formatCode>
                <c:ptCount val="40"/>
                <c:pt idx="0">
                  <c:v>596.55100000000004</c:v>
                </c:pt>
                <c:pt idx="1">
                  <c:v>596.23500000000001</c:v>
                </c:pt>
                <c:pt idx="2">
                  <c:v>598.06500000000005</c:v>
                </c:pt>
                <c:pt idx="3">
                  <c:v>597.52300000000002</c:v>
                </c:pt>
                <c:pt idx="4">
                  <c:v>598.44500000000005</c:v>
                </c:pt>
                <c:pt idx="5">
                  <c:v>409.351</c:v>
                </c:pt>
                <c:pt idx="6">
                  <c:v>409.14800000000002</c:v>
                </c:pt>
                <c:pt idx="7">
                  <c:v>407.71899999999999</c:v>
                </c:pt>
                <c:pt idx="8">
                  <c:v>409.11</c:v>
                </c:pt>
                <c:pt idx="9">
                  <c:v>407.62799999999999</c:v>
                </c:pt>
                <c:pt idx="10">
                  <c:v>205.50800000000001</c:v>
                </c:pt>
                <c:pt idx="11">
                  <c:v>206.316</c:v>
                </c:pt>
                <c:pt idx="12">
                  <c:v>206.714</c:v>
                </c:pt>
                <c:pt idx="13">
                  <c:v>206.75899999999999</c:v>
                </c:pt>
                <c:pt idx="14">
                  <c:v>205.89500000000001</c:v>
                </c:pt>
                <c:pt idx="15">
                  <c:v>102.953</c:v>
                </c:pt>
                <c:pt idx="16">
                  <c:v>103.02500000000001</c:v>
                </c:pt>
                <c:pt idx="17">
                  <c:v>103.06699999999999</c:v>
                </c:pt>
                <c:pt idx="18">
                  <c:v>102.86499999999999</c:v>
                </c:pt>
                <c:pt idx="19">
                  <c:v>103.32599999999999</c:v>
                </c:pt>
                <c:pt idx="20">
                  <c:v>54.003999999999998</c:v>
                </c:pt>
                <c:pt idx="21">
                  <c:v>54.125</c:v>
                </c:pt>
                <c:pt idx="22">
                  <c:v>53.78</c:v>
                </c:pt>
                <c:pt idx="23">
                  <c:v>53.820999999999998</c:v>
                </c:pt>
                <c:pt idx="24">
                  <c:v>53.826000000000001</c:v>
                </c:pt>
                <c:pt idx="25">
                  <c:v>603.59699999999998</c:v>
                </c:pt>
                <c:pt idx="26">
                  <c:v>600.90899999999999</c:v>
                </c:pt>
                <c:pt idx="27">
                  <c:v>599.78800000000001</c:v>
                </c:pt>
                <c:pt idx="28">
                  <c:v>412.39299999999997</c:v>
                </c:pt>
                <c:pt idx="29">
                  <c:v>412.75</c:v>
                </c:pt>
                <c:pt idx="30">
                  <c:v>410.94799999999998</c:v>
                </c:pt>
                <c:pt idx="31">
                  <c:v>206.642</c:v>
                </c:pt>
                <c:pt idx="32">
                  <c:v>207.03800000000001</c:v>
                </c:pt>
                <c:pt idx="33">
                  <c:v>207.34</c:v>
                </c:pt>
                <c:pt idx="34">
                  <c:v>103.42400000000001</c:v>
                </c:pt>
                <c:pt idx="35">
                  <c:v>103.663</c:v>
                </c:pt>
                <c:pt idx="36">
                  <c:v>103.33499999999999</c:v>
                </c:pt>
                <c:pt idx="37">
                  <c:v>53.801000000000002</c:v>
                </c:pt>
                <c:pt idx="38">
                  <c:v>53.896000000000001</c:v>
                </c:pt>
                <c:pt idx="39">
                  <c:v>54.076000000000001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29536"/>
        <c:axId val="173427184"/>
      </c:scatterChart>
      <c:valAx>
        <c:axId val="1734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27184"/>
        <c:crosses val="autoZero"/>
        <c:crossBetween val="midCat"/>
      </c:valAx>
      <c:valAx>
        <c:axId val="1734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18</xdr:row>
          <xdr:rowOff>123826</xdr:rowOff>
        </xdr:from>
        <xdr:to>
          <xdr:col>1</xdr:col>
          <xdr:colOff>1447800</xdr:colOff>
          <xdr:row>18</xdr:row>
          <xdr:rowOff>1175292</xdr:rowOff>
        </xdr:to>
        <xdr:sp macro="" textlink="">
          <xdr:nvSpPr>
            <xdr:cNvPr id="2099" name="Object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26</xdr:row>
      <xdr:rowOff>23812</xdr:rowOff>
    </xdr:from>
    <xdr:to>
      <xdr:col>14</xdr:col>
      <xdr:colOff>2333625</xdr:colOff>
      <xdr:row>48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23"/>
  <sheetViews>
    <sheetView tabSelected="1" workbookViewId="0">
      <selection activeCell="F16" sqref="F16"/>
    </sheetView>
  </sheetViews>
  <sheetFormatPr defaultRowHeight="15" x14ac:dyDescent="0.25"/>
  <cols>
    <col min="1" max="1" width="17.5703125" bestFit="1" customWidth="1"/>
    <col min="2" max="2" width="18.42578125" customWidth="1"/>
    <col min="3" max="3" width="30.7109375" bestFit="1" customWidth="1"/>
    <col min="5" max="5" width="31.140625" bestFit="1" customWidth="1"/>
    <col min="6" max="6" width="27.7109375" customWidth="1"/>
  </cols>
  <sheetData>
    <row r="1" spans="1:6" s="1" customFormat="1" ht="30" x14ac:dyDescent="0.25">
      <c r="A1" s="153" t="s">
        <v>13</v>
      </c>
      <c r="B1" s="153" t="s">
        <v>289</v>
      </c>
      <c r="C1" s="153" t="s">
        <v>275</v>
      </c>
    </row>
    <row r="2" spans="1:6" x14ac:dyDescent="0.25">
      <c r="A2" s="82" t="s">
        <v>74</v>
      </c>
      <c r="B2" s="82">
        <v>64.709999999999994</v>
      </c>
      <c r="C2" s="82" t="s">
        <v>346</v>
      </c>
      <c r="E2" s="158" t="s">
        <v>348</v>
      </c>
      <c r="F2" s="159" t="str">
        <f>CONCATENATE("(",'Experimental Description'!B2,") ",'Experimental Description'!B7)</f>
        <v>(AZD3293) AZ13530938</v>
      </c>
    </row>
    <row r="3" spans="1:6" x14ac:dyDescent="0.25">
      <c r="A3" s="82" t="s">
        <v>2</v>
      </c>
      <c r="B3" s="82">
        <v>62.25</v>
      </c>
      <c r="C3" s="82" t="s">
        <v>346</v>
      </c>
      <c r="E3" s="11" t="s">
        <v>350</v>
      </c>
      <c r="F3" s="160">
        <f>'Experimental Description'!B9</f>
        <v>83</v>
      </c>
    </row>
    <row r="4" spans="1:6" x14ac:dyDescent="0.25">
      <c r="A4" s="82" t="s">
        <v>92</v>
      </c>
      <c r="B4" s="82">
        <v>61.75</v>
      </c>
      <c r="C4" s="82" t="s">
        <v>346</v>
      </c>
      <c r="E4" s="22" t="s">
        <v>349</v>
      </c>
      <c r="F4" s="161">
        <f>'Experimental Description'!B30</f>
        <v>20</v>
      </c>
    </row>
    <row r="5" spans="1:6" x14ac:dyDescent="0.25">
      <c r="A5" s="82" t="s">
        <v>77</v>
      </c>
      <c r="B5" s="82">
        <v>44.37</v>
      </c>
      <c r="C5" s="82" t="s">
        <v>344</v>
      </c>
    </row>
    <row r="6" spans="1:6" x14ac:dyDescent="0.25">
      <c r="A6" s="82" t="s">
        <v>81</v>
      </c>
      <c r="B6" s="82">
        <v>38.549999999999997</v>
      </c>
      <c r="C6" s="82" t="s">
        <v>344</v>
      </c>
    </row>
    <row r="7" spans="1:6" x14ac:dyDescent="0.25">
      <c r="A7" s="82" t="s">
        <v>89</v>
      </c>
      <c r="B7" s="82">
        <v>35.64</v>
      </c>
      <c r="C7" s="82" t="s">
        <v>344</v>
      </c>
    </row>
    <row r="8" spans="1:6" x14ac:dyDescent="0.25">
      <c r="A8" s="82" t="s">
        <v>86</v>
      </c>
      <c r="B8" s="82">
        <v>31.79</v>
      </c>
      <c r="C8" s="82" t="s">
        <v>344</v>
      </c>
    </row>
    <row r="9" spans="1:6" x14ac:dyDescent="0.25">
      <c r="A9" s="82" t="s">
        <v>84</v>
      </c>
      <c r="B9" s="82">
        <v>22.16</v>
      </c>
      <c r="C9" s="82" t="s">
        <v>344</v>
      </c>
    </row>
    <row r="10" spans="1:6" x14ac:dyDescent="0.25">
      <c r="A10" s="82" t="s">
        <v>73</v>
      </c>
      <c r="B10" s="82">
        <v>21.84</v>
      </c>
      <c r="C10" s="82" t="s">
        <v>344</v>
      </c>
    </row>
    <row r="11" spans="1:6" x14ac:dyDescent="0.25">
      <c r="A11" s="82" t="s">
        <v>91</v>
      </c>
      <c r="B11" s="82">
        <v>18.829999999999998</v>
      </c>
      <c r="C11" s="82" t="s">
        <v>344</v>
      </c>
    </row>
    <row r="12" spans="1:6" x14ac:dyDescent="0.25">
      <c r="A12" s="82" t="s">
        <v>82</v>
      </c>
      <c r="B12" s="82">
        <v>10.57</v>
      </c>
      <c r="C12" s="82" t="s">
        <v>344</v>
      </c>
    </row>
    <row r="13" spans="1:6" x14ac:dyDescent="0.25">
      <c r="A13" s="82" t="s">
        <v>83</v>
      </c>
      <c r="B13" s="82">
        <v>6.36</v>
      </c>
      <c r="C13" s="82" t="s">
        <v>344</v>
      </c>
    </row>
    <row r="14" spans="1:6" x14ac:dyDescent="0.25">
      <c r="A14" s="82" t="s">
        <v>90</v>
      </c>
      <c r="B14" s="82">
        <v>5.88</v>
      </c>
      <c r="C14" s="82" t="s">
        <v>344</v>
      </c>
    </row>
    <row r="15" spans="1:6" x14ac:dyDescent="0.25">
      <c r="A15" s="82" t="s">
        <v>75</v>
      </c>
      <c r="B15" s="82">
        <v>4.28</v>
      </c>
      <c r="C15" s="82" t="s">
        <v>344</v>
      </c>
    </row>
    <row r="16" spans="1:6" x14ac:dyDescent="0.25">
      <c r="A16" s="82" t="s">
        <v>80</v>
      </c>
      <c r="B16" s="82">
        <v>3.75</v>
      </c>
      <c r="C16" s="82" t="s">
        <v>344</v>
      </c>
    </row>
    <row r="17" spans="1:3" x14ac:dyDescent="0.25">
      <c r="A17" s="82" t="s">
        <v>78</v>
      </c>
      <c r="B17" s="82">
        <v>3.32</v>
      </c>
      <c r="C17" s="82" t="s">
        <v>344</v>
      </c>
    </row>
    <row r="18" spans="1:3" x14ac:dyDescent="0.25">
      <c r="A18" s="82" t="s">
        <v>79</v>
      </c>
      <c r="B18" s="82">
        <v>2.34</v>
      </c>
      <c r="C18" s="82" t="s">
        <v>344</v>
      </c>
    </row>
    <row r="19" spans="1:3" x14ac:dyDescent="0.25">
      <c r="A19" s="82" t="s">
        <v>93</v>
      </c>
      <c r="B19" s="82">
        <v>1.6</v>
      </c>
      <c r="C19" s="82" t="s">
        <v>344</v>
      </c>
    </row>
    <row r="20" spans="1:3" x14ac:dyDescent="0.25">
      <c r="A20" s="82" t="s">
        <v>76</v>
      </c>
      <c r="B20" s="82">
        <v>0.9</v>
      </c>
      <c r="C20" s="82" t="s">
        <v>344</v>
      </c>
    </row>
    <row r="21" spans="1:3" x14ac:dyDescent="0.25">
      <c r="A21" s="82" t="s">
        <v>88</v>
      </c>
      <c r="B21" s="82">
        <v>0.4</v>
      </c>
      <c r="C21" s="82" t="s">
        <v>344</v>
      </c>
    </row>
    <row r="22" spans="1:3" x14ac:dyDescent="0.25">
      <c r="A22" s="82" t="s">
        <v>87</v>
      </c>
      <c r="B22" s="82">
        <v>0.15</v>
      </c>
      <c r="C22" s="82" t="s">
        <v>344</v>
      </c>
    </row>
    <row r="23" spans="1:3" x14ac:dyDescent="0.25">
      <c r="A23" s="152" t="s">
        <v>85</v>
      </c>
      <c r="B23" s="152">
        <v>0.05</v>
      </c>
      <c r="C23" s="152" t="s">
        <v>345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S52"/>
  <sheetViews>
    <sheetView topLeftCell="A22" workbookViewId="0">
      <selection activeCell="F49" sqref="F49"/>
    </sheetView>
  </sheetViews>
  <sheetFormatPr defaultRowHeight="15" x14ac:dyDescent="0.25"/>
  <cols>
    <col min="1" max="1" width="41.42578125" bestFit="1" customWidth="1"/>
    <col min="2" max="2" width="23.140625" bestFit="1" customWidth="1"/>
    <col min="3" max="3" width="24.42578125" style="6" bestFit="1" customWidth="1"/>
    <col min="4" max="4" width="19.140625" style="6" customWidth="1"/>
    <col min="5" max="5" width="37.7109375" style="6" customWidth="1"/>
    <col min="6" max="6" width="24.140625" style="6" bestFit="1" customWidth="1"/>
    <col min="7" max="7" width="35.5703125" bestFit="1" customWidth="1"/>
    <col min="8" max="8" width="11.42578125" style="3" bestFit="1" customWidth="1"/>
    <col min="9" max="9" width="16.140625" style="3" bestFit="1" customWidth="1"/>
    <col min="10" max="18" width="9.140625" style="3"/>
    <col min="19" max="19" width="35.5703125" style="3" bestFit="1" customWidth="1"/>
    <col min="20" max="20" width="13.42578125" style="3" bestFit="1" customWidth="1"/>
    <col min="21" max="23" width="13.85546875" style="3" bestFit="1" customWidth="1"/>
    <col min="24" max="24" width="13.42578125" style="3" bestFit="1" customWidth="1"/>
    <col min="25" max="25" width="13.85546875" style="3" bestFit="1" customWidth="1"/>
    <col min="26" max="26" width="13.42578125" style="3" bestFit="1" customWidth="1"/>
    <col min="27" max="27" width="13.85546875" style="3" bestFit="1" customWidth="1"/>
    <col min="28" max="28" width="13.42578125" style="3" bestFit="1" customWidth="1"/>
    <col min="29" max="29" width="14.42578125" style="3" bestFit="1" customWidth="1"/>
    <col min="30" max="45" width="9.140625" style="3"/>
  </cols>
  <sheetData>
    <row r="1" spans="1:9" ht="21.75" thickBot="1" x14ac:dyDescent="0.4">
      <c r="A1" s="154" t="s">
        <v>11</v>
      </c>
      <c r="B1" s="155"/>
      <c r="C1" s="5"/>
      <c r="G1" s="18"/>
      <c r="H1" s="19"/>
      <c r="I1" s="19"/>
    </row>
    <row r="2" spans="1:9" ht="21.75" thickBot="1" x14ac:dyDescent="0.4">
      <c r="A2" s="9" t="s">
        <v>129</v>
      </c>
      <c r="B2" s="28" t="s">
        <v>330</v>
      </c>
      <c r="C2" s="116"/>
      <c r="D2" s="7"/>
      <c r="E2" s="23" t="s">
        <v>110</v>
      </c>
      <c r="G2" s="6"/>
      <c r="H2" s="19"/>
      <c r="I2" s="19"/>
    </row>
    <row r="3" spans="1:9" ht="21.75" thickBot="1" x14ac:dyDescent="0.4">
      <c r="A3" s="12" t="s">
        <v>130</v>
      </c>
      <c r="B3" s="29" t="s">
        <v>331</v>
      </c>
      <c r="C3" s="101" t="s">
        <v>108</v>
      </c>
      <c r="D3" s="7"/>
      <c r="E3" s="27" t="s">
        <v>107</v>
      </c>
      <c r="G3" s="6"/>
      <c r="H3" s="19"/>
      <c r="I3" s="19"/>
    </row>
    <row r="4" spans="1:9" ht="21.75" thickBot="1" x14ac:dyDescent="0.4">
      <c r="A4" s="12" t="s">
        <v>94</v>
      </c>
      <c r="B4" s="29" t="s">
        <v>332</v>
      </c>
      <c r="D4" s="7"/>
      <c r="E4" s="24" t="s">
        <v>109</v>
      </c>
      <c r="G4" s="6"/>
      <c r="H4" s="19"/>
      <c r="I4" s="19"/>
    </row>
    <row r="5" spans="1:9" ht="21.75" thickBot="1" x14ac:dyDescent="0.4">
      <c r="A5" s="11" t="s">
        <v>189</v>
      </c>
      <c r="B5" s="30" t="s">
        <v>333</v>
      </c>
      <c r="C5" s="101" t="str">
        <f>CONCATENATE(LEFT(B5,2),MID(B5,4,2),RIGHT(B5,2))</f>
        <v>310117</v>
      </c>
      <c r="E5" s="25" t="s">
        <v>111</v>
      </c>
      <c r="G5" s="6"/>
      <c r="H5" s="19"/>
      <c r="I5" s="19"/>
    </row>
    <row r="6" spans="1:9" ht="21.75" thickBot="1" x14ac:dyDescent="0.4">
      <c r="A6" s="11" t="s">
        <v>10</v>
      </c>
      <c r="B6" s="30" t="s">
        <v>128</v>
      </c>
      <c r="E6" s="26" t="s">
        <v>112</v>
      </c>
      <c r="G6" s="6"/>
      <c r="H6" s="19"/>
      <c r="I6" s="19"/>
    </row>
    <row r="7" spans="1:9" x14ac:dyDescent="0.25">
      <c r="A7" s="11" t="s">
        <v>131</v>
      </c>
      <c r="B7" s="29" t="s">
        <v>334</v>
      </c>
      <c r="D7" s="7"/>
      <c r="G7" s="6"/>
      <c r="H7" s="19"/>
      <c r="I7" s="19"/>
    </row>
    <row r="8" spans="1:9" ht="15.75" thickBot="1" x14ac:dyDescent="0.3">
      <c r="A8" s="11" t="s">
        <v>8</v>
      </c>
      <c r="B8" s="29"/>
      <c r="D8" s="7"/>
      <c r="G8" s="6"/>
      <c r="H8" s="19"/>
      <c r="I8" s="19"/>
    </row>
    <row r="9" spans="1:9" x14ac:dyDescent="0.25">
      <c r="A9" s="11" t="s">
        <v>7</v>
      </c>
      <c r="B9" s="29">
        <v>83</v>
      </c>
      <c r="D9" s="7"/>
      <c r="E9" s="41" t="s">
        <v>123</v>
      </c>
      <c r="F9" s="42" t="str">
        <f>CONCATENATE(B3,"-",B2,"-",B7,"-",C5,"-Iteration ",B6)</f>
        <v>E17-001679-AZD3293-AZ13530938-310117-Iteration 1</v>
      </c>
      <c r="G9" s="43"/>
      <c r="H9" s="19"/>
      <c r="I9" s="19"/>
    </row>
    <row r="10" spans="1:9" x14ac:dyDescent="0.25">
      <c r="A10" s="11" t="s">
        <v>6</v>
      </c>
      <c r="B10" s="29" t="s">
        <v>108</v>
      </c>
      <c r="C10" s="81" t="str">
        <f>IF(B10="Not Known","Not Known",CONCATENATE(B2,"-",B10))</f>
        <v>Not Known</v>
      </c>
      <c r="D10" s="7"/>
      <c r="E10" s="44" t="s">
        <v>127</v>
      </c>
      <c r="F10" s="45" t="s">
        <v>335</v>
      </c>
      <c r="G10" s="46"/>
      <c r="H10" s="19"/>
      <c r="I10" s="19"/>
    </row>
    <row r="11" spans="1:9" ht="15.75" thickBot="1" x14ac:dyDescent="0.3">
      <c r="A11" s="12" t="s">
        <v>21</v>
      </c>
      <c r="B11" s="31" t="s">
        <v>42</v>
      </c>
      <c r="E11" s="47" t="s">
        <v>126</v>
      </c>
      <c r="F11" s="48"/>
      <c r="G11" s="49"/>
      <c r="H11" s="19"/>
      <c r="I11" s="19"/>
    </row>
    <row r="12" spans="1:9" x14ac:dyDescent="0.25">
      <c r="A12" s="12" t="s">
        <v>43</v>
      </c>
      <c r="B12" s="29" t="s">
        <v>134</v>
      </c>
      <c r="D12" s="7"/>
      <c r="G12" s="18"/>
      <c r="H12" s="19"/>
      <c r="I12" s="19"/>
    </row>
    <row r="13" spans="1:9" x14ac:dyDescent="0.25">
      <c r="A13" s="11" t="s">
        <v>34</v>
      </c>
      <c r="B13" s="32"/>
      <c r="D13" s="7"/>
      <c r="E13" s="17" t="s">
        <v>55</v>
      </c>
      <c r="F13" s="17"/>
      <c r="G13" s="17" t="s">
        <v>106</v>
      </c>
      <c r="H13" s="19"/>
      <c r="I13" s="19"/>
    </row>
    <row r="14" spans="1:9" x14ac:dyDescent="0.25">
      <c r="A14" s="11" t="s">
        <v>35</v>
      </c>
      <c r="B14" s="32"/>
      <c r="C14" s="101"/>
      <c r="D14" s="100"/>
      <c r="E14" s="101" t="s">
        <v>42</v>
      </c>
      <c r="F14" s="101"/>
      <c r="G14" s="101" t="s">
        <v>0</v>
      </c>
      <c r="H14" s="19"/>
      <c r="I14" s="19"/>
    </row>
    <row r="15" spans="1:9" x14ac:dyDescent="0.25">
      <c r="A15" s="12" t="s">
        <v>132</v>
      </c>
      <c r="B15" s="29" t="s">
        <v>5</v>
      </c>
      <c r="C15" s="101" t="s">
        <v>134</v>
      </c>
      <c r="D15" s="100"/>
      <c r="E15" s="101" t="s">
        <v>56</v>
      </c>
      <c r="F15" s="101" t="s">
        <v>57</v>
      </c>
      <c r="G15" s="101" t="s">
        <v>103</v>
      </c>
      <c r="H15" s="19"/>
      <c r="I15" s="19"/>
    </row>
    <row r="16" spans="1:9" x14ac:dyDescent="0.25">
      <c r="A16" s="22" t="s">
        <v>133</v>
      </c>
      <c r="B16" s="125"/>
      <c r="C16" s="101" t="s">
        <v>135</v>
      </c>
      <c r="D16" s="100"/>
      <c r="E16" s="100" t="s">
        <v>40</v>
      </c>
      <c r="F16" s="101" t="s">
        <v>58</v>
      </c>
      <c r="G16" s="101" t="s">
        <v>104</v>
      </c>
      <c r="H16" s="19"/>
      <c r="I16" s="19"/>
    </row>
    <row r="17" spans="1:38" x14ac:dyDescent="0.25">
      <c r="A17" s="12"/>
      <c r="B17" s="124"/>
      <c r="C17" s="101"/>
      <c r="D17" s="100"/>
      <c r="E17" s="100"/>
      <c r="F17" s="101"/>
      <c r="G17" s="101"/>
      <c r="H17" s="19"/>
      <c r="I17" s="19"/>
    </row>
    <row r="18" spans="1:38" x14ac:dyDescent="0.25">
      <c r="A18" s="126" t="s">
        <v>281</v>
      </c>
      <c r="B18" s="127" t="s">
        <v>336</v>
      </c>
      <c r="C18" s="101"/>
      <c r="D18" s="100"/>
      <c r="E18" s="100"/>
      <c r="F18" s="101"/>
      <c r="G18" s="101"/>
      <c r="H18" s="19"/>
      <c r="I18" s="19"/>
    </row>
    <row r="19" spans="1:38" ht="100.5" customHeight="1" x14ac:dyDescent="0.25">
      <c r="A19" s="119" t="s">
        <v>280</v>
      </c>
      <c r="B19" s="123"/>
      <c r="C19" s="101"/>
      <c r="D19" s="100"/>
      <c r="E19" s="100"/>
      <c r="F19" s="101"/>
      <c r="G19" s="101"/>
      <c r="H19" s="19"/>
      <c r="I19" s="19"/>
    </row>
    <row r="20" spans="1:38" x14ac:dyDescent="0.25">
      <c r="A20" s="4"/>
      <c r="B20" s="117"/>
      <c r="C20" s="101"/>
      <c r="D20" s="100"/>
      <c r="E20" s="100"/>
      <c r="F20" s="101"/>
      <c r="G20" s="101"/>
      <c r="H20" s="19"/>
      <c r="I20" s="19"/>
    </row>
    <row r="21" spans="1:38" x14ac:dyDescent="0.25">
      <c r="B21" s="117"/>
      <c r="C21" s="101"/>
      <c r="D21" s="100"/>
      <c r="E21" s="100"/>
      <c r="F21" s="101"/>
      <c r="G21" s="101"/>
      <c r="H21" s="19"/>
      <c r="I21" s="19"/>
    </row>
    <row r="22" spans="1:38" x14ac:dyDescent="0.25">
      <c r="A22" s="4"/>
      <c r="C22" s="101"/>
      <c r="D22" s="100"/>
      <c r="E22" s="100" t="s">
        <v>5</v>
      </c>
      <c r="F22" s="102"/>
      <c r="G22" s="101" t="s">
        <v>105</v>
      </c>
      <c r="H22" s="19"/>
      <c r="I22" s="19"/>
    </row>
    <row r="23" spans="1:38" x14ac:dyDescent="0.25">
      <c r="C23" s="101"/>
      <c r="D23" s="101"/>
      <c r="E23" s="101"/>
      <c r="F23" s="101"/>
      <c r="G23" s="101"/>
      <c r="H23" s="1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 ht="21" x14ac:dyDescent="0.35">
      <c r="A24" s="13" t="s">
        <v>26</v>
      </c>
      <c r="B24" s="14"/>
      <c r="C24" s="102"/>
      <c r="D24" s="101" t="s">
        <v>194</v>
      </c>
      <c r="E24" s="101" t="s">
        <v>190</v>
      </c>
      <c r="F24" s="101"/>
      <c r="G24" s="101"/>
      <c r="H24" s="16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 x14ac:dyDescent="0.25">
      <c r="A25" s="9" t="s">
        <v>23</v>
      </c>
      <c r="B25" s="34" t="s">
        <v>190</v>
      </c>
      <c r="C25" s="102" t="s">
        <v>45</v>
      </c>
      <c r="D25" s="101" t="s">
        <v>66</v>
      </c>
      <c r="E25" s="101">
        <v>22</v>
      </c>
      <c r="F25" s="101" t="s">
        <v>52</v>
      </c>
      <c r="G25" s="103" t="s">
        <v>40</v>
      </c>
      <c r="H25" s="16" t="s">
        <v>40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 x14ac:dyDescent="0.25">
      <c r="A26" s="2" t="s">
        <v>51</v>
      </c>
      <c r="B26" s="35">
        <v>500</v>
      </c>
      <c r="C26" s="102" t="s">
        <v>63</v>
      </c>
      <c r="D26" s="101" t="s">
        <v>67</v>
      </c>
      <c r="E26" s="101">
        <v>20</v>
      </c>
      <c r="F26" s="101" t="s">
        <v>95</v>
      </c>
      <c r="G26" s="103" t="s">
        <v>53</v>
      </c>
      <c r="H26" s="16" t="s">
        <v>5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 ht="21" x14ac:dyDescent="0.35">
      <c r="A27" s="2" t="s">
        <v>24</v>
      </c>
      <c r="B27" s="35">
        <v>50</v>
      </c>
      <c r="C27" s="118" t="s">
        <v>64</v>
      </c>
      <c r="D27" s="101" t="s">
        <v>68</v>
      </c>
      <c r="E27" s="101">
        <v>18</v>
      </c>
      <c r="F27" s="101" t="s">
        <v>96</v>
      </c>
      <c r="G27" s="103" t="s">
        <v>70</v>
      </c>
      <c r="H27" s="16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 x14ac:dyDescent="0.25">
      <c r="A28" s="2" t="s">
        <v>25</v>
      </c>
      <c r="B28" s="35" t="s">
        <v>52</v>
      </c>
      <c r="C28" s="102" t="s">
        <v>65</v>
      </c>
      <c r="D28" s="101" t="s">
        <v>69</v>
      </c>
      <c r="E28" s="101">
        <v>16</v>
      </c>
      <c r="F28" s="101" t="s">
        <v>97</v>
      </c>
      <c r="G28" s="103" t="s">
        <v>71</v>
      </c>
      <c r="H28" s="1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 x14ac:dyDescent="0.25">
      <c r="A29" s="2" t="s">
        <v>12</v>
      </c>
      <c r="B29" s="35">
        <v>22</v>
      </c>
      <c r="C29" s="8"/>
      <c r="E29" s="101"/>
      <c r="F29" s="101"/>
      <c r="G29" s="103" t="s">
        <v>72</v>
      </c>
      <c r="H29" s="1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1:38" x14ac:dyDescent="0.25">
      <c r="A30" s="10" t="s">
        <v>28</v>
      </c>
      <c r="B30" s="35">
        <v>20</v>
      </c>
      <c r="C30" s="8"/>
      <c r="E30" s="101"/>
      <c r="F30" s="101"/>
      <c r="G30" s="101"/>
      <c r="H30" s="16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 x14ac:dyDescent="0.25">
      <c r="A31" s="15" t="s">
        <v>27</v>
      </c>
      <c r="B31" s="36">
        <v>600</v>
      </c>
      <c r="C31" s="8"/>
      <c r="E31" s="101"/>
      <c r="F31" s="101"/>
      <c r="G31" s="101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1:38" x14ac:dyDescent="0.25">
      <c r="C32" s="8"/>
      <c r="E32" s="101"/>
      <c r="F32" s="17" t="s">
        <v>276</v>
      </c>
      <c r="G32" s="101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21" x14ac:dyDescent="0.35">
      <c r="A33" s="13" t="s">
        <v>99</v>
      </c>
      <c r="B33" s="14"/>
      <c r="C33" s="19"/>
      <c r="E33" s="101"/>
      <c r="F33" s="17" t="s">
        <v>277</v>
      </c>
      <c r="G33" s="10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 x14ac:dyDescent="0.25">
      <c r="A34" s="9" t="s">
        <v>9</v>
      </c>
      <c r="B34" s="34" t="s">
        <v>45</v>
      </c>
      <c r="C34" s="18"/>
      <c r="D34" s="17" t="s">
        <v>40</v>
      </c>
      <c r="E34" s="98"/>
      <c r="F34" s="98"/>
      <c r="G34" s="9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 x14ac:dyDescent="0.25">
      <c r="A35" s="11" t="s">
        <v>100</v>
      </c>
      <c r="B35" s="35">
        <v>40</v>
      </c>
      <c r="D35" s="17" t="s">
        <v>5</v>
      </c>
      <c r="F35" s="98"/>
      <c r="G35" s="9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 x14ac:dyDescent="0.25">
      <c r="A36" s="10" t="s">
        <v>29</v>
      </c>
      <c r="B36" s="35">
        <v>1200</v>
      </c>
      <c r="F36" s="98"/>
      <c r="G36" s="9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 x14ac:dyDescent="0.25">
      <c r="A37" s="2" t="s">
        <v>46</v>
      </c>
      <c r="B37" s="35" t="s">
        <v>67</v>
      </c>
      <c r="F37" s="98"/>
      <c r="G37" s="9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 x14ac:dyDescent="0.25">
      <c r="A38" s="2" t="s">
        <v>47</v>
      </c>
      <c r="B38" s="37">
        <v>50</v>
      </c>
      <c r="F38" s="98"/>
      <c r="G38" s="9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 x14ac:dyDescent="0.25">
      <c r="A39" s="2" t="s">
        <v>287</v>
      </c>
      <c r="B39" s="38"/>
      <c r="F39" s="98"/>
      <c r="G39" s="9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 x14ac:dyDescent="0.25">
      <c r="A40" s="10" t="s">
        <v>286</v>
      </c>
      <c r="B40" s="38"/>
      <c r="F40" s="98"/>
      <c r="G40" s="9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 x14ac:dyDescent="0.25">
      <c r="A41" s="10" t="s">
        <v>114</v>
      </c>
      <c r="B41" s="35" t="s">
        <v>40</v>
      </c>
      <c r="F41" s="98"/>
      <c r="G41" s="9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 x14ac:dyDescent="0.25">
      <c r="A42" s="10" t="s">
        <v>124</v>
      </c>
      <c r="B42" s="35" t="s">
        <v>40</v>
      </c>
      <c r="F42" s="98"/>
      <c r="G42" s="9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 x14ac:dyDescent="0.25">
      <c r="A43" s="10" t="s">
        <v>113</v>
      </c>
      <c r="B43" s="35" t="s">
        <v>40</v>
      </c>
      <c r="F43" s="98"/>
      <c r="G43" s="9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 x14ac:dyDescent="0.25">
      <c r="A44" s="10" t="s">
        <v>33</v>
      </c>
      <c r="B44" s="35" t="s">
        <v>193</v>
      </c>
      <c r="F44" s="98"/>
      <c r="G44" s="9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 x14ac:dyDescent="0.25">
      <c r="A45" s="10" t="s">
        <v>125</v>
      </c>
      <c r="B45" s="35" t="s">
        <v>194</v>
      </c>
      <c r="F45" s="98"/>
      <c r="G45" s="9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 x14ac:dyDescent="0.25">
      <c r="A46" s="10" t="s">
        <v>48</v>
      </c>
      <c r="B46" s="37">
        <v>1200</v>
      </c>
      <c r="F46" s="98"/>
      <c r="G46" s="9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 x14ac:dyDescent="0.25">
      <c r="A47" s="10" t="s">
        <v>30</v>
      </c>
      <c r="B47" s="38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38" x14ac:dyDescent="0.25">
      <c r="A48" s="10" t="s">
        <v>98</v>
      </c>
      <c r="B48" s="35" t="s">
        <v>5</v>
      </c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 x14ac:dyDescent="0.25">
      <c r="A49" s="2" t="s">
        <v>31</v>
      </c>
      <c r="B49" s="35">
        <v>3</v>
      </c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 x14ac:dyDescent="0.25">
      <c r="A50" s="2" t="s">
        <v>32</v>
      </c>
      <c r="B50" s="35">
        <v>1</v>
      </c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x14ac:dyDescent="0.25">
      <c r="A51" s="10" t="s">
        <v>50</v>
      </c>
      <c r="B51" s="39">
        <v>284</v>
      </c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x14ac:dyDescent="0.25">
      <c r="A52" s="15" t="s">
        <v>49</v>
      </c>
      <c r="B52" s="40">
        <v>1</v>
      </c>
    </row>
  </sheetData>
  <sortState ref="G14:G21">
    <sortCondition ref="G11"/>
  </sortState>
  <mergeCells count="1">
    <mergeCell ref="A1:B1"/>
  </mergeCells>
  <dataValidations count="12">
    <dataValidation type="list" allowBlank="1" showInputMessage="1" showErrorMessage="1" sqref="B34">
      <formula1>$C$25:$C$28</formula1>
    </dataValidation>
    <dataValidation type="list" allowBlank="1" showInputMessage="1" showErrorMessage="1" sqref="B37">
      <formula1>$D$24:$D$27</formula1>
    </dataValidation>
    <dataValidation type="list" allowBlank="1" showInputMessage="1" showErrorMessage="1" sqref="B39 B47">
      <formula1>$E$25:$E$29</formula1>
    </dataValidation>
    <dataValidation type="list" allowBlank="1" showInputMessage="1" showErrorMessage="1" sqref="B11">
      <formula1>$E$13:$E$15</formula1>
    </dataValidation>
    <dataValidation type="list" allowBlank="1" showInputMessage="1" showErrorMessage="1" sqref="B15">
      <formula1>$E$16:$E$22</formula1>
    </dataValidation>
    <dataValidation type="list" allowBlank="1" showInputMessage="1" showErrorMessage="1" sqref="B28">
      <formula1>$F$24:$F$28</formula1>
    </dataValidation>
    <dataValidation type="list" allowBlank="1" showInputMessage="1" showErrorMessage="1" sqref="B12">
      <formula1>$C$15:$C$16</formula1>
    </dataValidation>
    <dataValidation type="list" errorStyle="information" allowBlank="1" showInputMessage="1" showErrorMessage="1" errorTitle="Overwrite me" error="Overwrite with your form ID" sqref="B10">
      <formula1>$C$3</formula1>
    </dataValidation>
    <dataValidation type="list" allowBlank="1" showInputMessage="1" showErrorMessage="1" sqref="B25">
      <formula1>$E$24</formula1>
    </dataValidation>
    <dataValidation type="list" errorStyle="information" allowBlank="1" showInputMessage="1" showErrorMessage="1" sqref="B45">
      <formula1>$D$24:$D$28</formula1>
    </dataValidation>
    <dataValidation type="list" allowBlank="1" showInputMessage="1" showErrorMessage="1" sqref="B20:B21 B16">
      <formula1>$F$14:$F$16</formula1>
    </dataValidation>
    <dataValidation type="list" allowBlank="1" showInputMessage="1" showErrorMessage="1" sqref="B48 B41:B43">
      <formula1>$D$34:$D$35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MDLDrawOLE.MDLDrawObject.1" shapeId="2099" r:id="rId4">
          <objectPr defaultSize="0" autoPict="0" r:id="rId5">
            <anchor moveWithCells="1" sizeWithCells="1">
              <from>
                <xdr:col>1</xdr:col>
                <xdr:colOff>9525</xdr:colOff>
                <xdr:row>18</xdr:row>
                <xdr:rowOff>123825</xdr:rowOff>
              </from>
              <to>
                <xdr:col>1</xdr:col>
                <xdr:colOff>1447800</xdr:colOff>
                <xdr:row>18</xdr:row>
                <xdr:rowOff>1171575</xdr:rowOff>
              </to>
            </anchor>
          </objectPr>
        </oleObject>
      </mc:Choice>
      <mc:Fallback>
        <oleObject progId="MDLDrawOLE.MDLDrawObject.1" shapeId="209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31" sqref="E31"/>
    </sheetView>
  </sheetViews>
  <sheetFormatPr defaultRowHeight="15" x14ac:dyDescent="0.25"/>
  <cols>
    <col min="1" max="1" width="12.28515625" style="51" bestFit="1" customWidth="1"/>
    <col min="2" max="2" width="12.140625" style="55" bestFit="1" customWidth="1"/>
    <col min="3" max="3" width="21.5703125" style="51" customWidth="1"/>
    <col min="4" max="4" width="15.28515625" style="51" bestFit="1" customWidth="1"/>
    <col min="5" max="5" width="13.140625" style="51" customWidth="1"/>
    <col min="6" max="6" width="13.7109375" style="51" customWidth="1"/>
    <col min="7" max="7" width="12.5703125" style="51" bestFit="1" customWidth="1"/>
    <col min="8" max="8" width="20" style="51" bestFit="1" customWidth="1"/>
    <col min="9" max="16384" width="9.140625" style="51"/>
  </cols>
  <sheetData>
    <row r="1" spans="1:8" ht="26.25" customHeight="1" x14ac:dyDescent="0.25">
      <c r="A1" s="113" t="s">
        <v>158</v>
      </c>
      <c r="B1" s="50" t="s">
        <v>38</v>
      </c>
      <c r="C1" s="113" t="s">
        <v>39</v>
      </c>
      <c r="D1" s="114" t="s">
        <v>278</v>
      </c>
      <c r="E1" s="114" t="s">
        <v>283</v>
      </c>
      <c r="F1" s="114" t="s">
        <v>279</v>
      </c>
      <c r="G1" s="114" t="s">
        <v>284</v>
      </c>
      <c r="H1" s="114" t="s">
        <v>285</v>
      </c>
    </row>
    <row r="2" spans="1:8" x14ac:dyDescent="0.25">
      <c r="A2" t="s">
        <v>159</v>
      </c>
      <c r="B2" s="52">
        <v>1</v>
      </c>
      <c r="C2" s="121" t="str">
        <f>IF(E2=100,D2,CONCATENATE(D2,":",F2," (",E2,":",G2,")"))</f>
        <v>MeTHF</v>
      </c>
      <c r="D2" s="107" t="s">
        <v>73</v>
      </c>
      <c r="E2" s="63">
        <v>100</v>
      </c>
      <c r="F2" s="63"/>
      <c r="G2" s="63">
        <f>100-E2</f>
        <v>0</v>
      </c>
      <c r="H2" s="63"/>
    </row>
    <row r="3" spans="1:8" x14ac:dyDescent="0.25">
      <c r="A3" t="s">
        <v>160</v>
      </c>
      <c r="B3" s="52">
        <v>2</v>
      </c>
      <c r="C3" s="120" t="str">
        <f>IF(E3=100,D3,CONCATENATE(D3,":",F3," (",E3,":",G3,")"))</f>
        <v>Acetic Acid</v>
      </c>
      <c r="D3" s="108" t="s">
        <v>74</v>
      </c>
      <c r="E3" s="63">
        <v>100</v>
      </c>
      <c r="F3" s="63"/>
      <c r="G3" s="63">
        <f t="shared" ref="G3:G25" si="0">100-E3</f>
        <v>0</v>
      </c>
      <c r="H3" s="63"/>
    </row>
    <row r="4" spans="1:8" x14ac:dyDescent="0.25">
      <c r="A4" t="s">
        <v>161</v>
      </c>
      <c r="B4" s="52">
        <v>3</v>
      </c>
      <c r="C4" s="120" t="str">
        <f t="shared" ref="C4:C25" si="1">IF(E4=100,D4,CONCATENATE(D4,":",F4," (",E4,":",G4,")"))</f>
        <v>Acetone</v>
      </c>
      <c r="D4" s="107" t="s">
        <v>75</v>
      </c>
      <c r="E4" s="63">
        <v>100</v>
      </c>
      <c r="F4" s="63"/>
      <c r="G4" s="63">
        <f t="shared" si="0"/>
        <v>0</v>
      </c>
      <c r="H4" s="63"/>
    </row>
    <row r="5" spans="1:8" x14ac:dyDescent="0.25">
      <c r="A5" t="s">
        <v>162</v>
      </c>
      <c r="B5" s="52">
        <v>4</v>
      </c>
      <c r="C5" s="120" t="str">
        <f t="shared" si="1"/>
        <v>Acetonitrile</v>
      </c>
      <c r="D5" s="107" t="s">
        <v>76</v>
      </c>
      <c r="E5" s="63">
        <v>100</v>
      </c>
      <c r="F5" s="63"/>
      <c r="G5" s="63">
        <f t="shared" si="0"/>
        <v>0</v>
      </c>
      <c r="H5" s="63"/>
    </row>
    <row r="6" spans="1:8" x14ac:dyDescent="0.25">
      <c r="A6" t="s">
        <v>163</v>
      </c>
      <c r="B6" s="52">
        <v>5</v>
      </c>
      <c r="C6" s="120" t="str">
        <f t="shared" si="1"/>
        <v>n-butanol</v>
      </c>
      <c r="D6" s="107" t="s">
        <v>77</v>
      </c>
      <c r="E6" s="63">
        <v>100</v>
      </c>
      <c r="F6" s="63"/>
      <c r="G6" s="63">
        <f t="shared" si="0"/>
        <v>0</v>
      </c>
      <c r="H6" s="63"/>
    </row>
    <row r="7" spans="1:8" x14ac:dyDescent="0.25">
      <c r="A7" t="s">
        <v>164</v>
      </c>
      <c r="B7" s="52">
        <v>6</v>
      </c>
      <c r="C7" s="120" t="str">
        <f t="shared" si="1"/>
        <v>MEK</v>
      </c>
      <c r="D7" s="107" t="s">
        <v>78</v>
      </c>
      <c r="E7" s="63">
        <v>100</v>
      </c>
      <c r="F7" s="63"/>
      <c r="G7" s="63">
        <f t="shared" si="0"/>
        <v>0</v>
      </c>
      <c r="H7" s="63"/>
    </row>
    <row r="8" spans="1:8" x14ac:dyDescent="0.25">
      <c r="A8" t="s">
        <v>165</v>
      </c>
      <c r="B8" s="52">
        <v>7</v>
      </c>
      <c r="C8" s="120" t="str">
        <f t="shared" si="1"/>
        <v>Butyronitrile</v>
      </c>
      <c r="D8" s="108" t="s">
        <v>79</v>
      </c>
      <c r="E8" s="63">
        <v>100</v>
      </c>
      <c r="F8" s="63"/>
      <c r="G8" s="63">
        <f t="shared" si="0"/>
        <v>0</v>
      </c>
      <c r="H8" s="63"/>
    </row>
    <row r="9" spans="1:8" x14ac:dyDescent="0.25">
      <c r="A9" t="s">
        <v>166</v>
      </c>
      <c r="B9" s="52">
        <v>8</v>
      </c>
      <c r="C9" s="120" t="str">
        <f t="shared" si="1"/>
        <v>CPME</v>
      </c>
      <c r="D9" s="107" t="s">
        <v>90</v>
      </c>
      <c r="E9" s="63">
        <v>100</v>
      </c>
      <c r="F9" s="63"/>
      <c r="G9" s="63">
        <f t="shared" si="0"/>
        <v>0</v>
      </c>
      <c r="H9" s="63"/>
    </row>
    <row r="10" spans="1:8" x14ac:dyDescent="0.25">
      <c r="A10" t="s">
        <v>167</v>
      </c>
      <c r="B10" s="52">
        <v>9</v>
      </c>
      <c r="C10" s="120" t="str">
        <f t="shared" si="1"/>
        <v>Diethyl Carbonate</v>
      </c>
      <c r="D10" s="108" t="s">
        <v>80</v>
      </c>
      <c r="E10" s="63">
        <v>100</v>
      </c>
      <c r="F10" s="63"/>
      <c r="G10" s="63">
        <f t="shared" si="0"/>
        <v>0</v>
      </c>
      <c r="H10" s="63"/>
    </row>
    <row r="11" spans="1:8" x14ac:dyDescent="0.25">
      <c r="A11" t="s">
        <v>168</v>
      </c>
      <c r="B11" s="52">
        <v>10</v>
      </c>
      <c r="C11" s="120" t="str">
        <f t="shared" si="1"/>
        <v>DMSO</v>
      </c>
      <c r="D11" s="107" t="s">
        <v>91</v>
      </c>
      <c r="E11" s="63">
        <v>100</v>
      </c>
      <c r="F11" s="63"/>
      <c r="G11" s="63">
        <f t="shared" si="0"/>
        <v>0</v>
      </c>
      <c r="H11" s="63"/>
    </row>
    <row r="12" spans="1:8" x14ac:dyDescent="0.25">
      <c r="A12" t="s">
        <v>169</v>
      </c>
      <c r="B12" s="52">
        <v>11</v>
      </c>
      <c r="C12" s="120" t="str">
        <f t="shared" si="1"/>
        <v>Ethanol</v>
      </c>
      <c r="D12" s="107" t="s">
        <v>81</v>
      </c>
      <c r="E12" s="63">
        <v>100</v>
      </c>
      <c r="F12" s="63"/>
      <c r="G12" s="63">
        <f t="shared" si="0"/>
        <v>0</v>
      </c>
      <c r="H12" s="63"/>
    </row>
    <row r="13" spans="1:8" x14ac:dyDescent="0.25">
      <c r="A13" t="s">
        <v>170</v>
      </c>
      <c r="B13" s="52">
        <v>12</v>
      </c>
      <c r="C13" s="120" t="str">
        <f t="shared" si="1"/>
        <v>Ethyl Acetate</v>
      </c>
      <c r="D13" s="107" t="s">
        <v>82</v>
      </c>
      <c r="E13" s="63">
        <v>100</v>
      </c>
      <c r="F13" s="63"/>
      <c r="G13" s="63">
        <f t="shared" si="0"/>
        <v>0</v>
      </c>
      <c r="H13" s="63"/>
    </row>
    <row r="14" spans="1:8" s="112" customFormat="1" ht="18" customHeight="1" x14ac:dyDescent="0.25">
      <c r="A14" s="110" t="s">
        <v>171</v>
      </c>
      <c r="B14" s="111">
        <v>13</v>
      </c>
      <c r="C14" s="120" t="str">
        <f t="shared" si="1"/>
        <v>iso-Propyl Acetate</v>
      </c>
      <c r="D14" s="107" t="s">
        <v>83</v>
      </c>
      <c r="E14" s="115">
        <v>100</v>
      </c>
      <c r="F14" s="115"/>
      <c r="G14" s="63">
        <f t="shared" si="0"/>
        <v>0</v>
      </c>
      <c r="H14" s="115"/>
    </row>
    <row r="15" spans="1:8" x14ac:dyDescent="0.25">
      <c r="A15" t="s">
        <v>172</v>
      </c>
      <c r="B15" s="52">
        <v>14</v>
      </c>
      <c r="C15" s="120" t="str">
        <f t="shared" si="1"/>
        <v>Methanol</v>
      </c>
      <c r="D15" s="107" t="s">
        <v>2</v>
      </c>
      <c r="E15" s="63">
        <v>100</v>
      </c>
      <c r="F15" s="63"/>
      <c r="G15" s="63">
        <f t="shared" si="0"/>
        <v>0</v>
      </c>
      <c r="H15" s="63"/>
    </row>
    <row r="16" spans="1:8" x14ac:dyDescent="0.25">
      <c r="A16" t="s">
        <v>173</v>
      </c>
      <c r="B16" s="52">
        <v>15</v>
      </c>
      <c r="C16" s="120" t="str">
        <f t="shared" si="1"/>
        <v>DMF</v>
      </c>
      <c r="D16" s="107" t="s">
        <v>84</v>
      </c>
      <c r="E16" s="63">
        <v>100</v>
      </c>
      <c r="F16" s="63"/>
      <c r="G16" s="63">
        <f t="shared" si="0"/>
        <v>0</v>
      </c>
      <c r="H16" s="63"/>
    </row>
    <row r="17" spans="1:8" x14ac:dyDescent="0.25">
      <c r="A17" t="s">
        <v>174</v>
      </c>
      <c r="B17" s="52">
        <v>16</v>
      </c>
      <c r="C17" s="120" t="str">
        <f t="shared" si="1"/>
        <v>Heptane</v>
      </c>
      <c r="D17" s="107" t="s">
        <v>85</v>
      </c>
      <c r="E17" s="63">
        <v>100</v>
      </c>
      <c r="F17" s="63"/>
      <c r="G17" s="63">
        <f t="shared" si="0"/>
        <v>0</v>
      </c>
      <c r="H17" s="63"/>
    </row>
    <row r="18" spans="1:8" x14ac:dyDescent="0.25">
      <c r="A18" t="s">
        <v>175</v>
      </c>
      <c r="B18" s="52">
        <v>17</v>
      </c>
      <c r="C18" s="120" t="str">
        <f t="shared" si="1"/>
        <v>i-Propanol</v>
      </c>
      <c r="D18" s="107" t="s">
        <v>92</v>
      </c>
      <c r="E18" s="63">
        <v>100</v>
      </c>
      <c r="F18" s="63"/>
      <c r="G18" s="63">
        <f t="shared" si="0"/>
        <v>0</v>
      </c>
      <c r="H18" s="63"/>
    </row>
    <row r="19" spans="1:8" x14ac:dyDescent="0.25">
      <c r="A19" t="s">
        <v>176</v>
      </c>
      <c r="B19" s="52">
        <v>18</v>
      </c>
      <c r="C19" s="120" t="str">
        <f t="shared" si="1"/>
        <v>MTBE</v>
      </c>
      <c r="D19" s="107" t="s">
        <v>93</v>
      </c>
      <c r="E19" s="63">
        <v>100</v>
      </c>
      <c r="F19" s="63"/>
      <c r="G19" s="63">
        <f t="shared" si="0"/>
        <v>0</v>
      </c>
      <c r="H19" s="63"/>
    </row>
    <row r="20" spans="1:8" x14ac:dyDescent="0.25">
      <c r="A20" t="s">
        <v>177</v>
      </c>
      <c r="B20" s="52">
        <v>19</v>
      </c>
      <c r="C20" s="120" t="str">
        <f t="shared" si="1"/>
        <v>THF</v>
      </c>
      <c r="D20" s="107" t="s">
        <v>86</v>
      </c>
      <c r="E20" s="63">
        <v>100</v>
      </c>
      <c r="F20" s="63"/>
      <c r="G20" s="63">
        <f t="shared" si="0"/>
        <v>0</v>
      </c>
      <c r="H20" s="63"/>
    </row>
    <row r="21" spans="1:8" x14ac:dyDescent="0.25">
      <c r="A21" t="s">
        <v>178</v>
      </c>
      <c r="B21" s="52">
        <v>20</v>
      </c>
      <c r="C21" s="120" t="str">
        <f t="shared" si="1"/>
        <v>Toluene</v>
      </c>
      <c r="D21" s="107" t="s">
        <v>87</v>
      </c>
      <c r="E21" s="63">
        <v>100</v>
      </c>
      <c r="F21" s="63"/>
      <c r="G21" s="63">
        <f t="shared" si="0"/>
        <v>0</v>
      </c>
      <c r="H21" s="63"/>
    </row>
    <row r="22" spans="1:8" x14ac:dyDescent="0.25">
      <c r="A22" t="s">
        <v>179</v>
      </c>
      <c r="B22" s="52">
        <v>21</v>
      </c>
      <c r="C22" s="120" t="str">
        <f t="shared" si="1"/>
        <v>Water</v>
      </c>
      <c r="D22" s="107" t="s">
        <v>88</v>
      </c>
      <c r="E22" s="63">
        <v>100</v>
      </c>
      <c r="F22" s="63"/>
      <c r="G22" s="63">
        <f t="shared" si="0"/>
        <v>0</v>
      </c>
      <c r="H22" s="63"/>
    </row>
    <row r="23" spans="1:8" x14ac:dyDescent="0.25">
      <c r="A23" t="s">
        <v>180</v>
      </c>
      <c r="B23" s="52">
        <v>22</v>
      </c>
      <c r="C23" s="120" t="str">
        <f t="shared" si="1"/>
        <v>Ethyl Lactate</v>
      </c>
      <c r="D23" s="108" t="s">
        <v>89</v>
      </c>
      <c r="E23" s="63">
        <v>100</v>
      </c>
      <c r="F23" s="63"/>
      <c r="G23" s="63">
        <f t="shared" si="0"/>
        <v>0</v>
      </c>
      <c r="H23" s="63"/>
    </row>
    <row r="24" spans="1:8" x14ac:dyDescent="0.25">
      <c r="A24" t="s">
        <v>181</v>
      </c>
      <c r="B24" s="52">
        <v>23</v>
      </c>
      <c r="C24" s="120" t="str">
        <f t="shared" si="1"/>
        <v>Acetonitrile</v>
      </c>
      <c r="D24" s="107" t="s">
        <v>76</v>
      </c>
      <c r="E24" s="63">
        <v>100</v>
      </c>
      <c r="F24" s="63"/>
      <c r="G24" s="63">
        <f t="shared" si="0"/>
        <v>0</v>
      </c>
      <c r="H24" s="63"/>
    </row>
    <row r="25" spans="1:8" x14ac:dyDescent="0.25">
      <c r="A25" s="54" t="s">
        <v>182</v>
      </c>
      <c r="B25" s="53">
        <v>24</v>
      </c>
      <c r="C25" s="122" t="str">
        <f t="shared" si="1"/>
        <v>Acetonitrile</v>
      </c>
      <c r="D25" s="109" t="s">
        <v>76</v>
      </c>
      <c r="E25" s="64">
        <v>100</v>
      </c>
      <c r="F25" s="64"/>
      <c r="G25" s="64">
        <f t="shared" si="0"/>
        <v>0</v>
      </c>
      <c r="H25" s="64"/>
    </row>
  </sheetData>
  <pageMargins left="0.7" right="0.7" top="0.75" bottom="0.75" header="0.3" footer="0.3"/>
  <pageSetup paperSize="9" orientation="portrait" horizontalDpi="90" verticalDpi="90" r:id="rId1"/>
  <ignoredErrors>
    <ignoredError sqref="G2:G25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42.7109375" bestFit="1" customWidth="1"/>
    <col min="3" max="3" width="8.85546875" customWidth="1"/>
  </cols>
  <sheetData>
    <row r="1" spans="1:3" x14ac:dyDescent="0.25">
      <c r="A1" t="s">
        <v>148</v>
      </c>
      <c r="B1" s="146" t="s">
        <v>337</v>
      </c>
    </row>
    <row r="2" spans="1:3" x14ac:dyDescent="0.25">
      <c r="A2" t="s">
        <v>140</v>
      </c>
      <c r="B2" s="146" t="s">
        <v>3</v>
      </c>
    </row>
    <row r="3" spans="1:3" x14ac:dyDescent="0.25">
      <c r="A3" t="s">
        <v>141</v>
      </c>
      <c r="B3" s="146" t="s">
        <v>282</v>
      </c>
    </row>
    <row r="4" spans="1:3" x14ac:dyDescent="0.25">
      <c r="A4" t="s">
        <v>142</v>
      </c>
      <c r="B4" s="146">
        <v>40</v>
      </c>
    </row>
    <row r="5" spans="1:3" x14ac:dyDescent="0.25">
      <c r="A5" t="s">
        <v>143</v>
      </c>
      <c r="B5" s="146">
        <v>1.2</v>
      </c>
    </row>
    <row r="6" spans="1:3" x14ac:dyDescent="0.25">
      <c r="A6" t="s">
        <v>144</v>
      </c>
      <c r="B6" s="156" t="s">
        <v>339</v>
      </c>
    </row>
    <row r="7" spans="1:3" x14ac:dyDescent="0.25">
      <c r="A7" t="s">
        <v>145</v>
      </c>
      <c r="B7" s="146" t="s">
        <v>338</v>
      </c>
    </row>
    <row r="9" spans="1:3" x14ac:dyDescent="0.25">
      <c r="A9" t="s">
        <v>288</v>
      </c>
      <c r="B9" t="s">
        <v>146</v>
      </c>
      <c r="C9" t="s">
        <v>147</v>
      </c>
    </row>
    <row r="10" spans="1:3" x14ac:dyDescent="0.25">
      <c r="A10" s="146">
        <v>0</v>
      </c>
      <c r="B10" s="146">
        <v>55</v>
      </c>
      <c r="C10" s="146">
        <f>100-B10</f>
        <v>45</v>
      </c>
    </row>
    <row r="11" spans="1:3" x14ac:dyDescent="0.25">
      <c r="A11" s="146">
        <v>1</v>
      </c>
      <c r="B11" s="146">
        <v>35</v>
      </c>
      <c r="C11" s="146">
        <f t="shared" ref="C11:C12" si="0">100-B11</f>
        <v>65</v>
      </c>
    </row>
    <row r="12" spans="1:3" x14ac:dyDescent="0.25">
      <c r="A12" s="146">
        <v>1.05</v>
      </c>
      <c r="B12" s="146">
        <v>55</v>
      </c>
      <c r="C12" s="146">
        <f t="shared" si="0"/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B97" sqref="B26:B97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290</v>
      </c>
      <c r="B1">
        <v>596.55100000000004</v>
      </c>
    </row>
    <row r="2" spans="1:2" x14ac:dyDescent="0.25">
      <c r="A2" t="s">
        <v>291</v>
      </c>
      <c r="B2">
        <v>596.23500000000001</v>
      </c>
    </row>
    <row r="3" spans="1:2" x14ac:dyDescent="0.25">
      <c r="A3" t="s">
        <v>292</v>
      </c>
      <c r="B3">
        <v>598.06500000000005</v>
      </c>
    </row>
    <row r="4" spans="1:2" x14ac:dyDescent="0.25">
      <c r="A4" t="s">
        <v>293</v>
      </c>
      <c r="B4">
        <v>597.52300000000002</v>
      </c>
    </row>
    <row r="5" spans="1:2" x14ac:dyDescent="0.25">
      <c r="A5" t="s">
        <v>294</v>
      </c>
      <c r="B5">
        <v>598.44500000000005</v>
      </c>
    </row>
    <row r="6" spans="1:2" x14ac:dyDescent="0.25">
      <c r="A6" t="s">
        <v>295</v>
      </c>
      <c r="B6">
        <v>409.351</v>
      </c>
    </row>
    <row r="7" spans="1:2" x14ac:dyDescent="0.25">
      <c r="A7" t="s">
        <v>296</v>
      </c>
      <c r="B7">
        <v>409.14800000000002</v>
      </c>
    </row>
    <row r="8" spans="1:2" x14ac:dyDescent="0.25">
      <c r="A8" t="s">
        <v>297</v>
      </c>
      <c r="B8">
        <v>407.71899999999999</v>
      </c>
    </row>
    <row r="9" spans="1:2" x14ac:dyDescent="0.25">
      <c r="A9" t="s">
        <v>298</v>
      </c>
      <c r="B9">
        <v>409.11</v>
      </c>
    </row>
    <row r="10" spans="1:2" x14ac:dyDescent="0.25">
      <c r="A10" t="s">
        <v>299</v>
      </c>
      <c r="B10">
        <v>407.62799999999999</v>
      </c>
    </row>
    <row r="11" spans="1:2" x14ac:dyDescent="0.25">
      <c r="A11" t="s">
        <v>300</v>
      </c>
      <c r="B11">
        <v>205.50800000000001</v>
      </c>
    </row>
    <row r="12" spans="1:2" x14ac:dyDescent="0.25">
      <c r="A12" t="s">
        <v>301</v>
      </c>
      <c r="B12">
        <v>206.316</v>
      </c>
    </row>
    <row r="13" spans="1:2" x14ac:dyDescent="0.25">
      <c r="A13" t="s">
        <v>302</v>
      </c>
      <c r="B13">
        <v>206.714</v>
      </c>
    </row>
    <row r="14" spans="1:2" x14ac:dyDescent="0.25">
      <c r="A14" t="s">
        <v>303</v>
      </c>
      <c r="B14">
        <v>206.75899999999999</v>
      </c>
    </row>
    <row r="15" spans="1:2" x14ac:dyDescent="0.25">
      <c r="A15" t="s">
        <v>304</v>
      </c>
      <c r="B15">
        <v>205.89500000000001</v>
      </c>
    </row>
    <row r="16" spans="1:2" x14ac:dyDescent="0.25">
      <c r="A16" t="s">
        <v>305</v>
      </c>
      <c r="B16">
        <v>102.953</v>
      </c>
    </row>
    <row r="17" spans="1:2" x14ac:dyDescent="0.25">
      <c r="A17" t="s">
        <v>306</v>
      </c>
      <c r="B17">
        <v>103.02500000000001</v>
      </c>
    </row>
    <row r="18" spans="1:2" x14ac:dyDescent="0.25">
      <c r="A18" t="s">
        <v>307</v>
      </c>
      <c r="B18">
        <v>103.06699999999999</v>
      </c>
    </row>
    <row r="19" spans="1:2" x14ac:dyDescent="0.25">
      <c r="A19" t="s">
        <v>308</v>
      </c>
      <c r="B19">
        <v>102.86499999999999</v>
      </c>
    </row>
    <row r="20" spans="1:2" x14ac:dyDescent="0.25">
      <c r="A20" t="s">
        <v>309</v>
      </c>
      <c r="B20">
        <v>103.32599999999999</v>
      </c>
    </row>
    <row r="21" spans="1:2" x14ac:dyDescent="0.25">
      <c r="A21" t="s">
        <v>310</v>
      </c>
      <c r="B21">
        <v>54.003999999999998</v>
      </c>
    </row>
    <row r="22" spans="1:2" x14ac:dyDescent="0.25">
      <c r="A22" t="s">
        <v>311</v>
      </c>
      <c r="B22">
        <v>54.125</v>
      </c>
    </row>
    <row r="23" spans="1:2" x14ac:dyDescent="0.25">
      <c r="A23" t="s">
        <v>312</v>
      </c>
      <c r="B23">
        <v>53.78</v>
      </c>
    </row>
    <row r="24" spans="1:2" x14ac:dyDescent="0.25">
      <c r="A24" t="s">
        <v>313</v>
      </c>
      <c r="B24">
        <v>53.820999999999998</v>
      </c>
    </row>
    <row r="25" spans="1:2" x14ac:dyDescent="0.25">
      <c r="A25" t="s">
        <v>314</v>
      </c>
      <c r="B25">
        <v>53.826000000000001</v>
      </c>
    </row>
    <row r="26" spans="1:2" x14ac:dyDescent="0.25">
      <c r="A26" t="s">
        <v>201</v>
      </c>
      <c r="B26">
        <v>219.54300000000001</v>
      </c>
    </row>
    <row r="27" spans="1:2" x14ac:dyDescent="0.25">
      <c r="A27" t="s">
        <v>202</v>
      </c>
      <c r="B27">
        <v>215.62100000000001</v>
      </c>
    </row>
    <row r="28" spans="1:2" x14ac:dyDescent="0.25">
      <c r="A28" t="s">
        <v>203</v>
      </c>
      <c r="B28">
        <v>214.80199999999999</v>
      </c>
    </row>
    <row r="29" spans="1:2" x14ac:dyDescent="0.25">
      <c r="A29" t="s">
        <v>204</v>
      </c>
      <c r="B29">
        <v>644.947</v>
      </c>
    </row>
    <row r="30" spans="1:2" x14ac:dyDescent="0.25">
      <c r="A30" t="s">
        <v>205</v>
      </c>
      <c r="B30">
        <v>637.58699999999999</v>
      </c>
    </row>
    <row r="31" spans="1:2" x14ac:dyDescent="0.25">
      <c r="A31" t="s">
        <v>206</v>
      </c>
      <c r="B31">
        <v>643.20799999999997</v>
      </c>
    </row>
    <row r="32" spans="1:2" x14ac:dyDescent="0.25">
      <c r="A32" t="s">
        <v>207</v>
      </c>
      <c r="B32">
        <v>42.667999999999999</v>
      </c>
    </row>
    <row r="33" spans="1:2" x14ac:dyDescent="0.25">
      <c r="A33" t="s">
        <v>208</v>
      </c>
      <c r="B33">
        <v>42.103999999999999</v>
      </c>
    </row>
    <row r="34" spans="1:2" x14ac:dyDescent="0.25">
      <c r="A34" t="s">
        <v>209</v>
      </c>
      <c r="B34">
        <v>42.631</v>
      </c>
    </row>
    <row r="35" spans="1:2" x14ac:dyDescent="0.25">
      <c r="A35" t="s">
        <v>210</v>
      </c>
      <c r="B35">
        <v>9.0559999999999992</v>
      </c>
    </row>
    <row r="36" spans="1:2" x14ac:dyDescent="0.25">
      <c r="A36" t="s">
        <v>211</v>
      </c>
      <c r="B36">
        <v>8.952</v>
      </c>
    </row>
    <row r="37" spans="1:2" x14ac:dyDescent="0.25">
      <c r="A37" t="s">
        <v>212</v>
      </c>
      <c r="B37">
        <v>9.1829999999999998</v>
      </c>
    </row>
    <row r="38" spans="1:2" x14ac:dyDescent="0.25">
      <c r="A38" t="s">
        <v>213</v>
      </c>
      <c r="B38">
        <v>439.71699999999998</v>
      </c>
    </row>
    <row r="39" spans="1:2" x14ac:dyDescent="0.25">
      <c r="A39" t="s">
        <v>214</v>
      </c>
      <c r="B39">
        <v>436.96699999999998</v>
      </c>
    </row>
    <row r="40" spans="1:2" x14ac:dyDescent="0.25">
      <c r="A40" t="s">
        <v>215</v>
      </c>
      <c r="B40">
        <v>443.91399999999999</v>
      </c>
    </row>
    <row r="41" spans="1:2" x14ac:dyDescent="0.25">
      <c r="A41" t="s">
        <v>216</v>
      </c>
      <c r="B41">
        <v>33.877000000000002</v>
      </c>
    </row>
    <row r="42" spans="1:2" x14ac:dyDescent="0.25">
      <c r="A42" t="s">
        <v>217</v>
      </c>
      <c r="B42">
        <v>32.305</v>
      </c>
    </row>
    <row r="43" spans="1:2" x14ac:dyDescent="0.25">
      <c r="A43" t="s">
        <v>218</v>
      </c>
      <c r="B43">
        <v>32.536000000000001</v>
      </c>
    </row>
    <row r="44" spans="1:2" x14ac:dyDescent="0.25">
      <c r="A44" t="s">
        <v>219</v>
      </c>
      <c r="B44">
        <v>23.100999999999999</v>
      </c>
    </row>
    <row r="45" spans="1:2" x14ac:dyDescent="0.25">
      <c r="A45" t="s">
        <v>220</v>
      </c>
      <c r="B45">
        <v>23.283000000000001</v>
      </c>
    </row>
    <row r="46" spans="1:2" x14ac:dyDescent="0.25">
      <c r="A46" t="s">
        <v>221</v>
      </c>
      <c r="B46">
        <v>23.396000000000001</v>
      </c>
    </row>
    <row r="47" spans="1:2" x14ac:dyDescent="0.25">
      <c r="A47" t="s">
        <v>222</v>
      </c>
      <c r="B47">
        <v>58.198</v>
      </c>
    </row>
    <row r="48" spans="1:2" x14ac:dyDescent="0.25">
      <c r="A48" t="s">
        <v>223</v>
      </c>
      <c r="B48">
        <v>58.289000000000001</v>
      </c>
    </row>
    <row r="49" spans="1:2" x14ac:dyDescent="0.25">
      <c r="A49" t="s">
        <v>224</v>
      </c>
      <c r="B49">
        <v>58.594000000000001</v>
      </c>
    </row>
    <row r="50" spans="1:2" x14ac:dyDescent="0.25">
      <c r="A50" t="s">
        <v>225</v>
      </c>
      <c r="B50">
        <v>37.223999999999997</v>
      </c>
    </row>
    <row r="51" spans="1:2" x14ac:dyDescent="0.25">
      <c r="A51" t="s">
        <v>226</v>
      </c>
      <c r="B51">
        <v>37.515000000000001</v>
      </c>
    </row>
    <row r="52" spans="1:2" x14ac:dyDescent="0.25">
      <c r="A52" t="s">
        <v>227</v>
      </c>
      <c r="B52">
        <v>36.738</v>
      </c>
    </row>
    <row r="53" spans="1:2" x14ac:dyDescent="0.25">
      <c r="A53" t="s">
        <v>228</v>
      </c>
      <c r="B53">
        <v>180.898</v>
      </c>
    </row>
    <row r="54" spans="1:2" x14ac:dyDescent="0.25">
      <c r="A54" t="s">
        <v>229</v>
      </c>
      <c r="B54">
        <v>192.977</v>
      </c>
    </row>
    <row r="55" spans="1:2" x14ac:dyDescent="0.25">
      <c r="A55" t="s">
        <v>230</v>
      </c>
      <c r="B55">
        <v>186.52500000000001</v>
      </c>
    </row>
    <row r="56" spans="1:2" x14ac:dyDescent="0.25">
      <c r="A56" t="s">
        <v>231</v>
      </c>
      <c r="B56">
        <v>383.47399999999999</v>
      </c>
    </row>
    <row r="57" spans="1:2" x14ac:dyDescent="0.25">
      <c r="A57" t="s">
        <v>232</v>
      </c>
      <c r="B57">
        <v>381.31200000000001</v>
      </c>
    </row>
    <row r="58" spans="1:2" x14ac:dyDescent="0.25">
      <c r="A58" t="s">
        <v>233</v>
      </c>
      <c r="B58">
        <v>351.87099999999998</v>
      </c>
    </row>
    <row r="59" spans="1:2" x14ac:dyDescent="0.25">
      <c r="A59" t="s">
        <v>234</v>
      </c>
      <c r="B59">
        <v>105.285</v>
      </c>
    </row>
    <row r="60" spans="1:2" x14ac:dyDescent="0.25">
      <c r="A60" t="s">
        <v>235</v>
      </c>
      <c r="B60">
        <v>105.089</v>
      </c>
    </row>
    <row r="61" spans="1:2" x14ac:dyDescent="0.25">
      <c r="A61" t="s">
        <v>236</v>
      </c>
      <c r="B61">
        <v>104.199</v>
      </c>
    </row>
    <row r="62" spans="1:2" x14ac:dyDescent="0.25">
      <c r="A62" t="s">
        <v>237</v>
      </c>
      <c r="B62">
        <v>64.954999999999998</v>
      </c>
    </row>
    <row r="63" spans="1:2" x14ac:dyDescent="0.25">
      <c r="A63" t="s">
        <v>238</v>
      </c>
      <c r="B63">
        <v>63.244</v>
      </c>
    </row>
    <row r="64" spans="1:2" x14ac:dyDescent="0.25">
      <c r="A64" t="s">
        <v>239</v>
      </c>
      <c r="B64">
        <v>61.19</v>
      </c>
    </row>
    <row r="65" spans="1:2" x14ac:dyDescent="0.25">
      <c r="A65" t="s">
        <v>240</v>
      </c>
      <c r="B65">
        <v>604.59799999999996</v>
      </c>
    </row>
    <row r="66" spans="1:2" x14ac:dyDescent="0.25">
      <c r="A66" t="s">
        <v>241</v>
      </c>
      <c r="B66">
        <v>619.14800000000002</v>
      </c>
    </row>
    <row r="67" spans="1:2" x14ac:dyDescent="0.25">
      <c r="A67" t="s">
        <v>242</v>
      </c>
      <c r="B67">
        <v>628.78099999999995</v>
      </c>
    </row>
    <row r="68" spans="1:2" x14ac:dyDescent="0.25">
      <c r="A68" t="s">
        <v>243</v>
      </c>
      <c r="B68">
        <v>219.61500000000001</v>
      </c>
    </row>
    <row r="69" spans="1:2" x14ac:dyDescent="0.25">
      <c r="A69" t="s">
        <v>244</v>
      </c>
      <c r="B69">
        <v>223.24299999999999</v>
      </c>
    </row>
    <row r="70" spans="1:2" x14ac:dyDescent="0.25">
      <c r="A70" t="s">
        <v>245</v>
      </c>
      <c r="B70">
        <v>216.76599999999999</v>
      </c>
    </row>
    <row r="71" spans="1:2" x14ac:dyDescent="0.25">
      <c r="A71" t="s">
        <v>246</v>
      </c>
      <c r="B71">
        <v>0.53400000000000003</v>
      </c>
    </row>
    <row r="72" spans="1:2" x14ac:dyDescent="0.25">
      <c r="A72" t="s">
        <v>247</v>
      </c>
      <c r="B72">
        <v>0.51800000000000002</v>
      </c>
    </row>
    <row r="73" spans="1:2" x14ac:dyDescent="0.25">
      <c r="A73" t="s">
        <v>248</v>
      </c>
      <c r="B73">
        <v>0.49399999999999999</v>
      </c>
    </row>
    <row r="74" spans="1:2" x14ac:dyDescent="0.25">
      <c r="A74" t="s">
        <v>249</v>
      </c>
      <c r="B74">
        <v>605.61</v>
      </c>
    </row>
    <row r="75" spans="1:2" x14ac:dyDescent="0.25">
      <c r="A75" t="s">
        <v>250</v>
      </c>
      <c r="B75">
        <v>614.86900000000003</v>
      </c>
    </row>
    <row r="76" spans="1:2" x14ac:dyDescent="0.25">
      <c r="A76" t="s">
        <v>251</v>
      </c>
      <c r="B76">
        <v>617.34199999999998</v>
      </c>
    </row>
    <row r="77" spans="1:2" x14ac:dyDescent="0.25">
      <c r="A77" t="s">
        <v>252</v>
      </c>
      <c r="B77">
        <v>15.911</v>
      </c>
    </row>
    <row r="78" spans="1:2" x14ac:dyDescent="0.25">
      <c r="A78" t="s">
        <v>253</v>
      </c>
      <c r="B78">
        <v>15.510999999999999</v>
      </c>
    </row>
    <row r="79" spans="1:2" x14ac:dyDescent="0.25">
      <c r="A79" t="s">
        <v>254</v>
      </c>
      <c r="B79">
        <v>16.105</v>
      </c>
    </row>
    <row r="80" spans="1:2" x14ac:dyDescent="0.25">
      <c r="A80" t="s">
        <v>255</v>
      </c>
      <c r="B80">
        <v>325.75099999999998</v>
      </c>
    </row>
    <row r="81" spans="1:2" x14ac:dyDescent="0.25">
      <c r="A81" t="s">
        <v>256</v>
      </c>
      <c r="B81">
        <v>307.72500000000002</v>
      </c>
    </row>
    <row r="82" spans="1:2" x14ac:dyDescent="0.25">
      <c r="A82" t="s">
        <v>257</v>
      </c>
      <c r="B82">
        <v>312.7</v>
      </c>
    </row>
    <row r="83" spans="1:2" x14ac:dyDescent="0.25">
      <c r="A83" t="s">
        <v>258</v>
      </c>
      <c r="B83">
        <v>1.59</v>
      </c>
    </row>
    <row r="84" spans="1:2" x14ac:dyDescent="0.25">
      <c r="A84" t="s">
        <v>259</v>
      </c>
      <c r="B84">
        <v>1.425</v>
      </c>
    </row>
    <row r="85" spans="1:2" x14ac:dyDescent="0.25">
      <c r="A85" t="s">
        <v>260</v>
      </c>
      <c r="B85">
        <v>1.4350000000000001</v>
      </c>
    </row>
    <row r="86" spans="1:2" x14ac:dyDescent="0.25">
      <c r="A86" t="s">
        <v>261</v>
      </c>
      <c r="B86">
        <v>4.0419999999999998</v>
      </c>
    </row>
    <row r="87" spans="1:2" x14ac:dyDescent="0.25">
      <c r="A87" t="s">
        <v>262</v>
      </c>
      <c r="B87">
        <v>3.9289999999999998</v>
      </c>
    </row>
    <row r="88" spans="1:2" x14ac:dyDescent="0.25">
      <c r="A88" t="s">
        <v>263</v>
      </c>
      <c r="B88">
        <v>3.9260000000000002</v>
      </c>
    </row>
    <row r="89" spans="1:2" x14ac:dyDescent="0.25">
      <c r="A89" t="s">
        <v>264</v>
      </c>
      <c r="B89">
        <v>351.25299999999999</v>
      </c>
    </row>
    <row r="90" spans="1:2" x14ac:dyDescent="0.25">
      <c r="A90" t="s">
        <v>265</v>
      </c>
      <c r="B90">
        <v>354.75700000000001</v>
      </c>
    </row>
    <row r="91" spans="1:2" x14ac:dyDescent="0.25">
      <c r="A91" t="s">
        <v>266</v>
      </c>
      <c r="B91">
        <v>354.70600000000002</v>
      </c>
    </row>
    <row r="92" spans="1:2" x14ac:dyDescent="0.25">
      <c r="A92" t="s">
        <v>267</v>
      </c>
      <c r="B92">
        <v>9.2260000000000009</v>
      </c>
    </row>
    <row r="93" spans="1:2" x14ac:dyDescent="0.25">
      <c r="A93" t="s">
        <v>268</v>
      </c>
      <c r="B93">
        <v>9.26</v>
      </c>
    </row>
    <row r="94" spans="1:2" x14ac:dyDescent="0.25">
      <c r="A94" t="s">
        <v>269</v>
      </c>
      <c r="B94">
        <v>9.2170000000000005</v>
      </c>
    </row>
    <row r="95" spans="1:2" x14ac:dyDescent="0.25">
      <c r="A95" t="s">
        <v>270</v>
      </c>
      <c r="B95">
        <v>8.5709999999999997</v>
      </c>
    </row>
    <row r="96" spans="1:2" x14ac:dyDescent="0.25">
      <c r="A96" t="s">
        <v>271</v>
      </c>
      <c r="B96">
        <v>8.5510000000000002</v>
      </c>
    </row>
    <row r="97" spans="1:2" x14ac:dyDescent="0.25">
      <c r="A97" t="s">
        <v>272</v>
      </c>
      <c r="B97">
        <v>7.9219999999999997</v>
      </c>
    </row>
    <row r="98" spans="1:2" x14ac:dyDescent="0.25">
      <c r="A98" t="s">
        <v>315</v>
      </c>
      <c r="B98">
        <v>603.59699999999998</v>
      </c>
    </row>
    <row r="99" spans="1:2" x14ac:dyDescent="0.25">
      <c r="A99" t="s">
        <v>316</v>
      </c>
      <c r="B99">
        <v>600.90899999999999</v>
      </c>
    </row>
    <row r="100" spans="1:2" x14ac:dyDescent="0.25">
      <c r="A100" t="s">
        <v>317</v>
      </c>
      <c r="B100">
        <v>599.78800000000001</v>
      </c>
    </row>
    <row r="101" spans="1:2" x14ac:dyDescent="0.25">
      <c r="A101" t="s">
        <v>318</v>
      </c>
      <c r="B101">
        <v>412.39299999999997</v>
      </c>
    </row>
    <row r="102" spans="1:2" x14ac:dyDescent="0.25">
      <c r="A102" t="s">
        <v>319</v>
      </c>
      <c r="B102">
        <v>412.75</v>
      </c>
    </row>
    <row r="103" spans="1:2" x14ac:dyDescent="0.25">
      <c r="A103" t="s">
        <v>320</v>
      </c>
      <c r="B103">
        <v>410.94799999999998</v>
      </c>
    </row>
    <row r="104" spans="1:2" x14ac:dyDescent="0.25">
      <c r="A104" t="s">
        <v>321</v>
      </c>
      <c r="B104">
        <v>206.642</v>
      </c>
    </row>
    <row r="105" spans="1:2" x14ac:dyDescent="0.25">
      <c r="A105" t="s">
        <v>322</v>
      </c>
      <c r="B105">
        <v>207.03800000000001</v>
      </c>
    </row>
    <row r="106" spans="1:2" x14ac:dyDescent="0.25">
      <c r="A106" t="s">
        <v>323</v>
      </c>
      <c r="B106">
        <v>207.34</v>
      </c>
    </row>
    <row r="107" spans="1:2" x14ac:dyDescent="0.25">
      <c r="A107" t="s">
        <v>324</v>
      </c>
      <c r="B107">
        <v>103.42400000000001</v>
      </c>
    </row>
    <row r="108" spans="1:2" x14ac:dyDescent="0.25">
      <c r="A108" t="s">
        <v>325</v>
      </c>
      <c r="B108">
        <v>103.663</v>
      </c>
    </row>
    <row r="109" spans="1:2" x14ac:dyDescent="0.25">
      <c r="A109" t="s">
        <v>326</v>
      </c>
      <c r="B109">
        <v>103.33499999999999</v>
      </c>
    </row>
    <row r="110" spans="1:2" x14ac:dyDescent="0.25">
      <c r="A110" t="s">
        <v>327</v>
      </c>
      <c r="B110">
        <v>53.801000000000002</v>
      </c>
    </row>
    <row r="111" spans="1:2" x14ac:dyDescent="0.25">
      <c r="A111" t="s">
        <v>328</v>
      </c>
      <c r="B111">
        <v>53.896000000000001</v>
      </c>
    </row>
    <row r="112" spans="1:2" x14ac:dyDescent="0.25">
      <c r="A112" t="s">
        <v>329</v>
      </c>
      <c r="B112">
        <v>54.076000000000001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4"/>
  <sheetViews>
    <sheetView topLeftCell="C1" zoomScale="90" zoomScaleNormal="90" workbookViewId="0">
      <selection activeCell="L25" sqref="L25"/>
    </sheetView>
  </sheetViews>
  <sheetFormatPr defaultRowHeight="15" x14ac:dyDescent="0.25"/>
  <cols>
    <col min="1" max="1" width="38.42578125" style="82" bestFit="1" customWidth="1"/>
    <col min="2" max="2" width="4.85546875" style="82" bestFit="1" customWidth="1"/>
    <col min="3" max="3" width="24.42578125" style="82" bestFit="1" customWidth="1"/>
    <col min="4" max="4" width="18.42578125" style="82" bestFit="1" customWidth="1"/>
    <col min="5" max="5" width="13.85546875" style="85" bestFit="1" customWidth="1"/>
    <col min="6" max="6" width="9.85546875" style="82" bestFit="1" customWidth="1"/>
    <col min="7" max="7" width="11.140625" style="82" bestFit="1" customWidth="1"/>
    <col min="8" max="9" width="30" style="83" customWidth="1"/>
    <col min="10" max="10" width="7.5703125" style="88" customWidth="1"/>
    <col min="11" max="11" width="38.42578125" bestFit="1" customWidth="1"/>
    <col min="12" max="12" width="38.140625" bestFit="1" customWidth="1"/>
    <col min="13" max="13" width="17.85546875" bestFit="1" customWidth="1"/>
    <col min="14" max="14" width="16.140625" customWidth="1"/>
    <col min="15" max="15" width="30.140625" bestFit="1" customWidth="1"/>
    <col min="16" max="16" width="20.85546875" bestFit="1" customWidth="1"/>
    <col min="17" max="17" width="39.28515625" bestFit="1" customWidth="1"/>
  </cols>
  <sheetData>
    <row r="1" spans="1:18" ht="21" x14ac:dyDescent="0.35">
      <c r="A1" s="90" t="s">
        <v>155</v>
      </c>
      <c r="B1" s="90"/>
      <c r="C1" s="90" t="s">
        <v>154</v>
      </c>
      <c r="D1" s="91" t="s">
        <v>153</v>
      </c>
      <c r="E1" s="92" t="s">
        <v>152</v>
      </c>
      <c r="F1" s="90" t="s">
        <v>151</v>
      </c>
      <c r="G1" s="90" t="s">
        <v>150</v>
      </c>
      <c r="H1" s="93" t="s">
        <v>149</v>
      </c>
      <c r="I1" s="93" t="s">
        <v>188</v>
      </c>
      <c r="K1" s="78" t="s">
        <v>14</v>
      </c>
      <c r="L1" s="20"/>
    </row>
    <row r="2" spans="1:18" ht="15" customHeight="1" x14ac:dyDescent="0.25">
      <c r="A2" t="s">
        <v>290</v>
      </c>
      <c r="B2" s="82" t="str">
        <f>IF(MID(A2,3,1)="-",LEFT(A2,2),IF(MID(A2,3,1)=".",LEFT(A2,4),LEFT(A2,3)))</f>
        <v>75</v>
      </c>
      <c r="C2" s="82">
        <f>IF(B2="","",VALUE(B2))</f>
        <v>75</v>
      </c>
      <c r="D2" s="83">
        <f t="shared" ref="D2:D47" si="0">VLOOKUP(C2,$L$9:$N$13,3,FALSE)</f>
        <v>62.395249999999997</v>
      </c>
      <c r="E2" s="83" t="str">
        <f t="shared" ref="E2:E34" si="1">IF(MID(A2,3,1)="-",MID(A2,4,1),IF(MID(A2,3,1)=".",MID(A2,6,1),MID(A2,5,1)))</f>
        <v>1</v>
      </c>
      <c r="F2" s="82" t="str">
        <f t="shared" ref="F2:F34" si="2">IF(MID(A2,3,1)="-",MID(A2,6,1),IF(MID(A2,3,1)=".",MID(A2,8,1),MID(A2,7,1)))</f>
        <v>1</v>
      </c>
      <c r="G2" s="85" t="str">
        <f t="shared" ref="G2:G34" si="3">RIGHT(A2,1)</f>
        <v>1</v>
      </c>
      <c r="H2">
        <v>596.55100000000004</v>
      </c>
      <c r="I2" s="83" t="s">
        <v>343</v>
      </c>
      <c r="K2" s="9" t="s">
        <v>15</v>
      </c>
      <c r="L2" s="79">
        <v>5</v>
      </c>
    </row>
    <row r="3" spans="1:18" ht="15" customHeight="1" x14ac:dyDescent="0.25">
      <c r="A3" t="s">
        <v>291</v>
      </c>
      <c r="B3" s="82" t="str">
        <f t="shared" ref="B3:B66" si="4">IF(MID(A3,3,1)="-",LEFT(A3,2),IF(MID(A3,3,1)=".",LEFT(A3,4),LEFT(A3,3)))</f>
        <v>75</v>
      </c>
      <c r="C3" s="82">
        <f t="shared" ref="C3:C66" si="5">IF(B3="","",VALUE(B3))</f>
        <v>75</v>
      </c>
      <c r="D3" s="83">
        <f t="shared" si="0"/>
        <v>62.395249999999997</v>
      </c>
      <c r="E3" s="83" t="str">
        <f t="shared" si="1"/>
        <v>1</v>
      </c>
      <c r="F3" s="82" t="str">
        <f t="shared" si="2"/>
        <v>1</v>
      </c>
      <c r="G3" s="85" t="str">
        <f t="shared" si="3"/>
        <v>2</v>
      </c>
      <c r="H3">
        <v>596.23500000000001</v>
      </c>
      <c r="I3" s="83" t="s">
        <v>343</v>
      </c>
      <c r="K3" s="2" t="s">
        <v>192</v>
      </c>
      <c r="L3" s="79">
        <v>100</v>
      </c>
      <c r="M3" s="8"/>
      <c r="N3" s="8"/>
      <c r="O3" s="16"/>
    </row>
    <row r="4" spans="1:18" ht="15" customHeight="1" x14ac:dyDescent="0.25">
      <c r="A4" t="s">
        <v>292</v>
      </c>
      <c r="B4" s="82" t="str">
        <f t="shared" si="4"/>
        <v>75</v>
      </c>
      <c r="C4" s="82">
        <f t="shared" si="5"/>
        <v>75</v>
      </c>
      <c r="D4" s="83">
        <f t="shared" si="0"/>
        <v>62.395249999999997</v>
      </c>
      <c r="E4" s="83" t="str">
        <f t="shared" si="1"/>
        <v>1</v>
      </c>
      <c r="F4" s="82" t="str">
        <f t="shared" si="2"/>
        <v>1</v>
      </c>
      <c r="G4" s="85" t="str">
        <f t="shared" si="3"/>
        <v>3</v>
      </c>
      <c r="H4">
        <v>598.06500000000005</v>
      </c>
      <c r="I4" s="83" t="s">
        <v>343</v>
      </c>
      <c r="K4" s="80" t="s">
        <v>187</v>
      </c>
      <c r="L4" s="128">
        <f>('Experimental Description'!B35+'Experimental Description'!B36)/'Experimental Description'!B35</f>
        <v>31</v>
      </c>
      <c r="M4" s="8"/>
      <c r="N4" s="8"/>
      <c r="O4" s="16"/>
    </row>
    <row r="5" spans="1:18" ht="15" customHeight="1" x14ac:dyDescent="0.25">
      <c r="A5" t="s">
        <v>293</v>
      </c>
      <c r="B5" s="82" t="str">
        <f t="shared" si="4"/>
        <v>75</v>
      </c>
      <c r="C5" s="82">
        <f t="shared" si="5"/>
        <v>75</v>
      </c>
      <c r="D5" s="83">
        <f t="shared" si="0"/>
        <v>62.395249999999997</v>
      </c>
      <c r="E5" s="83" t="str">
        <f t="shared" si="1"/>
        <v>1</v>
      </c>
      <c r="F5" s="82" t="str">
        <f t="shared" si="2"/>
        <v>1</v>
      </c>
      <c r="G5" s="85" t="str">
        <f t="shared" si="3"/>
        <v>4</v>
      </c>
      <c r="H5">
        <v>597.52300000000002</v>
      </c>
      <c r="I5" s="83" t="s">
        <v>343</v>
      </c>
      <c r="M5" s="8"/>
      <c r="N5" s="8"/>
      <c r="O5" s="16"/>
    </row>
    <row r="6" spans="1:18" ht="15" customHeight="1" x14ac:dyDescent="0.25">
      <c r="A6" t="s">
        <v>294</v>
      </c>
      <c r="B6" s="82" t="str">
        <f t="shared" si="4"/>
        <v>75</v>
      </c>
      <c r="C6" s="82">
        <f t="shared" si="5"/>
        <v>75</v>
      </c>
      <c r="D6" s="83">
        <f t="shared" si="0"/>
        <v>62.395249999999997</v>
      </c>
      <c r="E6" s="83" t="str">
        <f t="shared" si="1"/>
        <v>1</v>
      </c>
      <c r="F6" s="82" t="str">
        <f t="shared" si="2"/>
        <v>1</v>
      </c>
      <c r="G6" s="85" t="str">
        <f t="shared" si="3"/>
        <v>5</v>
      </c>
      <c r="H6">
        <v>598.44500000000005</v>
      </c>
      <c r="I6" s="83" t="s">
        <v>343</v>
      </c>
      <c r="M6" s="8"/>
      <c r="N6" s="8"/>
      <c r="O6" s="8"/>
    </row>
    <row r="7" spans="1:18" x14ac:dyDescent="0.25">
      <c r="A7" t="s">
        <v>295</v>
      </c>
      <c r="B7" s="82" t="str">
        <f t="shared" si="4"/>
        <v>50</v>
      </c>
      <c r="C7" s="82">
        <f t="shared" si="5"/>
        <v>50</v>
      </c>
      <c r="D7" s="83">
        <f t="shared" si="0"/>
        <v>41.476759999999992</v>
      </c>
      <c r="E7" s="83" t="str">
        <f t="shared" si="1"/>
        <v>2</v>
      </c>
      <c r="F7" s="82" t="str">
        <f t="shared" si="2"/>
        <v>1</v>
      </c>
      <c r="G7" s="85" t="str">
        <f t="shared" si="3"/>
        <v>1</v>
      </c>
      <c r="H7">
        <v>409.351</v>
      </c>
      <c r="I7" s="83" t="s">
        <v>342</v>
      </c>
    </row>
    <row r="8" spans="1:18" ht="15.75" thickBot="1" x14ac:dyDescent="0.3">
      <c r="A8" t="s">
        <v>296</v>
      </c>
      <c r="B8" s="82" t="str">
        <f t="shared" si="4"/>
        <v>50</v>
      </c>
      <c r="C8" s="82">
        <f t="shared" si="5"/>
        <v>50</v>
      </c>
      <c r="D8" s="83">
        <f t="shared" si="0"/>
        <v>41.476759999999992</v>
      </c>
      <c r="E8" s="83" t="str">
        <f t="shared" si="1"/>
        <v>2</v>
      </c>
      <c r="F8" s="82" t="str">
        <f t="shared" si="2"/>
        <v>1</v>
      </c>
      <c r="G8" s="85" t="str">
        <f t="shared" si="3"/>
        <v>2</v>
      </c>
      <c r="H8">
        <v>409.14800000000002</v>
      </c>
      <c r="I8" s="83" t="s">
        <v>342</v>
      </c>
      <c r="K8" s="3"/>
      <c r="L8" s="21" t="s">
        <v>185</v>
      </c>
      <c r="M8" s="21" t="s">
        <v>186</v>
      </c>
      <c r="N8" s="21" t="s">
        <v>191</v>
      </c>
      <c r="O8" s="21" t="s">
        <v>41</v>
      </c>
      <c r="P8" s="21" t="s">
        <v>17</v>
      </c>
      <c r="Q8" s="21" t="s">
        <v>18</v>
      </c>
    </row>
    <row r="9" spans="1:18" x14ac:dyDescent="0.25">
      <c r="A9" t="s">
        <v>297</v>
      </c>
      <c r="B9" s="82" t="str">
        <f t="shared" si="4"/>
        <v>50</v>
      </c>
      <c r="C9" s="82">
        <f t="shared" si="5"/>
        <v>50</v>
      </c>
      <c r="D9" s="83">
        <f t="shared" si="0"/>
        <v>41.476759999999992</v>
      </c>
      <c r="E9" s="83" t="str">
        <f t="shared" si="1"/>
        <v>2</v>
      </c>
      <c r="F9" s="82" t="str">
        <f t="shared" si="2"/>
        <v>1</v>
      </c>
      <c r="G9" s="85" t="str">
        <f t="shared" si="3"/>
        <v>3</v>
      </c>
      <c r="H9">
        <v>407.71899999999999</v>
      </c>
      <c r="I9" s="83" t="s">
        <v>342</v>
      </c>
      <c r="K9" s="86" t="s">
        <v>16</v>
      </c>
      <c r="L9" s="105">
        <v>75</v>
      </c>
      <c r="M9" s="76">
        <v>242.5</v>
      </c>
      <c r="N9" s="135">
        <f>((M9/$L$3)*$L$4)*('Experimental Description'!$B$9/100)</f>
        <v>62.395249999999997</v>
      </c>
      <c r="O9" s="76">
        <v>1</v>
      </c>
      <c r="P9" s="76">
        <v>8</v>
      </c>
      <c r="Q9" s="77">
        <v>8</v>
      </c>
      <c r="R9" s="104">
        <f>P9-Q9</f>
        <v>0</v>
      </c>
    </row>
    <row r="10" spans="1:18" x14ac:dyDescent="0.25">
      <c r="A10" t="s">
        <v>298</v>
      </c>
      <c r="B10" s="82" t="str">
        <f t="shared" si="4"/>
        <v>50</v>
      </c>
      <c r="C10" s="82">
        <f t="shared" si="5"/>
        <v>50</v>
      </c>
      <c r="D10" s="83">
        <f t="shared" si="0"/>
        <v>41.476759999999992</v>
      </c>
      <c r="E10" s="83" t="str">
        <f t="shared" si="1"/>
        <v>2</v>
      </c>
      <c r="F10" s="82" t="str">
        <f t="shared" si="2"/>
        <v>1</v>
      </c>
      <c r="G10" s="85" t="str">
        <f t="shared" si="3"/>
        <v>4</v>
      </c>
      <c r="H10">
        <v>409.11</v>
      </c>
      <c r="I10" s="83" t="s">
        <v>342</v>
      </c>
      <c r="K10" s="73" t="s">
        <v>59</v>
      </c>
      <c r="L10" s="129">
        <v>50</v>
      </c>
      <c r="M10" s="131">
        <v>161.19999999999999</v>
      </c>
      <c r="N10" s="135">
        <f>((M10/$L$3)*$L$4)*('Experimental Description'!$B$9/100)</f>
        <v>41.476759999999992</v>
      </c>
      <c r="O10" s="136">
        <v>1</v>
      </c>
      <c r="P10" s="136">
        <v>8</v>
      </c>
      <c r="Q10" s="137">
        <v>0</v>
      </c>
      <c r="R10" s="104">
        <f t="shared" ref="R10:R13" si="6">P10-Q10</f>
        <v>8</v>
      </c>
    </row>
    <row r="11" spans="1:18" x14ac:dyDescent="0.25">
      <c r="A11" t="s">
        <v>299</v>
      </c>
      <c r="B11" s="82" t="str">
        <f t="shared" si="4"/>
        <v>50</v>
      </c>
      <c r="C11" s="82">
        <f t="shared" si="5"/>
        <v>50</v>
      </c>
      <c r="D11" s="83">
        <f t="shared" si="0"/>
        <v>41.476759999999992</v>
      </c>
      <c r="E11" s="83" t="str">
        <f t="shared" si="1"/>
        <v>2</v>
      </c>
      <c r="F11" s="82" t="str">
        <f t="shared" si="2"/>
        <v>1</v>
      </c>
      <c r="G11" s="85" t="str">
        <f t="shared" si="3"/>
        <v>5</v>
      </c>
      <c r="H11">
        <v>407.62799999999999</v>
      </c>
      <c r="I11" s="83" t="s">
        <v>342</v>
      </c>
      <c r="K11" s="73" t="s">
        <v>60</v>
      </c>
      <c r="L11" s="129">
        <v>25</v>
      </c>
      <c r="M11" s="132">
        <v>80.2</v>
      </c>
      <c r="N11" s="135">
        <f>((M11/$L$3)*$L$4)*('Experimental Description'!$B$9/100)</f>
        <v>20.635460000000002</v>
      </c>
      <c r="O11" s="138">
        <v>1</v>
      </c>
      <c r="P11" s="138">
        <v>8</v>
      </c>
      <c r="Q11" s="139">
        <v>0</v>
      </c>
      <c r="R11" s="104">
        <f t="shared" si="6"/>
        <v>8</v>
      </c>
    </row>
    <row r="12" spans="1:18" x14ac:dyDescent="0.25">
      <c r="A12" t="s">
        <v>300</v>
      </c>
      <c r="B12" s="82" t="str">
        <f t="shared" si="4"/>
        <v>25</v>
      </c>
      <c r="C12" s="82">
        <f t="shared" si="5"/>
        <v>25</v>
      </c>
      <c r="D12" s="83">
        <f t="shared" si="0"/>
        <v>20.635460000000002</v>
      </c>
      <c r="E12" s="83" t="str">
        <f t="shared" si="1"/>
        <v>3</v>
      </c>
      <c r="F12" s="82" t="str">
        <f t="shared" si="2"/>
        <v>1</v>
      </c>
      <c r="G12" s="85" t="str">
        <f t="shared" si="3"/>
        <v>1</v>
      </c>
      <c r="H12">
        <v>205.50800000000001</v>
      </c>
      <c r="I12" s="83" t="s">
        <v>342</v>
      </c>
      <c r="K12" s="73" t="s">
        <v>61</v>
      </c>
      <c r="L12" s="129">
        <v>12.5</v>
      </c>
      <c r="M12" s="133" t="s">
        <v>340</v>
      </c>
      <c r="N12" s="135">
        <f>((M12/$L$3)*$L$4)*('Experimental Description'!$B$9/100)</f>
        <v>10.21481</v>
      </c>
      <c r="O12" s="140" t="s">
        <v>128</v>
      </c>
      <c r="P12" s="140" t="s">
        <v>341</v>
      </c>
      <c r="Q12" s="141" t="s">
        <v>274</v>
      </c>
      <c r="R12" s="104">
        <f t="shared" si="6"/>
        <v>8</v>
      </c>
    </row>
    <row r="13" spans="1:18" ht="15.75" thickBot="1" x14ac:dyDescent="0.3">
      <c r="A13" t="s">
        <v>301</v>
      </c>
      <c r="B13" s="82" t="str">
        <f t="shared" si="4"/>
        <v>25</v>
      </c>
      <c r="C13" s="82">
        <f t="shared" si="5"/>
        <v>25</v>
      </c>
      <c r="D13" s="83">
        <f t="shared" si="0"/>
        <v>20.635460000000002</v>
      </c>
      <c r="E13" s="83" t="str">
        <f t="shared" si="1"/>
        <v>3</v>
      </c>
      <c r="F13" s="82" t="str">
        <f t="shared" si="2"/>
        <v>1</v>
      </c>
      <c r="G13" s="85" t="str">
        <f t="shared" si="3"/>
        <v>2</v>
      </c>
      <c r="H13">
        <v>206.316</v>
      </c>
      <c r="I13" s="83" t="s">
        <v>342</v>
      </c>
      <c r="K13" s="87" t="s">
        <v>62</v>
      </c>
      <c r="L13" s="130">
        <v>5</v>
      </c>
      <c r="M13" s="134">
        <v>20.5</v>
      </c>
      <c r="N13" s="135">
        <f>((M13/$L$3)*$L$4)*('Experimental Description'!$B$9/100)</f>
        <v>5.2746499999999994</v>
      </c>
      <c r="O13" s="142">
        <v>1</v>
      </c>
      <c r="P13" s="142">
        <v>8</v>
      </c>
      <c r="Q13" s="143">
        <v>0</v>
      </c>
      <c r="R13" s="104">
        <f t="shared" si="6"/>
        <v>8</v>
      </c>
    </row>
    <row r="14" spans="1:18" x14ac:dyDescent="0.25">
      <c r="A14" t="s">
        <v>302</v>
      </c>
      <c r="B14" s="82" t="str">
        <f t="shared" si="4"/>
        <v>25</v>
      </c>
      <c r="C14" s="82">
        <f t="shared" si="5"/>
        <v>25</v>
      </c>
      <c r="D14" s="83">
        <f t="shared" si="0"/>
        <v>20.635460000000002</v>
      </c>
      <c r="E14" s="83" t="str">
        <f t="shared" si="1"/>
        <v>3</v>
      </c>
      <c r="F14" s="82" t="str">
        <f t="shared" si="2"/>
        <v>1</v>
      </c>
      <c r="G14" s="85" t="str">
        <f t="shared" si="3"/>
        <v>3</v>
      </c>
      <c r="H14">
        <v>206.714</v>
      </c>
      <c r="I14" s="83" t="s">
        <v>342</v>
      </c>
    </row>
    <row r="15" spans="1:18" ht="21" x14ac:dyDescent="0.35">
      <c r="A15" t="s">
        <v>303</v>
      </c>
      <c r="B15" s="82" t="str">
        <f t="shared" si="4"/>
        <v>25</v>
      </c>
      <c r="C15" s="82">
        <f t="shared" si="5"/>
        <v>25</v>
      </c>
      <c r="D15" s="83">
        <f t="shared" si="0"/>
        <v>20.635460000000002</v>
      </c>
      <c r="E15" s="83" t="str">
        <f t="shared" si="1"/>
        <v>3</v>
      </c>
      <c r="F15" s="82" t="str">
        <f t="shared" si="2"/>
        <v>1</v>
      </c>
      <c r="G15" s="85" t="str">
        <f t="shared" si="3"/>
        <v>4</v>
      </c>
      <c r="H15">
        <v>206.75899999999999</v>
      </c>
      <c r="I15" s="83" t="s">
        <v>342</v>
      </c>
      <c r="K15" s="78" t="s">
        <v>22</v>
      </c>
      <c r="L15" s="78"/>
      <c r="N15" s="18"/>
      <c r="O15" s="18"/>
    </row>
    <row r="16" spans="1:18" x14ac:dyDescent="0.25">
      <c r="A16" t="s">
        <v>304</v>
      </c>
      <c r="B16" s="82" t="str">
        <f t="shared" si="4"/>
        <v>25</v>
      </c>
      <c r="C16" s="82">
        <f t="shared" si="5"/>
        <v>25</v>
      </c>
      <c r="D16" s="83">
        <f t="shared" si="0"/>
        <v>20.635460000000002</v>
      </c>
      <c r="E16" s="83" t="str">
        <f t="shared" si="1"/>
        <v>3</v>
      </c>
      <c r="F16" s="82" t="str">
        <f t="shared" si="2"/>
        <v>1</v>
      </c>
      <c r="G16" s="85" t="str">
        <f t="shared" si="3"/>
        <v>5</v>
      </c>
      <c r="H16">
        <v>205.89500000000001</v>
      </c>
      <c r="I16" s="83" t="s">
        <v>342</v>
      </c>
      <c r="J16" s="89"/>
      <c r="K16" s="9" t="s">
        <v>102</v>
      </c>
      <c r="L16" s="34">
        <v>9.9200999999999997</v>
      </c>
      <c r="M16" s="6"/>
      <c r="N16" s="6"/>
      <c r="O16" s="6"/>
      <c r="P16" s="6"/>
    </row>
    <row r="17" spans="1:16" x14ac:dyDescent="0.25">
      <c r="A17" t="s">
        <v>305</v>
      </c>
      <c r="B17" s="82" t="str">
        <f t="shared" si="4"/>
        <v>12.5</v>
      </c>
      <c r="C17" s="82">
        <f t="shared" si="5"/>
        <v>12.5</v>
      </c>
      <c r="D17" s="83">
        <f t="shared" si="0"/>
        <v>10.21481</v>
      </c>
      <c r="E17" s="83" t="str">
        <f t="shared" si="1"/>
        <v>4</v>
      </c>
      <c r="F17" s="82" t="str">
        <f t="shared" si="2"/>
        <v>1</v>
      </c>
      <c r="G17" s="85" t="str">
        <f t="shared" si="3"/>
        <v>1</v>
      </c>
      <c r="H17">
        <v>102.953</v>
      </c>
      <c r="I17" s="83" t="s">
        <v>342</v>
      </c>
      <c r="K17" s="2" t="s">
        <v>1</v>
      </c>
      <c r="L17" s="144">
        <f>1/L16</f>
        <v>0.10080543542907834</v>
      </c>
      <c r="M17" s="6"/>
      <c r="N17" s="104"/>
      <c r="O17" s="101" t="s">
        <v>195</v>
      </c>
      <c r="P17" s="101"/>
    </row>
    <row r="18" spans="1:16" x14ac:dyDescent="0.25">
      <c r="A18" t="s">
        <v>306</v>
      </c>
      <c r="B18" s="82" t="str">
        <f t="shared" si="4"/>
        <v>12.5</v>
      </c>
      <c r="C18" s="82">
        <f t="shared" si="5"/>
        <v>12.5</v>
      </c>
      <c r="D18" s="83">
        <f t="shared" si="0"/>
        <v>10.21481</v>
      </c>
      <c r="E18" s="83" t="str">
        <f t="shared" si="1"/>
        <v>4</v>
      </c>
      <c r="F18" s="82" t="str">
        <f t="shared" si="2"/>
        <v>1</v>
      </c>
      <c r="G18" s="85" t="str">
        <f t="shared" si="3"/>
        <v>2</v>
      </c>
      <c r="H18">
        <v>103.02500000000001</v>
      </c>
      <c r="I18" s="83" t="s">
        <v>342</v>
      </c>
      <c r="K18" s="2" t="s">
        <v>19</v>
      </c>
      <c r="L18" s="35">
        <v>0.99980000000000002</v>
      </c>
      <c r="M18" s="6"/>
      <c r="N18" s="104" t="s">
        <v>199</v>
      </c>
      <c r="O18" s="101" t="s">
        <v>196</v>
      </c>
      <c r="P18" s="101"/>
    </row>
    <row r="19" spans="1:16" ht="15.75" thickBot="1" x14ac:dyDescent="0.3">
      <c r="A19" t="s">
        <v>307</v>
      </c>
      <c r="B19" s="82" t="str">
        <f t="shared" si="4"/>
        <v>12.5</v>
      </c>
      <c r="C19" s="82">
        <f t="shared" si="5"/>
        <v>12.5</v>
      </c>
      <c r="D19" s="83">
        <f t="shared" si="0"/>
        <v>10.21481</v>
      </c>
      <c r="E19" s="83" t="str">
        <f t="shared" si="1"/>
        <v>4</v>
      </c>
      <c r="F19" s="82" t="str">
        <f t="shared" si="2"/>
        <v>1</v>
      </c>
      <c r="G19" s="85" t="str">
        <f t="shared" si="3"/>
        <v>3</v>
      </c>
      <c r="H19">
        <v>103.06699999999999</v>
      </c>
      <c r="I19" s="83" t="s">
        <v>342</v>
      </c>
      <c r="K19" s="11" t="s">
        <v>20</v>
      </c>
      <c r="L19" s="74">
        <f>SUM(R9:R13)</f>
        <v>32</v>
      </c>
      <c r="M19" s="6"/>
      <c r="N19" s="101" t="s">
        <v>200</v>
      </c>
      <c r="O19" s="101" t="s">
        <v>197</v>
      </c>
      <c r="P19" s="101" t="s">
        <v>3</v>
      </c>
    </row>
    <row r="20" spans="1:16" ht="16.5" thickBot="1" x14ac:dyDescent="0.3">
      <c r="A20" t="s">
        <v>308</v>
      </c>
      <c r="B20" s="82" t="str">
        <f t="shared" si="4"/>
        <v>12.5</v>
      </c>
      <c r="C20" s="82">
        <f t="shared" si="5"/>
        <v>12.5</v>
      </c>
      <c r="D20" s="83">
        <f t="shared" si="0"/>
        <v>10.21481</v>
      </c>
      <c r="E20" s="83" t="str">
        <f t="shared" si="1"/>
        <v>4</v>
      </c>
      <c r="F20" s="82" t="str">
        <f t="shared" si="2"/>
        <v>1</v>
      </c>
      <c r="G20" s="85" t="str">
        <f t="shared" si="3"/>
        <v>4</v>
      </c>
      <c r="H20">
        <v>102.86499999999999</v>
      </c>
      <c r="I20" s="83" t="s">
        <v>342</v>
      </c>
      <c r="K20" s="11" t="s">
        <v>44</v>
      </c>
      <c r="L20" s="145">
        <v>60</v>
      </c>
      <c r="M20" s="6"/>
      <c r="N20" s="101"/>
      <c r="O20" s="101" t="s">
        <v>198</v>
      </c>
      <c r="P20" s="101" t="s">
        <v>4</v>
      </c>
    </row>
    <row r="21" spans="1:16" x14ac:dyDescent="0.25">
      <c r="A21" t="s">
        <v>309</v>
      </c>
      <c r="B21" s="82" t="str">
        <f t="shared" si="4"/>
        <v>12.5</v>
      </c>
      <c r="C21" s="82">
        <f t="shared" si="5"/>
        <v>12.5</v>
      </c>
      <c r="D21" s="83">
        <f t="shared" si="0"/>
        <v>10.21481</v>
      </c>
      <c r="E21" s="83" t="str">
        <f t="shared" si="1"/>
        <v>4</v>
      </c>
      <c r="F21" s="82" t="str">
        <f t="shared" si="2"/>
        <v>1</v>
      </c>
      <c r="G21" s="85" t="str">
        <f t="shared" si="3"/>
        <v>5</v>
      </c>
      <c r="H21">
        <v>103.32599999999999</v>
      </c>
      <c r="I21" s="83" t="s">
        <v>342</v>
      </c>
      <c r="K21" s="11" t="s">
        <v>137</v>
      </c>
      <c r="L21" s="35" t="s">
        <v>3</v>
      </c>
      <c r="M21" s="6"/>
      <c r="N21" s="101"/>
      <c r="O21" s="101"/>
      <c r="P21" s="101"/>
    </row>
    <row r="22" spans="1:16" x14ac:dyDescent="0.25">
      <c r="A22" t="s">
        <v>310</v>
      </c>
      <c r="B22" s="82">
        <v>5</v>
      </c>
      <c r="C22" s="82">
        <f t="shared" si="5"/>
        <v>5</v>
      </c>
      <c r="D22" s="83">
        <f t="shared" si="0"/>
        <v>5.2746499999999994</v>
      </c>
      <c r="E22" s="83" t="str">
        <f t="shared" si="1"/>
        <v>1</v>
      </c>
      <c r="F22" s="82">
        <v>1</v>
      </c>
      <c r="G22" s="85" t="str">
        <f t="shared" si="3"/>
        <v>1</v>
      </c>
      <c r="H22">
        <v>54.003999999999998</v>
      </c>
      <c r="I22" s="83" t="s">
        <v>342</v>
      </c>
      <c r="K22" s="11" t="s">
        <v>184</v>
      </c>
      <c r="L22" s="35" t="s">
        <v>196</v>
      </c>
      <c r="M22" s="6"/>
      <c r="N22" s="6"/>
      <c r="O22" s="6"/>
      <c r="P22" s="6"/>
    </row>
    <row r="23" spans="1:16" x14ac:dyDescent="0.25">
      <c r="A23" t="s">
        <v>311</v>
      </c>
      <c r="B23" s="82">
        <v>5</v>
      </c>
      <c r="C23" s="82">
        <f t="shared" si="5"/>
        <v>5</v>
      </c>
      <c r="D23" s="83">
        <f t="shared" si="0"/>
        <v>5.2746499999999994</v>
      </c>
      <c r="E23" s="83" t="str">
        <f t="shared" si="1"/>
        <v>1</v>
      </c>
      <c r="F23" s="82">
        <v>1</v>
      </c>
      <c r="G23" s="85" t="str">
        <f t="shared" si="3"/>
        <v>2</v>
      </c>
      <c r="H23">
        <v>54.125</v>
      </c>
      <c r="I23" s="83" t="s">
        <v>342</v>
      </c>
      <c r="K23" s="11" t="s">
        <v>101</v>
      </c>
      <c r="L23" s="35" t="s">
        <v>199</v>
      </c>
      <c r="N23" s="6"/>
      <c r="O23" s="6"/>
      <c r="P23" s="6"/>
    </row>
    <row r="24" spans="1:16" x14ac:dyDescent="0.25">
      <c r="A24" t="s">
        <v>312</v>
      </c>
      <c r="B24" s="82">
        <v>5</v>
      </c>
      <c r="C24" s="82">
        <f t="shared" si="5"/>
        <v>5</v>
      </c>
      <c r="D24" s="83">
        <f t="shared" si="0"/>
        <v>5.2746499999999994</v>
      </c>
      <c r="E24" s="83" t="str">
        <f t="shared" si="1"/>
        <v>1</v>
      </c>
      <c r="F24" s="82">
        <v>1</v>
      </c>
      <c r="G24" s="85" t="str">
        <f t="shared" si="3"/>
        <v>3</v>
      </c>
      <c r="H24">
        <v>53.78</v>
      </c>
      <c r="I24" s="83" t="s">
        <v>342</v>
      </c>
      <c r="K24" s="11" t="s">
        <v>136</v>
      </c>
      <c r="L24" s="35" t="s">
        <v>347</v>
      </c>
      <c r="M24" s="6"/>
      <c r="N24" s="6"/>
      <c r="O24" s="6"/>
      <c r="P24" s="6"/>
    </row>
    <row r="25" spans="1:16" x14ac:dyDescent="0.25">
      <c r="A25" t="s">
        <v>313</v>
      </c>
      <c r="B25" s="82">
        <v>5</v>
      </c>
      <c r="C25" s="82">
        <f t="shared" si="5"/>
        <v>5</v>
      </c>
      <c r="D25" s="83">
        <f t="shared" si="0"/>
        <v>5.2746499999999994</v>
      </c>
      <c r="E25" s="83" t="str">
        <f t="shared" si="1"/>
        <v>1</v>
      </c>
      <c r="F25" s="82">
        <v>1</v>
      </c>
      <c r="G25" s="85" t="str">
        <f t="shared" si="3"/>
        <v>4</v>
      </c>
      <c r="H25">
        <v>53.820999999999998</v>
      </c>
      <c r="I25" s="83" t="s">
        <v>342</v>
      </c>
      <c r="K25" s="22" t="s">
        <v>138</v>
      </c>
      <c r="L25" s="157" t="str">
        <f>'HPLC method'!B1</f>
        <v>AZD3293 int</v>
      </c>
      <c r="M25" s="6"/>
      <c r="N25" s="6"/>
      <c r="O25" s="6"/>
      <c r="P25" s="6"/>
    </row>
    <row r="26" spans="1:16" x14ac:dyDescent="0.25">
      <c r="A26" t="s">
        <v>314</v>
      </c>
      <c r="B26" s="82">
        <v>5</v>
      </c>
      <c r="C26" s="82">
        <f t="shared" si="5"/>
        <v>5</v>
      </c>
      <c r="D26" s="83">
        <f t="shared" si="0"/>
        <v>5.2746499999999994</v>
      </c>
      <c r="E26" s="83" t="str">
        <f t="shared" si="1"/>
        <v>1</v>
      </c>
      <c r="F26" s="82">
        <v>1</v>
      </c>
      <c r="G26" s="85" t="str">
        <f t="shared" si="3"/>
        <v>5</v>
      </c>
      <c r="H26">
        <v>53.826000000000001</v>
      </c>
      <c r="I26" s="83" t="s">
        <v>342</v>
      </c>
      <c r="M26" s="6"/>
      <c r="N26" s="6"/>
      <c r="O26" s="6"/>
      <c r="P26" s="6"/>
    </row>
    <row r="27" spans="1:16" ht="15" customHeight="1" x14ac:dyDescent="0.25">
      <c r="A27" t="s">
        <v>315</v>
      </c>
      <c r="B27" s="82" t="str">
        <f t="shared" si="4"/>
        <v>75</v>
      </c>
      <c r="C27" s="82">
        <f t="shared" si="5"/>
        <v>75</v>
      </c>
      <c r="D27" s="83">
        <f t="shared" si="0"/>
        <v>62.395249999999997</v>
      </c>
      <c r="E27" s="83" t="str">
        <f t="shared" si="1"/>
        <v>1</v>
      </c>
      <c r="F27" s="82" t="str">
        <f t="shared" si="2"/>
        <v>1</v>
      </c>
      <c r="G27" s="85" t="str">
        <f t="shared" si="3"/>
        <v>6</v>
      </c>
      <c r="H27">
        <v>603.59699999999998</v>
      </c>
      <c r="I27" s="83" t="s">
        <v>343</v>
      </c>
    </row>
    <row r="28" spans="1:16" ht="15" customHeight="1" x14ac:dyDescent="0.25">
      <c r="A28" t="s">
        <v>316</v>
      </c>
      <c r="B28" s="82" t="str">
        <f t="shared" si="4"/>
        <v>75</v>
      </c>
      <c r="C28" s="82">
        <f t="shared" si="5"/>
        <v>75</v>
      </c>
      <c r="D28" s="83">
        <f t="shared" si="0"/>
        <v>62.395249999999997</v>
      </c>
      <c r="E28" s="83" t="str">
        <f t="shared" si="1"/>
        <v>1</v>
      </c>
      <c r="F28" s="82" t="str">
        <f t="shared" si="2"/>
        <v>1</v>
      </c>
      <c r="G28" s="85" t="str">
        <f t="shared" si="3"/>
        <v>7</v>
      </c>
      <c r="H28">
        <v>600.90899999999999</v>
      </c>
      <c r="I28" s="83" t="s">
        <v>343</v>
      </c>
    </row>
    <row r="29" spans="1:16" ht="15" customHeight="1" x14ac:dyDescent="0.25">
      <c r="A29" t="s">
        <v>317</v>
      </c>
      <c r="B29" s="82" t="str">
        <f t="shared" si="4"/>
        <v>75</v>
      </c>
      <c r="C29" s="82">
        <f t="shared" si="5"/>
        <v>75</v>
      </c>
      <c r="D29" s="83">
        <f t="shared" si="0"/>
        <v>62.395249999999997</v>
      </c>
      <c r="E29" s="83" t="str">
        <f t="shared" si="1"/>
        <v>1</v>
      </c>
      <c r="F29" s="82" t="str">
        <f t="shared" si="2"/>
        <v>1</v>
      </c>
      <c r="G29" s="85" t="str">
        <f t="shared" si="3"/>
        <v>8</v>
      </c>
      <c r="H29">
        <v>599.78800000000001</v>
      </c>
      <c r="I29" s="83" t="s">
        <v>343</v>
      </c>
      <c r="L29" s="75"/>
    </row>
    <row r="30" spans="1:16" x14ac:dyDescent="0.25">
      <c r="A30" t="s">
        <v>318</v>
      </c>
      <c r="B30" s="82" t="str">
        <f t="shared" si="4"/>
        <v>50</v>
      </c>
      <c r="C30" s="82">
        <f t="shared" si="5"/>
        <v>50</v>
      </c>
      <c r="D30" s="83">
        <f t="shared" si="0"/>
        <v>41.476759999999992</v>
      </c>
      <c r="E30" s="83" t="str">
        <f t="shared" si="1"/>
        <v>2</v>
      </c>
      <c r="F30" s="82" t="str">
        <f t="shared" si="2"/>
        <v>1</v>
      </c>
      <c r="G30" s="85" t="str">
        <f t="shared" si="3"/>
        <v>6</v>
      </c>
      <c r="H30">
        <v>412.39299999999997</v>
      </c>
      <c r="I30" s="83" t="s">
        <v>342</v>
      </c>
      <c r="L30" s="75"/>
    </row>
    <row r="31" spans="1:16" x14ac:dyDescent="0.25">
      <c r="A31" t="s">
        <v>319</v>
      </c>
      <c r="B31" s="82" t="str">
        <f t="shared" si="4"/>
        <v>50</v>
      </c>
      <c r="C31" s="82">
        <f t="shared" si="5"/>
        <v>50</v>
      </c>
      <c r="D31" s="83">
        <f t="shared" si="0"/>
        <v>41.476759999999992</v>
      </c>
      <c r="E31" s="83" t="str">
        <f t="shared" si="1"/>
        <v>2</v>
      </c>
      <c r="F31" s="82" t="str">
        <f t="shared" si="2"/>
        <v>1</v>
      </c>
      <c r="G31" s="85" t="str">
        <f t="shared" si="3"/>
        <v>7</v>
      </c>
      <c r="H31">
        <v>412.75</v>
      </c>
      <c r="I31" s="83" t="s">
        <v>342</v>
      </c>
    </row>
    <row r="32" spans="1:16" x14ac:dyDescent="0.25">
      <c r="A32" t="s">
        <v>320</v>
      </c>
      <c r="B32" s="82" t="str">
        <f t="shared" si="4"/>
        <v>50</v>
      </c>
      <c r="C32" s="82">
        <f t="shared" si="5"/>
        <v>50</v>
      </c>
      <c r="D32" s="83">
        <f t="shared" si="0"/>
        <v>41.476759999999992</v>
      </c>
      <c r="E32" s="83" t="str">
        <f t="shared" si="1"/>
        <v>2</v>
      </c>
      <c r="F32" s="82" t="str">
        <f t="shared" si="2"/>
        <v>1</v>
      </c>
      <c r="G32" s="85" t="str">
        <f t="shared" si="3"/>
        <v>8</v>
      </c>
      <c r="H32">
        <v>410.94799999999998</v>
      </c>
      <c r="I32" s="83" t="s">
        <v>342</v>
      </c>
    </row>
    <row r="33" spans="1:9" x14ac:dyDescent="0.25">
      <c r="A33" t="s">
        <v>321</v>
      </c>
      <c r="B33" s="82" t="str">
        <f t="shared" si="4"/>
        <v>25</v>
      </c>
      <c r="C33" s="82">
        <f t="shared" si="5"/>
        <v>25</v>
      </c>
      <c r="D33" s="83">
        <f t="shared" si="0"/>
        <v>20.635460000000002</v>
      </c>
      <c r="E33" s="83" t="str">
        <f t="shared" si="1"/>
        <v>3</v>
      </c>
      <c r="F33" s="82" t="str">
        <f t="shared" si="2"/>
        <v>1</v>
      </c>
      <c r="G33" s="85" t="str">
        <f t="shared" si="3"/>
        <v>6</v>
      </c>
      <c r="H33">
        <v>206.642</v>
      </c>
      <c r="I33" s="83" t="s">
        <v>342</v>
      </c>
    </row>
    <row r="34" spans="1:9" x14ac:dyDescent="0.25">
      <c r="A34" t="s">
        <v>322</v>
      </c>
      <c r="B34" s="82" t="str">
        <f t="shared" si="4"/>
        <v>25</v>
      </c>
      <c r="C34" s="82">
        <f t="shared" si="5"/>
        <v>25</v>
      </c>
      <c r="D34" s="83">
        <f t="shared" si="0"/>
        <v>20.635460000000002</v>
      </c>
      <c r="E34" s="83" t="str">
        <f t="shared" si="1"/>
        <v>3</v>
      </c>
      <c r="F34" s="82" t="str">
        <f t="shared" si="2"/>
        <v>1</v>
      </c>
      <c r="G34" s="85" t="str">
        <f t="shared" si="3"/>
        <v>7</v>
      </c>
      <c r="H34">
        <v>207.03800000000001</v>
      </c>
      <c r="I34" s="83" t="s">
        <v>342</v>
      </c>
    </row>
    <row r="35" spans="1:9" x14ac:dyDescent="0.25">
      <c r="A35" t="s">
        <v>323</v>
      </c>
      <c r="B35" s="82" t="str">
        <f t="shared" si="4"/>
        <v>25</v>
      </c>
      <c r="C35" s="82">
        <f t="shared" si="5"/>
        <v>25</v>
      </c>
      <c r="D35" s="83">
        <f t="shared" si="0"/>
        <v>20.635460000000002</v>
      </c>
      <c r="E35" s="83" t="str">
        <f t="shared" ref="E35:E65" si="7">IF(MID(A35,3,1)="-",MID(A35,4,1),IF(MID(A35,3,1)=".",MID(A35,6,1),MID(A35,5,1)))</f>
        <v>3</v>
      </c>
      <c r="F35" s="82" t="str">
        <f t="shared" ref="F35:F65" si="8">IF(MID(A35,3,1)="-",MID(A35,6,1),IF(MID(A35,3,1)=".",MID(A35,8,1),MID(A35,7,1)))</f>
        <v>1</v>
      </c>
      <c r="G35" s="85" t="str">
        <f t="shared" ref="G35:G55" si="9">RIGHT(A35,1)</f>
        <v>8</v>
      </c>
      <c r="H35">
        <v>207.34</v>
      </c>
      <c r="I35" s="83" t="s">
        <v>342</v>
      </c>
    </row>
    <row r="36" spans="1:9" x14ac:dyDescent="0.25">
      <c r="A36" t="s">
        <v>324</v>
      </c>
      <c r="B36" s="82" t="str">
        <f t="shared" si="4"/>
        <v>12.5</v>
      </c>
      <c r="C36" s="82">
        <f t="shared" si="5"/>
        <v>12.5</v>
      </c>
      <c r="D36" s="83">
        <f t="shared" si="0"/>
        <v>10.21481</v>
      </c>
      <c r="E36" s="83" t="str">
        <f t="shared" si="7"/>
        <v>4</v>
      </c>
      <c r="F36" s="82" t="str">
        <f t="shared" si="8"/>
        <v>1</v>
      </c>
      <c r="G36" s="85" t="str">
        <f t="shared" si="9"/>
        <v>6</v>
      </c>
      <c r="H36">
        <v>103.42400000000001</v>
      </c>
      <c r="I36" s="83" t="s">
        <v>342</v>
      </c>
    </row>
    <row r="37" spans="1:9" x14ac:dyDescent="0.25">
      <c r="A37" t="s">
        <v>325</v>
      </c>
      <c r="B37" s="82" t="str">
        <f t="shared" si="4"/>
        <v>12.5</v>
      </c>
      <c r="C37" s="82">
        <f t="shared" si="5"/>
        <v>12.5</v>
      </c>
      <c r="D37" s="83">
        <f t="shared" si="0"/>
        <v>10.21481</v>
      </c>
      <c r="E37" s="83" t="str">
        <f t="shared" si="7"/>
        <v>4</v>
      </c>
      <c r="F37" s="82" t="str">
        <f t="shared" si="8"/>
        <v>1</v>
      </c>
      <c r="G37" s="85" t="str">
        <f t="shared" si="9"/>
        <v>7</v>
      </c>
      <c r="H37">
        <v>103.663</v>
      </c>
      <c r="I37" s="83" t="s">
        <v>342</v>
      </c>
    </row>
    <row r="38" spans="1:9" x14ac:dyDescent="0.25">
      <c r="A38" t="s">
        <v>326</v>
      </c>
      <c r="B38" s="82" t="str">
        <f t="shared" si="4"/>
        <v>12.5</v>
      </c>
      <c r="C38" s="82">
        <f t="shared" si="5"/>
        <v>12.5</v>
      </c>
      <c r="D38" s="83">
        <f t="shared" si="0"/>
        <v>10.21481</v>
      </c>
      <c r="E38" s="83" t="str">
        <f t="shared" si="7"/>
        <v>4</v>
      </c>
      <c r="F38" s="82" t="str">
        <f t="shared" si="8"/>
        <v>1</v>
      </c>
      <c r="G38" s="85" t="str">
        <f t="shared" si="9"/>
        <v>8</v>
      </c>
      <c r="H38">
        <v>103.33499999999999</v>
      </c>
      <c r="I38" s="83" t="s">
        <v>342</v>
      </c>
    </row>
    <row r="39" spans="1:9" x14ac:dyDescent="0.25">
      <c r="A39" t="s">
        <v>327</v>
      </c>
      <c r="B39" s="82">
        <v>5</v>
      </c>
      <c r="C39" s="82">
        <f t="shared" si="5"/>
        <v>5</v>
      </c>
      <c r="D39" s="83">
        <f t="shared" si="0"/>
        <v>5.2746499999999994</v>
      </c>
      <c r="E39" s="83" t="str">
        <f t="shared" si="7"/>
        <v>1</v>
      </c>
      <c r="F39" s="82">
        <v>1</v>
      </c>
      <c r="G39" s="85" t="str">
        <f t="shared" si="9"/>
        <v>6</v>
      </c>
      <c r="H39">
        <v>53.801000000000002</v>
      </c>
      <c r="I39" s="83" t="s">
        <v>342</v>
      </c>
    </row>
    <row r="40" spans="1:9" x14ac:dyDescent="0.25">
      <c r="A40" t="s">
        <v>328</v>
      </c>
      <c r="B40" s="82">
        <v>5</v>
      </c>
      <c r="C40" s="82">
        <f t="shared" si="5"/>
        <v>5</v>
      </c>
      <c r="D40" s="83">
        <f t="shared" si="0"/>
        <v>5.2746499999999994</v>
      </c>
      <c r="E40" s="83" t="str">
        <f t="shared" si="7"/>
        <v>1</v>
      </c>
      <c r="F40" s="82">
        <v>1</v>
      </c>
      <c r="G40" s="85" t="str">
        <f t="shared" si="9"/>
        <v>7</v>
      </c>
      <c r="H40">
        <v>53.896000000000001</v>
      </c>
      <c r="I40" s="83" t="s">
        <v>342</v>
      </c>
    </row>
    <row r="41" spans="1:9" x14ac:dyDescent="0.25">
      <c r="A41" t="s">
        <v>329</v>
      </c>
      <c r="B41" s="82">
        <v>5</v>
      </c>
      <c r="C41" s="82">
        <f t="shared" si="5"/>
        <v>5</v>
      </c>
      <c r="D41" s="83">
        <f t="shared" si="0"/>
        <v>5.2746499999999994</v>
      </c>
      <c r="E41" s="83" t="str">
        <f t="shared" si="7"/>
        <v>1</v>
      </c>
      <c r="F41" s="82">
        <v>1</v>
      </c>
      <c r="G41" s="85" t="str">
        <f t="shared" si="9"/>
        <v>8</v>
      </c>
      <c r="H41">
        <v>54.076000000000001</v>
      </c>
      <c r="I41" s="83" t="s">
        <v>342</v>
      </c>
    </row>
    <row r="42" spans="1:9" x14ac:dyDescent="0.25">
      <c r="C42" s="82" t="str">
        <f t="shared" si="5"/>
        <v/>
      </c>
      <c r="D42" s="83"/>
      <c r="E42" s="83" t="str">
        <f t="shared" si="7"/>
        <v/>
      </c>
      <c r="F42" s="82" t="str">
        <f t="shared" si="8"/>
        <v/>
      </c>
      <c r="G42" s="85" t="str">
        <f t="shared" si="9"/>
        <v/>
      </c>
    </row>
    <row r="43" spans="1:9" x14ac:dyDescent="0.25">
      <c r="B43" s="82" t="str">
        <f t="shared" si="4"/>
        <v/>
      </c>
      <c r="C43" s="82" t="str">
        <f t="shared" si="5"/>
        <v/>
      </c>
      <c r="D43" s="83"/>
      <c r="E43" s="83" t="str">
        <f t="shared" si="7"/>
        <v/>
      </c>
      <c r="F43" s="82" t="str">
        <f t="shared" si="8"/>
        <v/>
      </c>
      <c r="G43" s="85" t="str">
        <f t="shared" si="9"/>
        <v/>
      </c>
    </row>
    <row r="44" spans="1:9" x14ac:dyDescent="0.25">
      <c r="B44" s="82" t="str">
        <f t="shared" si="4"/>
        <v/>
      </c>
      <c r="C44" s="82" t="str">
        <f t="shared" si="5"/>
        <v/>
      </c>
      <c r="D44" s="83"/>
      <c r="E44" s="83" t="str">
        <f t="shared" si="7"/>
        <v/>
      </c>
      <c r="F44" s="82" t="str">
        <f t="shared" si="8"/>
        <v/>
      </c>
      <c r="G44" s="85" t="str">
        <f t="shared" si="9"/>
        <v/>
      </c>
    </row>
    <row r="45" spans="1:9" x14ac:dyDescent="0.25">
      <c r="B45" s="82" t="str">
        <f t="shared" si="4"/>
        <v/>
      </c>
      <c r="C45" s="82" t="str">
        <f t="shared" si="5"/>
        <v/>
      </c>
      <c r="D45" s="83"/>
      <c r="E45" s="83" t="str">
        <f t="shared" si="7"/>
        <v/>
      </c>
      <c r="F45" s="82" t="str">
        <f t="shared" si="8"/>
        <v/>
      </c>
      <c r="G45" s="85" t="str">
        <f t="shared" si="9"/>
        <v/>
      </c>
    </row>
    <row r="46" spans="1:9" x14ac:dyDescent="0.25">
      <c r="B46" s="82" t="str">
        <f t="shared" si="4"/>
        <v/>
      </c>
      <c r="C46" s="82" t="str">
        <f t="shared" si="5"/>
        <v/>
      </c>
      <c r="D46" s="83"/>
      <c r="E46" s="83" t="str">
        <f t="shared" si="7"/>
        <v/>
      </c>
      <c r="F46" s="82" t="str">
        <f t="shared" si="8"/>
        <v/>
      </c>
      <c r="G46" s="85" t="str">
        <f t="shared" si="9"/>
        <v/>
      </c>
    </row>
    <row r="47" spans="1:9" x14ac:dyDescent="0.25">
      <c r="B47" s="82" t="str">
        <f t="shared" si="4"/>
        <v/>
      </c>
      <c r="C47" s="82" t="str">
        <f t="shared" si="5"/>
        <v/>
      </c>
      <c r="D47" s="83"/>
      <c r="E47" s="83" t="str">
        <f t="shared" si="7"/>
        <v/>
      </c>
      <c r="F47" s="82" t="str">
        <f t="shared" si="8"/>
        <v/>
      </c>
      <c r="G47" s="85" t="str">
        <f t="shared" si="9"/>
        <v/>
      </c>
    </row>
    <row r="48" spans="1:9" x14ac:dyDescent="0.25">
      <c r="B48" s="82" t="str">
        <f t="shared" si="4"/>
        <v/>
      </c>
      <c r="C48" s="82" t="str">
        <f t="shared" si="5"/>
        <v/>
      </c>
      <c r="D48" s="84" t="str">
        <f t="shared" ref="D36:D67" si="10">C48</f>
        <v/>
      </c>
      <c r="E48" s="83" t="str">
        <f t="shared" si="7"/>
        <v/>
      </c>
      <c r="F48" s="82" t="str">
        <f t="shared" si="8"/>
        <v/>
      </c>
      <c r="G48" s="85" t="str">
        <f t="shared" si="9"/>
        <v/>
      </c>
    </row>
    <row r="49" spans="2:7" x14ac:dyDescent="0.25">
      <c r="B49" s="82" t="str">
        <f t="shared" si="4"/>
        <v/>
      </c>
      <c r="C49" s="82" t="str">
        <f t="shared" si="5"/>
        <v/>
      </c>
      <c r="D49" s="84" t="str">
        <f t="shared" si="10"/>
        <v/>
      </c>
      <c r="E49" s="83" t="str">
        <f t="shared" si="7"/>
        <v/>
      </c>
      <c r="F49" s="82" t="str">
        <f t="shared" si="8"/>
        <v/>
      </c>
      <c r="G49" s="85" t="str">
        <f t="shared" si="9"/>
        <v/>
      </c>
    </row>
    <row r="50" spans="2:7" x14ac:dyDescent="0.25">
      <c r="B50" s="82" t="str">
        <f t="shared" si="4"/>
        <v/>
      </c>
      <c r="C50" s="82" t="str">
        <f t="shared" si="5"/>
        <v/>
      </c>
      <c r="D50" s="84" t="str">
        <f t="shared" si="10"/>
        <v/>
      </c>
      <c r="E50" s="83" t="str">
        <f t="shared" si="7"/>
        <v/>
      </c>
      <c r="F50" s="82" t="str">
        <f t="shared" si="8"/>
        <v/>
      </c>
      <c r="G50" s="85" t="str">
        <f t="shared" si="9"/>
        <v/>
      </c>
    </row>
    <row r="51" spans="2:7" x14ac:dyDescent="0.25">
      <c r="B51" s="82" t="str">
        <f t="shared" si="4"/>
        <v/>
      </c>
      <c r="C51" s="82" t="str">
        <f t="shared" si="5"/>
        <v/>
      </c>
      <c r="D51" s="84" t="str">
        <f t="shared" si="10"/>
        <v/>
      </c>
      <c r="E51" s="83" t="str">
        <f t="shared" si="7"/>
        <v/>
      </c>
      <c r="F51" s="82" t="str">
        <f t="shared" si="8"/>
        <v/>
      </c>
      <c r="G51" s="85" t="str">
        <f t="shared" si="9"/>
        <v/>
      </c>
    </row>
    <row r="52" spans="2:7" x14ac:dyDescent="0.25">
      <c r="B52" s="82" t="str">
        <f t="shared" si="4"/>
        <v/>
      </c>
      <c r="C52" s="82" t="str">
        <f t="shared" si="5"/>
        <v/>
      </c>
      <c r="D52" s="84" t="str">
        <f t="shared" si="10"/>
        <v/>
      </c>
      <c r="E52" s="83" t="str">
        <f t="shared" si="7"/>
        <v/>
      </c>
      <c r="F52" s="82" t="str">
        <f t="shared" si="8"/>
        <v/>
      </c>
      <c r="G52" s="85" t="str">
        <f t="shared" si="9"/>
        <v/>
      </c>
    </row>
    <row r="53" spans="2:7" x14ac:dyDescent="0.25">
      <c r="B53" s="82" t="str">
        <f t="shared" si="4"/>
        <v/>
      </c>
      <c r="C53" s="82" t="str">
        <f t="shared" si="5"/>
        <v/>
      </c>
      <c r="D53" s="84" t="str">
        <f t="shared" si="10"/>
        <v/>
      </c>
      <c r="E53" s="83" t="str">
        <f t="shared" si="7"/>
        <v/>
      </c>
      <c r="F53" s="82" t="str">
        <f t="shared" si="8"/>
        <v/>
      </c>
      <c r="G53" s="85" t="str">
        <f t="shared" si="9"/>
        <v/>
      </c>
    </row>
    <row r="54" spans="2:7" x14ac:dyDescent="0.25">
      <c r="B54" s="82" t="str">
        <f t="shared" si="4"/>
        <v/>
      </c>
      <c r="C54" s="82" t="str">
        <f t="shared" si="5"/>
        <v/>
      </c>
      <c r="D54" s="84" t="str">
        <f t="shared" si="10"/>
        <v/>
      </c>
      <c r="E54" s="83" t="str">
        <f t="shared" si="7"/>
        <v/>
      </c>
      <c r="F54" s="82" t="str">
        <f t="shared" si="8"/>
        <v/>
      </c>
      <c r="G54" s="85" t="str">
        <f t="shared" si="9"/>
        <v/>
      </c>
    </row>
    <row r="55" spans="2:7" x14ac:dyDescent="0.25">
      <c r="B55" s="82" t="str">
        <f t="shared" si="4"/>
        <v/>
      </c>
      <c r="C55" s="82" t="str">
        <f t="shared" si="5"/>
        <v/>
      </c>
      <c r="D55" s="84" t="str">
        <f t="shared" si="10"/>
        <v/>
      </c>
      <c r="E55" s="83" t="str">
        <f t="shared" si="7"/>
        <v/>
      </c>
      <c r="F55" s="82" t="str">
        <f t="shared" si="8"/>
        <v/>
      </c>
      <c r="G55" s="85" t="str">
        <f t="shared" si="9"/>
        <v/>
      </c>
    </row>
    <row r="56" spans="2:7" x14ac:dyDescent="0.25">
      <c r="B56" s="82" t="str">
        <f t="shared" si="4"/>
        <v/>
      </c>
      <c r="C56" s="82" t="str">
        <f t="shared" si="5"/>
        <v/>
      </c>
      <c r="D56" s="84" t="str">
        <f t="shared" si="10"/>
        <v/>
      </c>
      <c r="E56" s="83" t="str">
        <f t="shared" si="7"/>
        <v/>
      </c>
      <c r="F56" s="82" t="str">
        <f t="shared" si="8"/>
        <v/>
      </c>
      <c r="G56" s="85"/>
    </row>
    <row r="57" spans="2:7" x14ac:dyDescent="0.25">
      <c r="B57" s="82" t="str">
        <f t="shared" si="4"/>
        <v/>
      </c>
      <c r="C57" s="82" t="str">
        <f t="shared" si="5"/>
        <v/>
      </c>
      <c r="D57" s="84" t="str">
        <f t="shared" si="10"/>
        <v/>
      </c>
      <c r="E57" s="83" t="str">
        <f t="shared" si="7"/>
        <v/>
      </c>
      <c r="F57" s="82" t="str">
        <f t="shared" si="8"/>
        <v/>
      </c>
      <c r="G57" s="85"/>
    </row>
    <row r="58" spans="2:7" x14ac:dyDescent="0.25">
      <c r="B58" s="82" t="str">
        <f t="shared" si="4"/>
        <v/>
      </c>
      <c r="C58" s="82" t="str">
        <f t="shared" si="5"/>
        <v/>
      </c>
      <c r="D58" s="84" t="str">
        <f t="shared" si="10"/>
        <v/>
      </c>
      <c r="E58" s="83" t="str">
        <f t="shared" si="7"/>
        <v/>
      </c>
      <c r="F58" s="82" t="str">
        <f t="shared" si="8"/>
        <v/>
      </c>
      <c r="G58" s="85"/>
    </row>
    <row r="59" spans="2:7" x14ac:dyDescent="0.25">
      <c r="B59" s="82" t="str">
        <f t="shared" si="4"/>
        <v/>
      </c>
      <c r="C59" s="82" t="str">
        <f t="shared" si="5"/>
        <v/>
      </c>
      <c r="D59" s="84" t="str">
        <f t="shared" si="10"/>
        <v/>
      </c>
      <c r="E59" s="83" t="str">
        <f t="shared" si="7"/>
        <v/>
      </c>
      <c r="F59" s="82" t="str">
        <f t="shared" si="8"/>
        <v/>
      </c>
      <c r="G59" s="85"/>
    </row>
    <row r="60" spans="2:7" x14ac:dyDescent="0.25">
      <c r="B60" s="82" t="str">
        <f t="shared" si="4"/>
        <v/>
      </c>
      <c r="C60" s="82" t="str">
        <f t="shared" si="5"/>
        <v/>
      </c>
      <c r="D60" s="84" t="str">
        <f t="shared" si="10"/>
        <v/>
      </c>
      <c r="E60" s="83" t="str">
        <f t="shared" si="7"/>
        <v/>
      </c>
      <c r="F60" s="82" t="str">
        <f t="shared" si="8"/>
        <v/>
      </c>
      <c r="G60" s="85"/>
    </row>
    <row r="61" spans="2:7" x14ac:dyDescent="0.25">
      <c r="B61" s="82" t="str">
        <f t="shared" si="4"/>
        <v/>
      </c>
      <c r="C61" s="82" t="str">
        <f t="shared" si="5"/>
        <v/>
      </c>
      <c r="D61" s="84" t="str">
        <f t="shared" si="10"/>
        <v/>
      </c>
      <c r="E61" s="83" t="str">
        <f t="shared" si="7"/>
        <v/>
      </c>
      <c r="F61" s="82" t="str">
        <f t="shared" si="8"/>
        <v/>
      </c>
      <c r="G61" s="85"/>
    </row>
    <row r="62" spans="2:7" x14ac:dyDescent="0.25">
      <c r="B62" s="82" t="str">
        <f t="shared" si="4"/>
        <v/>
      </c>
      <c r="C62" s="82" t="str">
        <f t="shared" si="5"/>
        <v/>
      </c>
      <c r="D62" s="84" t="str">
        <f t="shared" si="10"/>
        <v/>
      </c>
      <c r="E62" s="83" t="str">
        <f t="shared" si="7"/>
        <v/>
      </c>
      <c r="F62" s="82" t="str">
        <f t="shared" si="8"/>
        <v/>
      </c>
      <c r="G62" s="85"/>
    </row>
    <row r="63" spans="2:7" x14ac:dyDescent="0.25">
      <c r="B63" s="82" t="str">
        <f t="shared" si="4"/>
        <v/>
      </c>
      <c r="C63" s="82" t="str">
        <f t="shared" si="5"/>
        <v/>
      </c>
      <c r="D63" s="84" t="str">
        <f t="shared" si="10"/>
        <v/>
      </c>
      <c r="E63" s="83" t="str">
        <f t="shared" si="7"/>
        <v/>
      </c>
      <c r="F63" s="82" t="str">
        <f t="shared" si="8"/>
        <v/>
      </c>
      <c r="G63" s="85"/>
    </row>
    <row r="64" spans="2:7" x14ac:dyDescent="0.25">
      <c r="B64" s="82" t="str">
        <f t="shared" si="4"/>
        <v/>
      </c>
      <c r="C64" s="82" t="str">
        <f t="shared" si="5"/>
        <v/>
      </c>
      <c r="D64" s="84" t="str">
        <f t="shared" si="10"/>
        <v/>
      </c>
      <c r="E64" s="83" t="str">
        <f t="shared" si="7"/>
        <v/>
      </c>
      <c r="F64" s="82" t="str">
        <f t="shared" si="8"/>
        <v/>
      </c>
      <c r="G64" s="85"/>
    </row>
    <row r="65" spans="2:7" x14ac:dyDescent="0.25">
      <c r="B65" s="82" t="str">
        <f t="shared" si="4"/>
        <v/>
      </c>
      <c r="C65" s="82" t="str">
        <f t="shared" si="5"/>
        <v/>
      </c>
      <c r="D65" s="84" t="str">
        <f t="shared" si="10"/>
        <v/>
      </c>
      <c r="E65" s="83" t="str">
        <f t="shared" si="7"/>
        <v/>
      </c>
      <c r="F65" s="82" t="str">
        <f t="shared" si="8"/>
        <v/>
      </c>
      <c r="G65" s="85"/>
    </row>
    <row r="66" spans="2:7" x14ac:dyDescent="0.25">
      <c r="B66" s="82" t="str">
        <f t="shared" si="4"/>
        <v/>
      </c>
      <c r="C66" s="82" t="str">
        <f t="shared" si="5"/>
        <v/>
      </c>
      <c r="D66" s="84" t="str">
        <f t="shared" si="10"/>
        <v/>
      </c>
      <c r="E66" s="83" t="str">
        <f t="shared" ref="E66:E97" si="11">IF(MID(A66,3,1)="-",MID(A66,4,1),IF(MID(A66,3,1)=".",MID(A66,6,1),MID(A66,5,1)))</f>
        <v/>
      </c>
      <c r="F66" s="82" t="str">
        <f t="shared" ref="F66:F97" si="12">IF(MID(A66,3,1)="-",MID(A66,6,1),IF(MID(A66,3,1)=".",MID(A66,8,1),MID(A66,7,1)))</f>
        <v/>
      </c>
      <c r="G66" s="85"/>
    </row>
    <row r="67" spans="2:7" x14ac:dyDescent="0.25">
      <c r="B67" s="82" t="str">
        <f t="shared" ref="B67:B122" si="13">IF(MID(A67,3,1)="-",LEFT(A67,2),IF(MID(A67,3,1)=".",LEFT(A67,4),LEFT(A67,3)))</f>
        <v/>
      </c>
      <c r="C67" s="82" t="str">
        <f t="shared" ref="C67:C109" si="14">IF(B67="","",VALUE(B67))</f>
        <v/>
      </c>
      <c r="D67" s="84" t="str">
        <f t="shared" si="10"/>
        <v/>
      </c>
      <c r="E67" s="83" t="str">
        <f t="shared" si="11"/>
        <v/>
      </c>
      <c r="F67" s="82" t="str">
        <f t="shared" si="12"/>
        <v/>
      </c>
      <c r="G67" s="85"/>
    </row>
    <row r="68" spans="2:7" x14ac:dyDescent="0.25">
      <c r="B68" s="82" t="str">
        <f t="shared" si="13"/>
        <v/>
      </c>
      <c r="C68" s="82" t="str">
        <f t="shared" si="14"/>
        <v/>
      </c>
      <c r="D68" s="84" t="str">
        <f t="shared" ref="D68:D99" si="15">C68</f>
        <v/>
      </c>
      <c r="E68" s="83" t="str">
        <f t="shared" si="11"/>
        <v/>
      </c>
      <c r="F68" s="82" t="str">
        <f t="shared" si="12"/>
        <v/>
      </c>
      <c r="G68" s="85"/>
    </row>
    <row r="69" spans="2:7" x14ac:dyDescent="0.25">
      <c r="B69" s="82" t="str">
        <f t="shared" si="13"/>
        <v/>
      </c>
      <c r="C69" s="82" t="str">
        <f t="shared" si="14"/>
        <v/>
      </c>
      <c r="D69" s="84" t="str">
        <f t="shared" si="15"/>
        <v/>
      </c>
      <c r="E69" s="83" t="str">
        <f t="shared" si="11"/>
        <v/>
      </c>
      <c r="F69" s="82" t="str">
        <f t="shared" si="12"/>
        <v/>
      </c>
      <c r="G69" s="85"/>
    </row>
    <row r="70" spans="2:7" x14ac:dyDescent="0.25">
      <c r="B70" s="82" t="str">
        <f t="shared" si="13"/>
        <v/>
      </c>
      <c r="C70" s="82" t="str">
        <f t="shared" si="14"/>
        <v/>
      </c>
      <c r="D70" s="84" t="str">
        <f t="shared" si="15"/>
        <v/>
      </c>
      <c r="E70" s="83" t="str">
        <f t="shared" si="11"/>
        <v/>
      </c>
      <c r="F70" s="82" t="str">
        <f t="shared" si="12"/>
        <v/>
      </c>
      <c r="G70" s="85"/>
    </row>
    <row r="71" spans="2:7" x14ac:dyDescent="0.25">
      <c r="B71" s="82" t="str">
        <f t="shared" si="13"/>
        <v/>
      </c>
      <c r="C71" s="82" t="str">
        <f t="shared" si="14"/>
        <v/>
      </c>
      <c r="D71" s="84" t="str">
        <f t="shared" si="15"/>
        <v/>
      </c>
      <c r="E71" s="83" t="str">
        <f t="shared" si="11"/>
        <v/>
      </c>
      <c r="F71" s="82" t="str">
        <f t="shared" si="12"/>
        <v/>
      </c>
      <c r="G71" s="85"/>
    </row>
    <row r="72" spans="2:7" x14ac:dyDescent="0.25">
      <c r="B72" s="82" t="str">
        <f t="shared" si="13"/>
        <v/>
      </c>
      <c r="C72" s="82" t="str">
        <f t="shared" si="14"/>
        <v/>
      </c>
      <c r="D72" s="84" t="str">
        <f t="shared" si="15"/>
        <v/>
      </c>
      <c r="E72" s="83" t="str">
        <f t="shared" si="11"/>
        <v/>
      </c>
      <c r="F72" s="82" t="str">
        <f t="shared" si="12"/>
        <v/>
      </c>
      <c r="G72" s="85"/>
    </row>
    <row r="73" spans="2:7" x14ac:dyDescent="0.25">
      <c r="B73" s="82" t="str">
        <f t="shared" si="13"/>
        <v/>
      </c>
      <c r="C73" s="82" t="str">
        <f t="shared" si="14"/>
        <v/>
      </c>
      <c r="D73" s="84" t="str">
        <f t="shared" si="15"/>
        <v/>
      </c>
      <c r="E73" s="83" t="str">
        <f t="shared" si="11"/>
        <v/>
      </c>
      <c r="F73" s="82" t="str">
        <f t="shared" si="12"/>
        <v/>
      </c>
      <c r="G73" s="85"/>
    </row>
    <row r="74" spans="2:7" x14ac:dyDescent="0.25">
      <c r="B74" s="82" t="str">
        <f t="shared" si="13"/>
        <v/>
      </c>
      <c r="C74" s="82" t="str">
        <f t="shared" si="14"/>
        <v/>
      </c>
      <c r="D74" s="84" t="str">
        <f t="shared" si="15"/>
        <v/>
      </c>
      <c r="E74" s="83" t="str">
        <f t="shared" si="11"/>
        <v/>
      </c>
      <c r="F74" s="82" t="str">
        <f t="shared" si="12"/>
        <v/>
      </c>
      <c r="G74" s="85"/>
    </row>
    <row r="75" spans="2:7" x14ac:dyDescent="0.25">
      <c r="B75" s="82" t="str">
        <f t="shared" si="13"/>
        <v/>
      </c>
      <c r="C75" s="82" t="str">
        <f t="shared" si="14"/>
        <v/>
      </c>
      <c r="D75" s="84" t="str">
        <f t="shared" si="15"/>
        <v/>
      </c>
      <c r="E75" s="83" t="str">
        <f t="shared" si="11"/>
        <v/>
      </c>
      <c r="F75" s="82" t="str">
        <f t="shared" si="12"/>
        <v/>
      </c>
      <c r="G75" s="85"/>
    </row>
    <row r="76" spans="2:7" x14ac:dyDescent="0.25">
      <c r="B76" s="82" t="str">
        <f t="shared" si="13"/>
        <v/>
      </c>
      <c r="C76" s="82" t="str">
        <f t="shared" si="14"/>
        <v/>
      </c>
      <c r="D76" s="84" t="str">
        <f t="shared" si="15"/>
        <v/>
      </c>
      <c r="E76" s="83" t="str">
        <f t="shared" si="11"/>
        <v/>
      </c>
      <c r="F76" s="82" t="str">
        <f t="shared" si="12"/>
        <v/>
      </c>
      <c r="G76" s="85"/>
    </row>
    <row r="77" spans="2:7" x14ac:dyDescent="0.25">
      <c r="B77" s="82" t="str">
        <f t="shared" si="13"/>
        <v/>
      </c>
      <c r="C77" s="82" t="str">
        <f t="shared" si="14"/>
        <v/>
      </c>
      <c r="D77" s="84" t="str">
        <f t="shared" si="15"/>
        <v/>
      </c>
      <c r="E77" s="83" t="str">
        <f t="shared" si="11"/>
        <v/>
      </c>
      <c r="F77" s="82" t="str">
        <f t="shared" si="12"/>
        <v/>
      </c>
      <c r="G77" s="85"/>
    </row>
    <row r="78" spans="2:7" x14ac:dyDescent="0.25">
      <c r="B78" s="82" t="str">
        <f t="shared" si="13"/>
        <v/>
      </c>
      <c r="C78" s="82" t="str">
        <f t="shared" si="14"/>
        <v/>
      </c>
      <c r="D78" s="84" t="str">
        <f t="shared" si="15"/>
        <v/>
      </c>
      <c r="E78" s="83" t="str">
        <f t="shared" si="11"/>
        <v/>
      </c>
      <c r="F78" s="82" t="str">
        <f t="shared" si="12"/>
        <v/>
      </c>
      <c r="G78" s="85"/>
    </row>
    <row r="79" spans="2:7" x14ac:dyDescent="0.25">
      <c r="B79" s="82" t="str">
        <f t="shared" si="13"/>
        <v/>
      </c>
      <c r="C79" s="82" t="str">
        <f t="shared" si="14"/>
        <v/>
      </c>
      <c r="D79" s="84" t="str">
        <f t="shared" si="15"/>
        <v/>
      </c>
      <c r="E79" s="83" t="str">
        <f t="shared" si="11"/>
        <v/>
      </c>
      <c r="F79" s="82" t="str">
        <f t="shared" si="12"/>
        <v/>
      </c>
      <c r="G79" s="85"/>
    </row>
    <row r="80" spans="2:7" x14ac:dyDescent="0.25">
      <c r="B80" s="82" t="str">
        <f t="shared" si="13"/>
        <v/>
      </c>
      <c r="C80" s="82" t="str">
        <f t="shared" si="14"/>
        <v/>
      </c>
      <c r="D80" s="84" t="str">
        <f t="shared" si="15"/>
        <v/>
      </c>
      <c r="E80" s="83" t="str">
        <f t="shared" si="11"/>
        <v/>
      </c>
      <c r="F80" s="82" t="str">
        <f t="shared" si="12"/>
        <v/>
      </c>
      <c r="G80" s="85"/>
    </row>
    <row r="81" spans="2:7" x14ac:dyDescent="0.25">
      <c r="B81" s="82" t="str">
        <f t="shared" si="13"/>
        <v/>
      </c>
      <c r="C81" s="82" t="str">
        <f t="shared" si="14"/>
        <v/>
      </c>
      <c r="D81" s="84" t="str">
        <f t="shared" si="15"/>
        <v/>
      </c>
      <c r="E81" s="83" t="str">
        <f t="shared" si="11"/>
        <v/>
      </c>
      <c r="F81" s="82" t="str">
        <f t="shared" si="12"/>
        <v/>
      </c>
      <c r="G81" s="85"/>
    </row>
    <row r="82" spans="2:7" x14ac:dyDescent="0.25">
      <c r="B82" s="82" t="str">
        <f t="shared" si="13"/>
        <v/>
      </c>
      <c r="C82" s="82" t="str">
        <f t="shared" si="14"/>
        <v/>
      </c>
      <c r="D82" s="84" t="str">
        <f t="shared" si="15"/>
        <v/>
      </c>
      <c r="E82" s="83" t="str">
        <f t="shared" si="11"/>
        <v/>
      </c>
      <c r="F82" s="82" t="str">
        <f t="shared" si="12"/>
        <v/>
      </c>
      <c r="G82" s="85"/>
    </row>
    <row r="83" spans="2:7" x14ac:dyDescent="0.25">
      <c r="B83" s="82" t="str">
        <f t="shared" si="13"/>
        <v/>
      </c>
      <c r="C83" s="82" t="str">
        <f t="shared" si="14"/>
        <v/>
      </c>
      <c r="D83" s="84" t="str">
        <f t="shared" si="15"/>
        <v/>
      </c>
      <c r="E83" s="83" t="str">
        <f t="shared" si="11"/>
        <v/>
      </c>
      <c r="F83" s="82" t="str">
        <f t="shared" si="12"/>
        <v/>
      </c>
      <c r="G83" s="85"/>
    </row>
    <row r="84" spans="2:7" x14ac:dyDescent="0.25">
      <c r="B84" s="82" t="str">
        <f t="shared" si="13"/>
        <v/>
      </c>
      <c r="C84" s="82" t="str">
        <f t="shared" si="14"/>
        <v/>
      </c>
      <c r="D84" s="84" t="str">
        <f t="shared" si="15"/>
        <v/>
      </c>
      <c r="E84" s="83" t="str">
        <f t="shared" si="11"/>
        <v/>
      </c>
      <c r="F84" s="82" t="str">
        <f t="shared" si="12"/>
        <v/>
      </c>
      <c r="G84" s="85"/>
    </row>
    <row r="85" spans="2:7" x14ac:dyDescent="0.25">
      <c r="B85" s="82" t="str">
        <f t="shared" si="13"/>
        <v/>
      </c>
      <c r="C85" s="82" t="str">
        <f t="shared" si="14"/>
        <v/>
      </c>
      <c r="D85" s="84" t="str">
        <f t="shared" si="15"/>
        <v/>
      </c>
      <c r="E85" s="83" t="str">
        <f t="shared" si="11"/>
        <v/>
      </c>
      <c r="F85" s="82" t="str">
        <f t="shared" si="12"/>
        <v/>
      </c>
      <c r="G85" s="85"/>
    </row>
    <row r="86" spans="2:7" x14ac:dyDescent="0.25">
      <c r="B86" s="82" t="str">
        <f t="shared" si="13"/>
        <v/>
      </c>
      <c r="C86" s="82" t="str">
        <f t="shared" si="14"/>
        <v/>
      </c>
      <c r="D86" s="84" t="str">
        <f t="shared" si="15"/>
        <v/>
      </c>
      <c r="E86" s="83" t="str">
        <f t="shared" si="11"/>
        <v/>
      </c>
      <c r="F86" s="82" t="str">
        <f t="shared" si="12"/>
        <v/>
      </c>
      <c r="G86" s="85"/>
    </row>
    <row r="87" spans="2:7" x14ac:dyDescent="0.25">
      <c r="B87" s="82" t="str">
        <f t="shared" si="13"/>
        <v/>
      </c>
      <c r="C87" s="82" t="str">
        <f t="shared" si="14"/>
        <v/>
      </c>
      <c r="D87" s="84" t="str">
        <f t="shared" si="15"/>
        <v/>
      </c>
      <c r="E87" s="83" t="str">
        <f t="shared" si="11"/>
        <v/>
      </c>
      <c r="F87" s="82" t="str">
        <f t="shared" si="12"/>
        <v/>
      </c>
      <c r="G87" s="85"/>
    </row>
    <row r="88" spans="2:7" x14ac:dyDescent="0.25">
      <c r="B88" s="82" t="str">
        <f t="shared" si="13"/>
        <v/>
      </c>
      <c r="C88" s="82" t="str">
        <f t="shared" si="14"/>
        <v/>
      </c>
      <c r="D88" s="84" t="str">
        <f t="shared" si="15"/>
        <v/>
      </c>
      <c r="E88" s="83" t="str">
        <f t="shared" si="11"/>
        <v/>
      </c>
      <c r="F88" s="82" t="str">
        <f t="shared" si="12"/>
        <v/>
      </c>
      <c r="G88" s="85"/>
    </row>
    <row r="89" spans="2:7" x14ac:dyDescent="0.25">
      <c r="B89" s="82" t="str">
        <f t="shared" si="13"/>
        <v/>
      </c>
      <c r="C89" s="82" t="str">
        <f t="shared" si="14"/>
        <v/>
      </c>
      <c r="D89" s="84" t="str">
        <f t="shared" si="15"/>
        <v/>
      </c>
      <c r="E89" s="83" t="str">
        <f t="shared" si="11"/>
        <v/>
      </c>
      <c r="F89" s="82" t="str">
        <f t="shared" si="12"/>
        <v/>
      </c>
      <c r="G89" s="85"/>
    </row>
    <row r="90" spans="2:7" x14ac:dyDescent="0.25">
      <c r="B90" s="82" t="str">
        <f t="shared" si="13"/>
        <v/>
      </c>
      <c r="C90" s="82" t="str">
        <f t="shared" si="14"/>
        <v/>
      </c>
      <c r="D90" s="84" t="str">
        <f t="shared" si="15"/>
        <v/>
      </c>
      <c r="E90" s="83" t="str">
        <f t="shared" si="11"/>
        <v/>
      </c>
      <c r="F90" s="82" t="str">
        <f t="shared" si="12"/>
        <v/>
      </c>
      <c r="G90" s="85"/>
    </row>
    <row r="91" spans="2:7" x14ac:dyDescent="0.25">
      <c r="B91" s="82" t="str">
        <f t="shared" si="13"/>
        <v/>
      </c>
      <c r="C91" s="82" t="str">
        <f t="shared" si="14"/>
        <v/>
      </c>
      <c r="D91" s="84" t="str">
        <f t="shared" si="15"/>
        <v/>
      </c>
      <c r="E91" s="83" t="str">
        <f t="shared" si="11"/>
        <v/>
      </c>
      <c r="F91" s="82" t="str">
        <f t="shared" si="12"/>
        <v/>
      </c>
      <c r="G91" s="85"/>
    </row>
    <row r="92" spans="2:7" x14ac:dyDescent="0.25">
      <c r="B92" s="82" t="str">
        <f t="shared" si="13"/>
        <v/>
      </c>
      <c r="C92" s="82" t="str">
        <f t="shared" si="14"/>
        <v/>
      </c>
      <c r="D92" s="84" t="str">
        <f t="shared" si="15"/>
        <v/>
      </c>
      <c r="E92" s="83" t="str">
        <f t="shared" si="11"/>
        <v/>
      </c>
      <c r="F92" s="82" t="str">
        <f t="shared" si="12"/>
        <v/>
      </c>
      <c r="G92" s="85"/>
    </row>
    <row r="93" spans="2:7" x14ac:dyDescent="0.25">
      <c r="B93" s="82" t="str">
        <f t="shared" si="13"/>
        <v/>
      </c>
      <c r="C93" s="82" t="str">
        <f t="shared" si="14"/>
        <v/>
      </c>
      <c r="D93" s="84" t="str">
        <f t="shared" si="15"/>
        <v/>
      </c>
      <c r="E93" s="83" t="str">
        <f t="shared" si="11"/>
        <v/>
      </c>
      <c r="F93" s="82" t="str">
        <f t="shared" si="12"/>
        <v/>
      </c>
      <c r="G93" s="85"/>
    </row>
    <row r="94" spans="2:7" x14ac:dyDescent="0.25">
      <c r="B94" s="82" t="str">
        <f t="shared" si="13"/>
        <v/>
      </c>
      <c r="C94" s="82" t="str">
        <f t="shared" si="14"/>
        <v/>
      </c>
      <c r="D94" s="84" t="str">
        <f t="shared" si="15"/>
        <v/>
      </c>
      <c r="E94" s="83" t="str">
        <f t="shared" si="11"/>
        <v/>
      </c>
      <c r="F94" s="82" t="str">
        <f t="shared" si="12"/>
        <v/>
      </c>
      <c r="G94" s="85"/>
    </row>
    <row r="95" spans="2:7" x14ac:dyDescent="0.25">
      <c r="B95" s="82" t="str">
        <f t="shared" si="13"/>
        <v/>
      </c>
      <c r="C95" s="82" t="str">
        <f t="shared" si="14"/>
        <v/>
      </c>
      <c r="D95" s="84" t="str">
        <f t="shared" si="15"/>
        <v/>
      </c>
      <c r="E95" s="83" t="str">
        <f t="shared" si="11"/>
        <v/>
      </c>
      <c r="F95" s="82" t="str">
        <f t="shared" si="12"/>
        <v/>
      </c>
      <c r="G95" s="85"/>
    </row>
    <row r="96" spans="2:7" x14ac:dyDescent="0.25">
      <c r="B96" s="82" t="str">
        <f t="shared" si="13"/>
        <v/>
      </c>
      <c r="C96" s="82" t="str">
        <f t="shared" si="14"/>
        <v/>
      </c>
      <c r="D96" s="84" t="str">
        <f t="shared" si="15"/>
        <v/>
      </c>
      <c r="E96" s="83" t="str">
        <f t="shared" si="11"/>
        <v/>
      </c>
      <c r="F96" s="82" t="str">
        <f t="shared" si="12"/>
        <v/>
      </c>
      <c r="G96" s="85"/>
    </row>
    <row r="97" spans="2:7" x14ac:dyDescent="0.25">
      <c r="B97" s="82" t="str">
        <f t="shared" si="13"/>
        <v/>
      </c>
      <c r="C97" s="82" t="str">
        <f t="shared" si="14"/>
        <v/>
      </c>
      <c r="D97" s="84" t="str">
        <f t="shared" si="15"/>
        <v/>
      </c>
      <c r="E97" s="83" t="str">
        <f t="shared" si="11"/>
        <v/>
      </c>
      <c r="F97" s="82" t="str">
        <f t="shared" si="12"/>
        <v/>
      </c>
      <c r="G97" s="85"/>
    </row>
    <row r="98" spans="2:7" x14ac:dyDescent="0.25">
      <c r="B98" s="82" t="str">
        <f t="shared" si="13"/>
        <v/>
      </c>
      <c r="C98" s="82" t="str">
        <f t="shared" si="14"/>
        <v/>
      </c>
      <c r="D98" s="84" t="str">
        <f t="shared" si="15"/>
        <v/>
      </c>
      <c r="E98" s="83" t="str">
        <f t="shared" ref="E98:E109" si="16">IF(MID(A98,3,1)="-",MID(A98,4,1),IF(MID(A98,3,1)=".",MID(A98,6,1),MID(A98,5,1)))</f>
        <v/>
      </c>
      <c r="F98" s="82" t="str">
        <f t="shared" ref="F98:F122" si="17">IF(MID(A98,3,1)="-",MID(A98,6,1),IF(MID(A98,3,1)=".",MID(A98,8,1),MID(A98,7,1)))</f>
        <v/>
      </c>
      <c r="G98" s="85"/>
    </row>
    <row r="99" spans="2:7" x14ac:dyDescent="0.25">
      <c r="B99" s="82" t="str">
        <f t="shared" si="13"/>
        <v/>
      </c>
      <c r="C99" s="82" t="str">
        <f t="shared" si="14"/>
        <v/>
      </c>
      <c r="D99" s="84" t="str">
        <f t="shared" si="15"/>
        <v/>
      </c>
      <c r="E99" s="83" t="str">
        <f t="shared" si="16"/>
        <v/>
      </c>
      <c r="F99" s="82" t="str">
        <f t="shared" si="17"/>
        <v/>
      </c>
      <c r="G99" s="85"/>
    </row>
    <row r="100" spans="2:7" x14ac:dyDescent="0.25">
      <c r="B100" s="82" t="str">
        <f t="shared" si="13"/>
        <v/>
      </c>
      <c r="C100" s="82" t="str">
        <f t="shared" si="14"/>
        <v/>
      </c>
      <c r="D100" s="84" t="str">
        <f t="shared" ref="D100:D109" si="18">C100</f>
        <v/>
      </c>
      <c r="E100" s="83" t="str">
        <f t="shared" si="16"/>
        <v/>
      </c>
      <c r="F100" s="82" t="str">
        <f t="shared" si="17"/>
        <v/>
      </c>
      <c r="G100" s="85"/>
    </row>
    <row r="101" spans="2:7" x14ac:dyDescent="0.25">
      <c r="B101" s="82" t="str">
        <f t="shared" si="13"/>
        <v/>
      </c>
      <c r="C101" s="82" t="str">
        <f t="shared" si="14"/>
        <v/>
      </c>
      <c r="D101" s="84" t="str">
        <f t="shared" si="18"/>
        <v/>
      </c>
      <c r="E101" s="83" t="str">
        <f t="shared" si="16"/>
        <v/>
      </c>
      <c r="F101" s="82" t="str">
        <f t="shared" si="17"/>
        <v/>
      </c>
      <c r="G101" s="85" t="str">
        <f t="shared" ref="G101:G109" si="19">RIGHT(A101,1)</f>
        <v/>
      </c>
    </row>
    <row r="102" spans="2:7" x14ac:dyDescent="0.25">
      <c r="B102" s="82" t="str">
        <f t="shared" si="13"/>
        <v/>
      </c>
      <c r="C102" s="82" t="str">
        <f t="shared" si="14"/>
        <v/>
      </c>
      <c r="D102" s="84" t="str">
        <f t="shared" si="18"/>
        <v/>
      </c>
      <c r="E102" s="83" t="str">
        <f t="shared" si="16"/>
        <v/>
      </c>
      <c r="F102" s="82" t="str">
        <f t="shared" si="17"/>
        <v/>
      </c>
      <c r="G102" s="85" t="str">
        <f t="shared" si="19"/>
        <v/>
      </c>
    </row>
    <row r="103" spans="2:7" x14ac:dyDescent="0.25">
      <c r="B103" s="82" t="str">
        <f t="shared" si="13"/>
        <v/>
      </c>
      <c r="C103" s="82" t="str">
        <f t="shared" si="14"/>
        <v/>
      </c>
      <c r="D103" s="84" t="str">
        <f t="shared" si="18"/>
        <v/>
      </c>
      <c r="E103" s="83" t="str">
        <f t="shared" si="16"/>
        <v/>
      </c>
      <c r="F103" s="82" t="str">
        <f t="shared" si="17"/>
        <v/>
      </c>
      <c r="G103" s="85" t="str">
        <f t="shared" si="19"/>
        <v/>
      </c>
    </row>
    <row r="104" spans="2:7" x14ac:dyDescent="0.25">
      <c r="B104" s="82" t="str">
        <f t="shared" si="13"/>
        <v/>
      </c>
      <c r="C104" s="82" t="str">
        <f t="shared" si="14"/>
        <v/>
      </c>
      <c r="D104" s="84" t="str">
        <f t="shared" si="18"/>
        <v/>
      </c>
      <c r="E104" s="83" t="str">
        <f t="shared" si="16"/>
        <v/>
      </c>
      <c r="F104" s="82" t="str">
        <f t="shared" si="17"/>
        <v/>
      </c>
      <c r="G104" s="85" t="str">
        <f t="shared" si="19"/>
        <v/>
      </c>
    </row>
    <row r="105" spans="2:7" x14ac:dyDescent="0.25">
      <c r="B105" s="82" t="str">
        <f t="shared" si="13"/>
        <v/>
      </c>
      <c r="C105" s="82" t="str">
        <f t="shared" si="14"/>
        <v/>
      </c>
      <c r="D105" s="84" t="str">
        <f t="shared" si="18"/>
        <v/>
      </c>
      <c r="E105" s="83" t="str">
        <f t="shared" si="16"/>
        <v/>
      </c>
      <c r="F105" s="82" t="str">
        <f t="shared" si="17"/>
        <v/>
      </c>
      <c r="G105" s="85" t="str">
        <f t="shared" si="19"/>
        <v/>
      </c>
    </row>
    <row r="106" spans="2:7" x14ac:dyDescent="0.25">
      <c r="B106" s="82" t="str">
        <f t="shared" si="13"/>
        <v/>
      </c>
      <c r="C106" s="82" t="str">
        <f t="shared" si="14"/>
        <v/>
      </c>
      <c r="D106" s="84" t="str">
        <f t="shared" si="18"/>
        <v/>
      </c>
      <c r="E106" s="83" t="str">
        <f t="shared" si="16"/>
        <v/>
      </c>
      <c r="F106" s="82" t="str">
        <f t="shared" si="17"/>
        <v/>
      </c>
      <c r="G106" s="85" t="str">
        <f t="shared" si="19"/>
        <v/>
      </c>
    </row>
    <row r="107" spans="2:7" x14ac:dyDescent="0.25">
      <c r="B107" s="82" t="str">
        <f t="shared" si="13"/>
        <v/>
      </c>
      <c r="C107" s="82" t="str">
        <f t="shared" si="14"/>
        <v/>
      </c>
      <c r="D107" s="84" t="str">
        <f t="shared" si="18"/>
        <v/>
      </c>
      <c r="E107" s="83" t="str">
        <f t="shared" si="16"/>
        <v/>
      </c>
      <c r="F107" s="82" t="str">
        <f t="shared" si="17"/>
        <v/>
      </c>
      <c r="G107" s="85" t="str">
        <f t="shared" si="19"/>
        <v/>
      </c>
    </row>
    <row r="108" spans="2:7" x14ac:dyDescent="0.25">
      <c r="B108" s="82" t="str">
        <f t="shared" si="13"/>
        <v/>
      </c>
      <c r="C108" s="82" t="str">
        <f t="shared" si="14"/>
        <v/>
      </c>
      <c r="D108" s="84" t="str">
        <f t="shared" si="18"/>
        <v/>
      </c>
      <c r="E108" s="83" t="str">
        <f t="shared" si="16"/>
        <v/>
      </c>
      <c r="F108" s="82" t="str">
        <f t="shared" si="17"/>
        <v/>
      </c>
      <c r="G108" s="85" t="str">
        <f t="shared" si="19"/>
        <v/>
      </c>
    </row>
    <row r="109" spans="2:7" x14ac:dyDescent="0.25">
      <c r="B109" s="82" t="str">
        <f t="shared" si="13"/>
        <v/>
      </c>
      <c r="C109" s="82" t="str">
        <f t="shared" si="14"/>
        <v/>
      </c>
      <c r="D109" s="84" t="str">
        <f t="shared" si="18"/>
        <v/>
      </c>
      <c r="E109" s="83" t="str">
        <f t="shared" si="16"/>
        <v/>
      </c>
      <c r="F109" s="82" t="str">
        <f t="shared" si="17"/>
        <v/>
      </c>
      <c r="G109" s="85" t="str">
        <f t="shared" si="19"/>
        <v/>
      </c>
    </row>
    <row r="110" spans="2:7" x14ac:dyDescent="0.25">
      <c r="B110" s="82" t="str">
        <f t="shared" si="13"/>
        <v/>
      </c>
      <c r="D110" s="84"/>
      <c r="E110" s="82"/>
      <c r="F110" s="82" t="str">
        <f t="shared" si="17"/>
        <v/>
      </c>
      <c r="G110" s="85"/>
    </row>
    <row r="111" spans="2:7" x14ac:dyDescent="0.25">
      <c r="B111" s="82" t="str">
        <f t="shared" si="13"/>
        <v/>
      </c>
      <c r="D111" s="84"/>
      <c r="E111" s="82"/>
      <c r="F111" s="82" t="str">
        <f t="shared" si="17"/>
        <v/>
      </c>
      <c r="G111" s="85"/>
    </row>
    <row r="112" spans="2:7" x14ac:dyDescent="0.25">
      <c r="B112" s="82" t="str">
        <f t="shared" si="13"/>
        <v/>
      </c>
      <c r="D112" s="84"/>
      <c r="E112" s="82"/>
      <c r="F112" s="82" t="str">
        <f t="shared" si="17"/>
        <v/>
      </c>
      <c r="G112" s="85"/>
    </row>
    <row r="113" spans="2:7" x14ac:dyDescent="0.25">
      <c r="B113" s="82" t="str">
        <f t="shared" si="13"/>
        <v/>
      </c>
      <c r="D113" s="84"/>
      <c r="E113" s="82"/>
      <c r="F113" s="82" t="str">
        <f t="shared" si="17"/>
        <v/>
      </c>
      <c r="G113" s="85"/>
    </row>
    <row r="114" spans="2:7" x14ac:dyDescent="0.25">
      <c r="B114" s="82" t="str">
        <f t="shared" si="13"/>
        <v/>
      </c>
      <c r="D114" s="84"/>
      <c r="E114" s="82"/>
      <c r="F114" s="82" t="str">
        <f t="shared" si="17"/>
        <v/>
      </c>
      <c r="G114" s="85"/>
    </row>
    <row r="115" spans="2:7" x14ac:dyDescent="0.25">
      <c r="B115" s="82" t="str">
        <f t="shared" si="13"/>
        <v/>
      </c>
      <c r="D115" s="84"/>
      <c r="E115" s="82"/>
      <c r="F115" s="82" t="str">
        <f t="shared" si="17"/>
        <v/>
      </c>
      <c r="G115" s="85"/>
    </row>
    <row r="116" spans="2:7" x14ac:dyDescent="0.25">
      <c r="B116" s="82" t="str">
        <f t="shared" si="13"/>
        <v/>
      </c>
      <c r="D116" s="84"/>
      <c r="E116" s="82"/>
      <c r="F116" s="82" t="str">
        <f t="shared" si="17"/>
        <v/>
      </c>
      <c r="G116" s="85"/>
    </row>
    <row r="117" spans="2:7" x14ac:dyDescent="0.25">
      <c r="B117" s="82" t="str">
        <f t="shared" si="13"/>
        <v/>
      </c>
      <c r="D117" s="84"/>
      <c r="E117" s="82"/>
      <c r="F117" s="82" t="str">
        <f t="shared" si="17"/>
        <v/>
      </c>
      <c r="G117" s="85"/>
    </row>
    <row r="118" spans="2:7" x14ac:dyDescent="0.25">
      <c r="B118" s="82" t="str">
        <f t="shared" si="13"/>
        <v/>
      </c>
      <c r="D118" s="84"/>
      <c r="E118" s="82"/>
      <c r="F118" s="82" t="str">
        <f t="shared" si="17"/>
        <v/>
      </c>
      <c r="G118" s="85"/>
    </row>
    <row r="119" spans="2:7" x14ac:dyDescent="0.25">
      <c r="B119" s="82" t="str">
        <f t="shared" si="13"/>
        <v/>
      </c>
      <c r="D119" s="84"/>
      <c r="E119" s="82"/>
      <c r="F119" s="82" t="str">
        <f t="shared" si="17"/>
        <v/>
      </c>
      <c r="G119" s="85"/>
    </row>
    <row r="120" spans="2:7" x14ac:dyDescent="0.25">
      <c r="B120" s="82" t="str">
        <f t="shared" si="13"/>
        <v/>
      </c>
      <c r="D120" s="84"/>
      <c r="E120" s="82"/>
      <c r="F120" s="82" t="str">
        <f t="shared" si="17"/>
        <v/>
      </c>
      <c r="G120" s="85"/>
    </row>
    <row r="121" spans="2:7" x14ac:dyDescent="0.25">
      <c r="B121" s="82" t="str">
        <f t="shared" si="13"/>
        <v/>
      </c>
      <c r="D121" s="84"/>
      <c r="E121" s="82"/>
      <c r="F121" s="82" t="str">
        <f t="shared" si="17"/>
        <v/>
      </c>
      <c r="G121" s="85"/>
    </row>
    <row r="122" spans="2:7" x14ac:dyDescent="0.25">
      <c r="B122" s="82" t="str">
        <f t="shared" si="13"/>
        <v/>
      </c>
      <c r="D122" s="84"/>
      <c r="E122" s="82"/>
      <c r="F122" s="82" t="str">
        <f t="shared" si="17"/>
        <v/>
      </c>
      <c r="G122" s="85"/>
    </row>
    <row r="123" spans="2:7" x14ac:dyDescent="0.25">
      <c r="D123" s="84"/>
      <c r="E123" s="82"/>
      <c r="G123" s="85"/>
    </row>
    <row r="124" spans="2:7" x14ac:dyDescent="0.25">
      <c r="D124" s="84"/>
      <c r="E124" s="82"/>
      <c r="G124" s="85"/>
    </row>
  </sheetData>
  <autoFilter ref="A1:I124"/>
  <dataValidations count="3">
    <dataValidation type="list" errorStyle="warning" allowBlank="1" showInputMessage="1" showErrorMessage="1" sqref="L21">
      <formula1>$P$19:$P$20</formula1>
    </dataValidation>
    <dataValidation type="list" allowBlank="1" showInputMessage="1" showErrorMessage="1" sqref="L22">
      <formula1>$O$17:$O$20</formula1>
    </dataValidation>
    <dataValidation type="list" allowBlank="1" showInputMessage="1" showErrorMessage="1" sqref="L23">
      <formula1>$N$18:$N$19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U208"/>
  <sheetViews>
    <sheetView workbookViewId="0">
      <selection activeCell="N2" sqref="N2:N193"/>
    </sheetView>
  </sheetViews>
  <sheetFormatPr defaultColWidth="44" defaultRowHeight="15" x14ac:dyDescent="0.25"/>
  <cols>
    <col min="1" max="1" width="4.7109375" style="1" bestFit="1" customWidth="1"/>
    <col min="2" max="2" width="19.5703125" style="1" customWidth="1"/>
    <col min="3" max="3" width="8.42578125" style="1" bestFit="1" customWidth="1"/>
    <col min="4" max="4" width="7.5703125" style="1" bestFit="1" customWidth="1"/>
    <col min="5" max="5" width="8.85546875" style="1" bestFit="1" customWidth="1"/>
    <col min="6" max="6" width="8.28515625" style="56" bestFit="1" customWidth="1"/>
    <col min="7" max="7" width="11.7109375" style="51" bestFit="1" customWidth="1"/>
    <col min="8" max="8" width="11.85546875" style="51" bestFit="1" customWidth="1"/>
    <col min="9" max="9" width="17.5703125" bestFit="1" customWidth="1"/>
    <col min="10" max="10" width="10" style="51" customWidth="1"/>
    <col min="11" max="11" width="9.42578125" style="51" bestFit="1" customWidth="1"/>
    <col min="12" max="13" width="13.42578125" style="51" bestFit="1" customWidth="1"/>
    <col min="14" max="14" width="25.5703125" style="56" bestFit="1" customWidth="1"/>
    <col min="15" max="15" width="13.42578125" style="58" bestFit="1" customWidth="1"/>
    <col min="16" max="16" width="10.85546875" style="149" hidden="1" customWidth="1"/>
    <col min="17" max="17" width="23.85546875" style="150" hidden="1" customWidth="1"/>
    <col min="18" max="18" width="8.5703125" style="150" hidden="1" customWidth="1"/>
    <col min="19" max="19" width="10.7109375" style="150" hidden="1" customWidth="1"/>
    <col min="20" max="20" width="11.42578125" style="150" hidden="1" customWidth="1"/>
    <col min="21" max="21" width="21" style="150" hidden="1" customWidth="1"/>
    <col min="22" max="22" width="8.7109375" style="150" hidden="1" customWidth="1"/>
    <col min="23" max="23" width="14.28515625" style="150" hidden="1" customWidth="1"/>
    <col min="24" max="24" width="8.85546875" style="150" hidden="1" customWidth="1"/>
    <col min="25" max="25" width="13.85546875" style="150" hidden="1" customWidth="1"/>
    <col min="26" max="26" width="16" style="150" hidden="1" customWidth="1"/>
    <col min="27" max="27" width="20.5703125" style="150" hidden="1" customWidth="1"/>
    <col min="28" max="28" width="24.42578125" style="150" hidden="1" customWidth="1"/>
    <col min="29" max="29" width="21.42578125" style="150" hidden="1" customWidth="1"/>
    <col min="30" max="30" width="19.28515625" style="150" hidden="1" customWidth="1"/>
    <col min="31" max="31" width="18.7109375" style="150" hidden="1" customWidth="1"/>
    <col min="32" max="32" width="22.28515625" style="150" hidden="1" customWidth="1"/>
    <col min="33" max="33" width="2" style="150" hidden="1" customWidth="1"/>
    <col min="34" max="34" width="46.5703125" style="150" hidden="1" customWidth="1"/>
    <col min="35" max="35" width="25.28515625" style="150" hidden="1" customWidth="1"/>
    <col min="36" max="36" width="22.85546875" style="150" hidden="1" customWidth="1"/>
    <col min="37" max="37" width="24.140625" style="150" hidden="1" customWidth="1"/>
    <col min="38" max="38" width="20" style="150" hidden="1" customWidth="1"/>
    <col min="39" max="39" width="24.28515625" style="150" hidden="1" customWidth="1"/>
    <col min="40" max="40" width="21" style="150" hidden="1" customWidth="1"/>
    <col min="41" max="41" width="20.28515625" style="150" hidden="1" customWidth="1"/>
    <col min="42" max="42" width="25.5703125" style="150" hidden="1" customWidth="1"/>
    <col min="43" max="43" width="20.28515625" style="150" hidden="1" customWidth="1"/>
    <col min="44" max="44" width="23.85546875" style="150" hidden="1" customWidth="1"/>
    <col min="45" max="45" width="21.140625" style="150" hidden="1" customWidth="1"/>
    <col min="46" max="46" width="25.5703125" style="150" hidden="1" customWidth="1"/>
    <col min="47" max="47" width="13.85546875" style="150" hidden="1" customWidth="1"/>
    <col min="48" max="48" width="14" style="150" hidden="1" customWidth="1"/>
    <col min="49" max="49" width="25.5703125" style="150" hidden="1" customWidth="1"/>
    <col min="50" max="50" width="23.42578125" style="150" hidden="1" customWidth="1"/>
    <col min="51" max="51" width="11.85546875" style="150" hidden="1" customWidth="1"/>
    <col min="52" max="52" width="14.7109375" style="150" hidden="1" customWidth="1"/>
    <col min="53" max="53" width="24" style="150" hidden="1" customWidth="1"/>
    <col min="54" max="54" width="14" style="150" hidden="1" customWidth="1"/>
    <col min="55" max="56" width="18.28515625" style="150" hidden="1" customWidth="1"/>
    <col min="57" max="57" width="18.85546875" style="149" hidden="1" customWidth="1"/>
    <col min="58" max="58" width="24.28515625" style="149" hidden="1" customWidth="1"/>
    <col min="59" max="59" width="22.28515625" style="149" hidden="1" customWidth="1"/>
    <col min="60" max="60" width="20.85546875" style="149" hidden="1" customWidth="1"/>
    <col min="61" max="61" width="20.7109375" style="149" hidden="1" customWidth="1"/>
    <col min="62" max="62" width="23.5703125" style="149" hidden="1" customWidth="1"/>
    <col min="63" max="63" width="23.42578125" style="149" hidden="1" customWidth="1"/>
    <col min="64" max="64" width="22.42578125" style="149" hidden="1" customWidth="1"/>
    <col min="65" max="65" width="19.140625" style="149" hidden="1" customWidth="1"/>
    <col min="66" max="66" width="24" style="149" hidden="1" customWidth="1"/>
    <col min="67" max="67" width="19" style="149" hidden="1" customWidth="1"/>
    <col min="68" max="68" width="20.28515625" style="149" hidden="1" customWidth="1"/>
    <col min="69" max="69" width="13.7109375" style="149" hidden="1" customWidth="1"/>
    <col min="70" max="70" width="23.85546875" style="149" hidden="1" customWidth="1"/>
    <col min="71" max="71" width="23.28515625" style="149" hidden="1" customWidth="1"/>
    <col min="72" max="72" width="16.5703125" style="149" hidden="1" customWidth="1"/>
    <col min="73" max="73" width="20.140625" style="149" hidden="1" customWidth="1"/>
    <col min="74" max="107" width="71.85546875" style="1" customWidth="1"/>
    <col min="108" max="16384" width="44" style="1"/>
  </cols>
  <sheetData>
    <row r="1" spans="1:73" s="94" customFormat="1" ht="63.75" customHeight="1" thickBot="1" x14ac:dyDescent="0.3">
      <c r="A1" s="94" t="s">
        <v>120</v>
      </c>
      <c r="B1" s="95"/>
      <c r="C1" s="106" t="s">
        <v>183</v>
      </c>
      <c r="D1" s="106" t="s">
        <v>156</v>
      </c>
      <c r="E1" s="106" t="s">
        <v>157</v>
      </c>
      <c r="F1" s="95" t="s">
        <v>38</v>
      </c>
      <c r="G1" s="96" t="s">
        <v>50</v>
      </c>
      <c r="H1" s="96" t="s">
        <v>115</v>
      </c>
      <c r="I1" s="96" t="s">
        <v>13</v>
      </c>
      <c r="J1" s="95" t="s">
        <v>273</v>
      </c>
      <c r="K1" s="96" t="s">
        <v>36</v>
      </c>
      <c r="L1" s="95" t="s">
        <v>139</v>
      </c>
      <c r="M1" s="96" t="s">
        <v>54</v>
      </c>
      <c r="N1" s="96" t="s">
        <v>275</v>
      </c>
      <c r="O1" s="97" t="s">
        <v>116</v>
      </c>
      <c r="P1" s="147" t="s">
        <v>121</v>
      </c>
      <c r="Q1" s="148" t="s">
        <v>122</v>
      </c>
      <c r="R1" s="148" t="str">
        <f t="array" ref="R1:AH2">TRANSPOSE('Experimental Description'!A2:B18)</f>
        <v>Project</v>
      </c>
      <c r="S1" s="148" t="str">
        <v>ELN ref</v>
      </c>
      <c r="T1" s="148" t="str">
        <v>Scientist</v>
      </c>
      <c r="U1" s="148" t="str">
        <v>Start Date (dd-mm-yy)</v>
      </c>
      <c r="V1" s="148" t="str">
        <v xml:space="preserve">Iteration </v>
      </c>
      <c r="W1" s="148" t="str">
        <v>Compound Ref</v>
      </c>
      <c r="X1" s="148" t="str">
        <v>Batch ref</v>
      </c>
      <c r="Y1" s="148" t="str">
        <v>Purity (%w/w)</v>
      </c>
      <c r="Z1" s="148" t="str">
        <v>Input polymorph</v>
      </c>
      <c r="AA1" s="148" t="str">
        <v>Manual or Automated workflow</v>
      </c>
      <c r="AB1" s="148" t="str">
        <v>Nominal Technique Name</v>
      </c>
      <c r="AC1" s="148" t="str">
        <v>Vendor for Automated Equipment</v>
      </c>
      <c r="AD1" s="148" t="str">
        <v>Name of Automated Equipment</v>
      </c>
      <c r="AE1" s="148" t="str">
        <v>Polymorph Analysis Performed</v>
      </c>
      <c r="AF1" s="148" t="str">
        <v>Polymorph Analysis Measured by technique</v>
      </c>
      <c r="AG1" s="148">
        <v>0</v>
      </c>
      <c r="AH1" s="148" t="str">
        <v>Solute SMILES</v>
      </c>
      <c r="AI1" s="148" t="str">
        <f t="array" ref="AI1:AK2">TRANSPOSE(Calibration!K2:L4)</f>
        <v>Number of Calibration Stds Prepared</v>
      </c>
      <c r="AJ1" s="148" t="str">
        <v>Volumetric volume (mL)</v>
      </c>
      <c r="AK1" s="148" t="str">
        <v>Dilution factor of reaction samples</v>
      </c>
      <c r="AL1" s="148" t="str">
        <f t="array" ref="AL1:AU2">TRANSPOSE(Calibration!K16:L25)</f>
        <v>Value for m (y=mx+c)</v>
      </c>
      <c r="AM1" s="148" t="str">
        <v>Conversion factor (mg/mL for 1 AU)</v>
      </c>
      <c r="AN1" s="148" t="str">
        <v>R2 of line of best fit (if approproiate)</v>
      </c>
      <c r="AO1" s="148" t="str">
        <v xml:space="preserve">Number of data point included </v>
      </c>
      <c r="AP1" s="148" t="str">
        <v>upper limit of test (mg/mL)</v>
      </c>
      <c r="AQ1" s="148" t="str">
        <v>Analytical Instrument</v>
      </c>
      <c r="AR1" s="148" t="str">
        <v>Analytical Instrument Ref (eg Ch238)</v>
      </c>
      <c r="AS1" s="148" t="str">
        <v>For HPLC -Single nm or diode array</v>
      </c>
      <c r="AT1" s="148" t="str">
        <v>Atlas Ref</v>
      </c>
      <c r="AU1" s="148" t="str">
        <v xml:space="preserve">Method Name </v>
      </c>
      <c r="AV1" s="148" t="str">
        <f t="array" ref="AV1:BB2">TRANSPOSE('Experimental Description'!A25:B31)</f>
        <v>Vial Type</v>
      </c>
      <c r="AW1" s="148" t="str">
        <v>Volume Solvent added (uL)</v>
      </c>
      <c r="AX1" s="148" t="str">
        <v>Mass of solid added (mg)</v>
      </c>
      <c r="AY1" s="148" t="str">
        <v>Stirring type</v>
      </c>
      <c r="AZ1" s="148" t="str">
        <v>Hold Time (hrs)</v>
      </c>
      <c r="BA1" s="148" t="str">
        <v>Hold Temperature (DegC)</v>
      </c>
      <c r="BB1" s="148" t="str">
        <v>Stir Rate (rpm)</v>
      </c>
      <c r="BC1" s="148" t="str">
        <f t="array" ref="BC1:BU2">TRANSPOSE('Experimental Description'!A34:B55)</f>
        <v>Separation Method</v>
      </c>
      <c r="BD1" s="148" t="str">
        <v>Sample Volume for analysis (uL)</v>
      </c>
      <c r="BE1" s="147" t="str">
        <v>Diluent volume (uL)</v>
      </c>
      <c r="BF1" s="147" t="str">
        <v>Sample Pipette or Needle</v>
      </c>
      <c r="BG1" s="147" t="str">
        <v>Sample Pipette Tip Max Volume (uL)</v>
      </c>
      <c r="BH1" s="147" t="str">
        <v>Sample Needle Gauge (Auto)</v>
      </c>
      <c r="BI1" s="147" t="str">
        <v>Overshoot volume for sampling (uL) (Auto)</v>
      </c>
      <c r="BJ1" s="147" t="str">
        <v>Prewetting of needle/tip</v>
      </c>
      <c r="BK1" s="147" t="str">
        <v>Calibration for individual solvents</v>
      </c>
      <c r="BL1" s="147" t="str">
        <v>Touch off on side of vial</v>
      </c>
      <c r="BM1" s="147" t="str">
        <v xml:space="preserve">Diluent Solvent </v>
      </c>
      <c r="BN1" s="147" t="str">
        <v>Diluent Pipette or needle</v>
      </c>
      <c r="BO1" s="147" t="str">
        <v>Diluent pipette max volume (uL)</v>
      </c>
      <c r="BP1" s="147" t="str">
        <v>Diluent needle gauge</v>
      </c>
      <c r="BQ1" s="147" t="str">
        <v>Serial Dilution</v>
      </c>
      <c r="BR1" s="147" t="str">
        <v>How many samples made per reaction vial</v>
      </c>
      <c r="BS1" s="147" t="str">
        <v>How many injections per sample vial</v>
      </c>
      <c r="BT1" s="147" t="str">
        <v>Wavelength (nm)</v>
      </c>
      <c r="BU1" s="147" t="str">
        <v>Injection volume (uL)</v>
      </c>
    </row>
    <row r="2" spans="1:73" x14ac:dyDescent="0.25">
      <c r="A2" s="1">
        <v>1</v>
      </c>
      <c r="B2" t="s">
        <v>201</v>
      </c>
      <c r="C2" t="str">
        <f>LEFT(B2,2)</f>
        <v>A1</v>
      </c>
      <c r="D2" t="str">
        <f>MID(B2,12,1)</f>
        <v>1</v>
      </c>
      <c r="E2" t="str">
        <f>RIGHT(B2,1)</f>
        <v>1</v>
      </c>
      <c r="F2" s="56">
        <f>VLOOKUP(C2,'Experimental Design'!$A$2:$C$25,2)</f>
        <v>1</v>
      </c>
      <c r="G2" s="51">
        <f>'Experimental Description'!$B$51</f>
        <v>284</v>
      </c>
      <c r="H2" s="51">
        <f>'Experimental Description'!$B$52</f>
        <v>1</v>
      </c>
      <c r="I2" t="str">
        <f>VLOOKUP(F2,'Experimental Design'!$B$1:$C$25,2)</f>
        <v>MeTHF</v>
      </c>
      <c r="J2">
        <v>219.54300000000001</v>
      </c>
      <c r="K2" s="59">
        <f>J2*Calibration!$L$17</f>
        <v>22.131127710406147</v>
      </c>
      <c r="L2" s="59" t="s">
        <v>277</v>
      </c>
      <c r="M2" s="51" t="s">
        <v>40</v>
      </c>
      <c r="N2" s="56" t="str">
        <f>IF(K2&lt;0.1,"Below LOD",IF(K2&gt;Calibration!$L$20,IF('Record Sheet'!L2="All in solution","Greater than experimental limits","Within experimental limits"),"Within experimental limits"))</f>
        <v>Within experimental limits</v>
      </c>
      <c r="O2" s="57" t="str">
        <f>VLOOKUP(F2,'Material Form-Pattern'!$A$4:$D$27,4,TRUE)</f>
        <v/>
      </c>
      <c r="Q2" s="150" t="str">
        <f>CONCATENATE('Experimental Description'!$B$3,"-",'Experimental Description'!$B$2,"-",'Experimental Description'!$B$7,"-",'Experimental Description'!$C$5,"-",'Experimental Description'!$B$6,"-","Line ",'Record Sheet'!A2)</f>
        <v>E17-001679-AZD3293-AZ13530938-310117-1-Line 1</v>
      </c>
      <c r="R2" s="150" t="str">
        <v>AZD3293</v>
      </c>
      <c r="S2" s="150" t="str">
        <v>E17-001679</v>
      </c>
      <c r="T2" s="150" t="str">
        <v>Holly Carter</v>
      </c>
      <c r="U2" s="150" t="str">
        <v>31-01-17</v>
      </c>
      <c r="V2" s="150" t="str">
        <v>1</v>
      </c>
      <c r="W2" s="150" t="str">
        <v>AZ13530938</v>
      </c>
      <c r="X2" s="151">
        <v>0</v>
      </c>
      <c r="Y2" s="150">
        <v>83</v>
      </c>
      <c r="Z2" s="150" t="str">
        <v>Not Known</v>
      </c>
      <c r="AA2" s="150" t="str">
        <v xml:space="preserve">Manual </v>
      </c>
      <c r="AB2" s="150" t="str">
        <v>Excess Solid Manual</v>
      </c>
      <c r="AC2" s="150">
        <v>0</v>
      </c>
      <c r="AD2" s="150">
        <v>0</v>
      </c>
      <c r="AE2" s="150" t="str">
        <v>No</v>
      </c>
      <c r="AF2" s="150">
        <v>0</v>
      </c>
      <c r="AG2" s="150">
        <v>0</v>
      </c>
      <c r="AH2" s="150" t="str">
        <v>CC1=NC2(N=C1N)c3cc(Br)ccc3CC24CCCCC4</v>
      </c>
      <c r="AI2" s="150">
        <v>5</v>
      </c>
      <c r="AJ2" s="150">
        <v>100</v>
      </c>
      <c r="AK2" s="150">
        <v>31</v>
      </c>
      <c r="AL2" s="150">
        <v>9.9200999999999997</v>
      </c>
      <c r="AM2" s="150">
        <v>0.10080543542907834</v>
      </c>
      <c r="AN2" s="150">
        <v>0.99980000000000002</v>
      </c>
      <c r="AO2" s="150">
        <v>32</v>
      </c>
      <c r="AP2" s="150">
        <v>60</v>
      </c>
      <c r="AQ2" s="150" t="str">
        <v>UPLC</v>
      </c>
      <c r="AR2" s="150" t="str">
        <v>CH238</v>
      </c>
      <c r="AS2" s="150" t="str">
        <v>Single Wavelength</v>
      </c>
      <c r="AT2" s="150" t="str">
        <v>Chan_238,PC_Miscellaneous,AZD3293 - 0938 int - sol</v>
      </c>
      <c r="AU2" s="150" t="str">
        <v>AZD3293 int</v>
      </c>
      <c r="AV2" s="150" t="str">
        <v>HPLC filter vial</v>
      </c>
      <c r="AW2" s="150">
        <v>500</v>
      </c>
      <c r="AX2" s="150">
        <v>50</v>
      </c>
      <c r="AY2" s="150" t="str">
        <v>Vortex</v>
      </c>
      <c r="AZ2" s="150">
        <v>22</v>
      </c>
      <c r="BA2" s="150">
        <v>20</v>
      </c>
      <c r="BB2" s="150">
        <v>600</v>
      </c>
      <c r="BC2" s="150" t="str">
        <v>Filter Vial</v>
      </c>
      <c r="BD2" s="150">
        <v>40</v>
      </c>
      <c r="BE2" s="149">
        <v>1200</v>
      </c>
      <c r="BF2" s="149" t="str">
        <v>Pipette - PDT</v>
      </c>
      <c r="BG2" s="149">
        <v>50</v>
      </c>
      <c r="BH2" s="149">
        <v>0</v>
      </c>
      <c r="BI2" s="149">
        <v>0</v>
      </c>
      <c r="BJ2" s="149" t="str">
        <v>Yes</v>
      </c>
      <c r="BK2" s="149" t="str">
        <v>Yes</v>
      </c>
      <c r="BL2" s="149" t="str">
        <v>Yes</v>
      </c>
      <c r="BM2" s="149" t="str">
        <v>MeCN:Water (50:50)</v>
      </c>
      <c r="BN2" s="149" t="str">
        <v>Pipette - ADT - 6 channel</v>
      </c>
      <c r="BO2" s="149">
        <v>1200</v>
      </c>
      <c r="BP2" s="149">
        <v>0</v>
      </c>
      <c r="BQ2" s="149" t="str">
        <v>No</v>
      </c>
      <c r="BR2" s="149">
        <v>3</v>
      </c>
      <c r="BS2" s="149">
        <v>1</v>
      </c>
      <c r="BT2" s="149">
        <v>284</v>
      </c>
      <c r="BU2" s="149">
        <v>1</v>
      </c>
    </row>
    <row r="3" spans="1:73" x14ac:dyDescent="0.25">
      <c r="A3" s="1">
        <v>2</v>
      </c>
      <c r="B3" t="s">
        <v>202</v>
      </c>
      <c r="C3" t="str">
        <f t="shared" ref="C3:C66" si="0">LEFT(B3,2)</f>
        <v>A1</v>
      </c>
      <c r="D3" t="str">
        <f t="shared" ref="D3:D66" si="1">MID(B3,12,1)</f>
        <v>2</v>
      </c>
      <c r="E3" t="str">
        <f t="shared" ref="E3:E66" si="2">RIGHT(B3,1)</f>
        <v>1</v>
      </c>
      <c r="F3" s="56">
        <f>VLOOKUP(C3,'Experimental Design'!$A$2:$C$25,2)</f>
        <v>1</v>
      </c>
      <c r="G3" s="51">
        <f>'Experimental Description'!$B$51</f>
        <v>284</v>
      </c>
      <c r="H3" s="51">
        <f>'Experimental Description'!$B$52</f>
        <v>1</v>
      </c>
      <c r="I3" t="str">
        <f>VLOOKUP(F3,'Experimental Design'!$B$1:$C$25,2)</f>
        <v>MeTHF</v>
      </c>
      <c r="J3">
        <v>215.62100000000001</v>
      </c>
      <c r="K3" s="59">
        <f>J3*Calibration!$L$17</f>
        <v>21.735768792653303</v>
      </c>
      <c r="L3" s="59" t="s">
        <v>277</v>
      </c>
      <c r="M3" s="51" t="s">
        <v>40</v>
      </c>
      <c r="N3" s="56" t="str">
        <f>IF(K3&lt;0.1,"Below LOD",IF(K3&gt;Calibration!$L$20,IF('Record Sheet'!L3="All in solution","Greater than experimental limits","Within experimental limits"),"Within experimental limits"))</f>
        <v>Within experimental limits</v>
      </c>
      <c r="O3" s="57" t="str">
        <f>VLOOKUP(F3,'Material Form-Pattern'!$A$4:$D$27,4,TRUE)</f>
        <v/>
      </c>
      <c r="Q3" s="150" t="str">
        <f>CONCATENATE('Experimental Description'!$B$3,"-",'Experimental Description'!$B$2,"-",'Experimental Description'!$B$7,"-",'Experimental Description'!$C$5,"-",'Experimental Description'!$B$6,"-","Line ",'Record Sheet'!A3)</f>
        <v>E17-001679-AZD3293-AZ13530938-310117-1-Line 2</v>
      </c>
      <c r="R3" s="150" t="str">
        <f>R2</f>
        <v>AZD3293</v>
      </c>
      <c r="S3" s="150" t="str">
        <f t="shared" ref="S3:Z18" si="3">S2</f>
        <v>E17-001679</v>
      </c>
      <c r="T3" s="150" t="str">
        <f t="shared" si="3"/>
        <v>Holly Carter</v>
      </c>
      <c r="U3" s="150" t="str">
        <f t="shared" si="3"/>
        <v>31-01-17</v>
      </c>
      <c r="V3" s="150" t="str">
        <f t="shared" si="3"/>
        <v>1</v>
      </c>
      <c r="W3" s="150" t="str">
        <f t="shared" si="3"/>
        <v>AZ13530938</v>
      </c>
      <c r="X3" s="150">
        <f t="shared" si="3"/>
        <v>0</v>
      </c>
      <c r="Y3" s="150">
        <f t="shared" si="3"/>
        <v>83</v>
      </c>
      <c r="Z3" s="150" t="str">
        <f t="shared" si="3"/>
        <v>Not Known</v>
      </c>
      <c r="AA3" s="150" t="str">
        <f t="shared" ref="AA3" si="4">AA2</f>
        <v xml:space="preserve">Manual </v>
      </c>
      <c r="AB3" s="150" t="str">
        <f t="shared" ref="AB3" si="5">AB2</f>
        <v>Excess Solid Manual</v>
      </c>
      <c r="AC3" s="150">
        <f t="shared" ref="AC3" si="6">AC2</f>
        <v>0</v>
      </c>
      <c r="AD3" s="150">
        <f t="shared" ref="AD3" si="7">AD2</f>
        <v>0</v>
      </c>
      <c r="AE3" s="150" t="str">
        <f t="shared" ref="AE3" si="8">AE2</f>
        <v>No</v>
      </c>
      <c r="AF3" s="150">
        <f>AF2</f>
        <v>0</v>
      </c>
      <c r="AG3" s="150">
        <f t="shared" ref="AG3:AH3" si="9">AG2</f>
        <v>0</v>
      </c>
      <c r="AH3" s="150" t="str">
        <f t="shared" si="9"/>
        <v>CC1=NC2(N=C1N)c3cc(Br)ccc3CC24CCCCC4</v>
      </c>
      <c r="AI3" s="150">
        <f t="shared" ref="AI3:AK3" si="10">AI2</f>
        <v>5</v>
      </c>
      <c r="AJ3" s="150">
        <f t="shared" si="10"/>
        <v>100</v>
      </c>
      <c r="AK3" s="150">
        <f t="shared" si="10"/>
        <v>31</v>
      </c>
      <c r="AL3" s="150">
        <f t="shared" ref="AL3" si="11">AL2</f>
        <v>9.9200999999999997</v>
      </c>
      <c r="AM3" s="150">
        <f t="shared" ref="AM3" si="12">AM2</f>
        <v>0.10080543542907834</v>
      </c>
      <c r="AN3" s="150">
        <f t="shared" ref="AN3" si="13">AN2</f>
        <v>0.99980000000000002</v>
      </c>
      <c r="AO3" s="150">
        <f t="shared" ref="AO3" si="14">AO2</f>
        <v>32</v>
      </c>
      <c r="AP3" s="150">
        <f t="shared" ref="AP3" si="15">AP2</f>
        <v>60</v>
      </c>
      <c r="AQ3" s="150" t="str">
        <f t="shared" ref="AQ3" si="16">AQ2</f>
        <v>UPLC</v>
      </c>
      <c r="AR3" s="150" t="str">
        <f t="shared" ref="AR3" si="17">AR2</f>
        <v>CH238</v>
      </c>
      <c r="AS3" s="150" t="str">
        <f t="shared" ref="AS3" si="18">AS2</f>
        <v>Single Wavelength</v>
      </c>
      <c r="AT3" s="150" t="str">
        <f t="shared" ref="AT3" si="19">AT2</f>
        <v>Chan_238,PC_Miscellaneous,AZD3293 - 0938 int - sol</v>
      </c>
      <c r="AU3" s="150" t="str">
        <f t="shared" ref="AU3" si="20">AU2</f>
        <v>AZD3293 int</v>
      </c>
      <c r="AV3" s="150" t="str">
        <f t="shared" ref="AV3" si="21">AV2</f>
        <v>HPLC filter vial</v>
      </c>
      <c r="AW3" s="150">
        <f t="shared" ref="AW3" si="22">AW2</f>
        <v>500</v>
      </c>
      <c r="AX3" s="150">
        <f t="shared" ref="AX3" si="23">AX2</f>
        <v>50</v>
      </c>
      <c r="AY3" s="150" t="str">
        <f t="shared" ref="AY3" si="24">AY2</f>
        <v>Vortex</v>
      </c>
      <c r="AZ3" s="150">
        <f t="shared" ref="AZ3" si="25">AZ2</f>
        <v>22</v>
      </c>
      <c r="BA3" s="150">
        <f t="shared" ref="BA3" si="26">BA2</f>
        <v>20</v>
      </c>
      <c r="BB3" s="150">
        <f t="shared" ref="BB3" si="27">BB2</f>
        <v>600</v>
      </c>
      <c r="BC3" s="150" t="str">
        <f t="shared" ref="BC3" si="28">BC2</f>
        <v>Filter Vial</v>
      </c>
      <c r="BD3" s="150">
        <f t="shared" ref="BD3" si="29">BD2</f>
        <v>40</v>
      </c>
      <c r="BE3" s="150">
        <f t="shared" ref="BE3" si="30">BE2</f>
        <v>1200</v>
      </c>
      <c r="BF3" s="150" t="str">
        <f t="shared" ref="BF3" si="31">BF2</f>
        <v>Pipette - PDT</v>
      </c>
      <c r="BG3" s="150">
        <f t="shared" ref="BG3" si="32">BG2</f>
        <v>50</v>
      </c>
      <c r="BH3" s="150">
        <f t="shared" ref="BH3" si="33">BH2</f>
        <v>0</v>
      </c>
      <c r="BI3" s="150">
        <f t="shared" ref="BI3" si="34">BI2</f>
        <v>0</v>
      </c>
      <c r="BJ3" s="150" t="str">
        <f t="shared" ref="BJ3" si="35">BJ2</f>
        <v>Yes</v>
      </c>
      <c r="BK3" s="150" t="str">
        <f t="shared" ref="BK3" si="36">BK2</f>
        <v>Yes</v>
      </c>
      <c r="BL3" s="150" t="str">
        <f t="shared" ref="BL3" si="37">BL2</f>
        <v>Yes</v>
      </c>
      <c r="BM3" s="150" t="str">
        <f t="shared" ref="BM3" si="38">BM2</f>
        <v>MeCN:Water (50:50)</v>
      </c>
      <c r="BN3" s="150" t="str">
        <f t="shared" ref="BN3" si="39">BN2</f>
        <v>Pipette - ADT - 6 channel</v>
      </c>
      <c r="BO3" s="150">
        <f t="shared" ref="BO3" si="40">BO2</f>
        <v>1200</v>
      </c>
      <c r="BP3" s="150">
        <f t="shared" ref="BP3" si="41">BP2</f>
        <v>0</v>
      </c>
      <c r="BQ3" s="150" t="str">
        <f t="shared" ref="BQ3" si="42">BQ2</f>
        <v>No</v>
      </c>
      <c r="BR3" s="150">
        <f t="shared" ref="BR3" si="43">BR2</f>
        <v>3</v>
      </c>
      <c r="BS3" s="150">
        <f t="shared" ref="BS3" si="44">BS2</f>
        <v>1</v>
      </c>
      <c r="BT3" s="150">
        <f t="shared" ref="BT3" si="45">BT2</f>
        <v>284</v>
      </c>
      <c r="BU3" s="150">
        <f t="shared" ref="BU3" si="46">BU2</f>
        <v>1</v>
      </c>
    </row>
    <row r="4" spans="1:73" x14ac:dyDescent="0.25">
      <c r="A4" s="1">
        <v>3</v>
      </c>
      <c r="B4" t="s">
        <v>203</v>
      </c>
      <c r="C4" t="str">
        <f t="shared" si="0"/>
        <v>A1</v>
      </c>
      <c r="D4" t="str">
        <f t="shared" si="1"/>
        <v>3</v>
      </c>
      <c r="E4" t="str">
        <f t="shared" si="2"/>
        <v>1</v>
      </c>
      <c r="F4" s="56">
        <f>VLOOKUP(C4,'Experimental Design'!$A$2:$C$25,2)</f>
        <v>1</v>
      </c>
      <c r="G4" s="51">
        <f>'Experimental Description'!$B$51</f>
        <v>284</v>
      </c>
      <c r="H4" s="51">
        <f>'Experimental Description'!$B$52</f>
        <v>1</v>
      </c>
      <c r="I4" t="str">
        <f>VLOOKUP(F4,'Experimental Design'!$B$1:$C$25,2)</f>
        <v>MeTHF</v>
      </c>
      <c r="J4">
        <v>214.80199999999999</v>
      </c>
      <c r="K4" s="59">
        <f>J4*Calibration!$L$17</f>
        <v>21.653209141036886</v>
      </c>
      <c r="L4" s="59" t="s">
        <v>277</v>
      </c>
      <c r="M4" s="51" t="s">
        <v>40</v>
      </c>
      <c r="N4" s="56" t="str">
        <f>IF(K4&lt;0.1,"Below LOD",IF(K4&gt;Calibration!$L$20,IF('Record Sheet'!L4="All in solution","Greater than experimental limits","Within experimental limits"),"Within experimental limits"))</f>
        <v>Within experimental limits</v>
      </c>
      <c r="O4" s="57" t="str">
        <f>VLOOKUP(F4,'Material Form-Pattern'!$A$4:$D$27,4,TRUE)</f>
        <v/>
      </c>
      <c r="Q4" s="150" t="str">
        <f>CONCATENATE('Experimental Description'!$B$3,"-",'Experimental Description'!$B$2,"-",'Experimental Description'!$B$7,"-",'Experimental Description'!$C$5,"-",'Experimental Description'!$B$6,"-","Line ",'Record Sheet'!A4)</f>
        <v>E17-001679-AZD3293-AZ13530938-310117-1-Line 3</v>
      </c>
      <c r="R4" s="150" t="str">
        <f t="shared" ref="R4:R67" si="47">R3</f>
        <v>AZD3293</v>
      </c>
      <c r="S4" s="150" t="str">
        <f t="shared" ref="S4:S67" si="48">S3</f>
        <v>E17-001679</v>
      </c>
      <c r="T4" s="150" t="str">
        <f t="shared" ref="T4:T67" si="49">T3</f>
        <v>Holly Carter</v>
      </c>
      <c r="U4" s="150" t="str">
        <f t="shared" ref="U4:U67" si="50">U3</f>
        <v>31-01-17</v>
      </c>
      <c r="V4" s="150" t="str">
        <f t="shared" ref="V4:V67" si="51">V3</f>
        <v>1</v>
      </c>
      <c r="W4" s="150" t="str">
        <f t="shared" ref="W4:W67" si="52">W3</f>
        <v>AZ13530938</v>
      </c>
      <c r="X4" s="150">
        <f t="shared" ref="X4:X67" si="53">X3</f>
        <v>0</v>
      </c>
      <c r="Y4" s="150">
        <f t="shared" ref="Y4:Z67" si="54">Y3</f>
        <v>83</v>
      </c>
      <c r="Z4" s="150" t="str">
        <f t="shared" si="3"/>
        <v>Not Known</v>
      </c>
      <c r="AA4" s="150" t="str">
        <f t="shared" ref="AA4:AA67" si="55">AA3</f>
        <v xml:space="preserve">Manual </v>
      </c>
      <c r="AB4" s="150" t="str">
        <f t="shared" ref="AB4:AB67" si="56">AB3</f>
        <v>Excess Solid Manual</v>
      </c>
      <c r="AC4" s="150">
        <f t="shared" ref="AC4:AC67" si="57">AC3</f>
        <v>0</v>
      </c>
      <c r="AD4" s="150">
        <f t="shared" ref="AD4:AD67" si="58">AD3</f>
        <v>0</v>
      </c>
      <c r="AE4" s="150" t="str">
        <f t="shared" ref="AE4:AE67" si="59">AE3</f>
        <v>No</v>
      </c>
      <c r="AF4" s="150">
        <f>AF3</f>
        <v>0</v>
      </c>
      <c r="AG4" s="150">
        <f t="shared" ref="AG4:AG67" si="60">AG3</f>
        <v>0</v>
      </c>
      <c r="AH4" s="150" t="str">
        <f t="shared" ref="AH4:AH67" si="61">AH3</f>
        <v>CC1=NC2(N=C1N)c3cc(Br)ccc3CC24CCCCC4</v>
      </c>
      <c r="AI4" s="150">
        <f t="shared" ref="AI4:AI67" si="62">AI3</f>
        <v>5</v>
      </c>
      <c r="AJ4" s="150">
        <f t="shared" ref="AJ4:AJ67" si="63">AJ3</f>
        <v>100</v>
      </c>
      <c r="AK4" s="150">
        <f t="shared" ref="AK4:AK67" si="64">AK3</f>
        <v>31</v>
      </c>
      <c r="AL4" s="150">
        <f t="shared" ref="AL4:AL67" si="65">AL3</f>
        <v>9.9200999999999997</v>
      </c>
      <c r="AM4" s="150">
        <f t="shared" ref="AM4:AM67" si="66">AM3</f>
        <v>0.10080543542907834</v>
      </c>
      <c r="AN4" s="150">
        <f t="shared" ref="AN4:AN67" si="67">AN3</f>
        <v>0.99980000000000002</v>
      </c>
      <c r="AO4" s="150">
        <f t="shared" ref="AO4:AO67" si="68">AO3</f>
        <v>32</v>
      </c>
      <c r="AP4" s="150">
        <f t="shared" ref="AP4:AP67" si="69">AP3</f>
        <v>60</v>
      </c>
      <c r="AQ4" s="150" t="str">
        <f t="shared" ref="AQ4:AQ67" si="70">AQ3</f>
        <v>UPLC</v>
      </c>
      <c r="AR4" s="150" t="str">
        <f t="shared" ref="AR4:AR67" si="71">AR3</f>
        <v>CH238</v>
      </c>
      <c r="AS4" s="150" t="str">
        <f t="shared" ref="AS4:AS67" si="72">AS3</f>
        <v>Single Wavelength</v>
      </c>
      <c r="AT4" s="150" t="str">
        <f t="shared" ref="AT4:AT67" si="73">AT3</f>
        <v>Chan_238,PC_Miscellaneous,AZD3293 - 0938 int - sol</v>
      </c>
      <c r="AU4" s="150" t="str">
        <f t="shared" ref="AU4:AU67" si="74">AU3</f>
        <v>AZD3293 int</v>
      </c>
      <c r="AV4" s="150" t="str">
        <f t="shared" ref="AV4:AV67" si="75">AV3</f>
        <v>HPLC filter vial</v>
      </c>
      <c r="AW4" s="150">
        <f t="shared" ref="AW4:AW67" si="76">AW3</f>
        <v>500</v>
      </c>
      <c r="AX4" s="150">
        <f t="shared" ref="AX4:AX67" si="77">AX3</f>
        <v>50</v>
      </c>
      <c r="AY4" s="150" t="str">
        <f t="shared" ref="AY4:AY67" si="78">AY3</f>
        <v>Vortex</v>
      </c>
      <c r="AZ4" s="150">
        <f t="shared" ref="AZ4:AZ67" si="79">AZ3</f>
        <v>22</v>
      </c>
      <c r="BA4" s="150">
        <f t="shared" ref="BA4:BA67" si="80">BA3</f>
        <v>20</v>
      </c>
      <c r="BB4" s="150">
        <f t="shared" ref="BB4:BB67" si="81">BB3</f>
        <v>600</v>
      </c>
      <c r="BC4" s="150" t="str">
        <f t="shared" ref="BC4:BC67" si="82">BC3</f>
        <v>Filter Vial</v>
      </c>
      <c r="BD4" s="150">
        <f t="shared" ref="BD4:BD67" si="83">BD3</f>
        <v>40</v>
      </c>
      <c r="BE4" s="150">
        <f t="shared" ref="BE4:BE67" si="84">BE3</f>
        <v>1200</v>
      </c>
      <c r="BF4" s="150" t="str">
        <f t="shared" ref="BF4:BF67" si="85">BF3</f>
        <v>Pipette - PDT</v>
      </c>
      <c r="BG4" s="150">
        <f t="shared" ref="BG4:BG67" si="86">BG3</f>
        <v>50</v>
      </c>
      <c r="BH4" s="150">
        <f t="shared" ref="BH4:BH67" si="87">BH3</f>
        <v>0</v>
      </c>
      <c r="BI4" s="150">
        <f t="shared" ref="BI4:BI67" si="88">BI3</f>
        <v>0</v>
      </c>
      <c r="BJ4" s="150" t="str">
        <f t="shared" ref="BJ4:BJ67" si="89">BJ3</f>
        <v>Yes</v>
      </c>
      <c r="BK4" s="150" t="str">
        <f t="shared" ref="BK4:BK67" si="90">BK3</f>
        <v>Yes</v>
      </c>
      <c r="BL4" s="150" t="str">
        <f t="shared" ref="BL4:BL67" si="91">BL3</f>
        <v>Yes</v>
      </c>
      <c r="BM4" s="150" t="str">
        <f t="shared" ref="BM4:BM67" si="92">BM3</f>
        <v>MeCN:Water (50:50)</v>
      </c>
      <c r="BN4" s="150" t="str">
        <f t="shared" ref="BN4:BN67" si="93">BN3</f>
        <v>Pipette - ADT - 6 channel</v>
      </c>
      <c r="BO4" s="150">
        <f t="shared" ref="BO4:BO67" si="94">BO3</f>
        <v>1200</v>
      </c>
      <c r="BP4" s="150">
        <f t="shared" ref="BP4:BP67" si="95">BP3</f>
        <v>0</v>
      </c>
      <c r="BQ4" s="150" t="str">
        <f t="shared" ref="BQ4:BQ67" si="96">BQ3</f>
        <v>No</v>
      </c>
      <c r="BR4" s="150">
        <f t="shared" ref="BR4:BR67" si="97">BR3</f>
        <v>3</v>
      </c>
      <c r="BS4" s="150">
        <f t="shared" ref="BS4:BS67" si="98">BS3</f>
        <v>1</v>
      </c>
      <c r="BT4" s="150">
        <f t="shared" ref="BT4:BT67" si="99">BT3</f>
        <v>284</v>
      </c>
      <c r="BU4" s="150">
        <f t="shared" ref="BU4:BU67" si="100">BU3</f>
        <v>1</v>
      </c>
    </row>
    <row r="5" spans="1:73" x14ac:dyDescent="0.25">
      <c r="A5" s="1">
        <v>4</v>
      </c>
      <c r="B5" t="s">
        <v>204</v>
      </c>
      <c r="C5" t="str">
        <f t="shared" si="0"/>
        <v>A2</v>
      </c>
      <c r="D5" t="str">
        <f t="shared" si="1"/>
        <v>1</v>
      </c>
      <c r="E5" t="str">
        <f t="shared" si="2"/>
        <v>1</v>
      </c>
      <c r="F5" s="56">
        <f>VLOOKUP(C5,'Experimental Design'!$A$2:$C$25,2)</f>
        <v>2</v>
      </c>
      <c r="G5" s="51">
        <f>'Experimental Description'!$B$51</f>
        <v>284</v>
      </c>
      <c r="H5" s="51">
        <f>'Experimental Description'!$B$52</f>
        <v>1</v>
      </c>
      <c r="I5" t="str">
        <f>VLOOKUP(F5,'Experimental Design'!$B$1:$C$25,2)</f>
        <v>Acetic Acid</v>
      </c>
      <c r="J5">
        <v>644.947</v>
      </c>
      <c r="K5" s="59">
        <f>J5*Calibration!$L$17</f>
        <v>65.014163163677793</v>
      </c>
      <c r="L5" s="59" t="s">
        <v>276</v>
      </c>
      <c r="M5" s="51" t="s">
        <v>40</v>
      </c>
      <c r="N5" s="56" t="str">
        <f>IF(K5&lt;0.1,"Below LOD",IF(K5&gt;Calibration!$L$20,IF('Record Sheet'!L5="All in solution","Greater than experimental limits","Within experimental limits"),"Within experimental limits"))</f>
        <v>Greater than experimental limits</v>
      </c>
      <c r="O5" s="57" t="str">
        <f>VLOOKUP(F5,'Material Form-Pattern'!$A$4:$D$27,4,TRUE)</f>
        <v/>
      </c>
      <c r="Q5" s="150" t="str">
        <f>CONCATENATE('Experimental Description'!$B$3,"-",'Experimental Description'!$B$2,"-",'Experimental Description'!$B$7,"-",'Experimental Description'!$C$5,"-",'Experimental Description'!$B$6,"-","Line ",'Record Sheet'!A5)</f>
        <v>E17-001679-AZD3293-AZ13530938-310117-1-Line 4</v>
      </c>
      <c r="R5" s="150" t="str">
        <f t="shared" si="47"/>
        <v>AZD3293</v>
      </c>
      <c r="S5" s="150" t="str">
        <f t="shared" si="48"/>
        <v>E17-001679</v>
      </c>
      <c r="T5" s="150" t="str">
        <f t="shared" si="49"/>
        <v>Holly Carter</v>
      </c>
      <c r="U5" s="150" t="str">
        <f t="shared" si="50"/>
        <v>31-01-17</v>
      </c>
      <c r="V5" s="150" t="str">
        <f t="shared" si="51"/>
        <v>1</v>
      </c>
      <c r="W5" s="150" t="str">
        <f t="shared" si="52"/>
        <v>AZ13530938</v>
      </c>
      <c r="X5" s="150">
        <f t="shared" si="53"/>
        <v>0</v>
      </c>
      <c r="Y5" s="150">
        <f t="shared" si="54"/>
        <v>83</v>
      </c>
      <c r="Z5" s="150" t="str">
        <f t="shared" si="3"/>
        <v>Not Known</v>
      </c>
      <c r="AA5" s="150" t="str">
        <f t="shared" si="55"/>
        <v xml:space="preserve">Manual </v>
      </c>
      <c r="AB5" s="150" t="str">
        <f t="shared" si="56"/>
        <v>Excess Solid Manual</v>
      </c>
      <c r="AC5" s="150">
        <f t="shared" si="57"/>
        <v>0</v>
      </c>
      <c r="AD5" s="150">
        <f t="shared" si="58"/>
        <v>0</v>
      </c>
      <c r="AE5" s="150" t="str">
        <f t="shared" si="59"/>
        <v>No</v>
      </c>
      <c r="AF5" s="150">
        <f t="shared" ref="AF5:AF67" si="101">AF4</f>
        <v>0</v>
      </c>
      <c r="AG5" s="150">
        <f t="shared" si="60"/>
        <v>0</v>
      </c>
      <c r="AH5" s="150" t="str">
        <f t="shared" si="61"/>
        <v>CC1=NC2(N=C1N)c3cc(Br)ccc3CC24CCCCC4</v>
      </c>
      <c r="AI5" s="150">
        <f t="shared" si="62"/>
        <v>5</v>
      </c>
      <c r="AJ5" s="150">
        <f t="shared" si="63"/>
        <v>100</v>
      </c>
      <c r="AK5" s="150">
        <f t="shared" si="64"/>
        <v>31</v>
      </c>
      <c r="AL5" s="150">
        <f t="shared" si="65"/>
        <v>9.9200999999999997</v>
      </c>
      <c r="AM5" s="150">
        <f t="shared" si="66"/>
        <v>0.10080543542907834</v>
      </c>
      <c r="AN5" s="150">
        <f t="shared" si="67"/>
        <v>0.99980000000000002</v>
      </c>
      <c r="AO5" s="150">
        <f t="shared" si="68"/>
        <v>32</v>
      </c>
      <c r="AP5" s="150">
        <f t="shared" si="69"/>
        <v>60</v>
      </c>
      <c r="AQ5" s="150" t="str">
        <f t="shared" si="70"/>
        <v>UPLC</v>
      </c>
      <c r="AR5" s="150" t="str">
        <f t="shared" si="71"/>
        <v>CH238</v>
      </c>
      <c r="AS5" s="150" t="str">
        <f t="shared" si="72"/>
        <v>Single Wavelength</v>
      </c>
      <c r="AT5" s="150" t="str">
        <f t="shared" si="73"/>
        <v>Chan_238,PC_Miscellaneous,AZD3293 - 0938 int - sol</v>
      </c>
      <c r="AU5" s="150" t="str">
        <f t="shared" si="74"/>
        <v>AZD3293 int</v>
      </c>
      <c r="AV5" s="150" t="str">
        <f t="shared" si="75"/>
        <v>HPLC filter vial</v>
      </c>
      <c r="AW5" s="150">
        <f t="shared" si="76"/>
        <v>500</v>
      </c>
      <c r="AX5" s="150">
        <f t="shared" si="77"/>
        <v>50</v>
      </c>
      <c r="AY5" s="150" t="str">
        <f t="shared" si="78"/>
        <v>Vortex</v>
      </c>
      <c r="AZ5" s="150">
        <f t="shared" si="79"/>
        <v>22</v>
      </c>
      <c r="BA5" s="150">
        <f t="shared" si="80"/>
        <v>20</v>
      </c>
      <c r="BB5" s="150">
        <f t="shared" si="81"/>
        <v>600</v>
      </c>
      <c r="BC5" s="150" t="str">
        <f t="shared" si="82"/>
        <v>Filter Vial</v>
      </c>
      <c r="BD5" s="150">
        <f t="shared" si="83"/>
        <v>40</v>
      </c>
      <c r="BE5" s="150">
        <f t="shared" si="84"/>
        <v>1200</v>
      </c>
      <c r="BF5" s="150" t="str">
        <f t="shared" si="85"/>
        <v>Pipette - PDT</v>
      </c>
      <c r="BG5" s="150">
        <f t="shared" si="86"/>
        <v>50</v>
      </c>
      <c r="BH5" s="150">
        <f t="shared" si="87"/>
        <v>0</v>
      </c>
      <c r="BI5" s="150">
        <f t="shared" si="88"/>
        <v>0</v>
      </c>
      <c r="BJ5" s="150" t="str">
        <f t="shared" si="89"/>
        <v>Yes</v>
      </c>
      <c r="BK5" s="150" t="str">
        <f t="shared" si="90"/>
        <v>Yes</v>
      </c>
      <c r="BL5" s="150" t="str">
        <f t="shared" si="91"/>
        <v>Yes</v>
      </c>
      <c r="BM5" s="150" t="str">
        <f t="shared" si="92"/>
        <v>MeCN:Water (50:50)</v>
      </c>
      <c r="BN5" s="150" t="str">
        <f t="shared" si="93"/>
        <v>Pipette - ADT - 6 channel</v>
      </c>
      <c r="BO5" s="150">
        <f t="shared" si="94"/>
        <v>1200</v>
      </c>
      <c r="BP5" s="150">
        <f t="shared" si="95"/>
        <v>0</v>
      </c>
      <c r="BQ5" s="150" t="str">
        <f t="shared" si="96"/>
        <v>No</v>
      </c>
      <c r="BR5" s="150">
        <f t="shared" si="97"/>
        <v>3</v>
      </c>
      <c r="BS5" s="150">
        <f t="shared" si="98"/>
        <v>1</v>
      </c>
      <c r="BT5" s="150">
        <f t="shared" si="99"/>
        <v>284</v>
      </c>
      <c r="BU5" s="150">
        <f t="shared" si="100"/>
        <v>1</v>
      </c>
    </row>
    <row r="6" spans="1:73" x14ac:dyDescent="0.25">
      <c r="A6" s="1">
        <v>5</v>
      </c>
      <c r="B6" t="s">
        <v>205</v>
      </c>
      <c r="C6" t="str">
        <f t="shared" si="0"/>
        <v>A2</v>
      </c>
      <c r="D6" t="str">
        <f t="shared" si="1"/>
        <v>2</v>
      </c>
      <c r="E6" t="str">
        <f t="shared" si="2"/>
        <v>1</v>
      </c>
      <c r="F6" s="56">
        <f>VLOOKUP(C6,'Experimental Design'!$A$2:$C$25,2)</f>
        <v>2</v>
      </c>
      <c r="G6" s="51">
        <f>'Experimental Description'!$B$51</f>
        <v>284</v>
      </c>
      <c r="H6" s="51">
        <f>'Experimental Description'!$B$52</f>
        <v>1</v>
      </c>
      <c r="I6" t="str">
        <f>VLOOKUP(F6,'Experimental Design'!$B$1:$C$25,2)</f>
        <v>Acetic Acid</v>
      </c>
      <c r="J6">
        <v>637.58699999999999</v>
      </c>
      <c r="K6" s="59">
        <f>J6*Calibration!$L$17</f>
        <v>64.27223515891977</v>
      </c>
      <c r="L6" s="59" t="s">
        <v>276</v>
      </c>
      <c r="M6" s="51" t="s">
        <v>40</v>
      </c>
      <c r="N6" s="56" t="str">
        <f>IF(K6&lt;0.1,"Below LOD",IF(K6&gt;Calibration!$L$20,IF('Record Sheet'!L6="All in solution","Greater than experimental limits","Within experimental limits"),"Within experimental limits"))</f>
        <v>Greater than experimental limits</v>
      </c>
      <c r="O6" s="57" t="str">
        <f>VLOOKUP(F6,'Material Form-Pattern'!$A$4:$D$27,4,TRUE)</f>
        <v/>
      </c>
      <c r="Q6" s="150" t="str">
        <f>CONCATENATE('Experimental Description'!$B$3,"-",'Experimental Description'!$B$2,"-",'Experimental Description'!$B$7,"-",'Experimental Description'!$C$5,"-",'Experimental Description'!$B$6,"-","Line ",'Record Sheet'!A6)</f>
        <v>E17-001679-AZD3293-AZ13530938-310117-1-Line 5</v>
      </c>
      <c r="R6" s="150" t="str">
        <f t="shared" si="47"/>
        <v>AZD3293</v>
      </c>
      <c r="S6" s="150" t="str">
        <f t="shared" si="48"/>
        <v>E17-001679</v>
      </c>
      <c r="T6" s="150" t="str">
        <f t="shared" si="49"/>
        <v>Holly Carter</v>
      </c>
      <c r="U6" s="150" t="str">
        <f t="shared" si="50"/>
        <v>31-01-17</v>
      </c>
      <c r="V6" s="150" t="str">
        <f t="shared" si="51"/>
        <v>1</v>
      </c>
      <c r="W6" s="150" t="str">
        <f t="shared" si="52"/>
        <v>AZ13530938</v>
      </c>
      <c r="X6" s="150">
        <f t="shared" si="53"/>
        <v>0</v>
      </c>
      <c r="Y6" s="150">
        <f t="shared" si="54"/>
        <v>83</v>
      </c>
      <c r="Z6" s="150" t="str">
        <f t="shared" si="3"/>
        <v>Not Known</v>
      </c>
      <c r="AA6" s="150" t="str">
        <f t="shared" si="55"/>
        <v xml:space="preserve">Manual </v>
      </c>
      <c r="AB6" s="150" t="str">
        <f t="shared" si="56"/>
        <v>Excess Solid Manual</v>
      </c>
      <c r="AC6" s="150">
        <f t="shared" si="57"/>
        <v>0</v>
      </c>
      <c r="AD6" s="150">
        <f t="shared" si="58"/>
        <v>0</v>
      </c>
      <c r="AE6" s="150" t="str">
        <f t="shared" si="59"/>
        <v>No</v>
      </c>
      <c r="AF6" s="150">
        <f t="shared" si="101"/>
        <v>0</v>
      </c>
      <c r="AG6" s="150">
        <f t="shared" si="60"/>
        <v>0</v>
      </c>
      <c r="AH6" s="150" t="str">
        <f t="shared" si="61"/>
        <v>CC1=NC2(N=C1N)c3cc(Br)ccc3CC24CCCCC4</v>
      </c>
      <c r="AI6" s="150">
        <f t="shared" si="62"/>
        <v>5</v>
      </c>
      <c r="AJ6" s="150">
        <f t="shared" si="63"/>
        <v>100</v>
      </c>
      <c r="AK6" s="150">
        <f t="shared" si="64"/>
        <v>31</v>
      </c>
      <c r="AL6" s="150">
        <f t="shared" si="65"/>
        <v>9.9200999999999997</v>
      </c>
      <c r="AM6" s="150">
        <f t="shared" si="66"/>
        <v>0.10080543542907834</v>
      </c>
      <c r="AN6" s="150">
        <f t="shared" si="67"/>
        <v>0.99980000000000002</v>
      </c>
      <c r="AO6" s="150">
        <f t="shared" si="68"/>
        <v>32</v>
      </c>
      <c r="AP6" s="150">
        <f t="shared" si="69"/>
        <v>60</v>
      </c>
      <c r="AQ6" s="150" t="str">
        <f t="shared" si="70"/>
        <v>UPLC</v>
      </c>
      <c r="AR6" s="150" t="str">
        <f t="shared" si="71"/>
        <v>CH238</v>
      </c>
      <c r="AS6" s="150" t="str">
        <f t="shared" si="72"/>
        <v>Single Wavelength</v>
      </c>
      <c r="AT6" s="150" t="str">
        <f t="shared" si="73"/>
        <v>Chan_238,PC_Miscellaneous,AZD3293 - 0938 int - sol</v>
      </c>
      <c r="AU6" s="150" t="str">
        <f t="shared" si="74"/>
        <v>AZD3293 int</v>
      </c>
      <c r="AV6" s="150" t="str">
        <f t="shared" si="75"/>
        <v>HPLC filter vial</v>
      </c>
      <c r="AW6" s="150">
        <f t="shared" si="76"/>
        <v>500</v>
      </c>
      <c r="AX6" s="150">
        <f t="shared" si="77"/>
        <v>50</v>
      </c>
      <c r="AY6" s="150" t="str">
        <f t="shared" si="78"/>
        <v>Vortex</v>
      </c>
      <c r="AZ6" s="150">
        <f t="shared" si="79"/>
        <v>22</v>
      </c>
      <c r="BA6" s="150">
        <f t="shared" si="80"/>
        <v>20</v>
      </c>
      <c r="BB6" s="150">
        <f t="shared" si="81"/>
        <v>600</v>
      </c>
      <c r="BC6" s="150" t="str">
        <f t="shared" si="82"/>
        <v>Filter Vial</v>
      </c>
      <c r="BD6" s="150">
        <f t="shared" si="83"/>
        <v>40</v>
      </c>
      <c r="BE6" s="150">
        <f t="shared" si="84"/>
        <v>1200</v>
      </c>
      <c r="BF6" s="150" t="str">
        <f t="shared" si="85"/>
        <v>Pipette - PDT</v>
      </c>
      <c r="BG6" s="150">
        <f t="shared" si="86"/>
        <v>50</v>
      </c>
      <c r="BH6" s="150">
        <f t="shared" si="87"/>
        <v>0</v>
      </c>
      <c r="BI6" s="150">
        <f t="shared" si="88"/>
        <v>0</v>
      </c>
      <c r="BJ6" s="150" t="str">
        <f t="shared" si="89"/>
        <v>Yes</v>
      </c>
      <c r="BK6" s="150" t="str">
        <f t="shared" si="90"/>
        <v>Yes</v>
      </c>
      <c r="BL6" s="150" t="str">
        <f t="shared" si="91"/>
        <v>Yes</v>
      </c>
      <c r="BM6" s="150" t="str">
        <f t="shared" si="92"/>
        <v>MeCN:Water (50:50)</v>
      </c>
      <c r="BN6" s="150" t="str">
        <f t="shared" si="93"/>
        <v>Pipette - ADT - 6 channel</v>
      </c>
      <c r="BO6" s="150">
        <f t="shared" si="94"/>
        <v>1200</v>
      </c>
      <c r="BP6" s="150">
        <f t="shared" si="95"/>
        <v>0</v>
      </c>
      <c r="BQ6" s="150" t="str">
        <f t="shared" si="96"/>
        <v>No</v>
      </c>
      <c r="BR6" s="150">
        <f t="shared" si="97"/>
        <v>3</v>
      </c>
      <c r="BS6" s="150">
        <f t="shared" si="98"/>
        <v>1</v>
      </c>
      <c r="BT6" s="150">
        <f t="shared" si="99"/>
        <v>284</v>
      </c>
      <c r="BU6" s="150">
        <f t="shared" si="100"/>
        <v>1</v>
      </c>
    </row>
    <row r="7" spans="1:73" x14ac:dyDescent="0.25">
      <c r="A7" s="1">
        <v>6</v>
      </c>
      <c r="B7" t="s">
        <v>206</v>
      </c>
      <c r="C7" t="str">
        <f t="shared" si="0"/>
        <v>A2</v>
      </c>
      <c r="D7" t="str">
        <f t="shared" si="1"/>
        <v>3</v>
      </c>
      <c r="E7" t="str">
        <f t="shared" si="2"/>
        <v>1</v>
      </c>
      <c r="F7" s="56">
        <f>VLOOKUP(C7,'Experimental Design'!$A$2:$C$25,2)</f>
        <v>2</v>
      </c>
      <c r="G7" s="51">
        <f>'Experimental Description'!$B$51</f>
        <v>284</v>
      </c>
      <c r="H7" s="51">
        <f>'Experimental Description'!$B$52</f>
        <v>1</v>
      </c>
      <c r="I7" t="str">
        <f>VLOOKUP(F7,'Experimental Design'!$B$1:$C$25,2)</f>
        <v>Acetic Acid</v>
      </c>
      <c r="J7">
        <v>643.20799999999997</v>
      </c>
      <c r="K7" s="59">
        <f>J7*Calibration!$L$17</f>
        <v>64.838862511466616</v>
      </c>
      <c r="L7" s="59" t="s">
        <v>276</v>
      </c>
      <c r="M7" s="51" t="s">
        <v>40</v>
      </c>
      <c r="N7" s="56" t="str">
        <f>IF(K7&lt;0.1,"Below LOD",IF(K7&gt;Calibration!$L$20,IF('Record Sheet'!L7="All in solution","Greater than experimental limits","Within experimental limits"),"Within experimental limits"))</f>
        <v>Greater than experimental limits</v>
      </c>
      <c r="O7" s="57" t="str">
        <f>VLOOKUP(F7,'Material Form-Pattern'!$A$4:$D$27,4,TRUE)</f>
        <v/>
      </c>
      <c r="Q7" s="150" t="str">
        <f>CONCATENATE('Experimental Description'!$B$3,"-",'Experimental Description'!$B$2,"-",'Experimental Description'!$B$7,"-",'Experimental Description'!$C$5,"-",'Experimental Description'!$B$6,"-","Line ",'Record Sheet'!A7)</f>
        <v>E17-001679-AZD3293-AZ13530938-310117-1-Line 6</v>
      </c>
      <c r="R7" s="150" t="str">
        <f t="shared" si="47"/>
        <v>AZD3293</v>
      </c>
      <c r="S7" s="150" t="str">
        <f t="shared" si="48"/>
        <v>E17-001679</v>
      </c>
      <c r="T7" s="150" t="str">
        <f t="shared" si="49"/>
        <v>Holly Carter</v>
      </c>
      <c r="U7" s="150" t="str">
        <f t="shared" si="50"/>
        <v>31-01-17</v>
      </c>
      <c r="V7" s="150" t="str">
        <f t="shared" si="51"/>
        <v>1</v>
      </c>
      <c r="W7" s="150" t="str">
        <f t="shared" si="52"/>
        <v>AZ13530938</v>
      </c>
      <c r="X7" s="150">
        <f t="shared" si="53"/>
        <v>0</v>
      </c>
      <c r="Y7" s="150">
        <f t="shared" si="54"/>
        <v>83</v>
      </c>
      <c r="Z7" s="150" t="str">
        <f t="shared" si="3"/>
        <v>Not Known</v>
      </c>
      <c r="AA7" s="150" t="str">
        <f t="shared" si="55"/>
        <v xml:space="preserve">Manual </v>
      </c>
      <c r="AB7" s="150" t="str">
        <f t="shared" si="56"/>
        <v>Excess Solid Manual</v>
      </c>
      <c r="AC7" s="150">
        <f t="shared" si="57"/>
        <v>0</v>
      </c>
      <c r="AD7" s="150">
        <f t="shared" si="58"/>
        <v>0</v>
      </c>
      <c r="AE7" s="150" t="str">
        <f t="shared" si="59"/>
        <v>No</v>
      </c>
      <c r="AF7" s="150">
        <f t="shared" si="101"/>
        <v>0</v>
      </c>
      <c r="AG7" s="150">
        <f t="shared" si="60"/>
        <v>0</v>
      </c>
      <c r="AH7" s="150" t="str">
        <f t="shared" si="61"/>
        <v>CC1=NC2(N=C1N)c3cc(Br)ccc3CC24CCCCC4</v>
      </c>
      <c r="AI7" s="150">
        <f t="shared" si="62"/>
        <v>5</v>
      </c>
      <c r="AJ7" s="150">
        <f t="shared" si="63"/>
        <v>100</v>
      </c>
      <c r="AK7" s="150">
        <f t="shared" si="64"/>
        <v>31</v>
      </c>
      <c r="AL7" s="150">
        <f t="shared" si="65"/>
        <v>9.9200999999999997</v>
      </c>
      <c r="AM7" s="150">
        <f t="shared" si="66"/>
        <v>0.10080543542907834</v>
      </c>
      <c r="AN7" s="150">
        <f t="shared" si="67"/>
        <v>0.99980000000000002</v>
      </c>
      <c r="AO7" s="150">
        <f t="shared" si="68"/>
        <v>32</v>
      </c>
      <c r="AP7" s="150">
        <f t="shared" si="69"/>
        <v>60</v>
      </c>
      <c r="AQ7" s="150" t="str">
        <f t="shared" si="70"/>
        <v>UPLC</v>
      </c>
      <c r="AR7" s="150" t="str">
        <f t="shared" si="71"/>
        <v>CH238</v>
      </c>
      <c r="AS7" s="150" t="str">
        <f t="shared" si="72"/>
        <v>Single Wavelength</v>
      </c>
      <c r="AT7" s="150" t="str">
        <f t="shared" si="73"/>
        <v>Chan_238,PC_Miscellaneous,AZD3293 - 0938 int - sol</v>
      </c>
      <c r="AU7" s="150" t="str">
        <f t="shared" si="74"/>
        <v>AZD3293 int</v>
      </c>
      <c r="AV7" s="150" t="str">
        <f t="shared" si="75"/>
        <v>HPLC filter vial</v>
      </c>
      <c r="AW7" s="150">
        <f t="shared" si="76"/>
        <v>500</v>
      </c>
      <c r="AX7" s="150">
        <f t="shared" si="77"/>
        <v>50</v>
      </c>
      <c r="AY7" s="150" t="str">
        <f t="shared" si="78"/>
        <v>Vortex</v>
      </c>
      <c r="AZ7" s="150">
        <f t="shared" si="79"/>
        <v>22</v>
      </c>
      <c r="BA7" s="150">
        <f t="shared" si="80"/>
        <v>20</v>
      </c>
      <c r="BB7" s="150">
        <f t="shared" si="81"/>
        <v>600</v>
      </c>
      <c r="BC7" s="150" t="str">
        <f t="shared" si="82"/>
        <v>Filter Vial</v>
      </c>
      <c r="BD7" s="150">
        <f t="shared" si="83"/>
        <v>40</v>
      </c>
      <c r="BE7" s="150">
        <f t="shared" si="84"/>
        <v>1200</v>
      </c>
      <c r="BF7" s="150" t="str">
        <f t="shared" si="85"/>
        <v>Pipette - PDT</v>
      </c>
      <c r="BG7" s="150">
        <f t="shared" si="86"/>
        <v>50</v>
      </c>
      <c r="BH7" s="150">
        <f t="shared" si="87"/>
        <v>0</v>
      </c>
      <c r="BI7" s="150">
        <f t="shared" si="88"/>
        <v>0</v>
      </c>
      <c r="BJ7" s="150" t="str">
        <f t="shared" si="89"/>
        <v>Yes</v>
      </c>
      <c r="BK7" s="150" t="str">
        <f t="shared" si="90"/>
        <v>Yes</v>
      </c>
      <c r="BL7" s="150" t="str">
        <f t="shared" si="91"/>
        <v>Yes</v>
      </c>
      <c r="BM7" s="150" t="str">
        <f t="shared" si="92"/>
        <v>MeCN:Water (50:50)</v>
      </c>
      <c r="BN7" s="150" t="str">
        <f t="shared" si="93"/>
        <v>Pipette - ADT - 6 channel</v>
      </c>
      <c r="BO7" s="150">
        <f t="shared" si="94"/>
        <v>1200</v>
      </c>
      <c r="BP7" s="150">
        <f t="shared" si="95"/>
        <v>0</v>
      </c>
      <c r="BQ7" s="150" t="str">
        <f t="shared" si="96"/>
        <v>No</v>
      </c>
      <c r="BR7" s="150">
        <f t="shared" si="97"/>
        <v>3</v>
      </c>
      <c r="BS7" s="150">
        <f t="shared" si="98"/>
        <v>1</v>
      </c>
      <c r="BT7" s="150">
        <f t="shared" si="99"/>
        <v>284</v>
      </c>
      <c r="BU7" s="150">
        <f t="shared" si="100"/>
        <v>1</v>
      </c>
    </row>
    <row r="8" spans="1:73" x14ac:dyDescent="0.25">
      <c r="A8" s="1">
        <v>7</v>
      </c>
      <c r="B8" t="s">
        <v>207</v>
      </c>
      <c r="C8" t="str">
        <f t="shared" si="0"/>
        <v>A3</v>
      </c>
      <c r="D8" t="str">
        <f t="shared" si="1"/>
        <v>1</v>
      </c>
      <c r="E8" t="str">
        <f t="shared" si="2"/>
        <v>1</v>
      </c>
      <c r="F8" s="56">
        <f>VLOOKUP(C8,'Experimental Design'!$A$2:$C$25,2)</f>
        <v>3</v>
      </c>
      <c r="G8" s="51">
        <f>'Experimental Description'!$B$51</f>
        <v>284</v>
      </c>
      <c r="H8" s="51">
        <f>'Experimental Description'!$B$52</f>
        <v>1</v>
      </c>
      <c r="I8" t="str">
        <f>VLOOKUP(F8,'Experimental Design'!$B$1:$C$25,2)</f>
        <v>Acetone</v>
      </c>
      <c r="J8">
        <v>42.667999999999999</v>
      </c>
      <c r="K8" s="59">
        <f>J8*Calibration!$L$17</f>
        <v>4.3011663188879146</v>
      </c>
      <c r="L8" s="59" t="s">
        <v>277</v>
      </c>
      <c r="M8" s="51" t="s">
        <v>40</v>
      </c>
      <c r="N8" s="56" t="str">
        <f>IF(K8&lt;0.1,"Below LOD",IF(K8&gt;Calibration!$L$20,IF('Record Sheet'!L8="All in solution","Greater than experimental limits","Within experimental limits"),"Within experimental limits"))</f>
        <v>Within experimental limits</v>
      </c>
      <c r="O8" s="57" t="str">
        <f>VLOOKUP(F8,'Material Form-Pattern'!$A$4:$D$27,4,TRUE)</f>
        <v/>
      </c>
      <c r="Q8" s="150" t="str">
        <f>CONCATENATE('Experimental Description'!$B$3,"-",'Experimental Description'!$B$2,"-",'Experimental Description'!$B$7,"-",'Experimental Description'!$C$5,"-",'Experimental Description'!$B$6,"-","Line ",'Record Sheet'!A8)</f>
        <v>E17-001679-AZD3293-AZ13530938-310117-1-Line 7</v>
      </c>
      <c r="R8" s="150" t="str">
        <f t="shared" si="47"/>
        <v>AZD3293</v>
      </c>
      <c r="S8" s="150" t="str">
        <f t="shared" si="48"/>
        <v>E17-001679</v>
      </c>
      <c r="T8" s="150" t="str">
        <f t="shared" si="49"/>
        <v>Holly Carter</v>
      </c>
      <c r="U8" s="150" t="str">
        <f t="shared" si="50"/>
        <v>31-01-17</v>
      </c>
      <c r="V8" s="150" t="str">
        <f t="shared" si="51"/>
        <v>1</v>
      </c>
      <c r="W8" s="150" t="str">
        <f t="shared" si="52"/>
        <v>AZ13530938</v>
      </c>
      <c r="X8" s="150">
        <f t="shared" si="53"/>
        <v>0</v>
      </c>
      <c r="Y8" s="150">
        <f t="shared" si="54"/>
        <v>83</v>
      </c>
      <c r="Z8" s="150" t="str">
        <f t="shared" si="3"/>
        <v>Not Known</v>
      </c>
      <c r="AA8" s="150" t="str">
        <f t="shared" si="55"/>
        <v xml:space="preserve">Manual </v>
      </c>
      <c r="AB8" s="150" t="str">
        <f t="shared" si="56"/>
        <v>Excess Solid Manual</v>
      </c>
      <c r="AC8" s="150">
        <f t="shared" si="57"/>
        <v>0</v>
      </c>
      <c r="AD8" s="150">
        <f t="shared" si="58"/>
        <v>0</v>
      </c>
      <c r="AE8" s="150" t="str">
        <f t="shared" si="59"/>
        <v>No</v>
      </c>
      <c r="AF8" s="150">
        <f t="shared" si="101"/>
        <v>0</v>
      </c>
      <c r="AG8" s="150">
        <f t="shared" si="60"/>
        <v>0</v>
      </c>
      <c r="AH8" s="150" t="str">
        <f t="shared" si="61"/>
        <v>CC1=NC2(N=C1N)c3cc(Br)ccc3CC24CCCCC4</v>
      </c>
      <c r="AI8" s="150">
        <f t="shared" si="62"/>
        <v>5</v>
      </c>
      <c r="AJ8" s="150">
        <f t="shared" si="63"/>
        <v>100</v>
      </c>
      <c r="AK8" s="150">
        <f t="shared" si="64"/>
        <v>31</v>
      </c>
      <c r="AL8" s="150">
        <f t="shared" si="65"/>
        <v>9.9200999999999997</v>
      </c>
      <c r="AM8" s="150">
        <f t="shared" si="66"/>
        <v>0.10080543542907834</v>
      </c>
      <c r="AN8" s="150">
        <f t="shared" si="67"/>
        <v>0.99980000000000002</v>
      </c>
      <c r="AO8" s="150">
        <f t="shared" si="68"/>
        <v>32</v>
      </c>
      <c r="AP8" s="150">
        <f t="shared" si="69"/>
        <v>60</v>
      </c>
      <c r="AQ8" s="150" t="str">
        <f t="shared" si="70"/>
        <v>UPLC</v>
      </c>
      <c r="AR8" s="150" t="str">
        <f t="shared" si="71"/>
        <v>CH238</v>
      </c>
      <c r="AS8" s="150" t="str">
        <f t="shared" si="72"/>
        <v>Single Wavelength</v>
      </c>
      <c r="AT8" s="150" t="str">
        <f t="shared" si="73"/>
        <v>Chan_238,PC_Miscellaneous,AZD3293 - 0938 int - sol</v>
      </c>
      <c r="AU8" s="150" t="str">
        <f t="shared" si="74"/>
        <v>AZD3293 int</v>
      </c>
      <c r="AV8" s="150" t="str">
        <f t="shared" si="75"/>
        <v>HPLC filter vial</v>
      </c>
      <c r="AW8" s="150">
        <f t="shared" si="76"/>
        <v>500</v>
      </c>
      <c r="AX8" s="150">
        <f t="shared" si="77"/>
        <v>50</v>
      </c>
      <c r="AY8" s="150" t="str">
        <f t="shared" si="78"/>
        <v>Vortex</v>
      </c>
      <c r="AZ8" s="150">
        <f t="shared" si="79"/>
        <v>22</v>
      </c>
      <c r="BA8" s="150">
        <f t="shared" si="80"/>
        <v>20</v>
      </c>
      <c r="BB8" s="150">
        <f t="shared" si="81"/>
        <v>600</v>
      </c>
      <c r="BC8" s="150" t="str">
        <f t="shared" si="82"/>
        <v>Filter Vial</v>
      </c>
      <c r="BD8" s="150">
        <f t="shared" si="83"/>
        <v>40</v>
      </c>
      <c r="BE8" s="150">
        <f t="shared" si="84"/>
        <v>1200</v>
      </c>
      <c r="BF8" s="150" t="str">
        <f t="shared" si="85"/>
        <v>Pipette - PDT</v>
      </c>
      <c r="BG8" s="150">
        <f t="shared" si="86"/>
        <v>50</v>
      </c>
      <c r="BH8" s="150">
        <f t="shared" si="87"/>
        <v>0</v>
      </c>
      <c r="BI8" s="150">
        <f t="shared" si="88"/>
        <v>0</v>
      </c>
      <c r="BJ8" s="150" t="str">
        <f t="shared" si="89"/>
        <v>Yes</v>
      </c>
      <c r="BK8" s="150" t="str">
        <f t="shared" si="90"/>
        <v>Yes</v>
      </c>
      <c r="BL8" s="150" t="str">
        <f t="shared" si="91"/>
        <v>Yes</v>
      </c>
      <c r="BM8" s="150" t="str">
        <f t="shared" si="92"/>
        <v>MeCN:Water (50:50)</v>
      </c>
      <c r="BN8" s="150" t="str">
        <f t="shared" si="93"/>
        <v>Pipette - ADT - 6 channel</v>
      </c>
      <c r="BO8" s="150">
        <f t="shared" si="94"/>
        <v>1200</v>
      </c>
      <c r="BP8" s="150">
        <f t="shared" si="95"/>
        <v>0</v>
      </c>
      <c r="BQ8" s="150" t="str">
        <f t="shared" si="96"/>
        <v>No</v>
      </c>
      <c r="BR8" s="150">
        <f t="shared" si="97"/>
        <v>3</v>
      </c>
      <c r="BS8" s="150">
        <f t="shared" si="98"/>
        <v>1</v>
      </c>
      <c r="BT8" s="150">
        <f t="shared" si="99"/>
        <v>284</v>
      </c>
      <c r="BU8" s="150">
        <f t="shared" si="100"/>
        <v>1</v>
      </c>
    </row>
    <row r="9" spans="1:73" x14ac:dyDescent="0.25">
      <c r="A9" s="1">
        <v>8</v>
      </c>
      <c r="B9" t="s">
        <v>208</v>
      </c>
      <c r="C9" t="str">
        <f t="shared" si="0"/>
        <v>A3</v>
      </c>
      <c r="D9" t="str">
        <f t="shared" si="1"/>
        <v>2</v>
      </c>
      <c r="E9" t="str">
        <f t="shared" si="2"/>
        <v>1</v>
      </c>
      <c r="F9" s="56">
        <f>VLOOKUP(C9,'Experimental Design'!$A$2:$C$25,2)</f>
        <v>3</v>
      </c>
      <c r="G9" s="51">
        <f>'Experimental Description'!$B$51</f>
        <v>284</v>
      </c>
      <c r="H9" s="51">
        <f>'Experimental Description'!$B$52</f>
        <v>1</v>
      </c>
      <c r="I9" t="str">
        <f>VLOOKUP(F9,'Experimental Design'!$B$1:$C$25,2)</f>
        <v>Acetone</v>
      </c>
      <c r="J9">
        <v>42.103999999999999</v>
      </c>
      <c r="K9" s="59">
        <f>J9*Calibration!$L$17</f>
        <v>4.2443120533059142</v>
      </c>
      <c r="L9" s="59" t="s">
        <v>277</v>
      </c>
      <c r="M9" s="51" t="s">
        <v>40</v>
      </c>
      <c r="N9" s="56" t="str">
        <f>IF(K9&lt;0.1,"Below LOD",IF(K9&gt;Calibration!$L$20,IF('Record Sheet'!L9="All in solution","Greater than experimental limits","Within experimental limits"),"Within experimental limits"))</f>
        <v>Within experimental limits</v>
      </c>
      <c r="O9" s="57" t="str">
        <f>VLOOKUP(F9,'Material Form-Pattern'!$A$4:$D$27,4,TRUE)</f>
        <v/>
      </c>
      <c r="Q9" s="150" t="str">
        <f>CONCATENATE('Experimental Description'!$B$3,"-",'Experimental Description'!$B$2,"-",'Experimental Description'!$B$7,"-",'Experimental Description'!$C$5,"-",'Experimental Description'!$B$6,"-","Line ",'Record Sheet'!A9)</f>
        <v>E17-001679-AZD3293-AZ13530938-310117-1-Line 8</v>
      </c>
      <c r="R9" s="150" t="str">
        <f t="shared" si="47"/>
        <v>AZD3293</v>
      </c>
      <c r="S9" s="150" t="str">
        <f t="shared" si="48"/>
        <v>E17-001679</v>
      </c>
      <c r="T9" s="150" t="str">
        <f t="shared" si="49"/>
        <v>Holly Carter</v>
      </c>
      <c r="U9" s="150" t="str">
        <f t="shared" si="50"/>
        <v>31-01-17</v>
      </c>
      <c r="V9" s="150" t="str">
        <f t="shared" si="51"/>
        <v>1</v>
      </c>
      <c r="W9" s="150" t="str">
        <f t="shared" si="52"/>
        <v>AZ13530938</v>
      </c>
      <c r="X9" s="150">
        <f t="shared" si="53"/>
        <v>0</v>
      </c>
      <c r="Y9" s="150">
        <f t="shared" si="54"/>
        <v>83</v>
      </c>
      <c r="Z9" s="150" t="str">
        <f t="shared" si="3"/>
        <v>Not Known</v>
      </c>
      <c r="AA9" s="150" t="str">
        <f t="shared" si="55"/>
        <v xml:space="preserve">Manual </v>
      </c>
      <c r="AB9" s="150" t="str">
        <f t="shared" si="56"/>
        <v>Excess Solid Manual</v>
      </c>
      <c r="AC9" s="150">
        <f t="shared" si="57"/>
        <v>0</v>
      </c>
      <c r="AD9" s="150">
        <f t="shared" si="58"/>
        <v>0</v>
      </c>
      <c r="AE9" s="150" t="str">
        <f t="shared" si="59"/>
        <v>No</v>
      </c>
      <c r="AF9" s="150">
        <f t="shared" si="101"/>
        <v>0</v>
      </c>
      <c r="AG9" s="150">
        <f t="shared" si="60"/>
        <v>0</v>
      </c>
      <c r="AH9" s="150" t="str">
        <f t="shared" si="61"/>
        <v>CC1=NC2(N=C1N)c3cc(Br)ccc3CC24CCCCC4</v>
      </c>
      <c r="AI9" s="150">
        <f t="shared" si="62"/>
        <v>5</v>
      </c>
      <c r="AJ9" s="150">
        <f t="shared" si="63"/>
        <v>100</v>
      </c>
      <c r="AK9" s="150">
        <f t="shared" si="64"/>
        <v>31</v>
      </c>
      <c r="AL9" s="150">
        <f t="shared" si="65"/>
        <v>9.9200999999999997</v>
      </c>
      <c r="AM9" s="150">
        <f t="shared" si="66"/>
        <v>0.10080543542907834</v>
      </c>
      <c r="AN9" s="150">
        <f t="shared" si="67"/>
        <v>0.99980000000000002</v>
      </c>
      <c r="AO9" s="150">
        <f t="shared" si="68"/>
        <v>32</v>
      </c>
      <c r="AP9" s="150">
        <f t="shared" si="69"/>
        <v>60</v>
      </c>
      <c r="AQ9" s="150" t="str">
        <f t="shared" si="70"/>
        <v>UPLC</v>
      </c>
      <c r="AR9" s="150" t="str">
        <f t="shared" si="71"/>
        <v>CH238</v>
      </c>
      <c r="AS9" s="150" t="str">
        <f t="shared" si="72"/>
        <v>Single Wavelength</v>
      </c>
      <c r="AT9" s="150" t="str">
        <f t="shared" si="73"/>
        <v>Chan_238,PC_Miscellaneous,AZD3293 - 0938 int - sol</v>
      </c>
      <c r="AU9" s="150" t="str">
        <f t="shared" si="74"/>
        <v>AZD3293 int</v>
      </c>
      <c r="AV9" s="150" t="str">
        <f t="shared" si="75"/>
        <v>HPLC filter vial</v>
      </c>
      <c r="AW9" s="150">
        <f t="shared" si="76"/>
        <v>500</v>
      </c>
      <c r="AX9" s="150">
        <f t="shared" si="77"/>
        <v>50</v>
      </c>
      <c r="AY9" s="150" t="str">
        <f t="shared" si="78"/>
        <v>Vortex</v>
      </c>
      <c r="AZ9" s="150">
        <f t="shared" si="79"/>
        <v>22</v>
      </c>
      <c r="BA9" s="150">
        <f t="shared" si="80"/>
        <v>20</v>
      </c>
      <c r="BB9" s="150">
        <f t="shared" si="81"/>
        <v>600</v>
      </c>
      <c r="BC9" s="150" t="str">
        <f t="shared" si="82"/>
        <v>Filter Vial</v>
      </c>
      <c r="BD9" s="150">
        <f t="shared" si="83"/>
        <v>40</v>
      </c>
      <c r="BE9" s="150">
        <f t="shared" si="84"/>
        <v>1200</v>
      </c>
      <c r="BF9" s="150" t="str">
        <f t="shared" si="85"/>
        <v>Pipette - PDT</v>
      </c>
      <c r="BG9" s="150">
        <f t="shared" si="86"/>
        <v>50</v>
      </c>
      <c r="BH9" s="150">
        <f t="shared" si="87"/>
        <v>0</v>
      </c>
      <c r="BI9" s="150">
        <f t="shared" si="88"/>
        <v>0</v>
      </c>
      <c r="BJ9" s="150" t="str">
        <f t="shared" si="89"/>
        <v>Yes</v>
      </c>
      <c r="BK9" s="150" t="str">
        <f t="shared" si="90"/>
        <v>Yes</v>
      </c>
      <c r="BL9" s="150" t="str">
        <f t="shared" si="91"/>
        <v>Yes</v>
      </c>
      <c r="BM9" s="150" t="str">
        <f t="shared" si="92"/>
        <v>MeCN:Water (50:50)</v>
      </c>
      <c r="BN9" s="150" t="str">
        <f t="shared" si="93"/>
        <v>Pipette - ADT - 6 channel</v>
      </c>
      <c r="BO9" s="150">
        <f t="shared" si="94"/>
        <v>1200</v>
      </c>
      <c r="BP9" s="150">
        <f t="shared" si="95"/>
        <v>0</v>
      </c>
      <c r="BQ9" s="150" t="str">
        <f t="shared" si="96"/>
        <v>No</v>
      </c>
      <c r="BR9" s="150">
        <f t="shared" si="97"/>
        <v>3</v>
      </c>
      <c r="BS9" s="150">
        <f t="shared" si="98"/>
        <v>1</v>
      </c>
      <c r="BT9" s="150">
        <f t="shared" si="99"/>
        <v>284</v>
      </c>
      <c r="BU9" s="150">
        <f t="shared" si="100"/>
        <v>1</v>
      </c>
    </row>
    <row r="10" spans="1:73" x14ac:dyDescent="0.25">
      <c r="A10" s="1">
        <v>9</v>
      </c>
      <c r="B10" t="s">
        <v>209</v>
      </c>
      <c r="C10" t="str">
        <f t="shared" si="0"/>
        <v>A3</v>
      </c>
      <c r="D10" t="str">
        <f t="shared" si="1"/>
        <v>3</v>
      </c>
      <c r="E10" t="str">
        <f t="shared" si="2"/>
        <v>1</v>
      </c>
      <c r="F10" s="56">
        <f>VLOOKUP(C10,'Experimental Design'!$A$2:$C$25,2)</f>
        <v>3</v>
      </c>
      <c r="G10" s="51">
        <f>'Experimental Description'!$B$51</f>
        <v>284</v>
      </c>
      <c r="H10" s="51">
        <f>'Experimental Description'!$B$52</f>
        <v>1</v>
      </c>
      <c r="I10" t="str">
        <f>VLOOKUP(F10,'Experimental Design'!$B$1:$C$25,2)</f>
        <v>Acetone</v>
      </c>
      <c r="J10">
        <v>42.631</v>
      </c>
      <c r="K10" s="59">
        <f>J10*Calibration!$L$17</f>
        <v>4.2974365177770384</v>
      </c>
      <c r="L10" s="59" t="s">
        <v>277</v>
      </c>
      <c r="M10" s="51" t="s">
        <v>40</v>
      </c>
      <c r="N10" s="56" t="str">
        <f>IF(K10&lt;0.1,"Below LOD",IF(K10&gt;Calibration!$L$20,IF('Record Sheet'!L10="All in solution","Greater than experimental limits","Within experimental limits"),"Within experimental limits"))</f>
        <v>Within experimental limits</v>
      </c>
      <c r="O10" s="57" t="str">
        <f>VLOOKUP(F10,'Material Form-Pattern'!$A$4:$D$27,4,TRUE)</f>
        <v/>
      </c>
      <c r="Q10" s="150" t="str">
        <f>CONCATENATE('Experimental Description'!$B$3,"-",'Experimental Description'!$B$2,"-",'Experimental Description'!$B$7,"-",'Experimental Description'!$C$5,"-",'Experimental Description'!$B$6,"-","Line ",'Record Sheet'!A10)</f>
        <v>E17-001679-AZD3293-AZ13530938-310117-1-Line 9</v>
      </c>
      <c r="R10" s="150" t="str">
        <f t="shared" si="47"/>
        <v>AZD3293</v>
      </c>
      <c r="S10" s="150" t="str">
        <f t="shared" si="48"/>
        <v>E17-001679</v>
      </c>
      <c r="T10" s="150" t="str">
        <f t="shared" si="49"/>
        <v>Holly Carter</v>
      </c>
      <c r="U10" s="150" t="str">
        <f t="shared" si="50"/>
        <v>31-01-17</v>
      </c>
      <c r="V10" s="150" t="str">
        <f t="shared" si="51"/>
        <v>1</v>
      </c>
      <c r="W10" s="150" t="str">
        <f t="shared" si="52"/>
        <v>AZ13530938</v>
      </c>
      <c r="X10" s="150">
        <f t="shared" si="53"/>
        <v>0</v>
      </c>
      <c r="Y10" s="150">
        <f t="shared" si="54"/>
        <v>83</v>
      </c>
      <c r="Z10" s="150" t="str">
        <f t="shared" si="3"/>
        <v>Not Known</v>
      </c>
      <c r="AA10" s="150" t="str">
        <f t="shared" si="55"/>
        <v xml:space="preserve">Manual </v>
      </c>
      <c r="AB10" s="150" t="str">
        <f t="shared" si="56"/>
        <v>Excess Solid Manual</v>
      </c>
      <c r="AC10" s="150">
        <f t="shared" si="57"/>
        <v>0</v>
      </c>
      <c r="AD10" s="150">
        <f t="shared" si="58"/>
        <v>0</v>
      </c>
      <c r="AE10" s="150" t="str">
        <f t="shared" si="59"/>
        <v>No</v>
      </c>
      <c r="AF10" s="150">
        <f t="shared" si="101"/>
        <v>0</v>
      </c>
      <c r="AG10" s="150">
        <f t="shared" si="60"/>
        <v>0</v>
      </c>
      <c r="AH10" s="150" t="str">
        <f t="shared" si="61"/>
        <v>CC1=NC2(N=C1N)c3cc(Br)ccc3CC24CCCCC4</v>
      </c>
      <c r="AI10" s="150">
        <f t="shared" si="62"/>
        <v>5</v>
      </c>
      <c r="AJ10" s="150">
        <f t="shared" si="63"/>
        <v>100</v>
      </c>
      <c r="AK10" s="150">
        <f t="shared" si="64"/>
        <v>31</v>
      </c>
      <c r="AL10" s="150">
        <f t="shared" si="65"/>
        <v>9.9200999999999997</v>
      </c>
      <c r="AM10" s="150">
        <f t="shared" si="66"/>
        <v>0.10080543542907834</v>
      </c>
      <c r="AN10" s="150">
        <f t="shared" si="67"/>
        <v>0.99980000000000002</v>
      </c>
      <c r="AO10" s="150">
        <f t="shared" si="68"/>
        <v>32</v>
      </c>
      <c r="AP10" s="150">
        <f t="shared" si="69"/>
        <v>60</v>
      </c>
      <c r="AQ10" s="150" t="str">
        <f t="shared" si="70"/>
        <v>UPLC</v>
      </c>
      <c r="AR10" s="150" t="str">
        <f t="shared" si="71"/>
        <v>CH238</v>
      </c>
      <c r="AS10" s="150" t="str">
        <f t="shared" si="72"/>
        <v>Single Wavelength</v>
      </c>
      <c r="AT10" s="150" t="str">
        <f t="shared" si="73"/>
        <v>Chan_238,PC_Miscellaneous,AZD3293 - 0938 int - sol</v>
      </c>
      <c r="AU10" s="150" t="str">
        <f t="shared" si="74"/>
        <v>AZD3293 int</v>
      </c>
      <c r="AV10" s="150" t="str">
        <f t="shared" si="75"/>
        <v>HPLC filter vial</v>
      </c>
      <c r="AW10" s="150">
        <f t="shared" si="76"/>
        <v>500</v>
      </c>
      <c r="AX10" s="150">
        <f t="shared" si="77"/>
        <v>50</v>
      </c>
      <c r="AY10" s="150" t="str">
        <f t="shared" si="78"/>
        <v>Vortex</v>
      </c>
      <c r="AZ10" s="150">
        <f t="shared" si="79"/>
        <v>22</v>
      </c>
      <c r="BA10" s="150">
        <f t="shared" si="80"/>
        <v>20</v>
      </c>
      <c r="BB10" s="150">
        <f t="shared" si="81"/>
        <v>600</v>
      </c>
      <c r="BC10" s="150" t="str">
        <f t="shared" si="82"/>
        <v>Filter Vial</v>
      </c>
      <c r="BD10" s="150">
        <f t="shared" si="83"/>
        <v>40</v>
      </c>
      <c r="BE10" s="150">
        <f t="shared" si="84"/>
        <v>1200</v>
      </c>
      <c r="BF10" s="150" t="str">
        <f t="shared" si="85"/>
        <v>Pipette - PDT</v>
      </c>
      <c r="BG10" s="150">
        <f t="shared" si="86"/>
        <v>50</v>
      </c>
      <c r="BH10" s="150">
        <f t="shared" si="87"/>
        <v>0</v>
      </c>
      <c r="BI10" s="150">
        <f t="shared" si="88"/>
        <v>0</v>
      </c>
      <c r="BJ10" s="150" t="str">
        <f t="shared" si="89"/>
        <v>Yes</v>
      </c>
      <c r="BK10" s="150" t="str">
        <f t="shared" si="90"/>
        <v>Yes</v>
      </c>
      <c r="BL10" s="150" t="str">
        <f t="shared" si="91"/>
        <v>Yes</v>
      </c>
      <c r="BM10" s="150" t="str">
        <f t="shared" si="92"/>
        <v>MeCN:Water (50:50)</v>
      </c>
      <c r="BN10" s="150" t="str">
        <f t="shared" si="93"/>
        <v>Pipette - ADT - 6 channel</v>
      </c>
      <c r="BO10" s="150">
        <f t="shared" si="94"/>
        <v>1200</v>
      </c>
      <c r="BP10" s="150">
        <f t="shared" si="95"/>
        <v>0</v>
      </c>
      <c r="BQ10" s="150" t="str">
        <f t="shared" si="96"/>
        <v>No</v>
      </c>
      <c r="BR10" s="150">
        <f t="shared" si="97"/>
        <v>3</v>
      </c>
      <c r="BS10" s="150">
        <f t="shared" si="98"/>
        <v>1</v>
      </c>
      <c r="BT10" s="150">
        <f t="shared" si="99"/>
        <v>284</v>
      </c>
      <c r="BU10" s="150">
        <f t="shared" si="100"/>
        <v>1</v>
      </c>
    </row>
    <row r="11" spans="1:73" x14ac:dyDescent="0.25">
      <c r="A11" s="1">
        <v>10</v>
      </c>
      <c r="B11" t="s">
        <v>210</v>
      </c>
      <c r="C11" t="str">
        <f t="shared" si="0"/>
        <v>A4</v>
      </c>
      <c r="D11" t="str">
        <f t="shared" si="1"/>
        <v>1</v>
      </c>
      <c r="E11" t="str">
        <f t="shared" si="2"/>
        <v>1</v>
      </c>
      <c r="F11" s="56">
        <f>VLOOKUP(C11,'Experimental Design'!$A$2:$C$25,2)</f>
        <v>4</v>
      </c>
      <c r="G11" s="51">
        <f>'Experimental Description'!$B$51</f>
        <v>284</v>
      </c>
      <c r="H11" s="51">
        <f>'Experimental Description'!$B$52</f>
        <v>1</v>
      </c>
      <c r="I11" t="str">
        <f>VLOOKUP(F11,'Experimental Design'!$B$1:$C$25,2)</f>
        <v>Acetonitrile</v>
      </c>
      <c r="J11">
        <v>9.0559999999999992</v>
      </c>
      <c r="K11" s="59">
        <f>J11*Calibration!$L$17</f>
        <v>0.91289402324573332</v>
      </c>
      <c r="L11" s="59" t="s">
        <v>277</v>
      </c>
      <c r="M11" s="51" t="s">
        <v>40</v>
      </c>
      <c r="N11" s="56" t="str">
        <f>IF(K11&lt;0.1,"Below LOD",IF(K11&gt;Calibration!$L$20,IF('Record Sheet'!L11="All in solution","Greater than experimental limits","Within experimental limits"),"Within experimental limits"))</f>
        <v>Within experimental limits</v>
      </c>
      <c r="O11" s="57" t="str">
        <f>VLOOKUP(F11,'Material Form-Pattern'!$A$4:$D$27,4,TRUE)</f>
        <v/>
      </c>
      <c r="Q11" s="150" t="str">
        <f>CONCATENATE('Experimental Description'!$B$3,"-",'Experimental Description'!$B$2,"-",'Experimental Description'!$B$7,"-",'Experimental Description'!$C$5,"-",'Experimental Description'!$B$6,"-","Line ",'Record Sheet'!A11)</f>
        <v>E17-001679-AZD3293-AZ13530938-310117-1-Line 10</v>
      </c>
      <c r="R11" s="150" t="str">
        <f t="shared" si="47"/>
        <v>AZD3293</v>
      </c>
      <c r="S11" s="150" t="str">
        <f t="shared" si="48"/>
        <v>E17-001679</v>
      </c>
      <c r="T11" s="150" t="str">
        <f t="shared" si="49"/>
        <v>Holly Carter</v>
      </c>
      <c r="U11" s="150" t="str">
        <f t="shared" si="50"/>
        <v>31-01-17</v>
      </c>
      <c r="V11" s="150" t="str">
        <f t="shared" si="51"/>
        <v>1</v>
      </c>
      <c r="W11" s="150" t="str">
        <f t="shared" si="52"/>
        <v>AZ13530938</v>
      </c>
      <c r="X11" s="150">
        <f t="shared" si="53"/>
        <v>0</v>
      </c>
      <c r="Y11" s="150">
        <f t="shared" si="54"/>
        <v>83</v>
      </c>
      <c r="Z11" s="150" t="str">
        <f t="shared" si="3"/>
        <v>Not Known</v>
      </c>
      <c r="AA11" s="150" t="str">
        <f t="shared" si="55"/>
        <v xml:space="preserve">Manual </v>
      </c>
      <c r="AB11" s="150" t="str">
        <f t="shared" si="56"/>
        <v>Excess Solid Manual</v>
      </c>
      <c r="AC11" s="150">
        <f t="shared" si="57"/>
        <v>0</v>
      </c>
      <c r="AD11" s="150">
        <f t="shared" si="58"/>
        <v>0</v>
      </c>
      <c r="AE11" s="150" t="str">
        <f t="shared" si="59"/>
        <v>No</v>
      </c>
      <c r="AF11" s="150">
        <f t="shared" si="101"/>
        <v>0</v>
      </c>
      <c r="AG11" s="150">
        <f t="shared" si="60"/>
        <v>0</v>
      </c>
      <c r="AH11" s="150" t="str">
        <f t="shared" si="61"/>
        <v>CC1=NC2(N=C1N)c3cc(Br)ccc3CC24CCCCC4</v>
      </c>
      <c r="AI11" s="150">
        <f t="shared" si="62"/>
        <v>5</v>
      </c>
      <c r="AJ11" s="150">
        <f t="shared" si="63"/>
        <v>100</v>
      </c>
      <c r="AK11" s="150">
        <f t="shared" si="64"/>
        <v>31</v>
      </c>
      <c r="AL11" s="150">
        <f t="shared" si="65"/>
        <v>9.9200999999999997</v>
      </c>
      <c r="AM11" s="150">
        <f t="shared" si="66"/>
        <v>0.10080543542907834</v>
      </c>
      <c r="AN11" s="150">
        <f t="shared" si="67"/>
        <v>0.99980000000000002</v>
      </c>
      <c r="AO11" s="150">
        <f t="shared" si="68"/>
        <v>32</v>
      </c>
      <c r="AP11" s="150">
        <f t="shared" si="69"/>
        <v>60</v>
      </c>
      <c r="AQ11" s="150" t="str">
        <f t="shared" si="70"/>
        <v>UPLC</v>
      </c>
      <c r="AR11" s="150" t="str">
        <f t="shared" si="71"/>
        <v>CH238</v>
      </c>
      <c r="AS11" s="150" t="str">
        <f t="shared" si="72"/>
        <v>Single Wavelength</v>
      </c>
      <c r="AT11" s="150" t="str">
        <f t="shared" si="73"/>
        <v>Chan_238,PC_Miscellaneous,AZD3293 - 0938 int - sol</v>
      </c>
      <c r="AU11" s="150" t="str">
        <f t="shared" si="74"/>
        <v>AZD3293 int</v>
      </c>
      <c r="AV11" s="150" t="str">
        <f t="shared" si="75"/>
        <v>HPLC filter vial</v>
      </c>
      <c r="AW11" s="150">
        <f t="shared" si="76"/>
        <v>500</v>
      </c>
      <c r="AX11" s="150">
        <f t="shared" si="77"/>
        <v>50</v>
      </c>
      <c r="AY11" s="150" t="str">
        <f t="shared" si="78"/>
        <v>Vortex</v>
      </c>
      <c r="AZ11" s="150">
        <f t="shared" si="79"/>
        <v>22</v>
      </c>
      <c r="BA11" s="150">
        <f t="shared" si="80"/>
        <v>20</v>
      </c>
      <c r="BB11" s="150">
        <f t="shared" si="81"/>
        <v>600</v>
      </c>
      <c r="BC11" s="150" t="str">
        <f t="shared" si="82"/>
        <v>Filter Vial</v>
      </c>
      <c r="BD11" s="150">
        <f t="shared" si="83"/>
        <v>40</v>
      </c>
      <c r="BE11" s="150">
        <f t="shared" si="84"/>
        <v>1200</v>
      </c>
      <c r="BF11" s="150" t="str">
        <f t="shared" si="85"/>
        <v>Pipette - PDT</v>
      </c>
      <c r="BG11" s="150">
        <f t="shared" si="86"/>
        <v>50</v>
      </c>
      <c r="BH11" s="150">
        <f t="shared" si="87"/>
        <v>0</v>
      </c>
      <c r="BI11" s="150">
        <f t="shared" si="88"/>
        <v>0</v>
      </c>
      <c r="BJ11" s="150" t="str">
        <f t="shared" si="89"/>
        <v>Yes</v>
      </c>
      <c r="BK11" s="150" t="str">
        <f t="shared" si="90"/>
        <v>Yes</v>
      </c>
      <c r="BL11" s="150" t="str">
        <f t="shared" si="91"/>
        <v>Yes</v>
      </c>
      <c r="BM11" s="150" t="str">
        <f t="shared" si="92"/>
        <v>MeCN:Water (50:50)</v>
      </c>
      <c r="BN11" s="150" t="str">
        <f t="shared" si="93"/>
        <v>Pipette - ADT - 6 channel</v>
      </c>
      <c r="BO11" s="150">
        <f t="shared" si="94"/>
        <v>1200</v>
      </c>
      <c r="BP11" s="150">
        <f t="shared" si="95"/>
        <v>0</v>
      </c>
      <c r="BQ11" s="150" t="str">
        <f t="shared" si="96"/>
        <v>No</v>
      </c>
      <c r="BR11" s="150">
        <f t="shared" si="97"/>
        <v>3</v>
      </c>
      <c r="BS11" s="150">
        <f t="shared" si="98"/>
        <v>1</v>
      </c>
      <c r="BT11" s="150">
        <f t="shared" si="99"/>
        <v>284</v>
      </c>
      <c r="BU11" s="150">
        <f t="shared" si="100"/>
        <v>1</v>
      </c>
    </row>
    <row r="12" spans="1:73" x14ac:dyDescent="0.25">
      <c r="A12" s="1">
        <v>11</v>
      </c>
      <c r="B12" t="s">
        <v>211</v>
      </c>
      <c r="C12" t="str">
        <f t="shared" si="0"/>
        <v>A4</v>
      </c>
      <c r="D12" t="str">
        <f t="shared" si="1"/>
        <v>2</v>
      </c>
      <c r="E12" t="str">
        <f t="shared" si="2"/>
        <v>1</v>
      </c>
      <c r="F12" s="56">
        <f>VLOOKUP(C12,'Experimental Design'!$A$2:$C$25,2)</f>
        <v>4</v>
      </c>
      <c r="G12" s="51">
        <f>'Experimental Description'!$B$51</f>
        <v>284</v>
      </c>
      <c r="H12" s="51">
        <f>'Experimental Description'!$B$52</f>
        <v>1</v>
      </c>
      <c r="I12" t="str">
        <f>VLOOKUP(F12,'Experimental Design'!$B$1:$C$25,2)</f>
        <v>Acetonitrile</v>
      </c>
      <c r="J12">
        <v>8.952</v>
      </c>
      <c r="K12" s="59">
        <f>J12*Calibration!$L$17</f>
        <v>0.9024102579611093</v>
      </c>
      <c r="L12" s="59" t="s">
        <v>277</v>
      </c>
      <c r="M12" s="51" t="s">
        <v>40</v>
      </c>
      <c r="N12" s="56" t="str">
        <f>IF(K12&lt;0.1,"Below LOD",IF(K12&gt;Calibration!$L$20,IF('Record Sheet'!L12="All in solution","Greater than experimental limits","Within experimental limits"),"Within experimental limits"))</f>
        <v>Within experimental limits</v>
      </c>
      <c r="O12" s="57" t="str">
        <f>VLOOKUP(F12,'Material Form-Pattern'!$A$4:$D$27,4,TRUE)</f>
        <v/>
      </c>
      <c r="Q12" s="150" t="str">
        <f>CONCATENATE('Experimental Description'!$B$3,"-",'Experimental Description'!$B$2,"-",'Experimental Description'!$B$7,"-",'Experimental Description'!$C$5,"-",'Experimental Description'!$B$6,"-","Line ",'Record Sheet'!A12)</f>
        <v>E17-001679-AZD3293-AZ13530938-310117-1-Line 11</v>
      </c>
      <c r="R12" s="150" t="str">
        <f t="shared" si="47"/>
        <v>AZD3293</v>
      </c>
      <c r="S12" s="150" t="str">
        <f t="shared" si="48"/>
        <v>E17-001679</v>
      </c>
      <c r="T12" s="150" t="str">
        <f t="shared" si="49"/>
        <v>Holly Carter</v>
      </c>
      <c r="U12" s="150" t="str">
        <f t="shared" si="50"/>
        <v>31-01-17</v>
      </c>
      <c r="V12" s="150" t="str">
        <f t="shared" si="51"/>
        <v>1</v>
      </c>
      <c r="W12" s="150" t="str">
        <f t="shared" si="52"/>
        <v>AZ13530938</v>
      </c>
      <c r="X12" s="150">
        <f t="shared" si="53"/>
        <v>0</v>
      </c>
      <c r="Y12" s="150">
        <f t="shared" si="54"/>
        <v>83</v>
      </c>
      <c r="Z12" s="150" t="str">
        <f t="shared" si="3"/>
        <v>Not Known</v>
      </c>
      <c r="AA12" s="150" t="str">
        <f t="shared" si="55"/>
        <v xml:space="preserve">Manual </v>
      </c>
      <c r="AB12" s="150" t="str">
        <f t="shared" si="56"/>
        <v>Excess Solid Manual</v>
      </c>
      <c r="AC12" s="150">
        <f t="shared" si="57"/>
        <v>0</v>
      </c>
      <c r="AD12" s="150">
        <f t="shared" si="58"/>
        <v>0</v>
      </c>
      <c r="AE12" s="150" t="str">
        <f t="shared" si="59"/>
        <v>No</v>
      </c>
      <c r="AF12" s="150">
        <f t="shared" si="101"/>
        <v>0</v>
      </c>
      <c r="AG12" s="150">
        <f t="shared" si="60"/>
        <v>0</v>
      </c>
      <c r="AH12" s="150" t="str">
        <f t="shared" si="61"/>
        <v>CC1=NC2(N=C1N)c3cc(Br)ccc3CC24CCCCC4</v>
      </c>
      <c r="AI12" s="150">
        <f t="shared" si="62"/>
        <v>5</v>
      </c>
      <c r="AJ12" s="150">
        <f t="shared" si="63"/>
        <v>100</v>
      </c>
      <c r="AK12" s="150">
        <f t="shared" si="64"/>
        <v>31</v>
      </c>
      <c r="AL12" s="150">
        <f t="shared" si="65"/>
        <v>9.9200999999999997</v>
      </c>
      <c r="AM12" s="150">
        <f t="shared" si="66"/>
        <v>0.10080543542907834</v>
      </c>
      <c r="AN12" s="150">
        <f t="shared" si="67"/>
        <v>0.99980000000000002</v>
      </c>
      <c r="AO12" s="150">
        <f t="shared" si="68"/>
        <v>32</v>
      </c>
      <c r="AP12" s="150">
        <f t="shared" si="69"/>
        <v>60</v>
      </c>
      <c r="AQ12" s="150" t="str">
        <f t="shared" si="70"/>
        <v>UPLC</v>
      </c>
      <c r="AR12" s="150" t="str">
        <f t="shared" si="71"/>
        <v>CH238</v>
      </c>
      <c r="AS12" s="150" t="str">
        <f t="shared" si="72"/>
        <v>Single Wavelength</v>
      </c>
      <c r="AT12" s="150" t="str">
        <f t="shared" si="73"/>
        <v>Chan_238,PC_Miscellaneous,AZD3293 - 0938 int - sol</v>
      </c>
      <c r="AU12" s="150" t="str">
        <f t="shared" si="74"/>
        <v>AZD3293 int</v>
      </c>
      <c r="AV12" s="150" t="str">
        <f t="shared" si="75"/>
        <v>HPLC filter vial</v>
      </c>
      <c r="AW12" s="150">
        <f t="shared" si="76"/>
        <v>500</v>
      </c>
      <c r="AX12" s="150">
        <f t="shared" si="77"/>
        <v>50</v>
      </c>
      <c r="AY12" s="150" t="str">
        <f t="shared" si="78"/>
        <v>Vortex</v>
      </c>
      <c r="AZ12" s="150">
        <f t="shared" si="79"/>
        <v>22</v>
      </c>
      <c r="BA12" s="150">
        <f t="shared" si="80"/>
        <v>20</v>
      </c>
      <c r="BB12" s="150">
        <f t="shared" si="81"/>
        <v>600</v>
      </c>
      <c r="BC12" s="150" t="str">
        <f t="shared" si="82"/>
        <v>Filter Vial</v>
      </c>
      <c r="BD12" s="150">
        <f t="shared" si="83"/>
        <v>40</v>
      </c>
      <c r="BE12" s="150">
        <f t="shared" si="84"/>
        <v>1200</v>
      </c>
      <c r="BF12" s="150" t="str">
        <f t="shared" si="85"/>
        <v>Pipette - PDT</v>
      </c>
      <c r="BG12" s="150">
        <f t="shared" si="86"/>
        <v>50</v>
      </c>
      <c r="BH12" s="150">
        <f t="shared" si="87"/>
        <v>0</v>
      </c>
      <c r="BI12" s="150">
        <f t="shared" si="88"/>
        <v>0</v>
      </c>
      <c r="BJ12" s="150" t="str">
        <f t="shared" si="89"/>
        <v>Yes</v>
      </c>
      <c r="BK12" s="150" t="str">
        <f t="shared" si="90"/>
        <v>Yes</v>
      </c>
      <c r="BL12" s="150" t="str">
        <f t="shared" si="91"/>
        <v>Yes</v>
      </c>
      <c r="BM12" s="150" t="str">
        <f t="shared" si="92"/>
        <v>MeCN:Water (50:50)</v>
      </c>
      <c r="BN12" s="150" t="str">
        <f t="shared" si="93"/>
        <v>Pipette - ADT - 6 channel</v>
      </c>
      <c r="BO12" s="150">
        <f t="shared" si="94"/>
        <v>1200</v>
      </c>
      <c r="BP12" s="150">
        <f t="shared" si="95"/>
        <v>0</v>
      </c>
      <c r="BQ12" s="150" t="str">
        <f t="shared" si="96"/>
        <v>No</v>
      </c>
      <c r="BR12" s="150">
        <f t="shared" si="97"/>
        <v>3</v>
      </c>
      <c r="BS12" s="150">
        <f t="shared" si="98"/>
        <v>1</v>
      </c>
      <c r="BT12" s="150">
        <f t="shared" si="99"/>
        <v>284</v>
      </c>
      <c r="BU12" s="150">
        <f t="shared" si="100"/>
        <v>1</v>
      </c>
    </row>
    <row r="13" spans="1:73" x14ac:dyDescent="0.25">
      <c r="A13" s="1">
        <v>12</v>
      </c>
      <c r="B13" t="s">
        <v>212</v>
      </c>
      <c r="C13" t="str">
        <f t="shared" si="0"/>
        <v>A4</v>
      </c>
      <c r="D13" t="str">
        <f t="shared" si="1"/>
        <v>3</v>
      </c>
      <c r="E13" t="str">
        <f t="shared" si="2"/>
        <v>1</v>
      </c>
      <c r="F13" s="56">
        <f>VLOOKUP(C13,'Experimental Design'!$A$2:$C$25,2)</f>
        <v>4</v>
      </c>
      <c r="G13" s="51">
        <f>'Experimental Description'!$B$51</f>
        <v>284</v>
      </c>
      <c r="H13" s="51">
        <f>'Experimental Description'!$B$52</f>
        <v>1</v>
      </c>
      <c r="I13" t="str">
        <f>VLOOKUP(F13,'Experimental Design'!$B$1:$C$25,2)</f>
        <v>Acetonitrile</v>
      </c>
      <c r="J13">
        <v>9.1829999999999998</v>
      </c>
      <c r="K13" s="59">
        <f>J13*Calibration!$L$17</f>
        <v>0.92569631354522641</v>
      </c>
      <c r="L13" s="59" t="s">
        <v>277</v>
      </c>
      <c r="M13" s="51" t="s">
        <v>40</v>
      </c>
      <c r="N13" s="56" t="str">
        <f>IF(K13&lt;0.1,"Below LOD",IF(K13&gt;Calibration!$L$20,IF('Record Sheet'!L13="All in solution","Greater than experimental limits","Within experimental limits"),"Within experimental limits"))</f>
        <v>Within experimental limits</v>
      </c>
      <c r="O13" s="57" t="str">
        <f>VLOOKUP(F13,'Material Form-Pattern'!$A$4:$D$27,4,TRUE)</f>
        <v/>
      </c>
      <c r="Q13" s="150" t="str">
        <f>CONCATENATE('Experimental Description'!$B$3,"-",'Experimental Description'!$B$2,"-",'Experimental Description'!$B$7,"-",'Experimental Description'!$C$5,"-",'Experimental Description'!$B$6,"-","Line ",'Record Sheet'!A13)</f>
        <v>E17-001679-AZD3293-AZ13530938-310117-1-Line 12</v>
      </c>
      <c r="R13" s="150" t="str">
        <f t="shared" si="47"/>
        <v>AZD3293</v>
      </c>
      <c r="S13" s="150" t="str">
        <f t="shared" si="48"/>
        <v>E17-001679</v>
      </c>
      <c r="T13" s="150" t="str">
        <f t="shared" si="49"/>
        <v>Holly Carter</v>
      </c>
      <c r="U13" s="150" t="str">
        <f t="shared" si="50"/>
        <v>31-01-17</v>
      </c>
      <c r="V13" s="150" t="str">
        <f t="shared" si="51"/>
        <v>1</v>
      </c>
      <c r="W13" s="150" t="str">
        <f t="shared" si="52"/>
        <v>AZ13530938</v>
      </c>
      <c r="X13" s="150">
        <f t="shared" si="53"/>
        <v>0</v>
      </c>
      <c r="Y13" s="150">
        <f t="shared" si="54"/>
        <v>83</v>
      </c>
      <c r="Z13" s="150" t="str">
        <f t="shared" si="3"/>
        <v>Not Known</v>
      </c>
      <c r="AA13" s="150" t="str">
        <f t="shared" si="55"/>
        <v xml:space="preserve">Manual </v>
      </c>
      <c r="AB13" s="150" t="str">
        <f t="shared" si="56"/>
        <v>Excess Solid Manual</v>
      </c>
      <c r="AC13" s="150">
        <f t="shared" si="57"/>
        <v>0</v>
      </c>
      <c r="AD13" s="150">
        <f t="shared" si="58"/>
        <v>0</v>
      </c>
      <c r="AE13" s="150" t="str">
        <f t="shared" si="59"/>
        <v>No</v>
      </c>
      <c r="AF13" s="150">
        <f t="shared" si="101"/>
        <v>0</v>
      </c>
      <c r="AG13" s="150">
        <f t="shared" si="60"/>
        <v>0</v>
      </c>
      <c r="AH13" s="150" t="str">
        <f t="shared" si="61"/>
        <v>CC1=NC2(N=C1N)c3cc(Br)ccc3CC24CCCCC4</v>
      </c>
      <c r="AI13" s="150">
        <f t="shared" si="62"/>
        <v>5</v>
      </c>
      <c r="AJ13" s="150">
        <f t="shared" si="63"/>
        <v>100</v>
      </c>
      <c r="AK13" s="150">
        <f t="shared" si="64"/>
        <v>31</v>
      </c>
      <c r="AL13" s="150">
        <f t="shared" si="65"/>
        <v>9.9200999999999997</v>
      </c>
      <c r="AM13" s="150">
        <f t="shared" si="66"/>
        <v>0.10080543542907834</v>
      </c>
      <c r="AN13" s="150">
        <f t="shared" si="67"/>
        <v>0.99980000000000002</v>
      </c>
      <c r="AO13" s="150">
        <f t="shared" si="68"/>
        <v>32</v>
      </c>
      <c r="AP13" s="150">
        <f t="shared" si="69"/>
        <v>60</v>
      </c>
      <c r="AQ13" s="150" t="str">
        <f t="shared" si="70"/>
        <v>UPLC</v>
      </c>
      <c r="AR13" s="150" t="str">
        <f t="shared" si="71"/>
        <v>CH238</v>
      </c>
      <c r="AS13" s="150" t="str">
        <f t="shared" si="72"/>
        <v>Single Wavelength</v>
      </c>
      <c r="AT13" s="150" t="str">
        <f t="shared" si="73"/>
        <v>Chan_238,PC_Miscellaneous,AZD3293 - 0938 int - sol</v>
      </c>
      <c r="AU13" s="150" t="str">
        <f t="shared" si="74"/>
        <v>AZD3293 int</v>
      </c>
      <c r="AV13" s="150" t="str">
        <f t="shared" si="75"/>
        <v>HPLC filter vial</v>
      </c>
      <c r="AW13" s="150">
        <f t="shared" si="76"/>
        <v>500</v>
      </c>
      <c r="AX13" s="150">
        <f t="shared" si="77"/>
        <v>50</v>
      </c>
      <c r="AY13" s="150" t="str">
        <f t="shared" si="78"/>
        <v>Vortex</v>
      </c>
      <c r="AZ13" s="150">
        <f t="shared" si="79"/>
        <v>22</v>
      </c>
      <c r="BA13" s="150">
        <f t="shared" si="80"/>
        <v>20</v>
      </c>
      <c r="BB13" s="150">
        <f t="shared" si="81"/>
        <v>600</v>
      </c>
      <c r="BC13" s="150" t="str">
        <f t="shared" si="82"/>
        <v>Filter Vial</v>
      </c>
      <c r="BD13" s="150">
        <f t="shared" si="83"/>
        <v>40</v>
      </c>
      <c r="BE13" s="150">
        <f t="shared" si="84"/>
        <v>1200</v>
      </c>
      <c r="BF13" s="150" t="str">
        <f t="shared" si="85"/>
        <v>Pipette - PDT</v>
      </c>
      <c r="BG13" s="150">
        <f t="shared" si="86"/>
        <v>50</v>
      </c>
      <c r="BH13" s="150">
        <f t="shared" si="87"/>
        <v>0</v>
      </c>
      <c r="BI13" s="150">
        <f t="shared" si="88"/>
        <v>0</v>
      </c>
      <c r="BJ13" s="150" t="str">
        <f t="shared" si="89"/>
        <v>Yes</v>
      </c>
      <c r="BK13" s="150" t="str">
        <f t="shared" si="90"/>
        <v>Yes</v>
      </c>
      <c r="BL13" s="150" t="str">
        <f t="shared" si="91"/>
        <v>Yes</v>
      </c>
      <c r="BM13" s="150" t="str">
        <f t="shared" si="92"/>
        <v>MeCN:Water (50:50)</v>
      </c>
      <c r="BN13" s="150" t="str">
        <f t="shared" si="93"/>
        <v>Pipette - ADT - 6 channel</v>
      </c>
      <c r="BO13" s="150">
        <f t="shared" si="94"/>
        <v>1200</v>
      </c>
      <c r="BP13" s="150">
        <f t="shared" si="95"/>
        <v>0</v>
      </c>
      <c r="BQ13" s="150" t="str">
        <f t="shared" si="96"/>
        <v>No</v>
      </c>
      <c r="BR13" s="150">
        <f t="shared" si="97"/>
        <v>3</v>
      </c>
      <c r="BS13" s="150">
        <f t="shared" si="98"/>
        <v>1</v>
      </c>
      <c r="BT13" s="150">
        <f t="shared" si="99"/>
        <v>284</v>
      </c>
      <c r="BU13" s="150">
        <f t="shared" si="100"/>
        <v>1</v>
      </c>
    </row>
    <row r="14" spans="1:73" x14ac:dyDescent="0.25">
      <c r="A14" s="1">
        <v>13</v>
      </c>
      <c r="B14" t="s">
        <v>213</v>
      </c>
      <c r="C14" t="str">
        <f t="shared" si="0"/>
        <v>B1</v>
      </c>
      <c r="D14" t="str">
        <f t="shared" si="1"/>
        <v>1</v>
      </c>
      <c r="E14" t="str">
        <f t="shared" si="2"/>
        <v>1</v>
      </c>
      <c r="F14" s="56">
        <f>VLOOKUP(C14,'Experimental Design'!$A$2:$C$25,2)</f>
        <v>5</v>
      </c>
      <c r="G14" s="51">
        <f>'Experimental Description'!$B$51</f>
        <v>284</v>
      </c>
      <c r="H14" s="51">
        <f>'Experimental Description'!$B$52</f>
        <v>1</v>
      </c>
      <c r="I14" t="str">
        <f>VLOOKUP(F14,'Experimental Design'!$B$1:$C$25,2)</f>
        <v>n-butanol</v>
      </c>
      <c r="J14">
        <v>439.71699999999998</v>
      </c>
      <c r="K14" s="59">
        <f>J14*Calibration!$L$17</f>
        <v>44.325863650568039</v>
      </c>
      <c r="L14" s="59" t="s">
        <v>277</v>
      </c>
      <c r="M14" s="51" t="s">
        <v>40</v>
      </c>
      <c r="N14" s="56" t="str">
        <f>IF(K14&lt;0.1,"Below LOD",IF(K14&gt;Calibration!$L$20,IF('Record Sheet'!L14="All in solution","Greater than experimental limits","Within experimental limits"),"Within experimental limits"))</f>
        <v>Within experimental limits</v>
      </c>
      <c r="O14" s="57" t="str">
        <f>VLOOKUP(F14,'Material Form-Pattern'!$A$4:$D$27,4,TRUE)</f>
        <v/>
      </c>
      <c r="Q14" s="150" t="str">
        <f>CONCATENATE('Experimental Description'!$B$3,"-",'Experimental Description'!$B$2,"-",'Experimental Description'!$B$7,"-",'Experimental Description'!$C$5,"-",'Experimental Description'!$B$6,"-","Line ",'Record Sheet'!A14)</f>
        <v>E17-001679-AZD3293-AZ13530938-310117-1-Line 13</v>
      </c>
      <c r="R14" s="150" t="str">
        <f t="shared" si="47"/>
        <v>AZD3293</v>
      </c>
      <c r="S14" s="150" t="str">
        <f t="shared" si="48"/>
        <v>E17-001679</v>
      </c>
      <c r="T14" s="150" t="str">
        <f t="shared" si="49"/>
        <v>Holly Carter</v>
      </c>
      <c r="U14" s="150" t="str">
        <f t="shared" si="50"/>
        <v>31-01-17</v>
      </c>
      <c r="V14" s="150" t="str">
        <f t="shared" si="51"/>
        <v>1</v>
      </c>
      <c r="W14" s="150" t="str">
        <f t="shared" si="52"/>
        <v>AZ13530938</v>
      </c>
      <c r="X14" s="150">
        <f t="shared" si="53"/>
        <v>0</v>
      </c>
      <c r="Y14" s="150">
        <f t="shared" si="54"/>
        <v>83</v>
      </c>
      <c r="Z14" s="150" t="str">
        <f t="shared" si="3"/>
        <v>Not Known</v>
      </c>
      <c r="AA14" s="150" t="str">
        <f t="shared" si="55"/>
        <v xml:space="preserve">Manual </v>
      </c>
      <c r="AB14" s="150" t="str">
        <f t="shared" si="56"/>
        <v>Excess Solid Manual</v>
      </c>
      <c r="AC14" s="150">
        <f t="shared" si="57"/>
        <v>0</v>
      </c>
      <c r="AD14" s="150">
        <f t="shared" si="58"/>
        <v>0</v>
      </c>
      <c r="AE14" s="150" t="str">
        <f t="shared" si="59"/>
        <v>No</v>
      </c>
      <c r="AF14" s="150">
        <f t="shared" si="101"/>
        <v>0</v>
      </c>
      <c r="AG14" s="150">
        <f t="shared" si="60"/>
        <v>0</v>
      </c>
      <c r="AH14" s="150" t="str">
        <f t="shared" si="61"/>
        <v>CC1=NC2(N=C1N)c3cc(Br)ccc3CC24CCCCC4</v>
      </c>
      <c r="AI14" s="150">
        <f t="shared" si="62"/>
        <v>5</v>
      </c>
      <c r="AJ14" s="150">
        <f t="shared" si="63"/>
        <v>100</v>
      </c>
      <c r="AK14" s="150">
        <f t="shared" si="64"/>
        <v>31</v>
      </c>
      <c r="AL14" s="150">
        <f t="shared" si="65"/>
        <v>9.9200999999999997</v>
      </c>
      <c r="AM14" s="150">
        <f t="shared" si="66"/>
        <v>0.10080543542907834</v>
      </c>
      <c r="AN14" s="150">
        <f t="shared" si="67"/>
        <v>0.99980000000000002</v>
      </c>
      <c r="AO14" s="150">
        <f t="shared" si="68"/>
        <v>32</v>
      </c>
      <c r="AP14" s="150">
        <f t="shared" si="69"/>
        <v>60</v>
      </c>
      <c r="AQ14" s="150" t="str">
        <f t="shared" si="70"/>
        <v>UPLC</v>
      </c>
      <c r="AR14" s="150" t="str">
        <f t="shared" si="71"/>
        <v>CH238</v>
      </c>
      <c r="AS14" s="150" t="str">
        <f t="shared" si="72"/>
        <v>Single Wavelength</v>
      </c>
      <c r="AT14" s="150" t="str">
        <f t="shared" si="73"/>
        <v>Chan_238,PC_Miscellaneous,AZD3293 - 0938 int - sol</v>
      </c>
      <c r="AU14" s="150" t="str">
        <f t="shared" si="74"/>
        <v>AZD3293 int</v>
      </c>
      <c r="AV14" s="150" t="str">
        <f t="shared" si="75"/>
        <v>HPLC filter vial</v>
      </c>
      <c r="AW14" s="150">
        <f t="shared" si="76"/>
        <v>500</v>
      </c>
      <c r="AX14" s="150">
        <f t="shared" si="77"/>
        <v>50</v>
      </c>
      <c r="AY14" s="150" t="str">
        <f t="shared" si="78"/>
        <v>Vortex</v>
      </c>
      <c r="AZ14" s="150">
        <f t="shared" si="79"/>
        <v>22</v>
      </c>
      <c r="BA14" s="150">
        <f t="shared" si="80"/>
        <v>20</v>
      </c>
      <c r="BB14" s="150">
        <f t="shared" si="81"/>
        <v>600</v>
      </c>
      <c r="BC14" s="150" t="str">
        <f t="shared" si="82"/>
        <v>Filter Vial</v>
      </c>
      <c r="BD14" s="150">
        <f t="shared" si="83"/>
        <v>40</v>
      </c>
      <c r="BE14" s="150">
        <f t="shared" si="84"/>
        <v>1200</v>
      </c>
      <c r="BF14" s="150" t="str">
        <f t="shared" si="85"/>
        <v>Pipette - PDT</v>
      </c>
      <c r="BG14" s="150">
        <f t="shared" si="86"/>
        <v>50</v>
      </c>
      <c r="BH14" s="150">
        <f t="shared" si="87"/>
        <v>0</v>
      </c>
      <c r="BI14" s="150">
        <f t="shared" si="88"/>
        <v>0</v>
      </c>
      <c r="BJ14" s="150" t="str">
        <f t="shared" si="89"/>
        <v>Yes</v>
      </c>
      <c r="BK14" s="150" t="str">
        <f t="shared" si="90"/>
        <v>Yes</v>
      </c>
      <c r="BL14" s="150" t="str">
        <f t="shared" si="91"/>
        <v>Yes</v>
      </c>
      <c r="BM14" s="150" t="str">
        <f t="shared" si="92"/>
        <v>MeCN:Water (50:50)</v>
      </c>
      <c r="BN14" s="150" t="str">
        <f t="shared" si="93"/>
        <v>Pipette - ADT - 6 channel</v>
      </c>
      <c r="BO14" s="150">
        <f t="shared" si="94"/>
        <v>1200</v>
      </c>
      <c r="BP14" s="150">
        <f t="shared" si="95"/>
        <v>0</v>
      </c>
      <c r="BQ14" s="150" t="str">
        <f t="shared" si="96"/>
        <v>No</v>
      </c>
      <c r="BR14" s="150">
        <f t="shared" si="97"/>
        <v>3</v>
      </c>
      <c r="BS14" s="150">
        <f t="shared" si="98"/>
        <v>1</v>
      </c>
      <c r="BT14" s="150">
        <f t="shared" si="99"/>
        <v>284</v>
      </c>
      <c r="BU14" s="150">
        <f t="shared" si="100"/>
        <v>1</v>
      </c>
    </row>
    <row r="15" spans="1:73" x14ac:dyDescent="0.25">
      <c r="A15" s="1">
        <v>14</v>
      </c>
      <c r="B15" t="s">
        <v>214</v>
      </c>
      <c r="C15" t="str">
        <f t="shared" si="0"/>
        <v>B1</v>
      </c>
      <c r="D15" t="str">
        <f t="shared" si="1"/>
        <v>2</v>
      </c>
      <c r="E15" t="str">
        <f t="shared" si="2"/>
        <v>1</v>
      </c>
      <c r="F15" s="56">
        <f>VLOOKUP(C15,'Experimental Design'!$A$2:$C$25,2)</f>
        <v>5</v>
      </c>
      <c r="G15" s="51">
        <f>'Experimental Description'!$B$51</f>
        <v>284</v>
      </c>
      <c r="H15" s="51">
        <f>'Experimental Description'!$B$52</f>
        <v>1</v>
      </c>
      <c r="I15" t="str">
        <f>VLOOKUP(F15,'Experimental Design'!$B$1:$C$25,2)</f>
        <v>n-butanol</v>
      </c>
      <c r="J15">
        <v>436.96699999999998</v>
      </c>
      <c r="K15" s="59">
        <f>J15*Calibration!$L$17</f>
        <v>44.04864870313807</v>
      </c>
      <c r="L15" s="59" t="s">
        <v>277</v>
      </c>
      <c r="M15" s="51" t="s">
        <v>40</v>
      </c>
      <c r="N15" s="56" t="str">
        <f>IF(K15&lt;0.1,"Below LOD",IF(K15&gt;Calibration!$L$20,IF('Record Sheet'!L15="All in solution","Greater than experimental limits","Within experimental limits"),"Within experimental limits"))</f>
        <v>Within experimental limits</v>
      </c>
      <c r="O15" s="57" t="str">
        <f>VLOOKUP(F15,'Material Form-Pattern'!$A$4:$D$27,4,TRUE)</f>
        <v/>
      </c>
      <c r="Q15" s="150" t="str">
        <f>CONCATENATE('Experimental Description'!$B$3,"-",'Experimental Description'!$B$2,"-",'Experimental Description'!$B$7,"-",'Experimental Description'!$C$5,"-",'Experimental Description'!$B$6,"-","Line ",'Record Sheet'!A15)</f>
        <v>E17-001679-AZD3293-AZ13530938-310117-1-Line 14</v>
      </c>
      <c r="R15" s="150" t="str">
        <f t="shared" si="47"/>
        <v>AZD3293</v>
      </c>
      <c r="S15" s="150" t="str">
        <f t="shared" si="48"/>
        <v>E17-001679</v>
      </c>
      <c r="T15" s="150" t="str">
        <f t="shared" si="49"/>
        <v>Holly Carter</v>
      </c>
      <c r="U15" s="150" t="str">
        <f t="shared" si="50"/>
        <v>31-01-17</v>
      </c>
      <c r="V15" s="150" t="str">
        <f t="shared" si="51"/>
        <v>1</v>
      </c>
      <c r="W15" s="150" t="str">
        <f t="shared" si="52"/>
        <v>AZ13530938</v>
      </c>
      <c r="X15" s="150">
        <f t="shared" si="53"/>
        <v>0</v>
      </c>
      <c r="Y15" s="150">
        <f t="shared" si="54"/>
        <v>83</v>
      </c>
      <c r="Z15" s="150" t="str">
        <f t="shared" si="3"/>
        <v>Not Known</v>
      </c>
      <c r="AA15" s="150" t="str">
        <f t="shared" si="55"/>
        <v xml:space="preserve">Manual </v>
      </c>
      <c r="AB15" s="150" t="str">
        <f t="shared" si="56"/>
        <v>Excess Solid Manual</v>
      </c>
      <c r="AC15" s="150">
        <f t="shared" si="57"/>
        <v>0</v>
      </c>
      <c r="AD15" s="150">
        <f t="shared" si="58"/>
        <v>0</v>
      </c>
      <c r="AE15" s="150" t="str">
        <f t="shared" si="59"/>
        <v>No</v>
      </c>
      <c r="AF15" s="150">
        <f t="shared" si="101"/>
        <v>0</v>
      </c>
      <c r="AG15" s="150">
        <f t="shared" si="60"/>
        <v>0</v>
      </c>
      <c r="AH15" s="150" t="str">
        <f t="shared" si="61"/>
        <v>CC1=NC2(N=C1N)c3cc(Br)ccc3CC24CCCCC4</v>
      </c>
      <c r="AI15" s="150">
        <f t="shared" si="62"/>
        <v>5</v>
      </c>
      <c r="AJ15" s="150">
        <f t="shared" si="63"/>
        <v>100</v>
      </c>
      <c r="AK15" s="150">
        <f t="shared" si="64"/>
        <v>31</v>
      </c>
      <c r="AL15" s="150">
        <f t="shared" si="65"/>
        <v>9.9200999999999997</v>
      </c>
      <c r="AM15" s="150">
        <f t="shared" si="66"/>
        <v>0.10080543542907834</v>
      </c>
      <c r="AN15" s="150">
        <f t="shared" si="67"/>
        <v>0.99980000000000002</v>
      </c>
      <c r="AO15" s="150">
        <f t="shared" si="68"/>
        <v>32</v>
      </c>
      <c r="AP15" s="150">
        <f t="shared" si="69"/>
        <v>60</v>
      </c>
      <c r="AQ15" s="150" t="str">
        <f t="shared" si="70"/>
        <v>UPLC</v>
      </c>
      <c r="AR15" s="150" t="str">
        <f t="shared" si="71"/>
        <v>CH238</v>
      </c>
      <c r="AS15" s="150" t="str">
        <f t="shared" si="72"/>
        <v>Single Wavelength</v>
      </c>
      <c r="AT15" s="150" t="str">
        <f t="shared" si="73"/>
        <v>Chan_238,PC_Miscellaneous,AZD3293 - 0938 int - sol</v>
      </c>
      <c r="AU15" s="150" t="str">
        <f t="shared" si="74"/>
        <v>AZD3293 int</v>
      </c>
      <c r="AV15" s="150" t="str">
        <f t="shared" si="75"/>
        <v>HPLC filter vial</v>
      </c>
      <c r="AW15" s="150">
        <f t="shared" si="76"/>
        <v>500</v>
      </c>
      <c r="AX15" s="150">
        <f t="shared" si="77"/>
        <v>50</v>
      </c>
      <c r="AY15" s="150" t="str">
        <f t="shared" si="78"/>
        <v>Vortex</v>
      </c>
      <c r="AZ15" s="150">
        <f t="shared" si="79"/>
        <v>22</v>
      </c>
      <c r="BA15" s="150">
        <f t="shared" si="80"/>
        <v>20</v>
      </c>
      <c r="BB15" s="150">
        <f t="shared" si="81"/>
        <v>600</v>
      </c>
      <c r="BC15" s="150" t="str">
        <f t="shared" si="82"/>
        <v>Filter Vial</v>
      </c>
      <c r="BD15" s="150">
        <f t="shared" si="83"/>
        <v>40</v>
      </c>
      <c r="BE15" s="150">
        <f t="shared" si="84"/>
        <v>1200</v>
      </c>
      <c r="BF15" s="150" t="str">
        <f t="shared" si="85"/>
        <v>Pipette - PDT</v>
      </c>
      <c r="BG15" s="150">
        <f t="shared" si="86"/>
        <v>50</v>
      </c>
      <c r="BH15" s="150">
        <f t="shared" si="87"/>
        <v>0</v>
      </c>
      <c r="BI15" s="150">
        <f t="shared" si="88"/>
        <v>0</v>
      </c>
      <c r="BJ15" s="150" t="str">
        <f t="shared" si="89"/>
        <v>Yes</v>
      </c>
      <c r="BK15" s="150" t="str">
        <f t="shared" si="90"/>
        <v>Yes</v>
      </c>
      <c r="BL15" s="150" t="str">
        <f t="shared" si="91"/>
        <v>Yes</v>
      </c>
      <c r="BM15" s="150" t="str">
        <f t="shared" si="92"/>
        <v>MeCN:Water (50:50)</v>
      </c>
      <c r="BN15" s="150" t="str">
        <f t="shared" si="93"/>
        <v>Pipette - ADT - 6 channel</v>
      </c>
      <c r="BO15" s="150">
        <f t="shared" si="94"/>
        <v>1200</v>
      </c>
      <c r="BP15" s="150">
        <f t="shared" si="95"/>
        <v>0</v>
      </c>
      <c r="BQ15" s="150" t="str">
        <f t="shared" si="96"/>
        <v>No</v>
      </c>
      <c r="BR15" s="150">
        <f t="shared" si="97"/>
        <v>3</v>
      </c>
      <c r="BS15" s="150">
        <f t="shared" si="98"/>
        <v>1</v>
      </c>
      <c r="BT15" s="150">
        <f t="shared" si="99"/>
        <v>284</v>
      </c>
      <c r="BU15" s="150">
        <f t="shared" si="100"/>
        <v>1</v>
      </c>
    </row>
    <row r="16" spans="1:73" x14ac:dyDescent="0.25">
      <c r="A16" s="1">
        <v>15</v>
      </c>
      <c r="B16" t="s">
        <v>215</v>
      </c>
      <c r="C16" t="str">
        <f t="shared" si="0"/>
        <v>B1</v>
      </c>
      <c r="D16" t="str">
        <f t="shared" si="1"/>
        <v>3</v>
      </c>
      <c r="E16" t="str">
        <f t="shared" si="2"/>
        <v>1</v>
      </c>
      <c r="F16" s="56">
        <f>VLOOKUP(C16,'Experimental Design'!$A$2:$C$25,2)</f>
        <v>5</v>
      </c>
      <c r="G16" s="51">
        <f>'Experimental Description'!$B$51</f>
        <v>284</v>
      </c>
      <c r="H16" s="51">
        <f>'Experimental Description'!$B$52</f>
        <v>1</v>
      </c>
      <c r="I16" t="str">
        <f>VLOOKUP(F16,'Experimental Design'!$B$1:$C$25,2)</f>
        <v>n-butanol</v>
      </c>
      <c r="J16">
        <v>443.91399999999999</v>
      </c>
      <c r="K16" s="59">
        <f>J16*Calibration!$L$17</f>
        <v>44.748944063063881</v>
      </c>
      <c r="L16" s="59" t="s">
        <v>277</v>
      </c>
      <c r="M16" s="51" t="s">
        <v>40</v>
      </c>
      <c r="N16" s="56" t="str">
        <f>IF(K16&lt;0.1,"Below LOD",IF(K16&gt;Calibration!$L$20,IF('Record Sheet'!L16="All in solution","Greater than experimental limits","Within experimental limits"),"Within experimental limits"))</f>
        <v>Within experimental limits</v>
      </c>
      <c r="O16" s="57" t="str">
        <f>VLOOKUP(F16,'Material Form-Pattern'!$A$4:$D$27,4,TRUE)</f>
        <v/>
      </c>
      <c r="Q16" s="150" t="str">
        <f>CONCATENATE('Experimental Description'!$B$3,"-",'Experimental Description'!$B$2,"-",'Experimental Description'!$B$7,"-",'Experimental Description'!$C$5,"-",'Experimental Description'!$B$6,"-","Line ",'Record Sheet'!A16)</f>
        <v>E17-001679-AZD3293-AZ13530938-310117-1-Line 15</v>
      </c>
      <c r="R16" s="150" t="str">
        <f t="shared" si="47"/>
        <v>AZD3293</v>
      </c>
      <c r="S16" s="150" t="str">
        <f t="shared" si="48"/>
        <v>E17-001679</v>
      </c>
      <c r="T16" s="150" t="str">
        <f t="shared" si="49"/>
        <v>Holly Carter</v>
      </c>
      <c r="U16" s="150" t="str">
        <f t="shared" si="50"/>
        <v>31-01-17</v>
      </c>
      <c r="V16" s="150" t="str">
        <f t="shared" si="51"/>
        <v>1</v>
      </c>
      <c r="W16" s="150" t="str">
        <f t="shared" si="52"/>
        <v>AZ13530938</v>
      </c>
      <c r="X16" s="150">
        <f t="shared" si="53"/>
        <v>0</v>
      </c>
      <c r="Y16" s="150">
        <f t="shared" si="54"/>
        <v>83</v>
      </c>
      <c r="Z16" s="150" t="str">
        <f t="shared" si="3"/>
        <v>Not Known</v>
      </c>
      <c r="AA16" s="150" t="str">
        <f t="shared" si="55"/>
        <v xml:space="preserve">Manual </v>
      </c>
      <c r="AB16" s="150" t="str">
        <f t="shared" si="56"/>
        <v>Excess Solid Manual</v>
      </c>
      <c r="AC16" s="150">
        <f t="shared" si="57"/>
        <v>0</v>
      </c>
      <c r="AD16" s="150">
        <f t="shared" si="58"/>
        <v>0</v>
      </c>
      <c r="AE16" s="150" t="str">
        <f t="shared" si="59"/>
        <v>No</v>
      </c>
      <c r="AF16" s="150">
        <f t="shared" si="101"/>
        <v>0</v>
      </c>
      <c r="AG16" s="150">
        <f t="shared" si="60"/>
        <v>0</v>
      </c>
      <c r="AH16" s="150" t="str">
        <f t="shared" si="61"/>
        <v>CC1=NC2(N=C1N)c3cc(Br)ccc3CC24CCCCC4</v>
      </c>
      <c r="AI16" s="150">
        <f t="shared" si="62"/>
        <v>5</v>
      </c>
      <c r="AJ16" s="150">
        <f t="shared" si="63"/>
        <v>100</v>
      </c>
      <c r="AK16" s="150">
        <f t="shared" si="64"/>
        <v>31</v>
      </c>
      <c r="AL16" s="150">
        <f t="shared" si="65"/>
        <v>9.9200999999999997</v>
      </c>
      <c r="AM16" s="150">
        <f t="shared" si="66"/>
        <v>0.10080543542907834</v>
      </c>
      <c r="AN16" s="150">
        <f t="shared" si="67"/>
        <v>0.99980000000000002</v>
      </c>
      <c r="AO16" s="150">
        <f t="shared" si="68"/>
        <v>32</v>
      </c>
      <c r="AP16" s="150">
        <f t="shared" si="69"/>
        <v>60</v>
      </c>
      <c r="AQ16" s="150" t="str">
        <f t="shared" si="70"/>
        <v>UPLC</v>
      </c>
      <c r="AR16" s="150" t="str">
        <f t="shared" si="71"/>
        <v>CH238</v>
      </c>
      <c r="AS16" s="150" t="str">
        <f t="shared" si="72"/>
        <v>Single Wavelength</v>
      </c>
      <c r="AT16" s="150" t="str">
        <f t="shared" si="73"/>
        <v>Chan_238,PC_Miscellaneous,AZD3293 - 0938 int - sol</v>
      </c>
      <c r="AU16" s="150" t="str">
        <f t="shared" si="74"/>
        <v>AZD3293 int</v>
      </c>
      <c r="AV16" s="150" t="str">
        <f t="shared" si="75"/>
        <v>HPLC filter vial</v>
      </c>
      <c r="AW16" s="150">
        <f t="shared" si="76"/>
        <v>500</v>
      </c>
      <c r="AX16" s="150">
        <f t="shared" si="77"/>
        <v>50</v>
      </c>
      <c r="AY16" s="150" t="str">
        <f t="shared" si="78"/>
        <v>Vortex</v>
      </c>
      <c r="AZ16" s="150">
        <f t="shared" si="79"/>
        <v>22</v>
      </c>
      <c r="BA16" s="150">
        <f t="shared" si="80"/>
        <v>20</v>
      </c>
      <c r="BB16" s="150">
        <f t="shared" si="81"/>
        <v>600</v>
      </c>
      <c r="BC16" s="150" t="str">
        <f t="shared" si="82"/>
        <v>Filter Vial</v>
      </c>
      <c r="BD16" s="150">
        <f t="shared" si="83"/>
        <v>40</v>
      </c>
      <c r="BE16" s="150">
        <f t="shared" si="84"/>
        <v>1200</v>
      </c>
      <c r="BF16" s="150" t="str">
        <f t="shared" si="85"/>
        <v>Pipette - PDT</v>
      </c>
      <c r="BG16" s="150">
        <f t="shared" si="86"/>
        <v>50</v>
      </c>
      <c r="BH16" s="150">
        <f t="shared" si="87"/>
        <v>0</v>
      </c>
      <c r="BI16" s="150">
        <f t="shared" si="88"/>
        <v>0</v>
      </c>
      <c r="BJ16" s="150" t="str">
        <f t="shared" si="89"/>
        <v>Yes</v>
      </c>
      <c r="BK16" s="150" t="str">
        <f t="shared" si="90"/>
        <v>Yes</v>
      </c>
      <c r="BL16" s="150" t="str">
        <f t="shared" si="91"/>
        <v>Yes</v>
      </c>
      <c r="BM16" s="150" t="str">
        <f t="shared" si="92"/>
        <v>MeCN:Water (50:50)</v>
      </c>
      <c r="BN16" s="150" t="str">
        <f t="shared" si="93"/>
        <v>Pipette - ADT - 6 channel</v>
      </c>
      <c r="BO16" s="150">
        <f t="shared" si="94"/>
        <v>1200</v>
      </c>
      <c r="BP16" s="150">
        <f t="shared" si="95"/>
        <v>0</v>
      </c>
      <c r="BQ16" s="150" t="str">
        <f t="shared" si="96"/>
        <v>No</v>
      </c>
      <c r="BR16" s="150">
        <f t="shared" si="97"/>
        <v>3</v>
      </c>
      <c r="BS16" s="150">
        <f t="shared" si="98"/>
        <v>1</v>
      </c>
      <c r="BT16" s="150">
        <f t="shared" si="99"/>
        <v>284</v>
      </c>
      <c r="BU16" s="150">
        <f t="shared" si="100"/>
        <v>1</v>
      </c>
    </row>
    <row r="17" spans="1:73" x14ac:dyDescent="0.25">
      <c r="A17" s="1">
        <v>16</v>
      </c>
      <c r="B17" t="s">
        <v>216</v>
      </c>
      <c r="C17" t="str">
        <f t="shared" si="0"/>
        <v>B2</v>
      </c>
      <c r="D17" t="str">
        <f t="shared" si="1"/>
        <v>1</v>
      </c>
      <c r="E17" t="str">
        <f t="shared" si="2"/>
        <v>1</v>
      </c>
      <c r="F17" s="56">
        <f>VLOOKUP(C17,'Experimental Design'!$A$2:$C$25,2)</f>
        <v>6</v>
      </c>
      <c r="G17" s="51">
        <f>'Experimental Description'!$B$51</f>
        <v>284</v>
      </c>
      <c r="H17" s="51">
        <f>'Experimental Description'!$B$52</f>
        <v>1</v>
      </c>
      <c r="I17" t="str">
        <f>VLOOKUP(F17,'Experimental Design'!$B$1:$C$25,2)</f>
        <v>MEK</v>
      </c>
      <c r="J17">
        <v>33.877000000000002</v>
      </c>
      <c r="K17" s="59">
        <f>J17*Calibration!$L$17</f>
        <v>3.4149857360308871</v>
      </c>
      <c r="L17" s="59" t="s">
        <v>277</v>
      </c>
      <c r="M17" s="51" t="s">
        <v>40</v>
      </c>
      <c r="N17" s="56" t="str">
        <f>IF(K17&lt;0.1,"Below LOD",IF(K17&gt;Calibration!$L$20,IF('Record Sheet'!L17="All in solution","Greater than experimental limits","Within experimental limits"),"Within experimental limits"))</f>
        <v>Within experimental limits</v>
      </c>
      <c r="O17" s="57" t="str">
        <f>VLOOKUP(F17,'Material Form-Pattern'!$A$4:$D$27,4,TRUE)</f>
        <v/>
      </c>
      <c r="Q17" s="150" t="str">
        <f>CONCATENATE('Experimental Description'!$B$3,"-",'Experimental Description'!$B$2,"-",'Experimental Description'!$B$7,"-",'Experimental Description'!$C$5,"-",'Experimental Description'!$B$6,"-","Line ",'Record Sheet'!A17)</f>
        <v>E17-001679-AZD3293-AZ13530938-310117-1-Line 16</v>
      </c>
      <c r="R17" s="150" t="str">
        <f t="shared" si="47"/>
        <v>AZD3293</v>
      </c>
      <c r="S17" s="150" t="str">
        <f t="shared" si="48"/>
        <v>E17-001679</v>
      </c>
      <c r="T17" s="150" t="str">
        <f t="shared" si="49"/>
        <v>Holly Carter</v>
      </c>
      <c r="U17" s="150" t="str">
        <f t="shared" si="50"/>
        <v>31-01-17</v>
      </c>
      <c r="V17" s="150" t="str">
        <f t="shared" si="51"/>
        <v>1</v>
      </c>
      <c r="W17" s="150" t="str">
        <f t="shared" si="52"/>
        <v>AZ13530938</v>
      </c>
      <c r="X17" s="150">
        <f t="shared" si="53"/>
        <v>0</v>
      </c>
      <c r="Y17" s="150">
        <f t="shared" si="54"/>
        <v>83</v>
      </c>
      <c r="Z17" s="150" t="str">
        <f t="shared" si="3"/>
        <v>Not Known</v>
      </c>
      <c r="AA17" s="150" t="str">
        <f t="shared" si="55"/>
        <v xml:space="preserve">Manual </v>
      </c>
      <c r="AB17" s="150" t="str">
        <f t="shared" si="56"/>
        <v>Excess Solid Manual</v>
      </c>
      <c r="AC17" s="150">
        <f t="shared" si="57"/>
        <v>0</v>
      </c>
      <c r="AD17" s="150">
        <f t="shared" si="58"/>
        <v>0</v>
      </c>
      <c r="AE17" s="150" t="str">
        <f t="shared" si="59"/>
        <v>No</v>
      </c>
      <c r="AF17" s="150">
        <f t="shared" si="101"/>
        <v>0</v>
      </c>
      <c r="AG17" s="150">
        <f t="shared" si="60"/>
        <v>0</v>
      </c>
      <c r="AH17" s="150" t="str">
        <f t="shared" si="61"/>
        <v>CC1=NC2(N=C1N)c3cc(Br)ccc3CC24CCCCC4</v>
      </c>
      <c r="AI17" s="150">
        <f t="shared" si="62"/>
        <v>5</v>
      </c>
      <c r="AJ17" s="150">
        <f t="shared" si="63"/>
        <v>100</v>
      </c>
      <c r="AK17" s="150">
        <f t="shared" si="64"/>
        <v>31</v>
      </c>
      <c r="AL17" s="150">
        <f t="shared" si="65"/>
        <v>9.9200999999999997</v>
      </c>
      <c r="AM17" s="150">
        <f t="shared" si="66"/>
        <v>0.10080543542907834</v>
      </c>
      <c r="AN17" s="150">
        <f t="shared" si="67"/>
        <v>0.99980000000000002</v>
      </c>
      <c r="AO17" s="150">
        <f t="shared" si="68"/>
        <v>32</v>
      </c>
      <c r="AP17" s="150">
        <f t="shared" si="69"/>
        <v>60</v>
      </c>
      <c r="AQ17" s="150" t="str">
        <f t="shared" si="70"/>
        <v>UPLC</v>
      </c>
      <c r="AR17" s="150" t="str">
        <f t="shared" si="71"/>
        <v>CH238</v>
      </c>
      <c r="AS17" s="150" t="str">
        <f t="shared" si="72"/>
        <v>Single Wavelength</v>
      </c>
      <c r="AT17" s="150" t="str">
        <f t="shared" si="73"/>
        <v>Chan_238,PC_Miscellaneous,AZD3293 - 0938 int - sol</v>
      </c>
      <c r="AU17" s="150" t="str">
        <f t="shared" si="74"/>
        <v>AZD3293 int</v>
      </c>
      <c r="AV17" s="150" t="str">
        <f t="shared" si="75"/>
        <v>HPLC filter vial</v>
      </c>
      <c r="AW17" s="150">
        <f t="shared" si="76"/>
        <v>500</v>
      </c>
      <c r="AX17" s="150">
        <f t="shared" si="77"/>
        <v>50</v>
      </c>
      <c r="AY17" s="150" t="str">
        <f t="shared" si="78"/>
        <v>Vortex</v>
      </c>
      <c r="AZ17" s="150">
        <f t="shared" si="79"/>
        <v>22</v>
      </c>
      <c r="BA17" s="150">
        <f t="shared" si="80"/>
        <v>20</v>
      </c>
      <c r="BB17" s="150">
        <f t="shared" si="81"/>
        <v>600</v>
      </c>
      <c r="BC17" s="150" t="str">
        <f t="shared" si="82"/>
        <v>Filter Vial</v>
      </c>
      <c r="BD17" s="150">
        <f t="shared" si="83"/>
        <v>40</v>
      </c>
      <c r="BE17" s="150">
        <f t="shared" si="84"/>
        <v>1200</v>
      </c>
      <c r="BF17" s="150" t="str">
        <f t="shared" si="85"/>
        <v>Pipette - PDT</v>
      </c>
      <c r="BG17" s="150">
        <f t="shared" si="86"/>
        <v>50</v>
      </c>
      <c r="BH17" s="150">
        <f t="shared" si="87"/>
        <v>0</v>
      </c>
      <c r="BI17" s="150">
        <f t="shared" si="88"/>
        <v>0</v>
      </c>
      <c r="BJ17" s="150" t="str">
        <f t="shared" si="89"/>
        <v>Yes</v>
      </c>
      <c r="BK17" s="150" t="str">
        <f t="shared" si="90"/>
        <v>Yes</v>
      </c>
      <c r="BL17" s="150" t="str">
        <f t="shared" si="91"/>
        <v>Yes</v>
      </c>
      <c r="BM17" s="150" t="str">
        <f t="shared" si="92"/>
        <v>MeCN:Water (50:50)</v>
      </c>
      <c r="BN17" s="150" t="str">
        <f t="shared" si="93"/>
        <v>Pipette - ADT - 6 channel</v>
      </c>
      <c r="BO17" s="150">
        <f t="shared" si="94"/>
        <v>1200</v>
      </c>
      <c r="BP17" s="150">
        <f t="shared" si="95"/>
        <v>0</v>
      </c>
      <c r="BQ17" s="150" t="str">
        <f t="shared" si="96"/>
        <v>No</v>
      </c>
      <c r="BR17" s="150">
        <f t="shared" si="97"/>
        <v>3</v>
      </c>
      <c r="BS17" s="150">
        <f t="shared" si="98"/>
        <v>1</v>
      </c>
      <c r="BT17" s="150">
        <f t="shared" si="99"/>
        <v>284</v>
      </c>
      <c r="BU17" s="150">
        <f t="shared" si="100"/>
        <v>1</v>
      </c>
    </row>
    <row r="18" spans="1:73" x14ac:dyDescent="0.25">
      <c r="A18" s="1">
        <v>17</v>
      </c>
      <c r="B18" t="s">
        <v>217</v>
      </c>
      <c r="C18" t="str">
        <f t="shared" si="0"/>
        <v>B2</v>
      </c>
      <c r="D18" t="str">
        <f t="shared" si="1"/>
        <v>2</v>
      </c>
      <c r="E18" t="str">
        <f t="shared" si="2"/>
        <v>1</v>
      </c>
      <c r="F18" s="56">
        <f>VLOOKUP(C18,'Experimental Design'!$A$2:$C$25,2)</f>
        <v>6</v>
      </c>
      <c r="G18" s="51">
        <f>'Experimental Description'!$B$51</f>
        <v>284</v>
      </c>
      <c r="H18" s="51">
        <f>'Experimental Description'!$B$52</f>
        <v>1</v>
      </c>
      <c r="I18" t="str">
        <f>VLOOKUP(F18,'Experimental Design'!$B$1:$C$25,2)</f>
        <v>MEK</v>
      </c>
      <c r="J18">
        <v>32.305</v>
      </c>
      <c r="K18" s="59">
        <f>J18*Calibration!$L$17</f>
        <v>3.2565195915363758</v>
      </c>
      <c r="L18" s="59" t="s">
        <v>277</v>
      </c>
      <c r="M18" s="51" t="s">
        <v>40</v>
      </c>
      <c r="N18" s="56" t="str">
        <f>IF(K18&lt;0.1,"Below LOD",IF(K18&gt;Calibration!$L$20,IF('Record Sheet'!L18="All in solution","Greater than experimental limits","Within experimental limits"),"Within experimental limits"))</f>
        <v>Within experimental limits</v>
      </c>
      <c r="O18" s="57" t="str">
        <f>VLOOKUP(F18,'Material Form-Pattern'!$A$4:$D$27,4,TRUE)</f>
        <v/>
      </c>
      <c r="Q18" s="150" t="str">
        <f>CONCATENATE('Experimental Description'!$B$3,"-",'Experimental Description'!$B$2,"-",'Experimental Description'!$B$7,"-",'Experimental Description'!$C$5,"-",'Experimental Description'!$B$6,"-","Line ",'Record Sheet'!A18)</f>
        <v>E17-001679-AZD3293-AZ13530938-310117-1-Line 17</v>
      </c>
      <c r="R18" s="150" t="str">
        <f t="shared" si="47"/>
        <v>AZD3293</v>
      </c>
      <c r="S18" s="150" t="str">
        <f t="shared" si="48"/>
        <v>E17-001679</v>
      </c>
      <c r="T18" s="150" t="str">
        <f t="shared" si="49"/>
        <v>Holly Carter</v>
      </c>
      <c r="U18" s="150" t="str">
        <f t="shared" si="50"/>
        <v>31-01-17</v>
      </c>
      <c r="V18" s="150" t="str">
        <f t="shared" si="51"/>
        <v>1</v>
      </c>
      <c r="W18" s="150" t="str">
        <f t="shared" si="52"/>
        <v>AZ13530938</v>
      </c>
      <c r="X18" s="150">
        <f t="shared" si="53"/>
        <v>0</v>
      </c>
      <c r="Y18" s="150">
        <f t="shared" si="54"/>
        <v>83</v>
      </c>
      <c r="Z18" s="150" t="str">
        <f t="shared" si="3"/>
        <v>Not Known</v>
      </c>
      <c r="AA18" s="150" t="str">
        <f t="shared" si="55"/>
        <v xml:space="preserve">Manual </v>
      </c>
      <c r="AB18" s="150" t="str">
        <f t="shared" si="56"/>
        <v>Excess Solid Manual</v>
      </c>
      <c r="AC18" s="150">
        <f t="shared" si="57"/>
        <v>0</v>
      </c>
      <c r="AD18" s="150">
        <f t="shared" si="58"/>
        <v>0</v>
      </c>
      <c r="AE18" s="150" t="str">
        <f t="shared" si="59"/>
        <v>No</v>
      </c>
      <c r="AF18" s="150">
        <f t="shared" si="101"/>
        <v>0</v>
      </c>
      <c r="AG18" s="150">
        <f t="shared" si="60"/>
        <v>0</v>
      </c>
      <c r="AH18" s="150" t="str">
        <f t="shared" si="61"/>
        <v>CC1=NC2(N=C1N)c3cc(Br)ccc3CC24CCCCC4</v>
      </c>
      <c r="AI18" s="150">
        <f t="shared" si="62"/>
        <v>5</v>
      </c>
      <c r="AJ18" s="150">
        <f t="shared" si="63"/>
        <v>100</v>
      </c>
      <c r="AK18" s="150">
        <f t="shared" si="64"/>
        <v>31</v>
      </c>
      <c r="AL18" s="150">
        <f t="shared" si="65"/>
        <v>9.9200999999999997</v>
      </c>
      <c r="AM18" s="150">
        <f t="shared" si="66"/>
        <v>0.10080543542907834</v>
      </c>
      <c r="AN18" s="150">
        <f t="shared" si="67"/>
        <v>0.99980000000000002</v>
      </c>
      <c r="AO18" s="150">
        <f t="shared" si="68"/>
        <v>32</v>
      </c>
      <c r="AP18" s="150">
        <f t="shared" si="69"/>
        <v>60</v>
      </c>
      <c r="AQ18" s="150" t="str">
        <f t="shared" si="70"/>
        <v>UPLC</v>
      </c>
      <c r="AR18" s="150" t="str">
        <f t="shared" si="71"/>
        <v>CH238</v>
      </c>
      <c r="AS18" s="150" t="str">
        <f t="shared" si="72"/>
        <v>Single Wavelength</v>
      </c>
      <c r="AT18" s="150" t="str">
        <f t="shared" si="73"/>
        <v>Chan_238,PC_Miscellaneous,AZD3293 - 0938 int - sol</v>
      </c>
      <c r="AU18" s="150" t="str">
        <f t="shared" si="74"/>
        <v>AZD3293 int</v>
      </c>
      <c r="AV18" s="150" t="str">
        <f t="shared" si="75"/>
        <v>HPLC filter vial</v>
      </c>
      <c r="AW18" s="150">
        <f t="shared" si="76"/>
        <v>500</v>
      </c>
      <c r="AX18" s="150">
        <f t="shared" si="77"/>
        <v>50</v>
      </c>
      <c r="AY18" s="150" t="str">
        <f t="shared" si="78"/>
        <v>Vortex</v>
      </c>
      <c r="AZ18" s="150">
        <f t="shared" si="79"/>
        <v>22</v>
      </c>
      <c r="BA18" s="150">
        <f t="shared" si="80"/>
        <v>20</v>
      </c>
      <c r="BB18" s="150">
        <f t="shared" si="81"/>
        <v>600</v>
      </c>
      <c r="BC18" s="150" t="str">
        <f t="shared" si="82"/>
        <v>Filter Vial</v>
      </c>
      <c r="BD18" s="150">
        <f t="shared" si="83"/>
        <v>40</v>
      </c>
      <c r="BE18" s="150">
        <f t="shared" si="84"/>
        <v>1200</v>
      </c>
      <c r="BF18" s="150" t="str">
        <f t="shared" si="85"/>
        <v>Pipette - PDT</v>
      </c>
      <c r="BG18" s="150">
        <f t="shared" si="86"/>
        <v>50</v>
      </c>
      <c r="BH18" s="150">
        <f t="shared" si="87"/>
        <v>0</v>
      </c>
      <c r="BI18" s="150">
        <f t="shared" si="88"/>
        <v>0</v>
      </c>
      <c r="BJ18" s="150" t="str">
        <f t="shared" si="89"/>
        <v>Yes</v>
      </c>
      <c r="BK18" s="150" t="str">
        <f t="shared" si="90"/>
        <v>Yes</v>
      </c>
      <c r="BL18" s="150" t="str">
        <f t="shared" si="91"/>
        <v>Yes</v>
      </c>
      <c r="BM18" s="150" t="str">
        <f t="shared" si="92"/>
        <v>MeCN:Water (50:50)</v>
      </c>
      <c r="BN18" s="150" t="str">
        <f t="shared" si="93"/>
        <v>Pipette - ADT - 6 channel</v>
      </c>
      <c r="BO18" s="150">
        <f t="shared" si="94"/>
        <v>1200</v>
      </c>
      <c r="BP18" s="150">
        <f t="shared" si="95"/>
        <v>0</v>
      </c>
      <c r="BQ18" s="150" t="str">
        <f t="shared" si="96"/>
        <v>No</v>
      </c>
      <c r="BR18" s="150">
        <f t="shared" si="97"/>
        <v>3</v>
      </c>
      <c r="BS18" s="150">
        <f t="shared" si="98"/>
        <v>1</v>
      </c>
      <c r="BT18" s="150">
        <f t="shared" si="99"/>
        <v>284</v>
      </c>
      <c r="BU18" s="150">
        <f t="shared" si="100"/>
        <v>1</v>
      </c>
    </row>
    <row r="19" spans="1:73" x14ac:dyDescent="0.25">
      <c r="A19" s="1">
        <v>18</v>
      </c>
      <c r="B19" t="s">
        <v>218</v>
      </c>
      <c r="C19" t="str">
        <f t="shared" si="0"/>
        <v>B2</v>
      </c>
      <c r="D19" t="str">
        <f t="shared" si="1"/>
        <v>3</v>
      </c>
      <c r="E19" t="str">
        <f t="shared" si="2"/>
        <v>1</v>
      </c>
      <c r="F19" s="56">
        <f>VLOOKUP(C19,'Experimental Design'!$A$2:$C$25,2)</f>
        <v>6</v>
      </c>
      <c r="G19" s="51">
        <f>'Experimental Description'!$B$51</f>
        <v>284</v>
      </c>
      <c r="H19" s="51">
        <f>'Experimental Description'!$B$52</f>
        <v>1</v>
      </c>
      <c r="I19" t="str">
        <f>VLOOKUP(F19,'Experimental Design'!$B$1:$C$25,2)</f>
        <v>MEK</v>
      </c>
      <c r="J19">
        <v>32.536000000000001</v>
      </c>
      <c r="K19" s="59">
        <f>J19*Calibration!$L$17</f>
        <v>3.2798056471204928</v>
      </c>
      <c r="L19" s="59" t="s">
        <v>277</v>
      </c>
      <c r="M19" s="51" t="s">
        <v>40</v>
      </c>
      <c r="N19" s="56" t="str">
        <f>IF(K19&lt;0.1,"Below LOD",IF(K19&gt;Calibration!$L$20,IF('Record Sheet'!L19="All in solution","Greater than experimental limits","Within experimental limits"),"Within experimental limits"))</f>
        <v>Within experimental limits</v>
      </c>
      <c r="O19" s="57" t="str">
        <f>VLOOKUP(F19,'Material Form-Pattern'!$A$4:$D$27,4,TRUE)</f>
        <v/>
      </c>
      <c r="Q19" s="150" t="str">
        <f>CONCATENATE('Experimental Description'!$B$3,"-",'Experimental Description'!$B$2,"-",'Experimental Description'!$B$7,"-",'Experimental Description'!$C$5,"-",'Experimental Description'!$B$6,"-","Line ",'Record Sheet'!A19)</f>
        <v>E17-001679-AZD3293-AZ13530938-310117-1-Line 18</v>
      </c>
      <c r="R19" s="150" t="str">
        <f t="shared" si="47"/>
        <v>AZD3293</v>
      </c>
      <c r="S19" s="150" t="str">
        <f t="shared" si="48"/>
        <v>E17-001679</v>
      </c>
      <c r="T19" s="150" t="str">
        <f t="shared" si="49"/>
        <v>Holly Carter</v>
      </c>
      <c r="U19" s="150" t="str">
        <f t="shared" si="50"/>
        <v>31-01-17</v>
      </c>
      <c r="V19" s="150" t="str">
        <f t="shared" si="51"/>
        <v>1</v>
      </c>
      <c r="W19" s="150" t="str">
        <f t="shared" si="52"/>
        <v>AZ13530938</v>
      </c>
      <c r="X19" s="150">
        <f t="shared" si="53"/>
        <v>0</v>
      </c>
      <c r="Y19" s="150">
        <f t="shared" si="54"/>
        <v>83</v>
      </c>
      <c r="Z19" s="150" t="str">
        <f t="shared" si="54"/>
        <v>Not Known</v>
      </c>
      <c r="AA19" s="150" t="str">
        <f t="shared" si="55"/>
        <v xml:space="preserve">Manual </v>
      </c>
      <c r="AB19" s="150" t="str">
        <f t="shared" si="56"/>
        <v>Excess Solid Manual</v>
      </c>
      <c r="AC19" s="150">
        <f t="shared" si="57"/>
        <v>0</v>
      </c>
      <c r="AD19" s="150">
        <f t="shared" si="58"/>
        <v>0</v>
      </c>
      <c r="AE19" s="150" t="str">
        <f t="shared" si="59"/>
        <v>No</v>
      </c>
      <c r="AF19" s="150">
        <f t="shared" si="101"/>
        <v>0</v>
      </c>
      <c r="AG19" s="150">
        <f t="shared" si="60"/>
        <v>0</v>
      </c>
      <c r="AH19" s="150" t="str">
        <f t="shared" si="61"/>
        <v>CC1=NC2(N=C1N)c3cc(Br)ccc3CC24CCCCC4</v>
      </c>
      <c r="AI19" s="150">
        <f t="shared" si="62"/>
        <v>5</v>
      </c>
      <c r="AJ19" s="150">
        <f t="shared" si="63"/>
        <v>100</v>
      </c>
      <c r="AK19" s="150">
        <f t="shared" si="64"/>
        <v>31</v>
      </c>
      <c r="AL19" s="150">
        <f t="shared" si="65"/>
        <v>9.9200999999999997</v>
      </c>
      <c r="AM19" s="150">
        <f t="shared" si="66"/>
        <v>0.10080543542907834</v>
      </c>
      <c r="AN19" s="150">
        <f t="shared" si="67"/>
        <v>0.99980000000000002</v>
      </c>
      <c r="AO19" s="150">
        <f t="shared" si="68"/>
        <v>32</v>
      </c>
      <c r="AP19" s="150">
        <f t="shared" si="69"/>
        <v>60</v>
      </c>
      <c r="AQ19" s="150" t="str">
        <f t="shared" si="70"/>
        <v>UPLC</v>
      </c>
      <c r="AR19" s="150" t="str">
        <f t="shared" si="71"/>
        <v>CH238</v>
      </c>
      <c r="AS19" s="150" t="str">
        <f t="shared" si="72"/>
        <v>Single Wavelength</v>
      </c>
      <c r="AT19" s="150" t="str">
        <f t="shared" si="73"/>
        <v>Chan_238,PC_Miscellaneous,AZD3293 - 0938 int - sol</v>
      </c>
      <c r="AU19" s="150" t="str">
        <f t="shared" si="74"/>
        <v>AZD3293 int</v>
      </c>
      <c r="AV19" s="150" t="str">
        <f t="shared" si="75"/>
        <v>HPLC filter vial</v>
      </c>
      <c r="AW19" s="150">
        <f t="shared" si="76"/>
        <v>500</v>
      </c>
      <c r="AX19" s="150">
        <f t="shared" si="77"/>
        <v>50</v>
      </c>
      <c r="AY19" s="150" t="str">
        <f t="shared" si="78"/>
        <v>Vortex</v>
      </c>
      <c r="AZ19" s="150">
        <f t="shared" si="79"/>
        <v>22</v>
      </c>
      <c r="BA19" s="150">
        <f t="shared" si="80"/>
        <v>20</v>
      </c>
      <c r="BB19" s="150">
        <f t="shared" si="81"/>
        <v>600</v>
      </c>
      <c r="BC19" s="150" t="str">
        <f t="shared" si="82"/>
        <v>Filter Vial</v>
      </c>
      <c r="BD19" s="150">
        <f t="shared" si="83"/>
        <v>40</v>
      </c>
      <c r="BE19" s="150">
        <f t="shared" si="84"/>
        <v>1200</v>
      </c>
      <c r="BF19" s="150" t="str">
        <f t="shared" si="85"/>
        <v>Pipette - PDT</v>
      </c>
      <c r="BG19" s="150">
        <f t="shared" si="86"/>
        <v>50</v>
      </c>
      <c r="BH19" s="150">
        <f t="shared" si="87"/>
        <v>0</v>
      </c>
      <c r="BI19" s="150">
        <f t="shared" si="88"/>
        <v>0</v>
      </c>
      <c r="BJ19" s="150" t="str">
        <f t="shared" si="89"/>
        <v>Yes</v>
      </c>
      <c r="BK19" s="150" t="str">
        <f t="shared" si="90"/>
        <v>Yes</v>
      </c>
      <c r="BL19" s="150" t="str">
        <f t="shared" si="91"/>
        <v>Yes</v>
      </c>
      <c r="BM19" s="150" t="str">
        <f t="shared" si="92"/>
        <v>MeCN:Water (50:50)</v>
      </c>
      <c r="BN19" s="150" t="str">
        <f t="shared" si="93"/>
        <v>Pipette - ADT - 6 channel</v>
      </c>
      <c r="BO19" s="150">
        <f t="shared" si="94"/>
        <v>1200</v>
      </c>
      <c r="BP19" s="150">
        <f t="shared" si="95"/>
        <v>0</v>
      </c>
      <c r="BQ19" s="150" t="str">
        <f t="shared" si="96"/>
        <v>No</v>
      </c>
      <c r="BR19" s="150">
        <f t="shared" si="97"/>
        <v>3</v>
      </c>
      <c r="BS19" s="150">
        <f t="shared" si="98"/>
        <v>1</v>
      </c>
      <c r="BT19" s="150">
        <f t="shared" si="99"/>
        <v>284</v>
      </c>
      <c r="BU19" s="150">
        <f t="shared" si="100"/>
        <v>1</v>
      </c>
    </row>
    <row r="20" spans="1:73" x14ac:dyDescent="0.25">
      <c r="A20" s="1">
        <v>19</v>
      </c>
      <c r="B20" t="s">
        <v>219</v>
      </c>
      <c r="C20" t="str">
        <f t="shared" si="0"/>
        <v>B3</v>
      </c>
      <c r="D20" t="str">
        <f t="shared" si="1"/>
        <v>1</v>
      </c>
      <c r="E20" t="str">
        <f t="shared" si="2"/>
        <v>1</v>
      </c>
      <c r="F20" s="56">
        <f>VLOOKUP(C20,'Experimental Design'!$A$2:$C$25,2)</f>
        <v>7</v>
      </c>
      <c r="G20" s="51">
        <f>'Experimental Description'!$B$51</f>
        <v>284</v>
      </c>
      <c r="H20" s="51">
        <f>'Experimental Description'!$B$52</f>
        <v>1</v>
      </c>
      <c r="I20" t="str">
        <f>VLOOKUP(F20,'Experimental Design'!$B$1:$C$25,2)</f>
        <v>Butyronitrile</v>
      </c>
      <c r="J20">
        <v>23.100999999999999</v>
      </c>
      <c r="K20" s="59">
        <f>J20*Calibration!$L$17</f>
        <v>2.3287063638471386</v>
      </c>
      <c r="L20" s="59" t="s">
        <v>277</v>
      </c>
      <c r="M20" s="51" t="s">
        <v>40</v>
      </c>
      <c r="N20" s="56" t="str">
        <f>IF(K20&lt;0.1,"Below LOD",IF(K20&gt;Calibration!$L$20,IF('Record Sheet'!L20="All in solution","Greater than experimental limits","Within experimental limits"),"Within experimental limits"))</f>
        <v>Within experimental limits</v>
      </c>
      <c r="O20" s="57" t="str">
        <f>VLOOKUP(F20,'Material Form-Pattern'!$A$4:$D$27,4,TRUE)</f>
        <v/>
      </c>
      <c r="Q20" s="150" t="str">
        <f>CONCATENATE('Experimental Description'!$B$3,"-",'Experimental Description'!$B$2,"-",'Experimental Description'!$B$7,"-",'Experimental Description'!$C$5,"-",'Experimental Description'!$B$6,"-","Line ",'Record Sheet'!A20)</f>
        <v>E17-001679-AZD3293-AZ13530938-310117-1-Line 19</v>
      </c>
      <c r="R20" s="150" t="str">
        <f t="shared" si="47"/>
        <v>AZD3293</v>
      </c>
      <c r="S20" s="150" t="str">
        <f t="shared" si="48"/>
        <v>E17-001679</v>
      </c>
      <c r="T20" s="150" t="str">
        <f t="shared" si="49"/>
        <v>Holly Carter</v>
      </c>
      <c r="U20" s="150" t="str">
        <f t="shared" si="50"/>
        <v>31-01-17</v>
      </c>
      <c r="V20" s="150" t="str">
        <f t="shared" si="51"/>
        <v>1</v>
      </c>
      <c r="W20" s="150" t="str">
        <f t="shared" si="52"/>
        <v>AZ13530938</v>
      </c>
      <c r="X20" s="150">
        <f t="shared" si="53"/>
        <v>0</v>
      </c>
      <c r="Y20" s="150">
        <f t="shared" si="54"/>
        <v>83</v>
      </c>
      <c r="Z20" s="150" t="str">
        <f t="shared" si="54"/>
        <v>Not Known</v>
      </c>
      <c r="AA20" s="150" t="str">
        <f t="shared" si="55"/>
        <v xml:space="preserve">Manual </v>
      </c>
      <c r="AB20" s="150" t="str">
        <f t="shared" si="56"/>
        <v>Excess Solid Manual</v>
      </c>
      <c r="AC20" s="150">
        <f t="shared" si="57"/>
        <v>0</v>
      </c>
      <c r="AD20" s="150">
        <f t="shared" si="58"/>
        <v>0</v>
      </c>
      <c r="AE20" s="150" t="str">
        <f t="shared" si="59"/>
        <v>No</v>
      </c>
      <c r="AF20" s="150">
        <f t="shared" si="101"/>
        <v>0</v>
      </c>
      <c r="AG20" s="150">
        <f t="shared" si="60"/>
        <v>0</v>
      </c>
      <c r="AH20" s="150" t="str">
        <f t="shared" si="61"/>
        <v>CC1=NC2(N=C1N)c3cc(Br)ccc3CC24CCCCC4</v>
      </c>
      <c r="AI20" s="150">
        <f t="shared" si="62"/>
        <v>5</v>
      </c>
      <c r="AJ20" s="150">
        <f t="shared" si="63"/>
        <v>100</v>
      </c>
      <c r="AK20" s="150">
        <f t="shared" si="64"/>
        <v>31</v>
      </c>
      <c r="AL20" s="150">
        <f t="shared" si="65"/>
        <v>9.9200999999999997</v>
      </c>
      <c r="AM20" s="150">
        <f t="shared" si="66"/>
        <v>0.10080543542907834</v>
      </c>
      <c r="AN20" s="150">
        <f t="shared" si="67"/>
        <v>0.99980000000000002</v>
      </c>
      <c r="AO20" s="150">
        <f t="shared" si="68"/>
        <v>32</v>
      </c>
      <c r="AP20" s="150">
        <f t="shared" si="69"/>
        <v>60</v>
      </c>
      <c r="AQ20" s="150" t="str">
        <f t="shared" si="70"/>
        <v>UPLC</v>
      </c>
      <c r="AR20" s="150" t="str">
        <f t="shared" si="71"/>
        <v>CH238</v>
      </c>
      <c r="AS20" s="150" t="str">
        <f t="shared" si="72"/>
        <v>Single Wavelength</v>
      </c>
      <c r="AT20" s="150" t="str">
        <f t="shared" si="73"/>
        <v>Chan_238,PC_Miscellaneous,AZD3293 - 0938 int - sol</v>
      </c>
      <c r="AU20" s="150" t="str">
        <f t="shared" si="74"/>
        <v>AZD3293 int</v>
      </c>
      <c r="AV20" s="150" t="str">
        <f t="shared" si="75"/>
        <v>HPLC filter vial</v>
      </c>
      <c r="AW20" s="150">
        <f t="shared" si="76"/>
        <v>500</v>
      </c>
      <c r="AX20" s="150">
        <f t="shared" si="77"/>
        <v>50</v>
      </c>
      <c r="AY20" s="150" t="str">
        <f t="shared" si="78"/>
        <v>Vortex</v>
      </c>
      <c r="AZ20" s="150">
        <f t="shared" si="79"/>
        <v>22</v>
      </c>
      <c r="BA20" s="150">
        <f t="shared" si="80"/>
        <v>20</v>
      </c>
      <c r="BB20" s="150">
        <f t="shared" si="81"/>
        <v>600</v>
      </c>
      <c r="BC20" s="150" t="str">
        <f t="shared" si="82"/>
        <v>Filter Vial</v>
      </c>
      <c r="BD20" s="150">
        <f t="shared" si="83"/>
        <v>40</v>
      </c>
      <c r="BE20" s="150">
        <f t="shared" si="84"/>
        <v>1200</v>
      </c>
      <c r="BF20" s="150" t="str">
        <f t="shared" si="85"/>
        <v>Pipette - PDT</v>
      </c>
      <c r="BG20" s="150">
        <f t="shared" si="86"/>
        <v>50</v>
      </c>
      <c r="BH20" s="150">
        <f t="shared" si="87"/>
        <v>0</v>
      </c>
      <c r="BI20" s="150">
        <f t="shared" si="88"/>
        <v>0</v>
      </c>
      <c r="BJ20" s="150" t="str">
        <f t="shared" si="89"/>
        <v>Yes</v>
      </c>
      <c r="BK20" s="150" t="str">
        <f t="shared" si="90"/>
        <v>Yes</v>
      </c>
      <c r="BL20" s="150" t="str">
        <f t="shared" si="91"/>
        <v>Yes</v>
      </c>
      <c r="BM20" s="150" t="str">
        <f t="shared" si="92"/>
        <v>MeCN:Water (50:50)</v>
      </c>
      <c r="BN20" s="150" t="str">
        <f t="shared" si="93"/>
        <v>Pipette - ADT - 6 channel</v>
      </c>
      <c r="BO20" s="150">
        <f t="shared" si="94"/>
        <v>1200</v>
      </c>
      <c r="BP20" s="150">
        <f t="shared" si="95"/>
        <v>0</v>
      </c>
      <c r="BQ20" s="150" t="str">
        <f t="shared" si="96"/>
        <v>No</v>
      </c>
      <c r="BR20" s="150">
        <f t="shared" si="97"/>
        <v>3</v>
      </c>
      <c r="BS20" s="150">
        <f t="shared" si="98"/>
        <v>1</v>
      </c>
      <c r="BT20" s="150">
        <f t="shared" si="99"/>
        <v>284</v>
      </c>
      <c r="BU20" s="150">
        <f t="shared" si="100"/>
        <v>1</v>
      </c>
    </row>
    <row r="21" spans="1:73" x14ac:dyDescent="0.25">
      <c r="A21" s="1">
        <v>20</v>
      </c>
      <c r="B21" t="s">
        <v>220</v>
      </c>
      <c r="C21" t="str">
        <f t="shared" si="0"/>
        <v>B3</v>
      </c>
      <c r="D21" t="str">
        <f t="shared" si="1"/>
        <v>2</v>
      </c>
      <c r="E21" t="str">
        <f t="shared" si="2"/>
        <v>1</v>
      </c>
      <c r="F21" s="56">
        <f>VLOOKUP(C21,'Experimental Design'!$A$2:$C$25,2)</f>
        <v>7</v>
      </c>
      <c r="G21" s="51">
        <f>'Experimental Description'!$B$51</f>
        <v>284</v>
      </c>
      <c r="H21" s="51">
        <f>'Experimental Description'!$B$52</f>
        <v>1</v>
      </c>
      <c r="I21" t="str">
        <f>VLOOKUP(F21,'Experimental Design'!$B$1:$C$25,2)</f>
        <v>Butyronitrile</v>
      </c>
      <c r="J21">
        <v>23.283000000000001</v>
      </c>
      <c r="K21" s="59">
        <f>J21*Calibration!$L$17</f>
        <v>2.3470529530952313</v>
      </c>
      <c r="L21" s="59" t="s">
        <v>277</v>
      </c>
      <c r="M21" s="51" t="s">
        <v>40</v>
      </c>
      <c r="N21" s="56" t="str">
        <f>IF(K21&lt;0.1,"Below LOD",IF(K21&gt;Calibration!$L$20,IF('Record Sheet'!L21="All in solution","Greater than experimental limits","Within experimental limits"),"Within experimental limits"))</f>
        <v>Within experimental limits</v>
      </c>
      <c r="O21" s="57" t="str">
        <f>VLOOKUP(F21,'Material Form-Pattern'!$A$4:$D$27,4,TRUE)</f>
        <v/>
      </c>
      <c r="Q21" s="150" t="str">
        <f>CONCATENATE('Experimental Description'!$B$3,"-",'Experimental Description'!$B$2,"-",'Experimental Description'!$B$7,"-",'Experimental Description'!$C$5,"-",'Experimental Description'!$B$6,"-","Line ",'Record Sheet'!A21)</f>
        <v>E17-001679-AZD3293-AZ13530938-310117-1-Line 20</v>
      </c>
      <c r="R21" s="150" t="str">
        <f t="shared" si="47"/>
        <v>AZD3293</v>
      </c>
      <c r="S21" s="150" t="str">
        <f t="shared" si="48"/>
        <v>E17-001679</v>
      </c>
      <c r="T21" s="150" t="str">
        <f t="shared" si="49"/>
        <v>Holly Carter</v>
      </c>
      <c r="U21" s="150" t="str">
        <f t="shared" si="50"/>
        <v>31-01-17</v>
      </c>
      <c r="V21" s="150" t="str">
        <f t="shared" si="51"/>
        <v>1</v>
      </c>
      <c r="W21" s="150" t="str">
        <f t="shared" si="52"/>
        <v>AZ13530938</v>
      </c>
      <c r="X21" s="150">
        <f t="shared" si="53"/>
        <v>0</v>
      </c>
      <c r="Y21" s="150">
        <f t="shared" si="54"/>
        <v>83</v>
      </c>
      <c r="Z21" s="150" t="str">
        <f t="shared" si="54"/>
        <v>Not Known</v>
      </c>
      <c r="AA21" s="150" t="str">
        <f t="shared" si="55"/>
        <v xml:space="preserve">Manual </v>
      </c>
      <c r="AB21" s="150" t="str">
        <f t="shared" si="56"/>
        <v>Excess Solid Manual</v>
      </c>
      <c r="AC21" s="150">
        <f t="shared" si="57"/>
        <v>0</v>
      </c>
      <c r="AD21" s="150">
        <f t="shared" si="58"/>
        <v>0</v>
      </c>
      <c r="AE21" s="150" t="str">
        <f t="shared" si="59"/>
        <v>No</v>
      </c>
      <c r="AF21" s="150">
        <f t="shared" si="101"/>
        <v>0</v>
      </c>
      <c r="AG21" s="150">
        <f t="shared" si="60"/>
        <v>0</v>
      </c>
      <c r="AH21" s="150" t="str">
        <f t="shared" si="61"/>
        <v>CC1=NC2(N=C1N)c3cc(Br)ccc3CC24CCCCC4</v>
      </c>
      <c r="AI21" s="150">
        <f t="shared" si="62"/>
        <v>5</v>
      </c>
      <c r="AJ21" s="150">
        <f t="shared" si="63"/>
        <v>100</v>
      </c>
      <c r="AK21" s="150">
        <f t="shared" si="64"/>
        <v>31</v>
      </c>
      <c r="AL21" s="150">
        <f t="shared" si="65"/>
        <v>9.9200999999999997</v>
      </c>
      <c r="AM21" s="150">
        <f t="shared" si="66"/>
        <v>0.10080543542907834</v>
      </c>
      <c r="AN21" s="150">
        <f t="shared" si="67"/>
        <v>0.99980000000000002</v>
      </c>
      <c r="AO21" s="150">
        <f t="shared" si="68"/>
        <v>32</v>
      </c>
      <c r="AP21" s="150">
        <f t="shared" si="69"/>
        <v>60</v>
      </c>
      <c r="AQ21" s="150" t="str">
        <f t="shared" si="70"/>
        <v>UPLC</v>
      </c>
      <c r="AR21" s="150" t="str">
        <f t="shared" si="71"/>
        <v>CH238</v>
      </c>
      <c r="AS21" s="150" t="str">
        <f t="shared" si="72"/>
        <v>Single Wavelength</v>
      </c>
      <c r="AT21" s="150" t="str">
        <f t="shared" si="73"/>
        <v>Chan_238,PC_Miscellaneous,AZD3293 - 0938 int - sol</v>
      </c>
      <c r="AU21" s="150" t="str">
        <f t="shared" si="74"/>
        <v>AZD3293 int</v>
      </c>
      <c r="AV21" s="150" t="str">
        <f t="shared" si="75"/>
        <v>HPLC filter vial</v>
      </c>
      <c r="AW21" s="150">
        <f t="shared" si="76"/>
        <v>500</v>
      </c>
      <c r="AX21" s="150">
        <f t="shared" si="77"/>
        <v>50</v>
      </c>
      <c r="AY21" s="150" t="str">
        <f t="shared" si="78"/>
        <v>Vortex</v>
      </c>
      <c r="AZ21" s="150">
        <f t="shared" si="79"/>
        <v>22</v>
      </c>
      <c r="BA21" s="150">
        <f t="shared" si="80"/>
        <v>20</v>
      </c>
      <c r="BB21" s="150">
        <f t="shared" si="81"/>
        <v>600</v>
      </c>
      <c r="BC21" s="150" t="str">
        <f t="shared" si="82"/>
        <v>Filter Vial</v>
      </c>
      <c r="BD21" s="150">
        <f t="shared" si="83"/>
        <v>40</v>
      </c>
      <c r="BE21" s="150">
        <f t="shared" si="84"/>
        <v>1200</v>
      </c>
      <c r="BF21" s="150" t="str">
        <f t="shared" si="85"/>
        <v>Pipette - PDT</v>
      </c>
      <c r="BG21" s="150">
        <f t="shared" si="86"/>
        <v>50</v>
      </c>
      <c r="BH21" s="150">
        <f t="shared" si="87"/>
        <v>0</v>
      </c>
      <c r="BI21" s="150">
        <f t="shared" si="88"/>
        <v>0</v>
      </c>
      <c r="BJ21" s="150" t="str">
        <f t="shared" si="89"/>
        <v>Yes</v>
      </c>
      <c r="BK21" s="150" t="str">
        <f t="shared" si="90"/>
        <v>Yes</v>
      </c>
      <c r="BL21" s="150" t="str">
        <f t="shared" si="91"/>
        <v>Yes</v>
      </c>
      <c r="BM21" s="150" t="str">
        <f t="shared" si="92"/>
        <v>MeCN:Water (50:50)</v>
      </c>
      <c r="BN21" s="150" t="str">
        <f t="shared" si="93"/>
        <v>Pipette - ADT - 6 channel</v>
      </c>
      <c r="BO21" s="150">
        <f t="shared" si="94"/>
        <v>1200</v>
      </c>
      <c r="BP21" s="150">
        <f t="shared" si="95"/>
        <v>0</v>
      </c>
      <c r="BQ21" s="150" t="str">
        <f t="shared" si="96"/>
        <v>No</v>
      </c>
      <c r="BR21" s="150">
        <f t="shared" si="97"/>
        <v>3</v>
      </c>
      <c r="BS21" s="150">
        <f t="shared" si="98"/>
        <v>1</v>
      </c>
      <c r="BT21" s="150">
        <f t="shared" si="99"/>
        <v>284</v>
      </c>
      <c r="BU21" s="150">
        <f t="shared" si="100"/>
        <v>1</v>
      </c>
    </row>
    <row r="22" spans="1:73" x14ac:dyDescent="0.25">
      <c r="A22" s="1">
        <v>21</v>
      </c>
      <c r="B22" t="s">
        <v>221</v>
      </c>
      <c r="C22" t="str">
        <f t="shared" si="0"/>
        <v>B3</v>
      </c>
      <c r="D22" t="str">
        <f t="shared" si="1"/>
        <v>3</v>
      </c>
      <c r="E22" t="str">
        <f t="shared" si="2"/>
        <v>1</v>
      </c>
      <c r="F22" s="56">
        <f>VLOOKUP(C22,'Experimental Design'!$A$2:$C$25,2)</f>
        <v>7</v>
      </c>
      <c r="G22" s="51">
        <f>'Experimental Description'!$B$51</f>
        <v>284</v>
      </c>
      <c r="H22" s="51">
        <f>'Experimental Description'!$B$52</f>
        <v>1</v>
      </c>
      <c r="I22" t="str">
        <f>VLOOKUP(F22,'Experimental Design'!$B$1:$C$25,2)</f>
        <v>Butyronitrile</v>
      </c>
      <c r="J22">
        <v>23.396000000000001</v>
      </c>
      <c r="K22" s="59">
        <f>J22*Calibration!$L$17</f>
        <v>2.358443967298717</v>
      </c>
      <c r="L22" s="59" t="s">
        <v>277</v>
      </c>
      <c r="M22" s="51" t="s">
        <v>40</v>
      </c>
      <c r="N22" s="56" t="str">
        <f>IF(K22&lt;0.1,"Below LOD",IF(K22&gt;Calibration!$L$20,IF('Record Sheet'!L22="All in solution","Greater than experimental limits","Within experimental limits"),"Within experimental limits"))</f>
        <v>Within experimental limits</v>
      </c>
      <c r="O22" s="57" t="str">
        <f>VLOOKUP(F22,'Material Form-Pattern'!$A$4:$D$27,4,TRUE)</f>
        <v/>
      </c>
      <c r="Q22" s="150" t="str">
        <f>CONCATENATE('Experimental Description'!$B$3,"-",'Experimental Description'!$B$2,"-",'Experimental Description'!$B$7,"-",'Experimental Description'!$C$5,"-",'Experimental Description'!$B$6,"-","Line ",'Record Sheet'!A22)</f>
        <v>E17-001679-AZD3293-AZ13530938-310117-1-Line 21</v>
      </c>
      <c r="R22" s="150" t="str">
        <f t="shared" si="47"/>
        <v>AZD3293</v>
      </c>
      <c r="S22" s="150" t="str">
        <f t="shared" si="48"/>
        <v>E17-001679</v>
      </c>
      <c r="T22" s="150" t="str">
        <f t="shared" si="49"/>
        <v>Holly Carter</v>
      </c>
      <c r="U22" s="150" t="str">
        <f t="shared" si="50"/>
        <v>31-01-17</v>
      </c>
      <c r="V22" s="150" t="str">
        <f t="shared" si="51"/>
        <v>1</v>
      </c>
      <c r="W22" s="150" t="str">
        <f t="shared" si="52"/>
        <v>AZ13530938</v>
      </c>
      <c r="X22" s="150">
        <f t="shared" si="53"/>
        <v>0</v>
      </c>
      <c r="Y22" s="150">
        <f t="shared" si="54"/>
        <v>83</v>
      </c>
      <c r="Z22" s="150" t="str">
        <f t="shared" si="54"/>
        <v>Not Known</v>
      </c>
      <c r="AA22" s="150" t="str">
        <f t="shared" si="55"/>
        <v xml:space="preserve">Manual </v>
      </c>
      <c r="AB22" s="150" t="str">
        <f t="shared" si="56"/>
        <v>Excess Solid Manual</v>
      </c>
      <c r="AC22" s="150">
        <f t="shared" si="57"/>
        <v>0</v>
      </c>
      <c r="AD22" s="150">
        <f t="shared" si="58"/>
        <v>0</v>
      </c>
      <c r="AE22" s="150" t="str">
        <f t="shared" si="59"/>
        <v>No</v>
      </c>
      <c r="AF22" s="150">
        <f t="shared" si="101"/>
        <v>0</v>
      </c>
      <c r="AG22" s="150">
        <f t="shared" si="60"/>
        <v>0</v>
      </c>
      <c r="AH22" s="150" t="str">
        <f t="shared" si="61"/>
        <v>CC1=NC2(N=C1N)c3cc(Br)ccc3CC24CCCCC4</v>
      </c>
      <c r="AI22" s="150">
        <f t="shared" si="62"/>
        <v>5</v>
      </c>
      <c r="AJ22" s="150">
        <f t="shared" si="63"/>
        <v>100</v>
      </c>
      <c r="AK22" s="150">
        <f t="shared" si="64"/>
        <v>31</v>
      </c>
      <c r="AL22" s="150">
        <f t="shared" si="65"/>
        <v>9.9200999999999997</v>
      </c>
      <c r="AM22" s="150">
        <f t="shared" si="66"/>
        <v>0.10080543542907834</v>
      </c>
      <c r="AN22" s="150">
        <f t="shared" si="67"/>
        <v>0.99980000000000002</v>
      </c>
      <c r="AO22" s="150">
        <f t="shared" si="68"/>
        <v>32</v>
      </c>
      <c r="AP22" s="150">
        <f t="shared" si="69"/>
        <v>60</v>
      </c>
      <c r="AQ22" s="150" t="str">
        <f t="shared" si="70"/>
        <v>UPLC</v>
      </c>
      <c r="AR22" s="150" t="str">
        <f t="shared" si="71"/>
        <v>CH238</v>
      </c>
      <c r="AS22" s="150" t="str">
        <f t="shared" si="72"/>
        <v>Single Wavelength</v>
      </c>
      <c r="AT22" s="150" t="str">
        <f t="shared" si="73"/>
        <v>Chan_238,PC_Miscellaneous,AZD3293 - 0938 int - sol</v>
      </c>
      <c r="AU22" s="150" t="str">
        <f t="shared" si="74"/>
        <v>AZD3293 int</v>
      </c>
      <c r="AV22" s="150" t="str">
        <f t="shared" si="75"/>
        <v>HPLC filter vial</v>
      </c>
      <c r="AW22" s="150">
        <f t="shared" si="76"/>
        <v>500</v>
      </c>
      <c r="AX22" s="150">
        <f t="shared" si="77"/>
        <v>50</v>
      </c>
      <c r="AY22" s="150" t="str">
        <f t="shared" si="78"/>
        <v>Vortex</v>
      </c>
      <c r="AZ22" s="150">
        <f t="shared" si="79"/>
        <v>22</v>
      </c>
      <c r="BA22" s="150">
        <f t="shared" si="80"/>
        <v>20</v>
      </c>
      <c r="BB22" s="150">
        <f t="shared" si="81"/>
        <v>600</v>
      </c>
      <c r="BC22" s="150" t="str">
        <f t="shared" si="82"/>
        <v>Filter Vial</v>
      </c>
      <c r="BD22" s="150">
        <f t="shared" si="83"/>
        <v>40</v>
      </c>
      <c r="BE22" s="150">
        <f t="shared" si="84"/>
        <v>1200</v>
      </c>
      <c r="BF22" s="150" t="str">
        <f t="shared" si="85"/>
        <v>Pipette - PDT</v>
      </c>
      <c r="BG22" s="150">
        <f t="shared" si="86"/>
        <v>50</v>
      </c>
      <c r="BH22" s="150">
        <f t="shared" si="87"/>
        <v>0</v>
      </c>
      <c r="BI22" s="150">
        <f t="shared" si="88"/>
        <v>0</v>
      </c>
      <c r="BJ22" s="150" t="str">
        <f t="shared" si="89"/>
        <v>Yes</v>
      </c>
      <c r="BK22" s="150" t="str">
        <f t="shared" si="90"/>
        <v>Yes</v>
      </c>
      <c r="BL22" s="150" t="str">
        <f t="shared" si="91"/>
        <v>Yes</v>
      </c>
      <c r="BM22" s="150" t="str">
        <f t="shared" si="92"/>
        <v>MeCN:Water (50:50)</v>
      </c>
      <c r="BN22" s="150" t="str">
        <f t="shared" si="93"/>
        <v>Pipette - ADT - 6 channel</v>
      </c>
      <c r="BO22" s="150">
        <f t="shared" si="94"/>
        <v>1200</v>
      </c>
      <c r="BP22" s="150">
        <f t="shared" si="95"/>
        <v>0</v>
      </c>
      <c r="BQ22" s="150" t="str">
        <f t="shared" si="96"/>
        <v>No</v>
      </c>
      <c r="BR22" s="150">
        <f t="shared" si="97"/>
        <v>3</v>
      </c>
      <c r="BS22" s="150">
        <f t="shared" si="98"/>
        <v>1</v>
      </c>
      <c r="BT22" s="150">
        <f t="shared" si="99"/>
        <v>284</v>
      </c>
      <c r="BU22" s="150">
        <f t="shared" si="100"/>
        <v>1</v>
      </c>
    </row>
    <row r="23" spans="1:73" x14ac:dyDescent="0.25">
      <c r="A23" s="1">
        <v>22</v>
      </c>
      <c r="B23" t="s">
        <v>222</v>
      </c>
      <c r="C23" t="str">
        <f t="shared" si="0"/>
        <v>B4</v>
      </c>
      <c r="D23" t="str">
        <f t="shared" si="1"/>
        <v>1</v>
      </c>
      <c r="E23" t="str">
        <f t="shared" si="2"/>
        <v>1</v>
      </c>
      <c r="F23" s="56">
        <f>VLOOKUP(C23,'Experimental Design'!$A$2:$C$25,2)</f>
        <v>8</v>
      </c>
      <c r="G23" s="51">
        <f>'Experimental Description'!$B$51</f>
        <v>284</v>
      </c>
      <c r="H23" s="51">
        <f>'Experimental Description'!$B$52</f>
        <v>1</v>
      </c>
      <c r="I23" t="str">
        <f>VLOOKUP(F23,'Experimental Design'!$B$1:$C$25,2)</f>
        <v>CPME</v>
      </c>
      <c r="J23">
        <v>58.198</v>
      </c>
      <c r="K23" s="59">
        <f>J23*Calibration!$L$17</f>
        <v>5.8666747311015017</v>
      </c>
      <c r="L23" s="59" t="s">
        <v>277</v>
      </c>
      <c r="M23" s="51" t="s">
        <v>40</v>
      </c>
      <c r="N23" s="56" t="str">
        <f>IF(K23&lt;0.1,"Below LOD",IF(K23&gt;Calibration!$L$20,IF('Record Sheet'!L23="All in solution","Greater than experimental limits","Within experimental limits"),"Within experimental limits"))</f>
        <v>Within experimental limits</v>
      </c>
      <c r="O23" s="57" t="str">
        <f>VLOOKUP(F23,'Material Form-Pattern'!$A$4:$D$27,4,TRUE)</f>
        <v/>
      </c>
      <c r="Q23" s="150" t="str">
        <f>CONCATENATE('Experimental Description'!$B$3,"-",'Experimental Description'!$B$2,"-",'Experimental Description'!$B$7,"-",'Experimental Description'!$C$5,"-",'Experimental Description'!$B$6,"-","Line ",'Record Sheet'!A23)</f>
        <v>E17-001679-AZD3293-AZ13530938-310117-1-Line 22</v>
      </c>
      <c r="R23" s="150" t="str">
        <f t="shared" si="47"/>
        <v>AZD3293</v>
      </c>
      <c r="S23" s="150" t="str">
        <f t="shared" si="48"/>
        <v>E17-001679</v>
      </c>
      <c r="T23" s="150" t="str">
        <f t="shared" si="49"/>
        <v>Holly Carter</v>
      </c>
      <c r="U23" s="150" t="str">
        <f t="shared" si="50"/>
        <v>31-01-17</v>
      </c>
      <c r="V23" s="150" t="str">
        <f t="shared" si="51"/>
        <v>1</v>
      </c>
      <c r="W23" s="150" t="str">
        <f t="shared" si="52"/>
        <v>AZ13530938</v>
      </c>
      <c r="X23" s="150">
        <f t="shared" si="53"/>
        <v>0</v>
      </c>
      <c r="Y23" s="150">
        <f t="shared" si="54"/>
        <v>83</v>
      </c>
      <c r="Z23" s="150" t="str">
        <f t="shared" si="54"/>
        <v>Not Known</v>
      </c>
      <c r="AA23" s="150" t="str">
        <f t="shared" si="55"/>
        <v xml:space="preserve">Manual </v>
      </c>
      <c r="AB23" s="150" t="str">
        <f t="shared" si="56"/>
        <v>Excess Solid Manual</v>
      </c>
      <c r="AC23" s="150">
        <f t="shared" si="57"/>
        <v>0</v>
      </c>
      <c r="AD23" s="150">
        <f t="shared" si="58"/>
        <v>0</v>
      </c>
      <c r="AE23" s="150" t="str">
        <f t="shared" si="59"/>
        <v>No</v>
      </c>
      <c r="AF23" s="150">
        <f t="shared" si="101"/>
        <v>0</v>
      </c>
      <c r="AG23" s="150">
        <f t="shared" si="60"/>
        <v>0</v>
      </c>
      <c r="AH23" s="150" t="str">
        <f t="shared" si="61"/>
        <v>CC1=NC2(N=C1N)c3cc(Br)ccc3CC24CCCCC4</v>
      </c>
      <c r="AI23" s="150">
        <f t="shared" si="62"/>
        <v>5</v>
      </c>
      <c r="AJ23" s="150">
        <f t="shared" si="63"/>
        <v>100</v>
      </c>
      <c r="AK23" s="150">
        <f t="shared" si="64"/>
        <v>31</v>
      </c>
      <c r="AL23" s="150">
        <f t="shared" si="65"/>
        <v>9.9200999999999997</v>
      </c>
      <c r="AM23" s="150">
        <f t="shared" si="66"/>
        <v>0.10080543542907834</v>
      </c>
      <c r="AN23" s="150">
        <f t="shared" si="67"/>
        <v>0.99980000000000002</v>
      </c>
      <c r="AO23" s="150">
        <f t="shared" si="68"/>
        <v>32</v>
      </c>
      <c r="AP23" s="150">
        <f t="shared" si="69"/>
        <v>60</v>
      </c>
      <c r="AQ23" s="150" t="str">
        <f t="shared" si="70"/>
        <v>UPLC</v>
      </c>
      <c r="AR23" s="150" t="str">
        <f t="shared" si="71"/>
        <v>CH238</v>
      </c>
      <c r="AS23" s="150" t="str">
        <f t="shared" si="72"/>
        <v>Single Wavelength</v>
      </c>
      <c r="AT23" s="150" t="str">
        <f t="shared" si="73"/>
        <v>Chan_238,PC_Miscellaneous,AZD3293 - 0938 int - sol</v>
      </c>
      <c r="AU23" s="150" t="str">
        <f t="shared" si="74"/>
        <v>AZD3293 int</v>
      </c>
      <c r="AV23" s="150" t="str">
        <f t="shared" si="75"/>
        <v>HPLC filter vial</v>
      </c>
      <c r="AW23" s="150">
        <f t="shared" si="76"/>
        <v>500</v>
      </c>
      <c r="AX23" s="150">
        <f t="shared" si="77"/>
        <v>50</v>
      </c>
      <c r="AY23" s="150" t="str">
        <f t="shared" si="78"/>
        <v>Vortex</v>
      </c>
      <c r="AZ23" s="150">
        <f t="shared" si="79"/>
        <v>22</v>
      </c>
      <c r="BA23" s="150">
        <f t="shared" si="80"/>
        <v>20</v>
      </c>
      <c r="BB23" s="150">
        <f t="shared" si="81"/>
        <v>600</v>
      </c>
      <c r="BC23" s="150" t="str">
        <f t="shared" si="82"/>
        <v>Filter Vial</v>
      </c>
      <c r="BD23" s="150">
        <f t="shared" si="83"/>
        <v>40</v>
      </c>
      <c r="BE23" s="150">
        <f t="shared" si="84"/>
        <v>1200</v>
      </c>
      <c r="BF23" s="150" t="str">
        <f t="shared" si="85"/>
        <v>Pipette - PDT</v>
      </c>
      <c r="BG23" s="150">
        <f t="shared" si="86"/>
        <v>50</v>
      </c>
      <c r="BH23" s="150">
        <f t="shared" si="87"/>
        <v>0</v>
      </c>
      <c r="BI23" s="150">
        <f t="shared" si="88"/>
        <v>0</v>
      </c>
      <c r="BJ23" s="150" t="str">
        <f t="shared" si="89"/>
        <v>Yes</v>
      </c>
      <c r="BK23" s="150" t="str">
        <f t="shared" si="90"/>
        <v>Yes</v>
      </c>
      <c r="BL23" s="150" t="str">
        <f t="shared" si="91"/>
        <v>Yes</v>
      </c>
      <c r="BM23" s="150" t="str">
        <f t="shared" si="92"/>
        <v>MeCN:Water (50:50)</v>
      </c>
      <c r="BN23" s="150" t="str">
        <f t="shared" si="93"/>
        <v>Pipette - ADT - 6 channel</v>
      </c>
      <c r="BO23" s="150">
        <f t="shared" si="94"/>
        <v>1200</v>
      </c>
      <c r="BP23" s="150">
        <f t="shared" si="95"/>
        <v>0</v>
      </c>
      <c r="BQ23" s="150" t="str">
        <f t="shared" si="96"/>
        <v>No</v>
      </c>
      <c r="BR23" s="150">
        <f t="shared" si="97"/>
        <v>3</v>
      </c>
      <c r="BS23" s="150">
        <f t="shared" si="98"/>
        <v>1</v>
      </c>
      <c r="BT23" s="150">
        <f t="shared" si="99"/>
        <v>284</v>
      </c>
      <c r="BU23" s="150">
        <f t="shared" si="100"/>
        <v>1</v>
      </c>
    </row>
    <row r="24" spans="1:73" x14ac:dyDescent="0.25">
      <c r="A24" s="1">
        <v>23</v>
      </c>
      <c r="B24" t="s">
        <v>223</v>
      </c>
      <c r="C24" t="str">
        <f t="shared" si="0"/>
        <v>B4</v>
      </c>
      <c r="D24" t="str">
        <f t="shared" si="1"/>
        <v>2</v>
      </c>
      <c r="E24" t="str">
        <f t="shared" si="2"/>
        <v>1</v>
      </c>
      <c r="F24" s="56">
        <f>VLOOKUP(C24,'Experimental Design'!$A$2:$C$25,2)</f>
        <v>8</v>
      </c>
      <c r="G24" s="51">
        <f>'Experimental Description'!$B$51</f>
        <v>284</v>
      </c>
      <c r="H24" s="51">
        <f>'Experimental Description'!$B$52</f>
        <v>1</v>
      </c>
      <c r="I24" t="str">
        <f>VLOOKUP(F24,'Experimental Design'!$B$1:$C$25,2)</f>
        <v>CPME</v>
      </c>
      <c r="J24">
        <v>58.289000000000001</v>
      </c>
      <c r="K24" s="59">
        <f>J24*Calibration!$L$17</f>
        <v>5.8758480257255474</v>
      </c>
      <c r="L24" s="59" t="s">
        <v>277</v>
      </c>
      <c r="M24" s="51" t="s">
        <v>40</v>
      </c>
      <c r="N24" s="56" t="str">
        <f>IF(K24&lt;0.1,"Below LOD",IF(K24&gt;Calibration!$L$20,IF('Record Sheet'!L24="All in solution","Greater than experimental limits","Within experimental limits"),"Within experimental limits"))</f>
        <v>Within experimental limits</v>
      </c>
      <c r="O24" s="57" t="str">
        <f>VLOOKUP(F24,'Material Form-Pattern'!$A$4:$D$27,4,TRUE)</f>
        <v/>
      </c>
      <c r="Q24" s="150" t="str">
        <f>CONCATENATE('Experimental Description'!$B$3,"-",'Experimental Description'!$B$2,"-",'Experimental Description'!$B$7,"-",'Experimental Description'!$C$5,"-",'Experimental Description'!$B$6,"-","Line ",'Record Sheet'!A24)</f>
        <v>E17-001679-AZD3293-AZ13530938-310117-1-Line 23</v>
      </c>
      <c r="R24" s="150" t="str">
        <f t="shared" si="47"/>
        <v>AZD3293</v>
      </c>
      <c r="S24" s="150" t="str">
        <f t="shared" si="48"/>
        <v>E17-001679</v>
      </c>
      <c r="T24" s="150" t="str">
        <f t="shared" si="49"/>
        <v>Holly Carter</v>
      </c>
      <c r="U24" s="150" t="str">
        <f t="shared" si="50"/>
        <v>31-01-17</v>
      </c>
      <c r="V24" s="150" t="str">
        <f t="shared" si="51"/>
        <v>1</v>
      </c>
      <c r="W24" s="150" t="str">
        <f t="shared" si="52"/>
        <v>AZ13530938</v>
      </c>
      <c r="X24" s="150">
        <f t="shared" si="53"/>
        <v>0</v>
      </c>
      <c r="Y24" s="150">
        <f t="shared" si="54"/>
        <v>83</v>
      </c>
      <c r="Z24" s="150" t="str">
        <f t="shared" si="54"/>
        <v>Not Known</v>
      </c>
      <c r="AA24" s="150" t="str">
        <f t="shared" si="55"/>
        <v xml:space="preserve">Manual </v>
      </c>
      <c r="AB24" s="150" t="str">
        <f t="shared" si="56"/>
        <v>Excess Solid Manual</v>
      </c>
      <c r="AC24" s="150">
        <f t="shared" si="57"/>
        <v>0</v>
      </c>
      <c r="AD24" s="150">
        <f t="shared" si="58"/>
        <v>0</v>
      </c>
      <c r="AE24" s="150" t="str">
        <f t="shared" si="59"/>
        <v>No</v>
      </c>
      <c r="AF24" s="150">
        <f t="shared" si="101"/>
        <v>0</v>
      </c>
      <c r="AG24" s="150">
        <f t="shared" si="60"/>
        <v>0</v>
      </c>
      <c r="AH24" s="150" t="str">
        <f t="shared" si="61"/>
        <v>CC1=NC2(N=C1N)c3cc(Br)ccc3CC24CCCCC4</v>
      </c>
      <c r="AI24" s="150">
        <f t="shared" si="62"/>
        <v>5</v>
      </c>
      <c r="AJ24" s="150">
        <f t="shared" si="63"/>
        <v>100</v>
      </c>
      <c r="AK24" s="150">
        <f t="shared" si="64"/>
        <v>31</v>
      </c>
      <c r="AL24" s="150">
        <f t="shared" si="65"/>
        <v>9.9200999999999997</v>
      </c>
      <c r="AM24" s="150">
        <f t="shared" si="66"/>
        <v>0.10080543542907834</v>
      </c>
      <c r="AN24" s="150">
        <f t="shared" si="67"/>
        <v>0.99980000000000002</v>
      </c>
      <c r="AO24" s="150">
        <f t="shared" si="68"/>
        <v>32</v>
      </c>
      <c r="AP24" s="150">
        <f t="shared" si="69"/>
        <v>60</v>
      </c>
      <c r="AQ24" s="150" t="str">
        <f t="shared" si="70"/>
        <v>UPLC</v>
      </c>
      <c r="AR24" s="150" t="str">
        <f t="shared" si="71"/>
        <v>CH238</v>
      </c>
      <c r="AS24" s="150" t="str">
        <f t="shared" si="72"/>
        <v>Single Wavelength</v>
      </c>
      <c r="AT24" s="150" t="str">
        <f t="shared" si="73"/>
        <v>Chan_238,PC_Miscellaneous,AZD3293 - 0938 int - sol</v>
      </c>
      <c r="AU24" s="150" t="str">
        <f t="shared" si="74"/>
        <v>AZD3293 int</v>
      </c>
      <c r="AV24" s="150" t="str">
        <f t="shared" si="75"/>
        <v>HPLC filter vial</v>
      </c>
      <c r="AW24" s="150">
        <f t="shared" si="76"/>
        <v>500</v>
      </c>
      <c r="AX24" s="150">
        <f t="shared" si="77"/>
        <v>50</v>
      </c>
      <c r="AY24" s="150" t="str">
        <f t="shared" si="78"/>
        <v>Vortex</v>
      </c>
      <c r="AZ24" s="150">
        <f t="shared" si="79"/>
        <v>22</v>
      </c>
      <c r="BA24" s="150">
        <f t="shared" si="80"/>
        <v>20</v>
      </c>
      <c r="BB24" s="150">
        <f t="shared" si="81"/>
        <v>600</v>
      </c>
      <c r="BC24" s="150" t="str">
        <f t="shared" si="82"/>
        <v>Filter Vial</v>
      </c>
      <c r="BD24" s="150">
        <f t="shared" si="83"/>
        <v>40</v>
      </c>
      <c r="BE24" s="150">
        <f t="shared" si="84"/>
        <v>1200</v>
      </c>
      <c r="BF24" s="150" t="str">
        <f t="shared" si="85"/>
        <v>Pipette - PDT</v>
      </c>
      <c r="BG24" s="150">
        <f t="shared" si="86"/>
        <v>50</v>
      </c>
      <c r="BH24" s="150">
        <f t="shared" si="87"/>
        <v>0</v>
      </c>
      <c r="BI24" s="150">
        <f t="shared" si="88"/>
        <v>0</v>
      </c>
      <c r="BJ24" s="150" t="str">
        <f t="shared" si="89"/>
        <v>Yes</v>
      </c>
      <c r="BK24" s="150" t="str">
        <f t="shared" si="90"/>
        <v>Yes</v>
      </c>
      <c r="BL24" s="150" t="str">
        <f t="shared" si="91"/>
        <v>Yes</v>
      </c>
      <c r="BM24" s="150" t="str">
        <f t="shared" si="92"/>
        <v>MeCN:Water (50:50)</v>
      </c>
      <c r="BN24" s="150" t="str">
        <f t="shared" si="93"/>
        <v>Pipette - ADT - 6 channel</v>
      </c>
      <c r="BO24" s="150">
        <f t="shared" si="94"/>
        <v>1200</v>
      </c>
      <c r="BP24" s="150">
        <f t="shared" si="95"/>
        <v>0</v>
      </c>
      <c r="BQ24" s="150" t="str">
        <f t="shared" si="96"/>
        <v>No</v>
      </c>
      <c r="BR24" s="150">
        <f t="shared" si="97"/>
        <v>3</v>
      </c>
      <c r="BS24" s="150">
        <f t="shared" si="98"/>
        <v>1</v>
      </c>
      <c r="BT24" s="150">
        <f t="shared" si="99"/>
        <v>284</v>
      </c>
      <c r="BU24" s="150">
        <f t="shared" si="100"/>
        <v>1</v>
      </c>
    </row>
    <row r="25" spans="1:73" x14ac:dyDescent="0.25">
      <c r="A25" s="1">
        <v>24</v>
      </c>
      <c r="B25" t="s">
        <v>224</v>
      </c>
      <c r="C25" t="str">
        <f t="shared" si="0"/>
        <v>B4</v>
      </c>
      <c r="D25" t="str">
        <f t="shared" si="1"/>
        <v>3</v>
      </c>
      <c r="E25" t="str">
        <f t="shared" si="2"/>
        <v>1</v>
      </c>
      <c r="F25" s="56">
        <f>VLOOKUP(C25,'Experimental Design'!$A$2:$C$25,2)</f>
        <v>8</v>
      </c>
      <c r="G25" s="51">
        <f>'Experimental Description'!$B$51</f>
        <v>284</v>
      </c>
      <c r="H25" s="51">
        <f>'Experimental Description'!$B$52</f>
        <v>1</v>
      </c>
      <c r="I25" t="str">
        <f>VLOOKUP(F25,'Experimental Design'!$B$1:$C$25,2)</f>
        <v>CPME</v>
      </c>
      <c r="J25">
        <v>58.594000000000001</v>
      </c>
      <c r="K25" s="59">
        <f>J25*Calibration!$L$17</f>
        <v>5.9065936835314163</v>
      </c>
      <c r="L25" s="59" t="s">
        <v>277</v>
      </c>
      <c r="M25" s="51" t="s">
        <v>40</v>
      </c>
      <c r="N25" s="56" t="str">
        <f>IF(K25&lt;0.1,"Below LOD",IF(K25&gt;Calibration!$L$20,IF('Record Sheet'!L25="All in solution","Greater than experimental limits","Within experimental limits"),"Within experimental limits"))</f>
        <v>Within experimental limits</v>
      </c>
      <c r="O25" s="57" t="str">
        <f>VLOOKUP(F25,'Material Form-Pattern'!$A$4:$D$27,4,TRUE)</f>
        <v/>
      </c>
      <c r="Q25" s="150" t="str">
        <f>CONCATENATE('Experimental Description'!$B$3,"-",'Experimental Description'!$B$2,"-",'Experimental Description'!$B$7,"-",'Experimental Description'!$C$5,"-",'Experimental Description'!$B$6,"-","Line ",'Record Sheet'!A25)</f>
        <v>E17-001679-AZD3293-AZ13530938-310117-1-Line 24</v>
      </c>
      <c r="R25" s="150" t="str">
        <f t="shared" si="47"/>
        <v>AZD3293</v>
      </c>
      <c r="S25" s="150" t="str">
        <f t="shared" si="48"/>
        <v>E17-001679</v>
      </c>
      <c r="T25" s="150" t="str">
        <f t="shared" si="49"/>
        <v>Holly Carter</v>
      </c>
      <c r="U25" s="150" t="str">
        <f t="shared" si="50"/>
        <v>31-01-17</v>
      </c>
      <c r="V25" s="150" t="str">
        <f t="shared" si="51"/>
        <v>1</v>
      </c>
      <c r="W25" s="150" t="str">
        <f t="shared" si="52"/>
        <v>AZ13530938</v>
      </c>
      <c r="X25" s="150">
        <f t="shared" si="53"/>
        <v>0</v>
      </c>
      <c r="Y25" s="150">
        <f t="shared" si="54"/>
        <v>83</v>
      </c>
      <c r="Z25" s="150" t="str">
        <f t="shared" si="54"/>
        <v>Not Known</v>
      </c>
      <c r="AA25" s="150" t="str">
        <f t="shared" si="55"/>
        <v xml:space="preserve">Manual </v>
      </c>
      <c r="AB25" s="150" t="str">
        <f t="shared" si="56"/>
        <v>Excess Solid Manual</v>
      </c>
      <c r="AC25" s="150">
        <f t="shared" si="57"/>
        <v>0</v>
      </c>
      <c r="AD25" s="150">
        <f t="shared" si="58"/>
        <v>0</v>
      </c>
      <c r="AE25" s="150" t="str">
        <f t="shared" si="59"/>
        <v>No</v>
      </c>
      <c r="AF25" s="150">
        <f t="shared" si="101"/>
        <v>0</v>
      </c>
      <c r="AG25" s="150">
        <f t="shared" si="60"/>
        <v>0</v>
      </c>
      <c r="AH25" s="150" t="str">
        <f t="shared" si="61"/>
        <v>CC1=NC2(N=C1N)c3cc(Br)ccc3CC24CCCCC4</v>
      </c>
      <c r="AI25" s="150">
        <f t="shared" si="62"/>
        <v>5</v>
      </c>
      <c r="AJ25" s="150">
        <f t="shared" si="63"/>
        <v>100</v>
      </c>
      <c r="AK25" s="150">
        <f t="shared" si="64"/>
        <v>31</v>
      </c>
      <c r="AL25" s="150">
        <f t="shared" si="65"/>
        <v>9.9200999999999997</v>
      </c>
      <c r="AM25" s="150">
        <f t="shared" si="66"/>
        <v>0.10080543542907834</v>
      </c>
      <c r="AN25" s="150">
        <f t="shared" si="67"/>
        <v>0.99980000000000002</v>
      </c>
      <c r="AO25" s="150">
        <f t="shared" si="68"/>
        <v>32</v>
      </c>
      <c r="AP25" s="150">
        <f t="shared" si="69"/>
        <v>60</v>
      </c>
      <c r="AQ25" s="150" t="str">
        <f t="shared" si="70"/>
        <v>UPLC</v>
      </c>
      <c r="AR25" s="150" t="str">
        <f t="shared" si="71"/>
        <v>CH238</v>
      </c>
      <c r="AS25" s="150" t="str">
        <f t="shared" si="72"/>
        <v>Single Wavelength</v>
      </c>
      <c r="AT25" s="150" t="str">
        <f t="shared" si="73"/>
        <v>Chan_238,PC_Miscellaneous,AZD3293 - 0938 int - sol</v>
      </c>
      <c r="AU25" s="150" t="str">
        <f t="shared" si="74"/>
        <v>AZD3293 int</v>
      </c>
      <c r="AV25" s="150" t="str">
        <f t="shared" si="75"/>
        <v>HPLC filter vial</v>
      </c>
      <c r="AW25" s="150">
        <f t="shared" si="76"/>
        <v>500</v>
      </c>
      <c r="AX25" s="150">
        <f t="shared" si="77"/>
        <v>50</v>
      </c>
      <c r="AY25" s="150" t="str">
        <f t="shared" si="78"/>
        <v>Vortex</v>
      </c>
      <c r="AZ25" s="150">
        <f t="shared" si="79"/>
        <v>22</v>
      </c>
      <c r="BA25" s="150">
        <f t="shared" si="80"/>
        <v>20</v>
      </c>
      <c r="BB25" s="150">
        <f t="shared" si="81"/>
        <v>600</v>
      </c>
      <c r="BC25" s="150" t="str">
        <f t="shared" si="82"/>
        <v>Filter Vial</v>
      </c>
      <c r="BD25" s="150">
        <f t="shared" si="83"/>
        <v>40</v>
      </c>
      <c r="BE25" s="150">
        <f t="shared" si="84"/>
        <v>1200</v>
      </c>
      <c r="BF25" s="150" t="str">
        <f t="shared" si="85"/>
        <v>Pipette - PDT</v>
      </c>
      <c r="BG25" s="150">
        <f t="shared" si="86"/>
        <v>50</v>
      </c>
      <c r="BH25" s="150">
        <f t="shared" si="87"/>
        <v>0</v>
      </c>
      <c r="BI25" s="150">
        <f t="shared" si="88"/>
        <v>0</v>
      </c>
      <c r="BJ25" s="150" t="str">
        <f t="shared" si="89"/>
        <v>Yes</v>
      </c>
      <c r="BK25" s="150" t="str">
        <f t="shared" si="90"/>
        <v>Yes</v>
      </c>
      <c r="BL25" s="150" t="str">
        <f t="shared" si="91"/>
        <v>Yes</v>
      </c>
      <c r="BM25" s="150" t="str">
        <f t="shared" si="92"/>
        <v>MeCN:Water (50:50)</v>
      </c>
      <c r="BN25" s="150" t="str">
        <f t="shared" si="93"/>
        <v>Pipette - ADT - 6 channel</v>
      </c>
      <c r="BO25" s="150">
        <f t="shared" si="94"/>
        <v>1200</v>
      </c>
      <c r="BP25" s="150">
        <f t="shared" si="95"/>
        <v>0</v>
      </c>
      <c r="BQ25" s="150" t="str">
        <f t="shared" si="96"/>
        <v>No</v>
      </c>
      <c r="BR25" s="150">
        <f t="shared" si="97"/>
        <v>3</v>
      </c>
      <c r="BS25" s="150">
        <f t="shared" si="98"/>
        <v>1</v>
      </c>
      <c r="BT25" s="150">
        <f t="shared" si="99"/>
        <v>284</v>
      </c>
      <c r="BU25" s="150">
        <f t="shared" si="100"/>
        <v>1</v>
      </c>
    </row>
    <row r="26" spans="1:73" x14ac:dyDescent="0.25">
      <c r="A26" s="1">
        <v>25</v>
      </c>
      <c r="B26" t="s">
        <v>225</v>
      </c>
      <c r="C26" t="str">
        <f t="shared" si="0"/>
        <v>C1</v>
      </c>
      <c r="D26" t="str">
        <f t="shared" si="1"/>
        <v>1</v>
      </c>
      <c r="E26" t="str">
        <f t="shared" si="2"/>
        <v>1</v>
      </c>
      <c r="F26" s="56">
        <f>VLOOKUP(C26,'Experimental Design'!$A$2:$C$25,2)</f>
        <v>9</v>
      </c>
      <c r="G26" s="51">
        <f>'Experimental Description'!$B$51</f>
        <v>284</v>
      </c>
      <c r="H26" s="51">
        <f>'Experimental Description'!$B$52</f>
        <v>1</v>
      </c>
      <c r="I26" t="str">
        <f>VLOOKUP(F26,'Experimental Design'!$B$1:$C$25,2)</f>
        <v>Diethyl Carbonate</v>
      </c>
      <c r="J26">
        <v>37.223999999999997</v>
      </c>
      <c r="K26" s="59">
        <f>J26*Calibration!$L$17</f>
        <v>3.7523815284120117</v>
      </c>
      <c r="L26" s="59" t="s">
        <v>277</v>
      </c>
      <c r="M26" s="51" t="s">
        <v>40</v>
      </c>
      <c r="N26" s="56" t="str">
        <f>IF(K26&lt;0.1,"Below LOD",IF(K26&gt;Calibration!$L$20,IF('Record Sheet'!L26="All in solution","Greater than experimental limits","Within experimental limits"),"Within experimental limits"))</f>
        <v>Within experimental limits</v>
      </c>
      <c r="O26" s="57" t="str">
        <f>VLOOKUP(F26,'Material Form-Pattern'!$A$4:$D$27,4,TRUE)</f>
        <v/>
      </c>
      <c r="Q26" s="150" t="str">
        <f>CONCATENATE('Experimental Description'!$B$3,"-",'Experimental Description'!$B$2,"-",'Experimental Description'!$B$7,"-",'Experimental Description'!$C$5,"-",'Experimental Description'!$B$6,"-","Line ",'Record Sheet'!A26)</f>
        <v>E17-001679-AZD3293-AZ13530938-310117-1-Line 25</v>
      </c>
      <c r="R26" s="150" t="str">
        <f t="shared" si="47"/>
        <v>AZD3293</v>
      </c>
      <c r="S26" s="150" t="str">
        <f t="shared" si="48"/>
        <v>E17-001679</v>
      </c>
      <c r="T26" s="150" t="str">
        <f t="shared" si="49"/>
        <v>Holly Carter</v>
      </c>
      <c r="U26" s="150" t="str">
        <f t="shared" si="50"/>
        <v>31-01-17</v>
      </c>
      <c r="V26" s="150" t="str">
        <f t="shared" si="51"/>
        <v>1</v>
      </c>
      <c r="W26" s="150" t="str">
        <f t="shared" si="52"/>
        <v>AZ13530938</v>
      </c>
      <c r="X26" s="150">
        <f t="shared" si="53"/>
        <v>0</v>
      </c>
      <c r="Y26" s="150">
        <f t="shared" si="54"/>
        <v>83</v>
      </c>
      <c r="Z26" s="150" t="str">
        <f t="shared" si="54"/>
        <v>Not Known</v>
      </c>
      <c r="AA26" s="150" t="str">
        <f t="shared" si="55"/>
        <v xml:space="preserve">Manual </v>
      </c>
      <c r="AB26" s="150" t="str">
        <f t="shared" si="56"/>
        <v>Excess Solid Manual</v>
      </c>
      <c r="AC26" s="150">
        <f t="shared" si="57"/>
        <v>0</v>
      </c>
      <c r="AD26" s="150">
        <f t="shared" si="58"/>
        <v>0</v>
      </c>
      <c r="AE26" s="150" t="str">
        <f t="shared" si="59"/>
        <v>No</v>
      </c>
      <c r="AF26" s="150">
        <f t="shared" si="101"/>
        <v>0</v>
      </c>
      <c r="AG26" s="150">
        <f t="shared" si="60"/>
        <v>0</v>
      </c>
      <c r="AH26" s="150" t="str">
        <f t="shared" si="61"/>
        <v>CC1=NC2(N=C1N)c3cc(Br)ccc3CC24CCCCC4</v>
      </c>
      <c r="AI26" s="150">
        <f t="shared" si="62"/>
        <v>5</v>
      </c>
      <c r="AJ26" s="150">
        <f t="shared" si="63"/>
        <v>100</v>
      </c>
      <c r="AK26" s="150">
        <f t="shared" si="64"/>
        <v>31</v>
      </c>
      <c r="AL26" s="150">
        <f t="shared" si="65"/>
        <v>9.9200999999999997</v>
      </c>
      <c r="AM26" s="150">
        <f t="shared" si="66"/>
        <v>0.10080543542907834</v>
      </c>
      <c r="AN26" s="150">
        <f t="shared" si="67"/>
        <v>0.99980000000000002</v>
      </c>
      <c r="AO26" s="150">
        <f t="shared" si="68"/>
        <v>32</v>
      </c>
      <c r="AP26" s="150">
        <f t="shared" si="69"/>
        <v>60</v>
      </c>
      <c r="AQ26" s="150" t="str">
        <f t="shared" si="70"/>
        <v>UPLC</v>
      </c>
      <c r="AR26" s="150" t="str">
        <f t="shared" si="71"/>
        <v>CH238</v>
      </c>
      <c r="AS26" s="150" t="str">
        <f t="shared" si="72"/>
        <v>Single Wavelength</v>
      </c>
      <c r="AT26" s="150" t="str">
        <f t="shared" si="73"/>
        <v>Chan_238,PC_Miscellaneous,AZD3293 - 0938 int - sol</v>
      </c>
      <c r="AU26" s="150" t="str">
        <f t="shared" si="74"/>
        <v>AZD3293 int</v>
      </c>
      <c r="AV26" s="150" t="str">
        <f t="shared" si="75"/>
        <v>HPLC filter vial</v>
      </c>
      <c r="AW26" s="150">
        <f t="shared" si="76"/>
        <v>500</v>
      </c>
      <c r="AX26" s="150">
        <f t="shared" si="77"/>
        <v>50</v>
      </c>
      <c r="AY26" s="150" t="str">
        <f t="shared" si="78"/>
        <v>Vortex</v>
      </c>
      <c r="AZ26" s="150">
        <f t="shared" si="79"/>
        <v>22</v>
      </c>
      <c r="BA26" s="150">
        <f t="shared" si="80"/>
        <v>20</v>
      </c>
      <c r="BB26" s="150">
        <f t="shared" si="81"/>
        <v>600</v>
      </c>
      <c r="BC26" s="150" t="str">
        <f t="shared" si="82"/>
        <v>Filter Vial</v>
      </c>
      <c r="BD26" s="150">
        <f t="shared" si="83"/>
        <v>40</v>
      </c>
      <c r="BE26" s="150">
        <f t="shared" si="84"/>
        <v>1200</v>
      </c>
      <c r="BF26" s="150" t="str">
        <f t="shared" si="85"/>
        <v>Pipette - PDT</v>
      </c>
      <c r="BG26" s="150">
        <f t="shared" si="86"/>
        <v>50</v>
      </c>
      <c r="BH26" s="150">
        <f t="shared" si="87"/>
        <v>0</v>
      </c>
      <c r="BI26" s="150">
        <f t="shared" si="88"/>
        <v>0</v>
      </c>
      <c r="BJ26" s="150" t="str">
        <f t="shared" si="89"/>
        <v>Yes</v>
      </c>
      <c r="BK26" s="150" t="str">
        <f t="shared" si="90"/>
        <v>Yes</v>
      </c>
      <c r="BL26" s="150" t="str">
        <f t="shared" si="91"/>
        <v>Yes</v>
      </c>
      <c r="BM26" s="150" t="str">
        <f t="shared" si="92"/>
        <v>MeCN:Water (50:50)</v>
      </c>
      <c r="BN26" s="150" t="str">
        <f t="shared" si="93"/>
        <v>Pipette - ADT - 6 channel</v>
      </c>
      <c r="BO26" s="150">
        <f t="shared" si="94"/>
        <v>1200</v>
      </c>
      <c r="BP26" s="150">
        <f t="shared" si="95"/>
        <v>0</v>
      </c>
      <c r="BQ26" s="150" t="str">
        <f t="shared" si="96"/>
        <v>No</v>
      </c>
      <c r="BR26" s="150">
        <f t="shared" si="97"/>
        <v>3</v>
      </c>
      <c r="BS26" s="150">
        <f t="shared" si="98"/>
        <v>1</v>
      </c>
      <c r="BT26" s="150">
        <f t="shared" si="99"/>
        <v>284</v>
      </c>
      <c r="BU26" s="150">
        <f t="shared" si="100"/>
        <v>1</v>
      </c>
    </row>
    <row r="27" spans="1:73" x14ac:dyDescent="0.25">
      <c r="A27" s="1">
        <v>26</v>
      </c>
      <c r="B27" t="s">
        <v>226</v>
      </c>
      <c r="C27" t="str">
        <f t="shared" si="0"/>
        <v>C1</v>
      </c>
      <c r="D27" t="str">
        <f t="shared" si="1"/>
        <v>2</v>
      </c>
      <c r="E27" t="str">
        <f t="shared" si="2"/>
        <v>1</v>
      </c>
      <c r="F27" s="56">
        <f>VLOOKUP(C27,'Experimental Design'!$A$2:$C$25,2)</f>
        <v>9</v>
      </c>
      <c r="G27" s="51">
        <f>'Experimental Description'!$B$51</f>
        <v>284</v>
      </c>
      <c r="H27" s="51">
        <f>'Experimental Description'!$B$52</f>
        <v>1</v>
      </c>
      <c r="I27" t="str">
        <f>VLOOKUP(F27,'Experimental Design'!$B$1:$C$25,2)</f>
        <v>Diethyl Carbonate</v>
      </c>
      <c r="J27">
        <v>37.515000000000001</v>
      </c>
      <c r="K27" s="59">
        <f>J27*Calibration!$L$17</f>
        <v>3.781715910121874</v>
      </c>
      <c r="L27" s="59" t="s">
        <v>277</v>
      </c>
      <c r="M27" s="51" t="s">
        <v>40</v>
      </c>
      <c r="N27" s="56" t="str">
        <f>IF(K27&lt;0.1,"Below LOD",IF(K27&gt;Calibration!$L$20,IF('Record Sheet'!L27="All in solution","Greater than experimental limits","Within experimental limits"),"Within experimental limits"))</f>
        <v>Within experimental limits</v>
      </c>
      <c r="O27" s="57" t="str">
        <f>VLOOKUP(F27,'Material Form-Pattern'!$A$4:$D$27,4,TRUE)</f>
        <v/>
      </c>
      <c r="Q27" s="150" t="str">
        <f>CONCATENATE('Experimental Description'!$B$3,"-",'Experimental Description'!$B$2,"-",'Experimental Description'!$B$7,"-",'Experimental Description'!$C$5,"-",'Experimental Description'!$B$6,"-","Line ",'Record Sheet'!A27)</f>
        <v>E17-001679-AZD3293-AZ13530938-310117-1-Line 26</v>
      </c>
      <c r="R27" s="150" t="str">
        <f t="shared" si="47"/>
        <v>AZD3293</v>
      </c>
      <c r="S27" s="150" t="str">
        <f t="shared" si="48"/>
        <v>E17-001679</v>
      </c>
      <c r="T27" s="150" t="str">
        <f t="shared" si="49"/>
        <v>Holly Carter</v>
      </c>
      <c r="U27" s="150" t="str">
        <f t="shared" si="50"/>
        <v>31-01-17</v>
      </c>
      <c r="V27" s="150" t="str">
        <f t="shared" si="51"/>
        <v>1</v>
      </c>
      <c r="W27" s="150" t="str">
        <f t="shared" si="52"/>
        <v>AZ13530938</v>
      </c>
      <c r="X27" s="150">
        <f t="shared" si="53"/>
        <v>0</v>
      </c>
      <c r="Y27" s="150">
        <f t="shared" si="54"/>
        <v>83</v>
      </c>
      <c r="Z27" s="150" t="str">
        <f t="shared" si="54"/>
        <v>Not Known</v>
      </c>
      <c r="AA27" s="150" t="str">
        <f t="shared" si="55"/>
        <v xml:space="preserve">Manual </v>
      </c>
      <c r="AB27" s="150" t="str">
        <f t="shared" si="56"/>
        <v>Excess Solid Manual</v>
      </c>
      <c r="AC27" s="150">
        <f t="shared" si="57"/>
        <v>0</v>
      </c>
      <c r="AD27" s="150">
        <f t="shared" si="58"/>
        <v>0</v>
      </c>
      <c r="AE27" s="150" t="str">
        <f t="shared" si="59"/>
        <v>No</v>
      </c>
      <c r="AF27" s="150">
        <f t="shared" si="101"/>
        <v>0</v>
      </c>
      <c r="AG27" s="150">
        <f t="shared" si="60"/>
        <v>0</v>
      </c>
      <c r="AH27" s="150" t="str">
        <f t="shared" si="61"/>
        <v>CC1=NC2(N=C1N)c3cc(Br)ccc3CC24CCCCC4</v>
      </c>
      <c r="AI27" s="150">
        <f t="shared" si="62"/>
        <v>5</v>
      </c>
      <c r="AJ27" s="150">
        <f t="shared" si="63"/>
        <v>100</v>
      </c>
      <c r="AK27" s="150">
        <f t="shared" si="64"/>
        <v>31</v>
      </c>
      <c r="AL27" s="150">
        <f t="shared" si="65"/>
        <v>9.9200999999999997</v>
      </c>
      <c r="AM27" s="150">
        <f t="shared" si="66"/>
        <v>0.10080543542907834</v>
      </c>
      <c r="AN27" s="150">
        <f t="shared" si="67"/>
        <v>0.99980000000000002</v>
      </c>
      <c r="AO27" s="150">
        <f t="shared" si="68"/>
        <v>32</v>
      </c>
      <c r="AP27" s="150">
        <f t="shared" si="69"/>
        <v>60</v>
      </c>
      <c r="AQ27" s="150" t="str">
        <f t="shared" si="70"/>
        <v>UPLC</v>
      </c>
      <c r="AR27" s="150" t="str">
        <f t="shared" si="71"/>
        <v>CH238</v>
      </c>
      <c r="AS27" s="150" t="str">
        <f t="shared" si="72"/>
        <v>Single Wavelength</v>
      </c>
      <c r="AT27" s="150" t="str">
        <f t="shared" si="73"/>
        <v>Chan_238,PC_Miscellaneous,AZD3293 - 0938 int - sol</v>
      </c>
      <c r="AU27" s="150" t="str">
        <f t="shared" si="74"/>
        <v>AZD3293 int</v>
      </c>
      <c r="AV27" s="150" t="str">
        <f t="shared" si="75"/>
        <v>HPLC filter vial</v>
      </c>
      <c r="AW27" s="150">
        <f t="shared" si="76"/>
        <v>500</v>
      </c>
      <c r="AX27" s="150">
        <f t="shared" si="77"/>
        <v>50</v>
      </c>
      <c r="AY27" s="150" t="str">
        <f t="shared" si="78"/>
        <v>Vortex</v>
      </c>
      <c r="AZ27" s="150">
        <f t="shared" si="79"/>
        <v>22</v>
      </c>
      <c r="BA27" s="150">
        <f t="shared" si="80"/>
        <v>20</v>
      </c>
      <c r="BB27" s="150">
        <f t="shared" si="81"/>
        <v>600</v>
      </c>
      <c r="BC27" s="150" t="str">
        <f t="shared" si="82"/>
        <v>Filter Vial</v>
      </c>
      <c r="BD27" s="150">
        <f t="shared" si="83"/>
        <v>40</v>
      </c>
      <c r="BE27" s="150">
        <f t="shared" si="84"/>
        <v>1200</v>
      </c>
      <c r="BF27" s="150" t="str">
        <f t="shared" si="85"/>
        <v>Pipette - PDT</v>
      </c>
      <c r="BG27" s="150">
        <f t="shared" si="86"/>
        <v>50</v>
      </c>
      <c r="BH27" s="150">
        <f t="shared" si="87"/>
        <v>0</v>
      </c>
      <c r="BI27" s="150">
        <f t="shared" si="88"/>
        <v>0</v>
      </c>
      <c r="BJ27" s="150" t="str">
        <f t="shared" si="89"/>
        <v>Yes</v>
      </c>
      <c r="BK27" s="150" t="str">
        <f t="shared" si="90"/>
        <v>Yes</v>
      </c>
      <c r="BL27" s="150" t="str">
        <f t="shared" si="91"/>
        <v>Yes</v>
      </c>
      <c r="BM27" s="150" t="str">
        <f t="shared" si="92"/>
        <v>MeCN:Water (50:50)</v>
      </c>
      <c r="BN27" s="150" t="str">
        <f t="shared" si="93"/>
        <v>Pipette - ADT - 6 channel</v>
      </c>
      <c r="BO27" s="150">
        <f t="shared" si="94"/>
        <v>1200</v>
      </c>
      <c r="BP27" s="150">
        <f t="shared" si="95"/>
        <v>0</v>
      </c>
      <c r="BQ27" s="150" t="str">
        <f t="shared" si="96"/>
        <v>No</v>
      </c>
      <c r="BR27" s="150">
        <f t="shared" si="97"/>
        <v>3</v>
      </c>
      <c r="BS27" s="150">
        <f t="shared" si="98"/>
        <v>1</v>
      </c>
      <c r="BT27" s="150">
        <f t="shared" si="99"/>
        <v>284</v>
      </c>
      <c r="BU27" s="150">
        <f t="shared" si="100"/>
        <v>1</v>
      </c>
    </row>
    <row r="28" spans="1:73" x14ac:dyDescent="0.25">
      <c r="A28" s="1">
        <v>27</v>
      </c>
      <c r="B28" t="s">
        <v>227</v>
      </c>
      <c r="C28" t="str">
        <f t="shared" si="0"/>
        <v>C1</v>
      </c>
      <c r="D28" t="str">
        <f t="shared" si="1"/>
        <v>3</v>
      </c>
      <c r="E28" t="str">
        <f t="shared" si="2"/>
        <v>1</v>
      </c>
      <c r="F28" s="56">
        <f>VLOOKUP(C28,'Experimental Design'!$A$2:$C$25,2)</f>
        <v>9</v>
      </c>
      <c r="G28" s="51">
        <f>'Experimental Description'!$B$51</f>
        <v>284</v>
      </c>
      <c r="H28" s="51">
        <f>'Experimental Description'!$B$52</f>
        <v>1</v>
      </c>
      <c r="I28" t="str">
        <f>VLOOKUP(F28,'Experimental Design'!$B$1:$C$25,2)</f>
        <v>Diethyl Carbonate</v>
      </c>
      <c r="J28">
        <v>36.738</v>
      </c>
      <c r="K28" s="59">
        <f>J28*Calibration!$L$17</f>
        <v>3.7033900867934801</v>
      </c>
      <c r="L28" s="59" t="s">
        <v>277</v>
      </c>
      <c r="M28" s="51" t="s">
        <v>40</v>
      </c>
      <c r="N28" s="56" t="str">
        <f>IF(K28&lt;0.1,"Below LOD",IF(K28&gt;Calibration!$L$20,IF('Record Sheet'!L28="All in solution","Greater than experimental limits","Within experimental limits"),"Within experimental limits"))</f>
        <v>Within experimental limits</v>
      </c>
      <c r="O28" s="57" t="str">
        <f>VLOOKUP(F28,'Material Form-Pattern'!$A$4:$D$27,4,TRUE)</f>
        <v/>
      </c>
      <c r="Q28" s="150" t="str">
        <f>CONCATENATE('Experimental Description'!$B$3,"-",'Experimental Description'!$B$2,"-",'Experimental Description'!$B$7,"-",'Experimental Description'!$C$5,"-",'Experimental Description'!$B$6,"-","Line ",'Record Sheet'!A28)</f>
        <v>E17-001679-AZD3293-AZ13530938-310117-1-Line 27</v>
      </c>
      <c r="R28" s="150" t="str">
        <f t="shared" si="47"/>
        <v>AZD3293</v>
      </c>
      <c r="S28" s="150" t="str">
        <f t="shared" si="48"/>
        <v>E17-001679</v>
      </c>
      <c r="T28" s="150" t="str">
        <f t="shared" si="49"/>
        <v>Holly Carter</v>
      </c>
      <c r="U28" s="150" t="str">
        <f t="shared" si="50"/>
        <v>31-01-17</v>
      </c>
      <c r="V28" s="150" t="str">
        <f t="shared" si="51"/>
        <v>1</v>
      </c>
      <c r="W28" s="150" t="str">
        <f t="shared" si="52"/>
        <v>AZ13530938</v>
      </c>
      <c r="X28" s="150">
        <f t="shared" si="53"/>
        <v>0</v>
      </c>
      <c r="Y28" s="150">
        <f t="shared" si="54"/>
        <v>83</v>
      </c>
      <c r="Z28" s="150" t="str">
        <f t="shared" si="54"/>
        <v>Not Known</v>
      </c>
      <c r="AA28" s="150" t="str">
        <f t="shared" si="55"/>
        <v xml:space="preserve">Manual </v>
      </c>
      <c r="AB28" s="150" t="str">
        <f t="shared" si="56"/>
        <v>Excess Solid Manual</v>
      </c>
      <c r="AC28" s="150">
        <f t="shared" si="57"/>
        <v>0</v>
      </c>
      <c r="AD28" s="150">
        <f t="shared" si="58"/>
        <v>0</v>
      </c>
      <c r="AE28" s="150" t="str">
        <f t="shared" si="59"/>
        <v>No</v>
      </c>
      <c r="AF28" s="150">
        <f t="shared" si="101"/>
        <v>0</v>
      </c>
      <c r="AG28" s="150">
        <f t="shared" si="60"/>
        <v>0</v>
      </c>
      <c r="AH28" s="150" t="str">
        <f t="shared" si="61"/>
        <v>CC1=NC2(N=C1N)c3cc(Br)ccc3CC24CCCCC4</v>
      </c>
      <c r="AI28" s="150">
        <f t="shared" si="62"/>
        <v>5</v>
      </c>
      <c r="AJ28" s="150">
        <f t="shared" si="63"/>
        <v>100</v>
      </c>
      <c r="AK28" s="150">
        <f t="shared" si="64"/>
        <v>31</v>
      </c>
      <c r="AL28" s="150">
        <f t="shared" si="65"/>
        <v>9.9200999999999997</v>
      </c>
      <c r="AM28" s="150">
        <f t="shared" si="66"/>
        <v>0.10080543542907834</v>
      </c>
      <c r="AN28" s="150">
        <f t="shared" si="67"/>
        <v>0.99980000000000002</v>
      </c>
      <c r="AO28" s="150">
        <f t="shared" si="68"/>
        <v>32</v>
      </c>
      <c r="AP28" s="150">
        <f t="shared" si="69"/>
        <v>60</v>
      </c>
      <c r="AQ28" s="150" t="str">
        <f t="shared" si="70"/>
        <v>UPLC</v>
      </c>
      <c r="AR28" s="150" t="str">
        <f t="shared" si="71"/>
        <v>CH238</v>
      </c>
      <c r="AS28" s="150" t="str">
        <f t="shared" si="72"/>
        <v>Single Wavelength</v>
      </c>
      <c r="AT28" s="150" t="str">
        <f t="shared" si="73"/>
        <v>Chan_238,PC_Miscellaneous,AZD3293 - 0938 int - sol</v>
      </c>
      <c r="AU28" s="150" t="str">
        <f t="shared" si="74"/>
        <v>AZD3293 int</v>
      </c>
      <c r="AV28" s="150" t="str">
        <f t="shared" si="75"/>
        <v>HPLC filter vial</v>
      </c>
      <c r="AW28" s="150">
        <f t="shared" si="76"/>
        <v>500</v>
      </c>
      <c r="AX28" s="150">
        <f t="shared" si="77"/>
        <v>50</v>
      </c>
      <c r="AY28" s="150" t="str">
        <f t="shared" si="78"/>
        <v>Vortex</v>
      </c>
      <c r="AZ28" s="150">
        <f t="shared" si="79"/>
        <v>22</v>
      </c>
      <c r="BA28" s="150">
        <f t="shared" si="80"/>
        <v>20</v>
      </c>
      <c r="BB28" s="150">
        <f t="shared" si="81"/>
        <v>600</v>
      </c>
      <c r="BC28" s="150" t="str">
        <f t="shared" si="82"/>
        <v>Filter Vial</v>
      </c>
      <c r="BD28" s="150">
        <f t="shared" si="83"/>
        <v>40</v>
      </c>
      <c r="BE28" s="150">
        <f t="shared" si="84"/>
        <v>1200</v>
      </c>
      <c r="BF28" s="150" t="str">
        <f t="shared" si="85"/>
        <v>Pipette - PDT</v>
      </c>
      <c r="BG28" s="150">
        <f t="shared" si="86"/>
        <v>50</v>
      </c>
      <c r="BH28" s="150">
        <f t="shared" si="87"/>
        <v>0</v>
      </c>
      <c r="BI28" s="150">
        <f t="shared" si="88"/>
        <v>0</v>
      </c>
      <c r="BJ28" s="150" t="str">
        <f t="shared" si="89"/>
        <v>Yes</v>
      </c>
      <c r="BK28" s="150" t="str">
        <f t="shared" si="90"/>
        <v>Yes</v>
      </c>
      <c r="BL28" s="150" t="str">
        <f t="shared" si="91"/>
        <v>Yes</v>
      </c>
      <c r="BM28" s="150" t="str">
        <f t="shared" si="92"/>
        <v>MeCN:Water (50:50)</v>
      </c>
      <c r="BN28" s="150" t="str">
        <f t="shared" si="93"/>
        <v>Pipette - ADT - 6 channel</v>
      </c>
      <c r="BO28" s="150">
        <f t="shared" si="94"/>
        <v>1200</v>
      </c>
      <c r="BP28" s="150">
        <f t="shared" si="95"/>
        <v>0</v>
      </c>
      <c r="BQ28" s="150" t="str">
        <f t="shared" si="96"/>
        <v>No</v>
      </c>
      <c r="BR28" s="150">
        <f t="shared" si="97"/>
        <v>3</v>
      </c>
      <c r="BS28" s="150">
        <f t="shared" si="98"/>
        <v>1</v>
      </c>
      <c r="BT28" s="150">
        <f t="shared" si="99"/>
        <v>284</v>
      </c>
      <c r="BU28" s="150">
        <f t="shared" si="100"/>
        <v>1</v>
      </c>
    </row>
    <row r="29" spans="1:73" x14ac:dyDescent="0.25">
      <c r="A29" s="1">
        <v>28</v>
      </c>
      <c r="B29" t="s">
        <v>228</v>
      </c>
      <c r="C29" t="str">
        <f t="shared" si="0"/>
        <v>C2</v>
      </c>
      <c r="D29" t="str">
        <f t="shared" si="1"/>
        <v>1</v>
      </c>
      <c r="E29" t="str">
        <f t="shared" si="2"/>
        <v>1</v>
      </c>
      <c r="F29" s="56">
        <f>VLOOKUP(C29,'Experimental Design'!$A$2:$C$25,2)</f>
        <v>10</v>
      </c>
      <c r="G29" s="51">
        <f>'Experimental Description'!$B$51</f>
        <v>284</v>
      </c>
      <c r="H29" s="51">
        <f>'Experimental Description'!$B$52</f>
        <v>1</v>
      </c>
      <c r="I29" t="str">
        <f>VLOOKUP(F29,'Experimental Design'!$B$1:$C$25,2)</f>
        <v>DMSO</v>
      </c>
      <c r="J29">
        <v>180.898</v>
      </c>
      <c r="K29" s="59">
        <f>J29*Calibration!$L$17</f>
        <v>18.235501658249412</v>
      </c>
      <c r="L29" s="59" t="s">
        <v>277</v>
      </c>
      <c r="M29" s="51" t="s">
        <v>40</v>
      </c>
      <c r="N29" s="56" t="str">
        <f>IF(K29&lt;0.1,"Below LOD",IF(K29&gt;Calibration!$L$20,IF('Record Sheet'!L29="All in solution","Greater than experimental limits","Within experimental limits"),"Within experimental limits"))</f>
        <v>Within experimental limits</v>
      </c>
      <c r="O29" s="57" t="str">
        <f>VLOOKUP(F29,'Material Form-Pattern'!$A$4:$D$27,4,TRUE)</f>
        <v/>
      </c>
      <c r="Q29" s="150" t="str">
        <f>CONCATENATE('Experimental Description'!$B$3,"-",'Experimental Description'!$B$2,"-",'Experimental Description'!$B$7,"-",'Experimental Description'!$C$5,"-",'Experimental Description'!$B$6,"-","Line ",'Record Sheet'!A29)</f>
        <v>E17-001679-AZD3293-AZ13530938-310117-1-Line 28</v>
      </c>
      <c r="R29" s="150" t="str">
        <f t="shared" si="47"/>
        <v>AZD3293</v>
      </c>
      <c r="S29" s="150" t="str">
        <f t="shared" si="48"/>
        <v>E17-001679</v>
      </c>
      <c r="T29" s="150" t="str">
        <f t="shared" si="49"/>
        <v>Holly Carter</v>
      </c>
      <c r="U29" s="150" t="str">
        <f t="shared" si="50"/>
        <v>31-01-17</v>
      </c>
      <c r="V29" s="150" t="str">
        <f t="shared" si="51"/>
        <v>1</v>
      </c>
      <c r="W29" s="150" t="str">
        <f t="shared" si="52"/>
        <v>AZ13530938</v>
      </c>
      <c r="X29" s="150">
        <f t="shared" si="53"/>
        <v>0</v>
      </c>
      <c r="Y29" s="150">
        <f t="shared" si="54"/>
        <v>83</v>
      </c>
      <c r="Z29" s="150" t="str">
        <f t="shared" si="54"/>
        <v>Not Known</v>
      </c>
      <c r="AA29" s="150" t="str">
        <f t="shared" si="55"/>
        <v xml:space="preserve">Manual </v>
      </c>
      <c r="AB29" s="150" t="str">
        <f t="shared" si="56"/>
        <v>Excess Solid Manual</v>
      </c>
      <c r="AC29" s="150">
        <f t="shared" si="57"/>
        <v>0</v>
      </c>
      <c r="AD29" s="150">
        <f t="shared" si="58"/>
        <v>0</v>
      </c>
      <c r="AE29" s="150" t="str">
        <f t="shared" si="59"/>
        <v>No</v>
      </c>
      <c r="AF29" s="150">
        <f t="shared" si="101"/>
        <v>0</v>
      </c>
      <c r="AG29" s="150">
        <f t="shared" si="60"/>
        <v>0</v>
      </c>
      <c r="AH29" s="150" t="str">
        <f t="shared" si="61"/>
        <v>CC1=NC2(N=C1N)c3cc(Br)ccc3CC24CCCCC4</v>
      </c>
      <c r="AI29" s="150">
        <f t="shared" si="62"/>
        <v>5</v>
      </c>
      <c r="AJ29" s="150">
        <f t="shared" si="63"/>
        <v>100</v>
      </c>
      <c r="AK29" s="150">
        <f t="shared" si="64"/>
        <v>31</v>
      </c>
      <c r="AL29" s="150">
        <f t="shared" si="65"/>
        <v>9.9200999999999997</v>
      </c>
      <c r="AM29" s="150">
        <f t="shared" si="66"/>
        <v>0.10080543542907834</v>
      </c>
      <c r="AN29" s="150">
        <f t="shared" si="67"/>
        <v>0.99980000000000002</v>
      </c>
      <c r="AO29" s="150">
        <f t="shared" si="68"/>
        <v>32</v>
      </c>
      <c r="AP29" s="150">
        <f t="shared" si="69"/>
        <v>60</v>
      </c>
      <c r="AQ29" s="150" t="str">
        <f t="shared" si="70"/>
        <v>UPLC</v>
      </c>
      <c r="AR29" s="150" t="str">
        <f t="shared" si="71"/>
        <v>CH238</v>
      </c>
      <c r="AS29" s="150" t="str">
        <f t="shared" si="72"/>
        <v>Single Wavelength</v>
      </c>
      <c r="AT29" s="150" t="str">
        <f t="shared" si="73"/>
        <v>Chan_238,PC_Miscellaneous,AZD3293 - 0938 int - sol</v>
      </c>
      <c r="AU29" s="150" t="str">
        <f t="shared" si="74"/>
        <v>AZD3293 int</v>
      </c>
      <c r="AV29" s="150" t="str">
        <f t="shared" si="75"/>
        <v>HPLC filter vial</v>
      </c>
      <c r="AW29" s="150">
        <f t="shared" si="76"/>
        <v>500</v>
      </c>
      <c r="AX29" s="150">
        <f t="shared" si="77"/>
        <v>50</v>
      </c>
      <c r="AY29" s="150" t="str">
        <f t="shared" si="78"/>
        <v>Vortex</v>
      </c>
      <c r="AZ29" s="150">
        <f t="shared" si="79"/>
        <v>22</v>
      </c>
      <c r="BA29" s="150">
        <f t="shared" si="80"/>
        <v>20</v>
      </c>
      <c r="BB29" s="150">
        <f t="shared" si="81"/>
        <v>600</v>
      </c>
      <c r="BC29" s="150" t="str">
        <f t="shared" si="82"/>
        <v>Filter Vial</v>
      </c>
      <c r="BD29" s="150">
        <f t="shared" si="83"/>
        <v>40</v>
      </c>
      <c r="BE29" s="150">
        <f t="shared" si="84"/>
        <v>1200</v>
      </c>
      <c r="BF29" s="150" t="str">
        <f t="shared" si="85"/>
        <v>Pipette - PDT</v>
      </c>
      <c r="BG29" s="150">
        <f t="shared" si="86"/>
        <v>50</v>
      </c>
      <c r="BH29" s="150">
        <f t="shared" si="87"/>
        <v>0</v>
      </c>
      <c r="BI29" s="150">
        <f t="shared" si="88"/>
        <v>0</v>
      </c>
      <c r="BJ29" s="150" t="str">
        <f t="shared" si="89"/>
        <v>Yes</v>
      </c>
      <c r="BK29" s="150" t="str">
        <f t="shared" si="90"/>
        <v>Yes</v>
      </c>
      <c r="BL29" s="150" t="str">
        <f t="shared" si="91"/>
        <v>Yes</v>
      </c>
      <c r="BM29" s="150" t="str">
        <f t="shared" si="92"/>
        <v>MeCN:Water (50:50)</v>
      </c>
      <c r="BN29" s="150" t="str">
        <f t="shared" si="93"/>
        <v>Pipette - ADT - 6 channel</v>
      </c>
      <c r="BO29" s="150">
        <f t="shared" si="94"/>
        <v>1200</v>
      </c>
      <c r="BP29" s="150">
        <f t="shared" si="95"/>
        <v>0</v>
      </c>
      <c r="BQ29" s="150" t="str">
        <f t="shared" si="96"/>
        <v>No</v>
      </c>
      <c r="BR29" s="150">
        <f t="shared" si="97"/>
        <v>3</v>
      </c>
      <c r="BS29" s="150">
        <f t="shared" si="98"/>
        <v>1</v>
      </c>
      <c r="BT29" s="150">
        <f t="shared" si="99"/>
        <v>284</v>
      </c>
      <c r="BU29" s="150">
        <f t="shared" si="100"/>
        <v>1</v>
      </c>
    </row>
    <row r="30" spans="1:73" x14ac:dyDescent="0.25">
      <c r="A30" s="1">
        <v>29</v>
      </c>
      <c r="B30" t="s">
        <v>229</v>
      </c>
      <c r="C30" t="str">
        <f t="shared" si="0"/>
        <v>C2</v>
      </c>
      <c r="D30" t="str">
        <f t="shared" si="1"/>
        <v>2</v>
      </c>
      <c r="E30" t="str">
        <f t="shared" si="2"/>
        <v>1</v>
      </c>
      <c r="F30" s="56">
        <f>VLOOKUP(C30,'Experimental Design'!$A$2:$C$25,2)</f>
        <v>10</v>
      </c>
      <c r="G30" s="51">
        <f>'Experimental Description'!$B$51</f>
        <v>284</v>
      </c>
      <c r="H30" s="51">
        <f>'Experimental Description'!$B$52</f>
        <v>1</v>
      </c>
      <c r="I30" t="str">
        <f>VLOOKUP(F30,'Experimental Design'!$B$1:$C$25,2)</f>
        <v>DMSO</v>
      </c>
      <c r="J30">
        <v>192.977</v>
      </c>
      <c r="K30" s="59">
        <f>J30*Calibration!$L$17</f>
        <v>19.453130512797252</v>
      </c>
      <c r="L30" s="59" t="s">
        <v>277</v>
      </c>
      <c r="M30" s="51" t="s">
        <v>40</v>
      </c>
      <c r="N30" s="56" t="str">
        <f>IF(K30&lt;0.1,"Below LOD",IF(K30&gt;Calibration!$L$20,IF('Record Sheet'!L30="All in solution","Greater than experimental limits","Within experimental limits"),"Within experimental limits"))</f>
        <v>Within experimental limits</v>
      </c>
      <c r="O30" s="57" t="str">
        <f>VLOOKUP(F30,'Material Form-Pattern'!$A$4:$D$27,4,TRUE)</f>
        <v/>
      </c>
      <c r="Q30" s="150" t="str">
        <f>CONCATENATE('Experimental Description'!$B$3,"-",'Experimental Description'!$B$2,"-",'Experimental Description'!$B$7,"-",'Experimental Description'!$C$5,"-",'Experimental Description'!$B$6,"-","Line ",'Record Sheet'!A30)</f>
        <v>E17-001679-AZD3293-AZ13530938-310117-1-Line 29</v>
      </c>
      <c r="R30" s="150" t="str">
        <f t="shared" si="47"/>
        <v>AZD3293</v>
      </c>
      <c r="S30" s="150" t="str">
        <f t="shared" si="48"/>
        <v>E17-001679</v>
      </c>
      <c r="T30" s="150" t="str">
        <f t="shared" si="49"/>
        <v>Holly Carter</v>
      </c>
      <c r="U30" s="150" t="str">
        <f t="shared" si="50"/>
        <v>31-01-17</v>
      </c>
      <c r="V30" s="150" t="str">
        <f t="shared" si="51"/>
        <v>1</v>
      </c>
      <c r="W30" s="150" t="str">
        <f t="shared" si="52"/>
        <v>AZ13530938</v>
      </c>
      <c r="X30" s="150">
        <f t="shared" si="53"/>
        <v>0</v>
      </c>
      <c r="Y30" s="150">
        <f t="shared" si="54"/>
        <v>83</v>
      </c>
      <c r="Z30" s="150" t="str">
        <f t="shared" si="54"/>
        <v>Not Known</v>
      </c>
      <c r="AA30" s="150" t="str">
        <f t="shared" si="55"/>
        <v xml:space="preserve">Manual </v>
      </c>
      <c r="AB30" s="150" t="str">
        <f t="shared" si="56"/>
        <v>Excess Solid Manual</v>
      </c>
      <c r="AC30" s="150">
        <f t="shared" si="57"/>
        <v>0</v>
      </c>
      <c r="AD30" s="150">
        <f t="shared" si="58"/>
        <v>0</v>
      </c>
      <c r="AE30" s="150" t="str">
        <f t="shared" si="59"/>
        <v>No</v>
      </c>
      <c r="AF30" s="150">
        <f t="shared" si="101"/>
        <v>0</v>
      </c>
      <c r="AG30" s="150">
        <f t="shared" si="60"/>
        <v>0</v>
      </c>
      <c r="AH30" s="150" t="str">
        <f t="shared" si="61"/>
        <v>CC1=NC2(N=C1N)c3cc(Br)ccc3CC24CCCCC4</v>
      </c>
      <c r="AI30" s="150">
        <f t="shared" si="62"/>
        <v>5</v>
      </c>
      <c r="AJ30" s="150">
        <f t="shared" si="63"/>
        <v>100</v>
      </c>
      <c r="AK30" s="150">
        <f t="shared" si="64"/>
        <v>31</v>
      </c>
      <c r="AL30" s="150">
        <f t="shared" si="65"/>
        <v>9.9200999999999997</v>
      </c>
      <c r="AM30" s="150">
        <f t="shared" si="66"/>
        <v>0.10080543542907834</v>
      </c>
      <c r="AN30" s="150">
        <f t="shared" si="67"/>
        <v>0.99980000000000002</v>
      </c>
      <c r="AO30" s="150">
        <f t="shared" si="68"/>
        <v>32</v>
      </c>
      <c r="AP30" s="150">
        <f t="shared" si="69"/>
        <v>60</v>
      </c>
      <c r="AQ30" s="150" t="str">
        <f t="shared" si="70"/>
        <v>UPLC</v>
      </c>
      <c r="AR30" s="150" t="str">
        <f t="shared" si="71"/>
        <v>CH238</v>
      </c>
      <c r="AS30" s="150" t="str">
        <f t="shared" si="72"/>
        <v>Single Wavelength</v>
      </c>
      <c r="AT30" s="150" t="str">
        <f t="shared" si="73"/>
        <v>Chan_238,PC_Miscellaneous,AZD3293 - 0938 int - sol</v>
      </c>
      <c r="AU30" s="150" t="str">
        <f t="shared" si="74"/>
        <v>AZD3293 int</v>
      </c>
      <c r="AV30" s="150" t="str">
        <f t="shared" si="75"/>
        <v>HPLC filter vial</v>
      </c>
      <c r="AW30" s="150">
        <f t="shared" si="76"/>
        <v>500</v>
      </c>
      <c r="AX30" s="150">
        <f t="shared" si="77"/>
        <v>50</v>
      </c>
      <c r="AY30" s="150" t="str">
        <f t="shared" si="78"/>
        <v>Vortex</v>
      </c>
      <c r="AZ30" s="150">
        <f t="shared" si="79"/>
        <v>22</v>
      </c>
      <c r="BA30" s="150">
        <f t="shared" si="80"/>
        <v>20</v>
      </c>
      <c r="BB30" s="150">
        <f t="shared" si="81"/>
        <v>600</v>
      </c>
      <c r="BC30" s="150" t="str">
        <f t="shared" si="82"/>
        <v>Filter Vial</v>
      </c>
      <c r="BD30" s="150">
        <f t="shared" si="83"/>
        <v>40</v>
      </c>
      <c r="BE30" s="150">
        <f t="shared" si="84"/>
        <v>1200</v>
      </c>
      <c r="BF30" s="150" t="str">
        <f t="shared" si="85"/>
        <v>Pipette - PDT</v>
      </c>
      <c r="BG30" s="150">
        <f t="shared" si="86"/>
        <v>50</v>
      </c>
      <c r="BH30" s="150">
        <f t="shared" si="87"/>
        <v>0</v>
      </c>
      <c r="BI30" s="150">
        <f t="shared" si="88"/>
        <v>0</v>
      </c>
      <c r="BJ30" s="150" t="str">
        <f t="shared" si="89"/>
        <v>Yes</v>
      </c>
      <c r="BK30" s="150" t="str">
        <f t="shared" si="90"/>
        <v>Yes</v>
      </c>
      <c r="BL30" s="150" t="str">
        <f t="shared" si="91"/>
        <v>Yes</v>
      </c>
      <c r="BM30" s="150" t="str">
        <f t="shared" si="92"/>
        <v>MeCN:Water (50:50)</v>
      </c>
      <c r="BN30" s="150" t="str">
        <f t="shared" si="93"/>
        <v>Pipette - ADT - 6 channel</v>
      </c>
      <c r="BO30" s="150">
        <f t="shared" si="94"/>
        <v>1200</v>
      </c>
      <c r="BP30" s="150">
        <f t="shared" si="95"/>
        <v>0</v>
      </c>
      <c r="BQ30" s="150" t="str">
        <f t="shared" si="96"/>
        <v>No</v>
      </c>
      <c r="BR30" s="150">
        <f t="shared" si="97"/>
        <v>3</v>
      </c>
      <c r="BS30" s="150">
        <f t="shared" si="98"/>
        <v>1</v>
      </c>
      <c r="BT30" s="150">
        <f t="shared" si="99"/>
        <v>284</v>
      </c>
      <c r="BU30" s="150">
        <f t="shared" si="100"/>
        <v>1</v>
      </c>
    </row>
    <row r="31" spans="1:73" x14ac:dyDescent="0.25">
      <c r="A31" s="1">
        <v>30</v>
      </c>
      <c r="B31" t="s">
        <v>230</v>
      </c>
      <c r="C31" t="str">
        <f t="shared" si="0"/>
        <v>C2</v>
      </c>
      <c r="D31" t="str">
        <f t="shared" si="1"/>
        <v>3</v>
      </c>
      <c r="E31" t="str">
        <f t="shared" si="2"/>
        <v>1</v>
      </c>
      <c r="F31" s="56">
        <f>VLOOKUP(C31,'Experimental Design'!$A$2:$C$25,2)</f>
        <v>10</v>
      </c>
      <c r="G31" s="51">
        <f>'Experimental Description'!$B$51</f>
        <v>284</v>
      </c>
      <c r="H31" s="51">
        <f>'Experimental Description'!$B$52</f>
        <v>1</v>
      </c>
      <c r="I31" t="str">
        <f>VLOOKUP(F31,'Experimental Design'!$B$1:$C$25,2)</f>
        <v>DMSO</v>
      </c>
      <c r="J31">
        <v>186.52500000000001</v>
      </c>
      <c r="K31" s="59">
        <f>J31*Calibration!$L$17</f>
        <v>18.802733843408838</v>
      </c>
      <c r="L31" s="59" t="s">
        <v>277</v>
      </c>
      <c r="M31" s="51" t="s">
        <v>40</v>
      </c>
      <c r="N31" s="56" t="str">
        <f>IF(K31&lt;0.1,"Below LOD",IF(K31&gt;Calibration!$L$20,IF('Record Sheet'!L31="All in solution","Greater than experimental limits","Within experimental limits"),"Within experimental limits"))</f>
        <v>Within experimental limits</v>
      </c>
      <c r="O31" s="57" t="str">
        <f>VLOOKUP(F31,'Material Form-Pattern'!$A$4:$D$27,4,TRUE)</f>
        <v/>
      </c>
      <c r="Q31" s="150" t="str">
        <f>CONCATENATE('Experimental Description'!$B$3,"-",'Experimental Description'!$B$2,"-",'Experimental Description'!$B$7,"-",'Experimental Description'!$C$5,"-",'Experimental Description'!$B$6,"-","Line ",'Record Sheet'!A31)</f>
        <v>E17-001679-AZD3293-AZ13530938-310117-1-Line 30</v>
      </c>
      <c r="R31" s="150" t="str">
        <f t="shared" si="47"/>
        <v>AZD3293</v>
      </c>
      <c r="S31" s="150" t="str">
        <f t="shared" si="48"/>
        <v>E17-001679</v>
      </c>
      <c r="T31" s="150" t="str">
        <f t="shared" si="49"/>
        <v>Holly Carter</v>
      </c>
      <c r="U31" s="150" t="str">
        <f t="shared" si="50"/>
        <v>31-01-17</v>
      </c>
      <c r="V31" s="150" t="str">
        <f t="shared" si="51"/>
        <v>1</v>
      </c>
      <c r="W31" s="150" t="str">
        <f t="shared" si="52"/>
        <v>AZ13530938</v>
      </c>
      <c r="X31" s="150">
        <f t="shared" si="53"/>
        <v>0</v>
      </c>
      <c r="Y31" s="150">
        <f t="shared" si="54"/>
        <v>83</v>
      </c>
      <c r="Z31" s="150" t="str">
        <f t="shared" si="54"/>
        <v>Not Known</v>
      </c>
      <c r="AA31" s="150" t="str">
        <f t="shared" si="55"/>
        <v xml:space="preserve">Manual </v>
      </c>
      <c r="AB31" s="150" t="str">
        <f t="shared" si="56"/>
        <v>Excess Solid Manual</v>
      </c>
      <c r="AC31" s="150">
        <f t="shared" si="57"/>
        <v>0</v>
      </c>
      <c r="AD31" s="150">
        <f t="shared" si="58"/>
        <v>0</v>
      </c>
      <c r="AE31" s="150" t="str">
        <f t="shared" si="59"/>
        <v>No</v>
      </c>
      <c r="AF31" s="150">
        <f t="shared" si="101"/>
        <v>0</v>
      </c>
      <c r="AG31" s="150">
        <f t="shared" si="60"/>
        <v>0</v>
      </c>
      <c r="AH31" s="150" t="str">
        <f t="shared" si="61"/>
        <v>CC1=NC2(N=C1N)c3cc(Br)ccc3CC24CCCCC4</v>
      </c>
      <c r="AI31" s="150">
        <f t="shared" si="62"/>
        <v>5</v>
      </c>
      <c r="AJ31" s="150">
        <f t="shared" si="63"/>
        <v>100</v>
      </c>
      <c r="AK31" s="150">
        <f t="shared" si="64"/>
        <v>31</v>
      </c>
      <c r="AL31" s="150">
        <f t="shared" si="65"/>
        <v>9.9200999999999997</v>
      </c>
      <c r="AM31" s="150">
        <f t="shared" si="66"/>
        <v>0.10080543542907834</v>
      </c>
      <c r="AN31" s="150">
        <f t="shared" si="67"/>
        <v>0.99980000000000002</v>
      </c>
      <c r="AO31" s="150">
        <f t="shared" si="68"/>
        <v>32</v>
      </c>
      <c r="AP31" s="150">
        <f t="shared" si="69"/>
        <v>60</v>
      </c>
      <c r="AQ31" s="150" t="str">
        <f t="shared" si="70"/>
        <v>UPLC</v>
      </c>
      <c r="AR31" s="150" t="str">
        <f t="shared" si="71"/>
        <v>CH238</v>
      </c>
      <c r="AS31" s="150" t="str">
        <f t="shared" si="72"/>
        <v>Single Wavelength</v>
      </c>
      <c r="AT31" s="150" t="str">
        <f t="shared" si="73"/>
        <v>Chan_238,PC_Miscellaneous,AZD3293 - 0938 int - sol</v>
      </c>
      <c r="AU31" s="150" t="str">
        <f t="shared" si="74"/>
        <v>AZD3293 int</v>
      </c>
      <c r="AV31" s="150" t="str">
        <f t="shared" si="75"/>
        <v>HPLC filter vial</v>
      </c>
      <c r="AW31" s="150">
        <f t="shared" si="76"/>
        <v>500</v>
      </c>
      <c r="AX31" s="150">
        <f t="shared" si="77"/>
        <v>50</v>
      </c>
      <c r="AY31" s="150" t="str">
        <f t="shared" si="78"/>
        <v>Vortex</v>
      </c>
      <c r="AZ31" s="150">
        <f t="shared" si="79"/>
        <v>22</v>
      </c>
      <c r="BA31" s="150">
        <f t="shared" si="80"/>
        <v>20</v>
      </c>
      <c r="BB31" s="150">
        <f t="shared" si="81"/>
        <v>600</v>
      </c>
      <c r="BC31" s="150" t="str">
        <f t="shared" si="82"/>
        <v>Filter Vial</v>
      </c>
      <c r="BD31" s="150">
        <f t="shared" si="83"/>
        <v>40</v>
      </c>
      <c r="BE31" s="150">
        <f t="shared" si="84"/>
        <v>1200</v>
      </c>
      <c r="BF31" s="150" t="str">
        <f t="shared" si="85"/>
        <v>Pipette - PDT</v>
      </c>
      <c r="BG31" s="150">
        <f t="shared" si="86"/>
        <v>50</v>
      </c>
      <c r="BH31" s="150">
        <f t="shared" si="87"/>
        <v>0</v>
      </c>
      <c r="BI31" s="150">
        <f t="shared" si="88"/>
        <v>0</v>
      </c>
      <c r="BJ31" s="150" t="str">
        <f t="shared" si="89"/>
        <v>Yes</v>
      </c>
      <c r="BK31" s="150" t="str">
        <f t="shared" si="90"/>
        <v>Yes</v>
      </c>
      <c r="BL31" s="150" t="str">
        <f t="shared" si="91"/>
        <v>Yes</v>
      </c>
      <c r="BM31" s="150" t="str">
        <f t="shared" si="92"/>
        <v>MeCN:Water (50:50)</v>
      </c>
      <c r="BN31" s="150" t="str">
        <f t="shared" si="93"/>
        <v>Pipette - ADT - 6 channel</v>
      </c>
      <c r="BO31" s="150">
        <f t="shared" si="94"/>
        <v>1200</v>
      </c>
      <c r="BP31" s="150">
        <f t="shared" si="95"/>
        <v>0</v>
      </c>
      <c r="BQ31" s="150" t="str">
        <f t="shared" si="96"/>
        <v>No</v>
      </c>
      <c r="BR31" s="150">
        <f t="shared" si="97"/>
        <v>3</v>
      </c>
      <c r="BS31" s="150">
        <f t="shared" si="98"/>
        <v>1</v>
      </c>
      <c r="BT31" s="150">
        <f t="shared" si="99"/>
        <v>284</v>
      </c>
      <c r="BU31" s="150">
        <f t="shared" si="100"/>
        <v>1</v>
      </c>
    </row>
    <row r="32" spans="1:73" x14ac:dyDescent="0.25">
      <c r="A32" s="1">
        <v>31</v>
      </c>
      <c r="B32" t="s">
        <v>231</v>
      </c>
      <c r="C32" t="str">
        <f t="shared" si="0"/>
        <v>C3</v>
      </c>
      <c r="D32" t="str">
        <f t="shared" si="1"/>
        <v>1</v>
      </c>
      <c r="E32" t="str">
        <f t="shared" si="2"/>
        <v>1</v>
      </c>
      <c r="F32" s="56">
        <f>VLOOKUP(C32,'Experimental Design'!$A$2:$C$25,2)</f>
        <v>11</v>
      </c>
      <c r="G32" s="51">
        <f>'Experimental Description'!$B$51</f>
        <v>284</v>
      </c>
      <c r="H32" s="51">
        <f>'Experimental Description'!$B$52</f>
        <v>1</v>
      </c>
      <c r="I32" t="str">
        <f>VLOOKUP(F32,'Experimental Design'!$B$1:$C$25,2)</f>
        <v>Ethanol</v>
      </c>
      <c r="J32">
        <v>383.47399999999999</v>
      </c>
      <c r="K32" s="59">
        <f>J32*Calibration!$L$17</f>
        <v>38.65626354573039</v>
      </c>
      <c r="L32" s="59" t="s">
        <v>277</v>
      </c>
      <c r="M32" s="51" t="s">
        <v>40</v>
      </c>
      <c r="N32" s="56" t="str">
        <f>IF(K32&lt;0.1,"Below LOD",IF(K32&gt;Calibration!$L$20,IF('Record Sheet'!L32="All in solution","Greater than experimental limits","Within experimental limits"),"Within experimental limits"))</f>
        <v>Within experimental limits</v>
      </c>
      <c r="O32" s="57" t="str">
        <f>VLOOKUP(F32,'Material Form-Pattern'!$A$4:$D$27,4,TRUE)</f>
        <v/>
      </c>
      <c r="Q32" s="150" t="str">
        <f>CONCATENATE('Experimental Description'!$B$3,"-",'Experimental Description'!$B$2,"-",'Experimental Description'!$B$7,"-",'Experimental Description'!$C$5,"-",'Experimental Description'!$B$6,"-","Line ",'Record Sheet'!A32)</f>
        <v>E17-001679-AZD3293-AZ13530938-310117-1-Line 31</v>
      </c>
      <c r="R32" s="150" t="str">
        <f t="shared" si="47"/>
        <v>AZD3293</v>
      </c>
      <c r="S32" s="150" t="str">
        <f t="shared" si="48"/>
        <v>E17-001679</v>
      </c>
      <c r="T32" s="150" t="str">
        <f t="shared" si="49"/>
        <v>Holly Carter</v>
      </c>
      <c r="U32" s="150" t="str">
        <f t="shared" si="50"/>
        <v>31-01-17</v>
      </c>
      <c r="V32" s="150" t="str">
        <f t="shared" si="51"/>
        <v>1</v>
      </c>
      <c r="W32" s="150" t="str">
        <f t="shared" si="52"/>
        <v>AZ13530938</v>
      </c>
      <c r="X32" s="150">
        <f t="shared" si="53"/>
        <v>0</v>
      </c>
      <c r="Y32" s="150">
        <f t="shared" si="54"/>
        <v>83</v>
      </c>
      <c r="Z32" s="150" t="str">
        <f t="shared" si="54"/>
        <v>Not Known</v>
      </c>
      <c r="AA32" s="150" t="str">
        <f t="shared" si="55"/>
        <v xml:space="preserve">Manual </v>
      </c>
      <c r="AB32" s="150" t="str">
        <f t="shared" si="56"/>
        <v>Excess Solid Manual</v>
      </c>
      <c r="AC32" s="150">
        <f t="shared" si="57"/>
        <v>0</v>
      </c>
      <c r="AD32" s="150">
        <f t="shared" si="58"/>
        <v>0</v>
      </c>
      <c r="AE32" s="150" t="str">
        <f t="shared" si="59"/>
        <v>No</v>
      </c>
      <c r="AF32" s="150">
        <f t="shared" si="101"/>
        <v>0</v>
      </c>
      <c r="AG32" s="150">
        <f t="shared" si="60"/>
        <v>0</v>
      </c>
      <c r="AH32" s="150" t="str">
        <f t="shared" si="61"/>
        <v>CC1=NC2(N=C1N)c3cc(Br)ccc3CC24CCCCC4</v>
      </c>
      <c r="AI32" s="150">
        <f t="shared" si="62"/>
        <v>5</v>
      </c>
      <c r="AJ32" s="150">
        <f t="shared" si="63"/>
        <v>100</v>
      </c>
      <c r="AK32" s="150">
        <f t="shared" si="64"/>
        <v>31</v>
      </c>
      <c r="AL32" s="150">
        <f t="shared" si="65"/>
        <v>9.9200999999999997</v>
      </c>
      <c r="AM32" s="150">
        <f t="shared" si="66"/>
        <v>0.10080543542907834</v>
      </c>
      <c r="AN32" s="150">
        <f t="shared" si="67"/>
        <v>0.99980000000000002</v>
      </c>
      <c r="AO32" s="150">
        <f t="shared" si="68"/>
        <v>32</v>
      </c>
      <c r="AP32" s="150">
        <f t="shared" si="69"/>
        <v>60</v>
      </c>
      <c r="AQ32" s="150" t="str">
        <f t="shared" si="70"/>
        <v>UPLC</v>
      </c>
      <c r="AR32" s="150" t="str">
        <f t="shared" si="71"/>
        <v>CH238</v>
      </c>
      <c r="AS32" s="150" t="str">
        <f t="shared" si="72"/>
        <v>Single Wavelength</v>
      </c>
      <c r="AT32" s="150" t="str">
        <f t="shared" si="73"/>
        <v>Chan_238,PC_Miscellaneous,AZD3293 - 0938 int - sol</v>
      </c>
      <c r="AU32" s="150" t="str">
        <f t="shared" si="74"/>
        <v>AZD3293 int</v>
      </c>
      <c r="AV32" s="150" t="str">
        <f t="shared" si="75"/>
        <v>HPLC filter vial</v>
      </c>
      <c r="AW32" s="150">
        <f t="shared" si="76"/>
        <v>500</v>
      </c>
      <c r="AX32" s="150">
        <f t="shared" si="77"/>
        <v>50</v>
      </c>
      <c r="AY32" s="150" t="str">
        <f t="shared" si="78"/>
        <v>Vortex</v>
      </c>
      <c r="AZ32" s="150">
        <f t="shared" si="79"/>
        <v>22</v>
      </c>
      <c r="BA32" s="150">
        <f t="shared" si="80"/>
        <v>20</v>
      </c>
      <c r="BB32" s="150">
        <f t="shared" si="81"/>
        <v>600</v>
      </c>
      <c r="BC32" s="150" t="str">
        <f t="shared" si="82"/>
        <v>Filter Vial</v>
      </c>
      <c r="BD32" s="150">
        <f t="shared" si="83"/>
        <v>40</v>
      </c>
      <c r="BE32" s="150">
        <f t="shared" si="84"/>
        <v>1200</v>
      </c>
      <c r="BF32" s="150" t="str">
        <f t="shared" si="85"/>
        <v>Pipette - PDT</v>
      </c>
      <c r="BG32" s="150">
        <f t="shared" si="86"/>
        <v>50</v>
      </c>
      <c r="BH32" s="150">
        <f t="shared" si="87"/>
        <v>0</v>
      </c>
      <c r="BI32" s="150">
        <f t="shared" si="88"/>
        <v>0</v>
      </c>
      <c r="BJ32" s="150" t="str">
        <f t="shared" si="89"/>
        <v>Yes</v>
      </c>
      <c r="BK32" s="150" t="str">
        <f t="shared" si="90"/>
        <v>Yes</v>
      </c>
      <c r="BL32" s="150" t="str">
        <f t="shared" si="91"/>
        <v>Yes</v>
      </c>
      <c r="BM32" s="150" t="str">
        <f t="shared" si="92"/>
        <v>MeCN:Water (50:50)</v>
      </c>
      <c r="BN32" s="150" t="str">
        <f t="shared" si="93"/>
        <v>Pipette - ADT - 6 channel</v>
      </c>
      <c r="BO32" s="150">
        <f t="shared" si="94"/>
        <v>1200</v>
      </c>
      <c r="BP32" s="150">
        <f t="shared" si="95"/>
        <v>0</v>
      </c>
      <c r="BQ32" s="150" t="str">
        <f t="shared" si="96"/>
        <v>No</v>
      </c>
      <c r="BR32" s="150">
        <f t="shared" si="97"/>
        <v>3</v>
      </c>
      <c r="BS32" s="150">
        <f t="shared" si="98"/>
        <v>1</v>
      </c>
      <c r="BT32" s="150">
        <f t="shared" si="99"/>
        <v>284</v>
      </c>
      <c r="BU32" s="150">
        <f t="shared" si="100"/>
        <v>1</v>
      </c>
    </row>
    <row r="33" spans="1:73" x14ac:dyDescent="0.25">
      <c r="A33" s="1">
        <v>32</v>
      </c>
      <c r="B33" t="s">
        <v>232</v>
      </c>
      <c r="C33" t="str">
        <f t="shared" si="0"/>
        <v>C3</v>
      </c>
      <c r="D33" t="str">
        <f t="shared" si="1"/>
        <v>2</v>
      </c>
      <c r="E33" t="str">
        <f t="shared" si="2"/>
        <v>1</v>
      </c>
      <c r="F33" s="56">
        <f>VLOOKUP(C33,'Experimental Design'!$A$2:$C$25,2)</f>
        <v>11</v>
      </c>
      <c r="G33" s="51">
        <f>'Experimental Description'!$B$51</f>
        <v>284</v>
      </c>
      <c r="H33" s="51">
        <f>'Experimental Description'!$B$52</f>
        <v>1</v>
      </c>
      <c r="I33" t="str">
        <f>VLOOKUP(F33,'Experimental Design'!$B$1:$C$25,2)</f>
        <v>Ethanol</v>
      </c>
      <c r="J33">
        <v>381.31200000000001</v>
      </c>
      <c r="K33" s="59">
        <f>J33*Calibration!$L$17</f>
        <v>38.43832219433272</v>
      </c>
      <c r="L33" s="59" t="s">
        <v>277</v>
      </c>
      <c r="M33" s="51" t="s">
        <v>40</v>
      </c>
      <c r="N33" s="56" t="str">
        <f>IF(K33&lt;0.1,"Below LOD",IF(K33&gt;Calibration!$L$20,IF('Record Sheet'!L33="All in solution","Greater than experimental limits","Within experimental limits"),"Within experimental limits"))</f>
        <v>Within experimental limits</v>
      </c>
      <c r="O33" s="57" t="str">
        <f>VLOOKUP(F33,'Material Form-Pattern'!$A$4:$D$27,4,TRUE)</f>
        <v/>
      </c>
      <c r="Q33" s="150" t="str">
        <f>CONCATENATE('Experimental Description'!$B$3,"-",'Experimental Description'!$B$2,"-",'Experimental Description'!$B$7,"-",'Experimental Description'!$C$5,"-",'Experimental Description'!$B$6,"-","Line ",'Record Sheet'!A33)</f>
        <v>E17-001679-AZD3293-AZ13530938-310117-1-Line 32</v>
      </c>
      <c r="R33" s="150" t="str">
        <f t="shared" si="47"/>
        <v>AZD3293</v>
      </c>
      <c r="S33" s="150" t="str">
        <f t="shared" si="48"/>
        <v>E17-001679</v>
      </c>
      <c r="T33" s="150" t="str">
        <f t="shared" si="49"/>
        <v>Holly Carter</v>
      </c>
      <c r="U33" s="150" t="str">
        <f t="shared" si="50"/>
        <v>31-01-17</v>
      </c>
      <c r="V33" s="150" t="str">
        <f t="shared" si="51"/>
        <v>1</v>
      </c>
      <c r="W33" s="150" t="str">
        <f t="shared" si="52"/>
        <v>AZ13530938</v>
      </c>
      <c r="X33" s="150">
        <f t="shared" si="53"/>
        <v>0</v>
      </c>
      <c r="Y33" s="150">
        <f t="shared" si="54"/>
        <v>83</v>
      </c>
      <c r="Z33" s="150" t="str">
        <f t="shared" si="54"/>
        <v>Not Known</v>
      </c>
      <c r="AA33" s="150" t="str">
        <f t="shared" si="55"/>
        <v xml:space="preserve">Manual </v>
      </c>
      <c r="AB33" s="150" t="str">
        <f t="shared" si="56"/>
        <v>Excess Solid Manual</v>
      </c>
      <c r="AC33" s="150">
        <f t="shared" si="57"/>
        <v>0</v>
      </c>
      <c r="AD33" s="150">
        <f t="shared" si="58"/>
        <v>0</v>
      </c>
      <c r="AE33" s="150" t="str">
        <f t="shared" si="59"/>
        <v>No</v>
      </c>
      <c r="AF33" s="150">
        <f t="shared" si="101"/>
        <v>0</v>
      </c>
      <c r="AG33" s="150">
        <f t="shared" si="60"/>
        <v>0</v>
      </c>
      <c r="AH33" s="150" t="str">
        <f t="shared" si="61"/>
        <v>CC1=NC2(N=C1N)c3cc(Br)ccc3CC24CCCCC4</v>
      </c>
      <c r="AI33" s="150">
        <f t="shared" si="62"/>
        <v>5</v>
      </c>
      <c r="AJ33" s="150">
        <f t="shared" si="63"/>
        <v>100</v>
      </c>
      <c r="AK33" s="150">
        <f t="shared" si="64"/>
        <v>31</v>
      </c>
      <c r="AL33" s="150">
        <f t="shared" si="65"/>
        <v>9.9200999999999997</v>
      </c>
      <c r="AM33" s="150">
        <f t="shared" si="66"/>
        <v>0.10080543542907834</v>
      </c>
      <c r="AN33" s="150">
        <f t="shared" si="67"/>
        <v>0.99980000000000002</v>
      </c>
      <c r="AO33" s="150">
        <f t="shared" si="68"/>
        <v>32</v>
      </c>
      <c r="AP33" s="150">
        <f t="shared" si="69"/>
        <v>60</v>
      </c>
      <c r="AQ33" s="150" t="str">
        <f t="shared" si="70"/>
        <v>UPLC</v>
      </c>
      <c r="AR33" s="150" t="str">
        <f t="shared" si="71"/>
        <v>CH238</v>
      </c>
      <c r="AS33" s="150" t="str">
        <f t="shared" si="72"/>
        <v>Single Wavelength</v>
      </c>
      <c r="AT33" s="150" t="str">
        <f t="shared" si="73"/>
        <v>Chan_238,PC_Miscellaneous,AZD3293 - 0938 int - sol</v>
      </c>
      <c r="AU33" s="150" t="str">
        <f t="shared" si="74"/>
        <v>AZD3293 int</v>
      </c>
      <c r="AV33" s="150" t="str">
        <f t="shared" si="75"/>
        <v>HPLC filter vial</v>
      </c>
      <c r="AW33" s="150">
        <f t="shared" si="76"/>
        <v>500</v>
      </c>
      <c r="AX33" s="150">
        <f t="shared" si="77"/>
        <v>50</v>
      </c>
      <c r="AY33" s="150" t="str">
        <f t="shared" si="78"/>
        <v>Vortex</v>
      </c>
      <c r="AZ33" s="150">
        <f t="shared" si="79"/>
        <v>22</v>
      </c>
      <c r="BA33" s="150">
        <f t="shared" si="80"/>
        <v>20</v>
      </c>
      <c r="BB33" s="150">
        <f t="shared" si="81"/>
        <v>600</v>
      </c>
      <c r="BC33" s="150" t="str">
        <f t="shared" si="82"/>
        <v>Filter Vial</v>
      </c>
      <c r="BD33" s="150">
        <f t="shared" si="83"/>
        <v>40</v>
      </c>
      <c r="BE33" s="150">
        <f t="shared" si="84"/>
        <v>1200</v>
      </c>
      <c r="BF33" s="150" t="str">
        <f t="shared" si="85"/>
        <v>Pipette - PDT</v>
      </c>
      <c r="BG33" s="150">
        <f t="shared" si="86"/>
        <v>50</v>
      </c>
      <c r="BH33" s="150">
        <f t="shared" si="87"/>
        <v>0</v>
      </c>
      <c r="BI33" s="150">
        <f t="shared" si="88"/>
        <v>0</v>
      </c>
      <c r="BJ33" s="150" t="str">
        <f t="shared" si="89"/>
        <v>Yes</v>
      </c>
      <c r="BK33" s="150" t="str">
        <f t="shared" si="90"/>
        <v>Yes</v>
      </c>
      <c r="BL33" s="150" t="str">
        <f t="shared" si="91"/>
        <v>Yes</v>
      </c>
      <c r="BM33" s="150" t="str">
        <f t="shared" si="92"/>
        <v>MeCN:Water (50:50)</v>
      </c>
      <c r="BN33" s="150" t="str">
        <f t="shared" si="93"/>
        <v>Pipette - ADT - 6 channel</v>
      </c>
      <c r="BO33" s="150">
        <f t="shared" si="94"/>
        <v>1200</v>
      </c>
      <c r="BP33" s="150">
        <f t="shared" si="95"/>
        <v>0</v>
      </c>
      <c r="BQ33" s="150" t="str">
        <f t="shared" si="96"/>
        <v>No</v>
      </c>
      <c r="BR33" s="150">
        <f t="shared" si="97"/>
        <v>3</v>
      </c>
      <c r="BS33" s="150">
        <f t="shared" si="98"/>
        <v>1</v>
      </c>
      <c r="BT33" s="150">
        <f t="shared" si="99"/>
        <v>284</v>
      </c>
      <c r="BU33" s="150">
        <f t="shared" si="100"/>
        <v>1</v>
      </c>
    </row>
    <row r="34" spans="1:73" x14ac:dyDescent="0.25">
      <c r="A34" s="1">
        <v>33</v>
      </c>
      <c r="B34" t="s">
        <v>233</v>
      </c>
      <c r="C34" t="str">
        <f t="shared" si="0"/>
        <v>C3</v>
      </c>
      <c r="D34" t="str">
        <f t="shared" si="1"/>
        <v>3</v>
      </c>
      <c r="E34" t="str">
        <f t="shared" si="2"/>
        <v>1</v>
      </c>
      <c r="F34" s="56">
        <f>VLOOKUP(C34,'Experimental Design'!$A$2:$C$25,2)</f>
        <v>11</v>
      </c>
      <c r="G34" s="51">
        <f>'Experimental Description'!$B$51</f>
        <v>284</v>
      </c>
      <c r="H34" s="51">
        <f>'Experimental Description'!$B$52</f>
        <v>1</v>
      </c>
      <c r="I34" t="str">
        <f>VLOOKUP(F34,'Experimental Design'!$B$1:$C$25,2)</f>
        <v>Ethanol</v>
      </c>
      <c r="J34">
        <v>351.87099999999998</v>
      </c>
      <c r="K34" s="59">
        <f>J34*Calibration!$L$17</f>
        <v>35.470509369865226</v>
      </c>
      <c r="L34" s="59" t="s">
        <v>277</v>
      </c>
      <c r="M34" s="51" t="s">
        <v>40</v>
      </c>
      <c r="N34" s="56" t="str">
        <f>IF(K34&lt;0.1,"Below LOD",IF(K34&gt;Calibration!$L$20,IF('Record Sheet'!L34="All in solution","Greater than experimental limits","Within experimental limits"),"Within experimental limits"))</f>
        <v>Within experimental limits</v>
      </c>
      <c r="O34" s="57" t="str">
        <f>VLOOKUP(F34,'Material Form-Pattern'!$A$4:$D$27,4,TRUE)</f>
        <v/>
      </c>
      <c r="Q34" s="150" t="str">
        <f>CONCATENATE('Experimental Description'!$B$3,"-",'Experimental Description'!$B$2,"-",'Experimental Description'!$B$7,"-",'Experimental Description'!$C$5,"-",'Experimental Description'!$B$6,"-","Line ",'Record Sheet'!A34)</f>
        <v>E17-001679-AZD3293-AZ13530938-310117-1-Line 33</v>
      </c>
      <c r="R34" s="150" t="str">
        <f t="shared" si="47"/>
        <v>AZD3293</v>
      </c>
      <c r="S34" s="150" t="str">
        <f t="shared" si="48"/>
        <v>E17-001679</v>
      </c>
      <c r="T34" s="150" t="str">
        <f t="shared" si="49"/>
        <v>Holly Carter</v>
      </c>
      <c r="U34" s="150" t="str">
        <f t="shared" si="50"/>
        <v>31-01-17</v>
      </c>
      <c r="V34" s="150" t="str">
        <f t="shared" si="51"/>
        <v>1</v>
      </c>
      <c r="W34" s="150" t="str">
        <f t="shared" si="52"/>
        <v>AZ13530938</v>
      </c>
      <c r="X34" s="150">
        <f t="shared" si="53"/>
        <v>0</v>
      </c>
      <c r="Y34" s="150">
        <f t="shared" si="54"/>
        <v>83</v>
      </c>
      <c r="Z34" s="150" t="str">
        <f t="shared" si="54"/>
        <v>Not Known</v>
      </c>
      <c r="AA34" s="150" t="str">
        <f t="shared" si="55"/>
        <v xml:space="preserve">Manual </v>
      </c>
      <c r="AB34" s="150" t="str">
        <f t="shared" si="56"/>
        <v>Excess Solid Manual</v>
      </c>
      <c r="AC34" s="150">
        <f t="shared" si="57"/>
        <v>0</v>
      </c>
      <c r="AD34" s="150">
        <f t="shared" si="58"/>
        <v>0</v>
      </c>
      <c r="AE34" s="150" t="str">
        <f t="shared" si="59"/>
        <v>No</v>
      </c>
      <c r="AF34" s="150">
        <f t="shared" si="101"/>
        <v>0</v>
      </c>
      <c r="AG34" s="150">
        <f t="shared" si="60"/>
        <v>0</v>
      </c>
      <c r="AH34" s="150" t="str">
        <f t="shared" si="61"/>
        <v>CC1=NC2(N=C1N)c3cc(Br)ccc3CC24CCCCC4</v>
      </c>
      <c r="AI34" s="150">
        <f t="shared" si="62"/>
        <v>5</v>
      </c>
      <c r="AJ34" s="150">
        <f t="shared" si="63"/>
        <v>100</v>
      </c>
      <c r="AK34" s="150">
        <f t="shared" si="64"/>
        <v>31</v>
      </c>
      <c r="AL34" s="150">
        <f t="shared" si="65"/>
        <v>9.9200999999999997</v>
      </c>
      <c r="AM34" s="150">
        <f t="shared" si="66"/>
        <v>0.10080543542907834</v>
      </c>
      <c r="AN34" s="150">
        <f t="shared" si="67"/>
        <v>0.99980000000000002</v>
      </c>
      <c r="AO34" s="150">
        <f t="shared" si="68"/>
        <v>32</v>
      </c>
      <c r="AP34" s="150">
        <f t="shared" si="69"/>
        <v>60</v>
      </c>
      <c r="AQ34" s="150" t="str">
        <f t="shared" si="70"/>
        <v>UPLC</v>
      </c>
      <c r="AR34" s="150" t="str">
        <f t="shared" si="71"/>
        <v>CH238</v>
      </c>
      <c r="AS34" s="150" t="str">
        <f t="shared" si="72"/>
        <v>Single Wavelength</v>
      </c>
      <c r="AT34" s="150" t="str">
        <f t="shared" si="73"/>
        <v>Chan_238,PC_Miscellaneous,AZD3293 - 0938 int - sol</v>
      </c>
      <c r="AU34" s="150" t="str">
        <f t="shared" si="74"/>
        <v>AZD3293 int</v>
      </c>
      <c r="AV34" s="150" t="str">
        <f t="shared" si="75"/>
        <v>HPLC filter vial</v>
      </c>
      <c r="AW34" s="150">
        <f t="shared" si="76"/>
        <v>500</v>
      </c>
      <c r="AX34" s="150">
        <f t="shared" si="77"/>
        <v>50</v>
      </c>
      <c r="AY34" s="150" t="str">
        <f t="shared" si="78"/>
        <v>Vortex</v>
      </c>
      <c r="AZ34" s="150">
        <f t="shared" si="79"/>
        <v>22</v>
      </c>
      <c r="BA34" s="150">
        <f t="shared" si="80"/>
        <v>20</v>
      </c>
      <c r="BB34" s="150">
        <f t="shared" si="81"/>
        <v>600</v>
      </c>
      <c r="BC34" s="150" t="str">
        <f t="shared" si="82"/>
        <v>Filter Vial</v>
      </c>
      <c r="BD34" s="150">
        <f t="shared" si="83"/>
        <v>40</v>
      </c>
      <c r="BE34" s="150">
        <f t="shared" si="84"/>
        <v>1200</v>
      </c>
      <c r="BF34" s="150" t="str">
        <f t="shared" si="85"/>
        <v>Pipette - PDT</v>
      </c>
      <c r="BG34" s="150">
        <f t="shared" si="86"/>
        <v>50</v>
      </c>
      <c r="BH34" s="150">
        <f t="shared" si="87"/>
        <v>0</v>
      </c>
      <c r="BI34" s="150">
        <f t="shared" si="88"/>
        <v>0</v>
      </c>
      <c r="BJ34" s="150" t="str">
        <f t="shared" si="89"/>
        <v>Yes</v>
      </c>
      <c r="BK34" s="150" t="str">
        <f t="shared" si="90"/>
        <v>Yes</v>
      </c>
      <c r="BL34" s="150" t="str">
        <f t="shared" si="91"/>
        <v>Yes</v>
      </c>
      <c r="BM34" s="150" t="str">
        <f t="shared" si="92"/>
        <v>MeCN:Water (50:50)</v>
      </c>
      <c r="BN34" s="150" t="str">
        <f t="shared" si="93"/>
        <v>Pipette - ADT - 6 channel</v>
      </c>
      <c r="BO34" s="150">
        <f t="shared" si="94"/>
        <v>1200</v>
      </c>
      <c r="BP34" s="150">
        <f t="shared" si="95"/>
        <v>0</v>
      </c>
      <c r="BQ34" s="150" t="str">
        <f t="shared" si="96"/>
        <v>No</v>
      </c>
      <c r="BR34" s="150">
        <f t="shared" si="97"/>
        <v>3</v>
      </c>
      <c r="BS34" s="150">
        <f t="shared" si="98"/>
        <v>1</v>
      </c>
      <c r="BT34" s="150">
        <f t="shared" si="99"/>
        <v>284</v>
      </c>
      <c r="BU34" s="150">
        <f t="shared" si="100"/>
        <v>1</v>
      </c>
    </row>
    <row r="35" spans="1:73" x14ac:dyDescent="0.25">
      <c r="A35" s="1">
        <v>34</v>
      </c>
      <c r="B35" t="s">
        <v>234</v>
      </c>
      <c r="C35" t="str">
        <f t="shared" si="0"/>
        <v>C4</v>
      </c>
      <c r="D35" t="str">
        <f t="shared" si="1"/>
        <v>1</v>
      </c>
      <c r="E35" t="str">
        <f t="shared" si="2"/>
        <v>1</v>
      </c>
      <c r="F35" s="56">
        <f>VLOOKUP(C35,'Experimental Design'!$A$2:$C$25,2)</f>
        <v>12</v>
      </c>
      <c r="G35" s="51">
        <f>'Experimental Description'!$B$51</f>
        <v>284</v>
      </c>
      <c r="H35" s="51">
        <f>'Experimental Description'!$B$52</f>
        <v>1</v>
      </c>
      <c r="I35" t="str">
        <f>VLOOKUP(F35,'Experimental Design'!$B$1:$C$25,2)</f>
        <v>Ethyl Acetate</v>
      </c>
      <c r="J35">
        <v>105.285</v>
      </c>
      <c r="K35" s="59">
        <f>J35*Calibration!$L$17</f>
        <v>10.613300269150512</v>
      </c>
      <c r="L35" s="59" t="s">
        <v>277</v>
      </c>
      <c r="M35" s="51" t="s">
        <v>40</v>
      </c>
      <c r="N35" s="56" t="str">
        <f>IF(K35&lt;0.1,"Below LOD",IF(K35&gt;Calibration!$L$20,IF('Record Sheet'!L35="All in solution","Greater than experimental limits","Within experimental limits"),"Within experimental limits"))</f>
        <v>Within experimental limits</v>
      </c>
      <c r="O35" s="57" t="str">
        <f>VLOOKUP(F35,'Material Form-Pattern'!$A$4:$D$27,4,TRUE)</f>
        <v/>
      </c>
      <c r="Q35" s="150" t="str">
        <f>CONCATENATE('Experimental Description'!$B$3,"-",'Experimental Description'!$B$2,"-",'Experimental Description'!$B$7,"-",'Experimental Description'!$C$5,"-",'Experimental Description'!$B$6,"-","Line ",'Record Sheet'!A35)</f>
        <v>E17-001679-AZD3293-AZ13530938-310117-1-Line 34</v>
      </c>
      <c r="R35" s="150" t="str">
        <f t="shared" si="47"/>
        <v>AZD3293</v>
      </c>
      <c r="S35" s="150" t="str">
        <f t="shared" si="48"/>
        <v>E17-001679</v>
      </c>
      <c r="T35" s="150" t="str">
        <f t="shared" si="49"/>
        <v>Holly Carter</v>
      </c>
      <c r="U35" s="150" t="str">
        <f t="shared" si="50"/>
        <v>31-01-17</v>
      </c>
      <c r="V35" s="150" t="str">
        <f t="shared" si="51"/>
        <v>1</v>
      </c>
      <c r="W35" s="150" t="str">
        <f t="shared" si="52"/>
        <v>AZ13530938</v>
      </c>
      <c r="X35" s="150">
        <f t="shared" si="53"/>
        <v>0</v>
      </c>
      <c r="Y35" s="150">
        <f t="shared" si="54"/>
        <v>83</v>
      </c>
      <c r="Z35" s="150" t="str">
        <f t="shared" si="54"/>
        <v>Not Known</v>
      </c>
      <c r="AA35" s="150" t="str">
        <f t="shared" si="55"/>
        <v xml:space="preserve">Manual </v>
      </c>
      <c r="AB35" s="150" t="str">
        <f t="shared" si="56"/>
        <v>Excess Solid Manual</v>
      </c>
      <c r="AC35" s="150">
        <f t="shared" si="57"/>
        <v>0</v>
      </c>
      <c r="AD35" s="150">
        <f t="shared" si="58"/>
        <v>0</v>
      </c>
      <c r="AE35" s="150" t="str">
        <f t="shared" si="59"/>
        <v>No</v>
      </c>
      <c r="AF35" s="150">
        <f t="shared" si="101"/>
        <v>0</v>
      </c>
      <c r="AG35" s="150">
        <f t="shared" si="60"/>
        <v>0</v>
      </c>
      <c r="AH35" s="150" t="str">
        <f t="shared" si="61"/>
        <v>CC1=NC2(N=C1N)c3cc(Br)ccc3CC24CCCCC4</v>
      </c>
      <c r="AI35" s="150">
        <f t="shared" si="62"/>
        <v>5</v>
      </c>
      <c r="AJ35" s="150">
        <f t="shared" si="63"/>
        <v>100</v>
      </c>
      <c r="AK35" s="150">
        <f t="shared" si="64"/>
        <v>31</v>
      </c>
      <c r="AL35" s="150">
        <f t="shared" si="65"/>
        <v>9.9200999999999997</v>
      </c>
      <c r="AM35" s="150">
        <f t="shared" si="66"/>
        <v>0.10080543542907834</v>
      </c>
      <c r="AN35" s="150">
        <f t="shared" si="67"/>
        <v>0.99980000000000002</v>
      </c>
      <c r="AO35" s="150">
        <f t="shared" si="68"/>
        <v>32</v>
      </c>
      <c r="AP35" s="150">
        <f t="shared" si="69"/>
        <v>60</v>
      </c>
      <c r="AQ35" s="150" t="str">
        <f t="shared" si="70"/>
        <v>UPLC</v>
      </c>
      <c r="AR35" s="150" t="str">
        <f t="shared" si="71"/>
        <v>CH238</v>
      </c>
      <c r="AS35" s="150" t="str">
        <f t="shared" si="72"/>
        <v>Single Wavelength</v>
      </c>
      <c r="AT35" s="150" t="str">
        <f t="shared" si="73"/>
        <v>Chan_238,PC_Miscellaneous,AZD3293 - 0938 int - sol</v>
      </c>
      <c r="AU35" s="150" t="str">
        <f t="shared" si="74"/>
        <v>AZD3293 int</v>
      </c>
      <c r="AV35" s="150" t="str">
        <f t="shared" si="75"/>
        <v>HPLC filter vial</v>
      </c>
      <c r="AW35" s="150">
        <f t="shared" si="76"/>
        <v>500</v>
      </c>
      <c r="AX35" s="150">
        <f t="shared" si="77"/>
        <v>50</v>
      </c>
      <c r="AY35" s="150" t="str">
        <f t="shared" si="78"/>
        <v>Vortex</v>
      </c>
      <c r="AZ35" s="150">
        <f t="shared" si="79"/>
        <v>22</v>
      </c>
      <c r="BA35" s="150">
        <f t="shared" si="80"/>
        <v>20</v>
      </c>
      <c r="BB35" s="150">
        <f t="shared" si="81"/>
        <v>600</v>
      </c>
      <c r="BC35" s="150" t="str">
        <f t="shared" si="82"/>
        <v>Filter Vial</v>
      </c>
      <c r="BD35" s="150">
        <f t="shared" si="83"/>
        <v>40</v>
      </c>
      <c r="BE35" s="150">
        <f t="shared" si="84"/>
        <v>1200</v>
      </c>
      <c r="BF35" s="150" t="str">
        <f t="shared" si="85"/>
        <v>Pipette - PDT</v>
      </c>
      <c r="BG35" s="150">
        <f t="shared" si="86"/>
        <v>50</v>
      </c>
      <c r="BH35" s="150">
        <f t="shared" si="87"/>
        <v>0</v>
      </c>
      <c r="BI35" s="150">
        <f t="shared" si="88"/>
        <v>0</v>
      </c>
      <c r="BJ35" s="150" t="str">
        <f t="shared" si="89"/>
        <v>Yes</v>
      </c>
      <c r="BK35" s="150" t="str">
        <f t="shared" si="90"/>
        <v>Yes</v>
      </c>
      <c r="BL35" s="150" t="str">
        <f t="shared" si="91"/>
        <v>Yes</v>
      </c>
      <c r="BM35" s="150" t="str">
        <f t="shared" si="92"/>
        <v>MeCN:Water (50:50)</v>
      </c>
      <c r="BN35" s="150" t="str">
        <f t="shared" si="93"/>
        <v>Pipette - ADT - 6 channel</v>
      </c>
      <c r="BO35" s="150">
        <f t="shared" si="94"/>
        <v>1200</v>
      </c>
      <c r="BP35" s="150">
        <f t="shared" si="95"/>
        <v>0</v>
      </c>
      <c r="BQ35" s="150" t="str">
        <f t="shared" si="96"/>
        <v>No</v>
      </c>
      <c r="BR35" s="150">
        <f t="shared" si="97"/>
        <v>3</v>
      </c>
      <c r="BS35" s="150">
        <f t="shared" si="98"/>
        <v>1</v>
      </c>
      <c r="BT35" s="150">
        <f t="shared" si="99"/>
        <v>284</v>
      </c>
      <c r="BU35" s="150">
        <f t="shared" si="100"/>
        <v>1</v>
      </c>
    </row>
    <row r="36" spans="1:73" x14ac:dyDescent="0.25">
      <c r="A36" s="1">
        <v>35</v>
      </c>
      <c r="B36" t="s">
        <v>235</v>
      </c>
      <c r="C36" t="str">
        <f t="shared" si="0"/>
        <v>C4</v>
      </c>
      <c r="D36" t="str">
        <f t="shared" si="1"/>
        <v>2</v>
      </c>
      <c r="E36" t="str">
        <f t="shared" si="2"/>
        <v>1</v>
      </c>
      <c r="F36" s="56">
        <f>VLOOKUP(C36,'Experimental Design'!$A$2:$C$25,2)</f>
        <v>12</v>
      </c>
      <c r="G36" s="51">
        <f>'Experimental Description'!$B$51</f>
        <v>284</v>
      </c>
      <c r="H36" s="51">
        <f>'Experimental Description'!$B$52</f>
        <v>1</v>
      </c>
      <c r="I36" t="str">
        <f>VLOOKUP(F36,'Experimental Design'!$B$1:$C$25,2)</f>
        <v>Ethyl Acetate</v>
      </c>
      <c r="J36">
        <v>105.089</v>
      </c>
      <c r="K36" s="59">
        <f>J36*Calibration!$L$17</f>
        <v>10.593542403806413</v>
      </c>
      <c r="L36" s="59" t="s">
        <v>277</v>
      </c>
      <c r="M36" s="51" t="s">
        <v>40</v>
      </c>
      <c r="N36" s="56" t="str">
        <f>IF(K36&lt;0.1,"Below LOD",IF(K36&gt;Calibration!$L$20,IF('Record Sheet'!L36="All in solution","Greater than experimental limits","Within experimental limits"),"Within experimental limits"))</f>
        <v>Within experimental limits</v>
      </c>
      <c r="O36" s="57" t="str">
        <f>VLOOKUP(F36,'Material Form-Pattern'!$A$4:$D$27,4,TRUE)</f>
        <v/>
      </c>
      <c r="Q36" s="150" t="str">
        <f>CONCATENATE('Experimental Description'!$B$3,"-",'Experimental Description'!$B$2,"-",'Experimental Description'!$B$7,"-",'Experimental Description'!$C$5,"-",'Experimental Description'!$B$6,"-","Line ",'Record Sheet'!A36)</f>
        <v>E17-001679-AZD3293-AZ13530938-310117-1-Line 35</v>
      </c>
      <c r="R36" s="150" t="str">
        <f t="shared" si="47"/>
        <v>AZD3293</v>
      </c>
      <c r="S36" s="150" t="str">
        <f t="shared" si="48"/>
        <v>E17-001679</v>
      </c>
      <c r="T36" s="150" t="str">
        <f t="shared" si="49"/>
        <v>Holly Carter</v>
      </c>
      <c r="U36" s="150" t="str">
        <f t="shared" si="50"/>
        <v>31-01-17</v>
      </c>
      <c r="V36" s="150" t="str">
        <f t="shared" si="51"/>
        <v>1</v>
      </c>
      <c r="W36" s="150" t="str">
        <f t="shared" si="52"/>
        <v>AZ13530938</v>
      </c>
      <c r="X36" s="150">
        <f t="shared" si="53"/>
        <v>0</v>
      </c>
      <c r="Y36" s="150">
        <f t="shared" si="54"/>
        <v>83</v>
      </c>
      <c r="Z36" s="150" t="str">
        <f t="shared" si="54"/>
        <v>Not Known</v>
      </c>
      <c r="AA36" s="150" t="str">
        <f t="shared" si="55"/>
        <v xml:space="preserve">Manual </v>
      </c>
      <c r="AB36" s="150" t="str">
        <f t="shared" si="56"/>
        <v>Excess Solid Manual</v>
      </c>
      <c r="AC36" s="150">
        <f t="shared" si="57"/>
        <v>0</v>
      </c>
      <c r="AD36" s="150">
        <f t="shared" si="58"/>
        <v>0</v>
      </c>
      <c r="AE36" s="150" t="str">
        <f t="shared" si="59"/>
        <v>No</v>
      </c>
      <c r="AF36" s="150">
        <f t="shared" si="101"/>
        <v>0</v>
      </c>
      <c r="AG36" s="150">
        <f t="shared" si="60"/>
        <v>0</v>
      </c>
      <c r="AH36" s="150" t="str">
        <f t="shared" si="61"/>
        <v>CC1=NC2(N=C1N)c3cc(Br)ccc3CC24CCCCC4</v>
      </c>
      <c r="AI36" s="150">
        <f t="shared" si="62"/>
        <v>5</v>
      </c>
      <c r="AJ36" s="150">
        <f t="shared" si="63"/>
        <v>100</v>
      </c>
      <c r="AK36" s="150">
        <f t="shared" si="64"/>
        <v>31</v>
      </c>
      <c r="AL36" s="150">
        <f t="shared" si="65"/>
        <v>9.9200999999999997</v>
      </c>
      <c r="AM36" s="150">
        <f t="shared" si="66"/>
        <v>0.10080543542907834</v>
      </c>
      <c r="AN36" s="150">
        <f t="shared" si="67"/>
        <v>0.99980000000000002</v>
      </c>
      <c r="AO36" s="150">
        <f t="shared" si="68"/>
        <v>32</v>
      </c>
      <c r="AP36" s="150">
        <f t="shared" si="69"/>
        <v>60</v>
      </c>
      <c r="AQ36" s="150" t="str">
        <f t="shared" si="70"/>
        <v>UPLC</v>
      </c>
      <c r="AR36" s="150" t="str">
        <f t="shared" si="71"/>
        <v>CH238</v>
      </c>
      <c r="AS36" s="150" t="str">
        <f t="shared" si="72"/>
        <v>Single Wavelength</v>
      </c>
      <c r="AT36" s="150" t="str">
        <f t="shared" si="73"/>
        <v>Chan_238,PC_Miscellaneous,AZD3293 - 0938 int - sol</v>
      </c>
      <c r="AU36" s="150" t="str">
        <f t="shared" si="74"/>
        <v>AZD3293 int</v>
      </c>
      <c r="AV36" s="150" t="str">
        <f t="shared" si="75"/>
        <v>HPLC filter vial</v>
      </c>
      <c r="AW36" s="150">
        <f t="shared" si="76"/>
        <v>500</v>
      </c>
      <c r="AX36" s="150">
        <f t="shared" si="77"/>
        <v>50</v>
      </c>
      <c r="AY36" s="150" t="str">
        <f t="shared" si="78"/>
        <v>Vortex</v>
      </c>
      <c r="AZ36" s="150">
        <f t="shared" si="79"/>
        <v>22</v>
      </c>
      <c r="BA36" s="150">
        <f t="shared" si="80"/>
        <v>20</v>
      </c>
      <c r="BB36" s="150">
        <f t="shared" si="81"/>
        <v>600</v>
      </c>
      <c r="BC36" s="150" t="str">
        <f t="shared" si="82"/>
        <v>Filter Vial</v>
      </c>
      <c r="BD36" s="150">
        <f t="shared" si="83"/>
        <v>40</v>
      </c>
      <c r="BE36" s="150">
        <f t="shared" si="84"/>
        <v>1200</v>
      </c>
      <c r="BF36" s="150" t="str">
        <f t="shared" si="85"/>
        <v>Pipette - PDT</v>
      </c>
      <c r="BG36" s="150">
        <f t="shared" si="86"/>
        <v>50</v>
      </c>
      <c r="BH36" s="150">
        <f t="shared" si="87"/>
        <v>0</v>
      </c>
      <c r="BI36" s="150">
        <f t="shared" si="88"/>
        <v>0</v>
      </c>
      <c r="BJ36" s="150" t="str">
        <f t="shared" si="89"/>
        <v>Yes</v>
      </c>
      <c r="BK36" s="150" t="str">
        <f t="shared" si="90"/>
        <v>Yes</v>
      </c>
      <c r="BL36" s="150" t="str">
        <f t="shared" si="91"/>
        <v>Yes</v>
      </c>
      <c r="BM36" s="150" t="str">
        <f t="shared" si="92"/>
        <v>MeCN:Water (50:50)</v>
      </c>
      <c r="BN36" s="150" t="str">
        <f t="shared" si="93"/>
        <v>Pipette - ADT - 6 channel</v>
      </c>
      <c r="BO36" s="150">
        <f t="shared" si="94"/>
        <v>1200</v>
      </c>
      <c r="BP36" s="150">
        <f t="shared" si="95"/>
        <v>0</v>
      </c>
      <c r="BQ36" s="150" t="str">
        <f t="shared" si="96"/>
        <v>No</v>
      </c>
      <c r="BR36" s="150">
        <f t="shared" si="97"/>
        <v>3</v>
      </c>
      <c r="BS36" s="150">
        <f t="shared" si="98"/>
        <v>1</v>
      </c>
      <c r="BT36" s="150">
        <f t="shared" si="99"/>
        <v>284</v>
      </c>
      <c r="BU36" s="150">
        <f t="shared" si="100"/>
        <v>1</v>
      </c>
    </row>
    <row r="37" spans="1:73" x14ac:dyDescent="0.25">
      <c r="A37" s="1">
        <v>36</v>
      </c>
      <c r="B37" t="s">
        <v>236</v>
      </c>
      <c r="C37" t="str">
        <f t="shared" si="0"/>
        <v>C4</v>
      </c>
      <c r="D37" t="str">
        <f t="shared" si="1"/>
        <v>3</v>
      </c>
      <c r="E37" t="str">
        <f t="shared" si="2"/>
        <v>1</v>
      </c>
      <c r="F37" s="56">
        <f>VLOOKUP(C37,'Experimental Design'!$A$2:$C$25,2)</f>
        <v>12</v>
      </c>
      <c r="G37" s="51">
        <f>'Experimental Description'!$B$51</f>
        <v>284</v>
      </c>
      <c r="H37" s="51">
        <f>'Experimental Description'!$B$52</f>
        <v>1</v>
      </c>
      <c r="I37" t="str">
        <f>VLOOKUP(F37,'Experimental Design'!$B$1:$C$25,2)</f>
        <v>Ethyl Acetate</v>
      </c>
      <c r="J37">
        <v>104.199</v>
      </c>
      <c r="K37" s="59">
        <f>J37*Calibration!$L$17</f>
        <v>10.503825566274534</v>
      </c>
      <c r="L37" s="59" t="s">
        <v>277</v>
      </c>
      <c r="M37" s="51" t="s">
        <v>40</v>
      </c>
      <c r="N37" s="56" t="str">
        <f>IF(K37&lt;0.1,"Below LOD",IF(K37&gt;Calibration!$L$20,IF('Record Sheet'!L37="All in solution","Greater than experimental limits","Within experimental limits"),"Within experimental limits"))</f>
        <v>Within experimental limits</v>
      </c>
      <c r="O37" s="57" t="str">
        <f>VLOOKUP(F37,'Material Form-Pattern'!$A$4:$D$27,4,TRUE)</f>
        <v/>
      </c>
      <c r="Q37" s="150" t="str">
        <f>CONCATENATE('Experimental Description'!$B$3,"-",'Experimental Description'!$B$2,"-",'Experimental Description'!$B$7,"-",'Experimental Description'!$C$5,"-",'Experimental Description'!$B$6,"-","Line ",'Record Sheet'!A37)</f>
        <v>E17-001679-AZD3293-AZ13530938-310117-1-Line 36</v>
      </c>
      <c r="R37" s="150" t="str">
        <f t="shared" si="47"/>
        <v>AZD3293</v>
      </c>
      <c r="S37" s="150" t="str">
        <f t="shared" si="48"/>
        <v>E17-001679</v>
      </c>
      <c r="T37" s="150" t="str">
        <f t="shared" si="49"/>
        <v>Holly Carter</v>
      </c>
      <c r="U37" s="150" t="str">
        <f t="shared" si="50"/>
        <v>31-01-17</v>
      </c>
      <c r="V37" s="150" t="str">
        <f t="shared" si="51"/>
        <v>1</v>
      </c>
      <c r="W37" s="150" t="str">
        <f t="shared" si="52"/>
        <v>AZ13530938</v>
      </c>
      <c r="X37" s="150">
        <f t="shared" si="53"/>
        <v>0</v>
      </c>
      <c r="Y37" s="150">
        <f t="shared" si="54"/>
        <v>83</v>
      </c>
      <c r="Z37" s="150" t="str">
        <f t="shared" si="54"/>
        <v>Not Known</v>
      </c>
      <c r="AA37" s="150" t="str">
        <f t="shared" si="55"/>
        <v xml:space="preserve">Manual </v>
      </c>
      <c r="AB37" s="150" t="str">
        <f t="shared" si="56"/>
        <v>Excess Solid Manual</v>
      </c>
      <c r="AC37" s="150">
        <f t="shared" si="57"/>
        <v>0</v>
      </c>
      <c r="AD37" s="150">
        <f t="shared" si="58"/>
        <v>0</v>
      </c>
      <c r="AE37" s="150" t="str">
        <f t="shared" si="59"/>
        <v>No</v>
      </c>
      <c r="AF37" s="150">
        <f t="shared" si="101"/>
        <v>0</v>
      </c>
      <c r="AG37" s="150">
        <f t="shared" si="60"/>
        <v>0</v>
      </c>
      <c r="AH37" s="150" t="str">
        <f t="shared" si="61"/>
        <v>CC1=NC2(N=C1N)c3cc(Br)ccc3CC24CCCCC4</v>
      </c>
      <c r="AI37" s="150">
        <f t="shared" si="62"/>
        <v>5</v>
      </c>
      <c r="AJ37" s="150">
        <f t="shared" si="63"/>
        <v>100</v>
      </c>
      <c r="AK37" s="150">
        <f t="shared" si="64"/>
        <v>31</v>
      </c>
      <c r="AL37" s="150">
        <f t="shared" si="65"/>
        <v>9.9200999999999997</v>
      </c>
      <c r="AM37" s="150">
        <f t="shared" si="66"/>
        <v>0.10080543542907834</v>
      </c>
      <c r="AN37" s="150">
        <f t="shared" si="67"/>
        <v>0.99980000000000002</v>
      </c>
      <c r="AO37" s="150">
        <f t="shared" si="68"/>
        <v>32</v>
      </c>
      <c r="AP37" s="150">
        <f t="shared" si="69"/>
        <v>60</v>
      </c>
      <c r="AQ37" s="150" t="str">
        <f t="shared" si="70"/>
        <v>UPLC</v>
      </c>
      <c r="AR37" s="150" t="str">
        <f t="shared" si="71"/>
        <v>CH238</v>
      </c>
      <c r="AS37" s="150" t="str">
        <f t="shared" si="72"/>
        <v>Single Wavelength</v>
      </c>
      <c r="AT37" s="150" t="str">
        <f t="shared" si="73"/>
        <v>Chan_238,PC_Miscellaneous,AZD3293 - 0938 int - sol</v>
      </c>
      <c r="AU37" s="150" t="str">
        <f t="shared" si="74"/>
        <v>AZD3293 int</v>
      </c>
      <c r="AV37" s="150" t="str">
        <f t="shared" si="75"/>
        <v>HPLC filter vial</v>
      </c>
      <c r="AW37" s="150">
        <f t="shared" si="76"/>
        <v>500</v>
      </c>
      <c r="AX37" s="150">
        <f t="shared" si="77"/>
        <v>50</v>
      </c>
      <c r="AY37" s="150" t="str">
        <f t="shared" si="78"/>
        <v>Vortex</v>
      </c>
      <c r="AZ37" s="150">
        <f t="shared" si="79"/>
        <v>22</v>
      </c>
      <c r="BA37" s="150">
        <f t="shared" si="80"/>
        <v>20</v>
      </c>
      <c r="BB37" s="150">
        <f t="shared" si="81"/>
        <v>600</v>
      </c>
      <c r="BC37" s="150" t="str">
        <f t="shared" si="82"/>
        <v>Filter Vial</v>
      </c>
      <c r="BD37" s="150">
        <f t="shared" si="83"/>
        <v>40</v>
      </c>
      <c r="BE37" s="150">
        <f t="shared" si="84"/>
        <v>1200</v>
      </c>
      <c r="BF37" s="150" t="str">
        <f t="shared" si="85"/>
        <v>Pipette - PDT</v>
      </c>
      <c r="BG37" s="150">
        <f t="shared" si="86"/>
        <v>50</v>
      </c>
      <c r="BH37" s="150">
        <f t="shared" si="87"/>
        <v>0</v>
      </c>
      <c r="BI37" s="150">
        <f t="shared" si="88"/>
        <v>0</v>
      </c>
      <c r="BJ37" s="150" t="str">
        <f t="shared" si="89"/>
        <v>Yes</v>
      </c>
      <c r="BK37" s="150" t="str">
        <f t="shared" si="90"/>
        <v>Yes</v>
      </c>
      <c r="BL37" s="150" t="str">
        <f t="shared" si="91"/>
        <v>Yes</v>
      </c>
      <c r="BM37" s="150" t="str">
        <f t="shared" si="92"/>
        <v>MeCN:Water (50:50)</v>
      </c>
      <c r="BN37" s="150" t="str">
        <f t="shared" si="93"/>
        <v>Pipette - ADT - 6 channel</v>
      </c>
      <c r="BO37" s="150">
        <f t="shared" si="94"/>
        <v>1200</v>
      </c>
      <c r="BP37" s="150">
        <f t="shared" si="95"/>
        <v>0</v>
      </c>
      <c r="BQ37" s="150" t="str">
        <f t="shared" si="96"/>
        <v>No</v>
      </c>
      <c r="BR37" s="150">
        <f t="shared" si="97"/>
        <v>3</v>
      </c>
      <c r="BS37" s="150">
        <f t="shared" si="98"/>
        <v>1</v>
      </c>
      <c r="BT37" s="150">
        <f t="shared" si="99"/>
        <v>284</v>
      </c>
      <c r="BU37" s="150">
        <f t="shared" si="100"/>
        <v>1</v>
      </c>
    </row>
    <row r="38" spans="1:73" x14ac:dyDescent="0.25">
      <c r="A38" s="1">
        <v>37</v>
      </c>
      <c r="B38" t="s">
        <v>237</v>
      </c>
      <c r="C38" t="str">
        <f t="shared" si="0"/>
        <v>D1</v>
      </c>
      <c r="D38" t="str">
        <f t="shared" si="1"/>
        <v>1</v>
      </c>
      <c r="E38" t="str">
        <f t="shared" si="2"/>
        <v>1</v>
      </c>
      <c r="F38" s="56">
        <f>VLOOKUP(C38,'Experimental Design'!$A$2:$C$25,2)</f>
        <v>13</v>
      </c>
      <c r="G38" s="51">
        <f>'Experimental Description'!$B$51</f>
        <v>284</v>
      </c>
      <c r="H38" s="51">
        <f>'Experimental Description'!$B$52</f>
        <v>1</v>
      </c>
      <c r="I38" t="str">
        <f>VLOOKUP(F38,'Experimental Design'!$B$1:$C$25,2)</f>
        <v>iso-Propyl Acetate</v>
      </c>
      <c r="J38">
        <v>64.954999999999998</v>
      </c>
      <c r="K38" s="59">
        <f>J38*Calibration!$L$17</f>
        <v>6.5478170582957835</v>
      </c>
      <c r="L38" s="59" t="s">
        <v>277</v>
      </c>
      <c r="M38" s="51" t="s">
        <v>40</v>
      </c>
      <c r="N38" s="56" t="str">
        <f>IF(K38&lt;0.1,"Below LOD",IF(K38&gt;Calibration!$L$20,IF('Record Sheet'!L38="All in solution","Greater than experimental limits","Within experimental limits"),"Within experimental limits"))</f>
        <v>Within experimental limits</v>
      </c>
      <c r="O38" s="57" t="str">
        <f>VLOOKUP(F38,'Material Form-Pattern'!$A$4:$D$27,4,TRUE)</f>
        <v/>
      </c>
      <c r="Q38" s="150" t="str">
        <f>CONCATENATE('Experimental Description'!$B$3,"-",'Experimental Description'!$B$2,"-",'Experimental Description'!$B$7,"-",'Experimental Description'!$C$5,"-",'Experimental Description'!$B$6,"-","Line ",'Record Sheet'!A38)</f>
        <v>E17-001679-AZD3293-AZ13530938-310117-1-Line 37</v>
      </c>
      <c r="R38" s="150" t="str">
        <f t="shared" si="47"/>
        <v>AZD3293</v>
      </c>
      <c r="S38" s="150" t="str">
        <f t="shared" si="48"/>
        <v>E17-001679</v>
      </c>
      <c r="T38" s="150" t="str">
        <f t="shared" si="49"/>
        <v>Holly Carter</v>
      </c>
      <c r="U38" s="150" t="str">
        <f t="shared" si="50"/>
        <v>31-01-17</v>
      </c>
      <c r="V38" s="150" t="str">
        <f t="shared" si="51"/>
        <v>1</v>
      </c>
      <c r="W38" s="150" t="str">
        <f t="shared" si="52"/>
        <v>AZ13530938</v>
      </c>
      <c r="X38" s="150">
        <f t="shared" si="53"/>
        <v>0</v>
      </c>
      <c r="Y38" s="150">
        <f t="shared" si="54"/>
        <v>83</v>
      </c>
      <c r="Z38" s="150" t="str">
        <f t="shared" si="54"/>
        <v>Not Known</v>
      </c>
      <c r="AA38" s="150" t="str">
        <f t="shared" si="55"/>
        <v xml:space="preserve">Manual </v>
      </c>
      <c r="AB38" s="150" t="str">
        <f t="shared" si="56"/>
        <v>Excess Solid Manual</v>
      </c>
      <c r="AC38" s="150">
        <f t="shared" si="57"/>
        <v>0</v>
      </c>
      <c r="AD38" s="150">
        <f t="shared" si="58"/>
        <v>0</v>
      </c>
      <c r="AE38" s="150" t="str">
        <f t="shared" si="59"/>
        <v>No</v>
      </c>
      <c r="AF38" s="150">
        <f t="shared" si="101"/>
        <v>0</v>
      </c>
      <c r="AG38" s="150">
        <f t="shared" si="60"/>
        <v>0</v>
      </c>
      <c r="AH38" s="150" t="str">
        <f t="shared" si="61"/>
        <v>CC1=NC2(N=C1N)c3cc(Br)ccc3CC24CCCCC4</v>
      </c>
      <c r="AI38" s="150">
        <f t="shared" si="62"/>
        <v>5</v>
      </c>
      <c r="AJ38" s="150">
        <f t="shared" si="63"/>
        <v>100</v>
      </c>
      <c r="AK38" s="150">
        <f t="shared" si="64"/>
        <v>31</v>
      </c>
      <c r="AL38" s="150">
        <f t="shared" si="65"/>
        <v>9.9200999999999997</v>
      </c>
      <c r="AM38" s="150">
        <f t="shared" si="66"/>
        <v>0.10080543542907834</v>
      </c>
      <c r="AN38" s="150">
        <f t="shared" si="67"/>
        <v>0.99980000000000002</v>
      </c>
      <c r="AO38" s="150">
        <f t="shared" si="68"/>
        <v>32</v>
      </c>
      <c r="AP38" s="150">
        <f t="shared" si="69"/>
        <v>60</v>
      </c>
      <c r="AQ38" s="150" t="str">
        <f t="shared" si="70"/>
        <v>UPLC</v>
      </c>
      <c r="AR38" s="150" t="str">
        <f t="shared" si="71"/>
        <v>CH238</v>
      </c>
      <c r="AS38" s="150" t="str">
        <f t="shared" si="72"/>
        <v>Single Wavelength</v>
      </c>
      <c r="AT38" s="150" t="str">
        <f t="shared" si="73"/>
        <v>Chan_238,PC_Miscellaneous,AZD3293 - 0938 int - sol</v>
      </c>
      <c r="AU38" s="150" t="str">
        <f t="shared" si="74"/>
        <v>AZD3293 int</v>
      </c>
      <c r="AV38" s="150" t="str">
        <f t="shared" si="75"/>
        <v>HPLC filter vial</v>
      </c>
      <c r="AW38" s="150">
        <f t="shared" si="76"/>
        <v>500</v>
      </c>
      <c r="AX38" s="150">
        <f t="shared" si="77"/>
        <v>50</v>
      </c>
      <c r="AY38" s="150" t="str">
        <f t="shared" si="78"/>
        <v>Vortex</v>
      </c>
      <c r="AZ38" s="150">
        <f t="shared" si="79"/>
        <v>22</v>
      </c>
      <c r="BA38" s="150">
        <f t="shared" si="80"/>
        <v>20</v>
      </c>
      <c r="BB38" s="150">
        <f t="shared" si="81"/>
        <v>600</v>
      </c>
      <c r="BC38" s="150" t="str">
        <f t="shared" si="82"/>
        <v>Filter Vial</v>
      </c>
      <c r="BD38" s="150">
        <f t="shared" si="83"/>
        <v>40</v>
      </c>
      <c r="BE38" s="150">
        <f t="shared" si="84"/>
        <v>1200</v>
      </c>
      <c r="BF38" s="150" t="str">
        <f t="shared" si="85"/>
        <v>Pipette - PDT</v>
      </c>
      <c r="BG38" s="150">
        <f t="shared" si="86"/>
        <v>50</v>
      </c>
      <c r="BH38" s="150">
        <f t="shared" si="87"/>
        <v>0</v>
      </c>
      <c r="BI38" s="150">
        <f t="shared" si="88"/>
        <v>0</v>
      </c>
      <c r="BJ38" s="150" t="str">
        <f t="shared" si="89"/>
        <v>Yes</v>
      </c>
      <c r="BK38" s="150" t="str">
        <f t="shared" si="90"/>
        <v>Yes</v>
      </c>
      <c r="BL38" s="150" t="str">
        <f t="shared" si="91"/>
        <v>Yes</v>
      </c>
      <c r="BM38" s="150" t="str">
        <f t="shared" si="92"/>
        <v>MeCN:Water (50:50)</v>
      </c>
      <c r="BN38" s="150" t="str">
        <f t="shared" si="93"/>
        <v>Pipette - ADT - 6 channel</v>
      </c>
      <c r="BO38" s="150">
        <f t="shared" si="94"/>
        <v>1200</v>
      </c>
      <c r="BP38" s="150">
        <f t="shared" si="95"/>
        <v>0</v>
      </c>
      <c r="BQ38" s="150" t="str">
        <f t="shared" si="96"/>
        <v>No</v>
      </c>
      <c r="BR38" s="150">
        <f t="shared" si="97"/>
        <v>3</v>
      </c>
      <c r="BS38" s="150">
        <f t="shared" si="98"/>
        <v>1</v>
      </c>
      <c r="BT38" s="150">
        <f t="shared" si="99"/>
        <v>284</v>
      </c>
      <c r="BU38" s="150">
        <f t="shared" si="100"/>
        <v>1</v>
      </c>
    </row>
    <row r="39" spans="1:73" x14ac:dyDescent="0.25">
      <c r="A39" s="1">
        <v>38</v>
      </c>
      <c r="B39" t="s">
        <v>238</v>
      </c>
      <c r="C39" t="str">
        <f t="shared" si="0"/>
        <v>D1</v>
      </c>
      <c r="D39" t="str">
        <f t="shared" si="1"/>
        <v>2</v>
      </c>
      <c r="E39" t="str">
        <f t="shared" si="2"/>
        <v>1</v>
      </c>
      <c r="F39" s="56">
        <f>VLOOKUP(C39,'Experimental Design'!$A$2:$C$25,2)</f>
        <v>13</v>
      </c>
      <c r="G39" s="51">
        <f>'Experimental Description'!$B$51</f>
        <v>284</v>
      </c>
      <c r="H39" s="51">
        <f>'Experimental Description'!$B$52</f>
        <v>1</v>
      </c>
      <c r="I39" t="str">
        <f>VLOOKUP(F39,'Experimental Design'!$B$1:$C$25,2)</f>
        <v>iso-Propyl Acetate</v>
      </c>
      <c r="J39">
        <v>63.244</v>
      </c>
      <c r="K39" s="59">
        <f>J39*Calibration!$L$17</f>
        <v>6.3753389582766307</v>
      </c>
      <c r="L39" s="59" t="s">
        <v>277</v>
      </c>
      <c r="M39" s="51" t="s">
        <v>40</v>
      </c>
      <c r="N39" s="56" t="str">
        <f>IF(K39&lt;0.1,"Below LOD",IF(K39&gt;Calibration!$L$20,IF('Record Sheet'!L39="All in solution","Greater than experimental limits","Within experimental limits"),"Within experimental limits"))</f>
        <v>Within experimental limits</v>
      </c>
      <c r="O39" s="57" t="str">
        <f>VLOOKUP(F39,'Material Form-Pattern'!$A$4:$D$27,4,TRUE)</f>
        <v/>
      </c>
      <c r="Q39" s="150" t="str">
        <f>CONCATENATE('Experimental Description'!$B$3,"-",'Experimental Description'!$B$2,"-",'Experimental Description'!$B$7,"-",'Experimental Description'!$C$5,"-",'Experimental Description'!$B$6,"-","Line ",'Record Sheet'!A39)</f>
        <v>E17-001679-AZD3293-AZ13530938-310117-1-Line 38</v>
      </c>
      <c r="R39" s="150" t="str">
        <f t="shared" si="47"/>
        <v>AZD3293</v>
      </c>
      <c r="S39" s="150" t="str">
        <f t="shared" si="48"/>
        <v>E17-001679</v>
      </c>
      <c r="T39" s="150" t="str">
        <f t="shared" si="49"/>
        <v>Holly Carter</v>
      </c>
      <c r="U39" s="150" t="str">
        <f t="shared" si="50"/>
        <v>31-01-17</v>
      </c>
      <c r="V39" s="150" t="str">
        <f t="shared" si="51"/>
        <v>1</v>
      </c>
      <c r="W39" s="150" t="str">
        <f t="shared" si="52"/>
        <v>AZ13530938</v>
      </c>
      <c r="X39" s="150">
        <f t="shared" si="53"/>
        <v>0</v>
      </c>
      <c r="Y39" s="150">
        <f t="shared" si="54"/>
        <v>83</v>
      </c>
      <c r="Z39" s="150" t="str">
        <f t="shared" si="54"/>
        <v>Not Known</v>
      </c>
      <c r="AA39" s="150" t="str">
        <f t="shared" si="55"/>
        <v xml:space="preserve">Manual </v>
      </c>
      <c r="AB39" s="150" t="str">
        <f t="shared" si="56"/>
        <v>Excess Solid Manual</v>
      </c>
      <c r="AC39" s="150">
        <f t="shared" si="57"/>
        <v>0</v>
      </c>
      <c r="AD39" s="150">
        <f t="shared" si="58"/>
        <v>0</v>
      </c>
      <c r="AE39" s="150" t="str">
        <f t="shared" si="59"/>
        <v>No</v>
      </c>
      <c r="AF39" s="150">
        <f t="shared" si="101"/>
        <v>0</v>
      </c>
      <c r="AG39" s="150">
        <f t="shared" si="60"/>
        <v>0</v>
      </c>
      <c r="AH39" s="150" t="str">
        <f t="shared" si="61"/>
        <v>CC1=NC2(N=C1N)c3cc(Br)ccc3CC24CCCCC4</v>
      </c>
      <c r="AI39" s="150">
        <f t="shared" si="62"/>
        <v>5</v>
      </c>
      <c r="AJ39" s="150">
        <f t="shared" si="63"/>
        <v>100</v>
      </c>
      <c r="AK39" s="150">
        <f t="shared" si="64"/>
        <v>31</v>
      </c>
      <c r="AL39" s="150">
        <f t="shared" si="65"/>
        <v>9.9200999999999997</v>
      </c>
      <c r="AM39" s="150">
        <f t="shared" si="66"/>
        <v>0.10080543542907834</v>
      </c>
      <c r="AN39" s="150">
        <f t="shared" si="67"/>
        <v>0.99980000000000002</v>
      </c>
      <c r="AO39" s="150">
        <f t="shared" si="68"/>
        <v>32</v>
      </c>
      <c r="AP39" s="150">
        <f t="shared" si="69"/>
        <v>60</v>
      </c>
      <c r="AQ39" s="150" t="str">
        <f t="shared" si="70"/>
        <v>UPLC</v>
      </c>
      <c r="AR39" s="150" t="str">
        <f t="shared" si="71"/>
        <v>CH238</v>
      </c>
      <c r="AS39" s="150" t="str">
        <f t="shared" si="72"/>
        <v>Single Wavelength</v>
      </c>
      <c r="AT39" s="150" t="str">
        <f t="shared" si="73"/>
        <v>Chan_238,PC_Miscellaneous,AZD3293 - 0938 int - sol</v>
      </c>
      <c r="AU39" s="150" t="str">
        <f t="shared" si="74"/>
        <v>AZD3293 int</v>
      </c>
      <c r="AV39" s="150" t="str">
        <f t="shared" si="75"/>
        <v>HPLC filter vial</v>
      </c>
      <c r="AW39" s="150">
        <f t="shared" si="76"/>
        <v>500</v>
      </c>
      <c r="AX39" s="150">
        <f t="shared" si="77"/>
        <v>50</v>
      </c>
      <c r="AY39" s="150" t="str">
        <f t="shared" si="78"/>
        <v>Vortex</v>
      </c>
      <c r="AZ39" s="150">
        <f t="shared" si="79"/>
        <v>22</v>
      </c>
      <c r="BA39" s="150">
        <f t="shared" si="80"/>
        <v>20</v>
      </c>
      <c r="BB39" s="150">
        <f t="shared" si="81"/>
        <v>600</v>
      </c>
      <c r="BC39" s="150" t="str">
        <f t="shared" si="82"/>
        <v>Filter Vial</v>
      </c>
      <c r="BD39" s="150">
        <f t="shared" si="83"/>
        <v>40</v>
      </c>
      <c r="BE39" s="150">
        <f t="shared" si="84"/>
        <v>1200</v>
      </c>
      <c r="BF39" s="150" t="str">
        <f t="shared" si="85"/>
        <v>Pipette - PDT</v>
      </c>
      <c r="BG39" s="150">
        <f t="shared" si="86"/>
        <v>50</v>
      </c>
      <c r="BH39" s="150">
        <f t="shared" si="87"/>
        <v>0</v>
      </c>
      <c r="BI39" s="150">
        <f t="shared" si="88"/>
        <v>0</v>
      </c>
      <c r="BJ39" s="150" t="str">
        <f t="shared" si="89"/>
        <v>Yes</v>
      </c>
      <c r="BK39" s="150" t="str">
        <f t="shared" si="90"/>
        <v>Yes</v>
      </c>
      <c r="BL39" s="150" t="str">
        <f t="shared" si="91"/>
        <v>Yes</v>
      </c>
      <c r="BM39" s="150" t="str">
        <f t="shared" si="92"/>
        <v>MeCN:Water (50:50)</v>
      </c>
      <c r="BN39" s="150" t="str">
        <f t="shared" si="93"/>
        <v>Pipette - ADT - 6 channel</v>
      </c>
      <c r="BO39" s="150">
        <f t="shared" si="94"/>
        <v>1200</v>
      </c>
      <c r="BP39" s="150">
        <f t="shared" si="95"/>
        <v>0</v>
      </c>
      <c r="BQ39" s="150" t="str">
        <f t="shared" si="96"/>
        <v>No</v>
      </c>
      <c r="BR39" s="150">
        <f t="shared" si="97"/>
        <v>3</v>
      </c>
      <c r="BS39" s="150">
        <f t="shared" si="98"/>
        <v>1</v>
      </c>
      <c r="BT39" s="150">
        <f t="shared" si="99"/>
        <v>284</v>
      </c>
      <c r="BU39" s="150">
        <f t="shared" si="100"/>
        <v>1</v>
      </c>
    </row>
    <row r="40" spans="1:73" x14ac:dyDescent="0.25">
      <c r="A40" s="1">
        <v>39</v>
      </c>
      <c r="B40" t="s">
        <v>239</v>
      </c>
      <c r="C40" t="str">
        <f t="shared" si="0"/>
        <v>D1</v>
      </c>
      <c r="D40" t="str">
        <f t="shared" si="1"/>
        <v>3</v>
      </c>
      <c r="E40" t="str">
        <f t="shared" si="2"/>
        <v>1</v>
      </c>
      <c r="F40" s="56">
        <f>VLOOKUP(C40,'Experimental Design'!$A$2:$C$25,2)</f>
        <v>13</v>
      </c>
      <c r="G40" s="51">
        <f>'Experimental Description'!$B$51</f>
        <v>284</v>
      </c>
      <c r="H40" s="51">
        <f>'Experimental Description'!$B$52</f>
        <v>1</v>
      </c>
      <c r="I40" t="str">
        <f>VLOOKUP(F40,'Experimental Design'!$B$1:$C$25,2)</f>
        <v>iso-Propyl Acetate</v>
      </c>
      <c r="J40">
        <v>61.19</v>
      </c>
      <c r="K40" s="59">
        <f>J40*Calibration!$L$17</f>
        <v>6.1682845939053035</v>
      </c>
      <c r="L40" s="59" t="s">
        <v>277</v>
      </c>
      <c r="M40" s="51" t="s">
        <v>40</v>
      </c>
      <c r="N40" s="56" t="str">
        <f>IF(K40&lt;0.1,"Below LOD",IF(K40&gt;Calibration!$L$20,IF('Record Sheet'!L40="All in solution","Greater than experimental limits","Within experimental limits"),"Within experimental limits"))</f>
        <v>Within experimental limits</v>
      </c>
      <c r="O40" s="57" t="str">
        <f>VLOOKUP(F40,'Material Form-Pattern'!$A$4:$D$27,4,TRUE)</f>
        <v/>
      </c>
      <c r="Q40" s="150" t="str">
        <f>CONCATENATE('Experimental Description'!$B$3,"-",'Experimental Description'!$B$2,"-",'Experimental Description'!$B$7,"-",'Experimental Description'!$C$5,"-",'Experimental Description'!$B$6,"-","Line ",'Record Sheet'!A40)</f>
        <v>E17-001679-AZD3293-AZ13530938-310117-1-Line 39</v>
      </c>
      <c r="R40" s="150" t="str">
        <f t="shared" si="47"/>
        <v>AZD3293</v>
      </c>
      <c r="S40" s="150" t="str">
        <f t="shared" si="48"/>
        <v>E17-001679</v>
      </c>
      <c r="T40" s="150" t="str">
        <f t="shared" si="49"/>
        <v>Holly Carter</v>
      </c>
      <c r="U40" s="150" t="str">
        <f t="shared" si="50"/>
        <v>31-01-17</v>
      </c>
      <c r="V40" s="150" t="str">
        <f t="shared" si="51"/>
        <v>1</v>
      </c>
      <c r="W40" s="150" t="str">
        <f t="shared" si="52"/>
        <v>AZ13530938</v>
      </c>
      <c r="X40" s="150">
        <f t="shared" si="53"/>
        <v>0</v>
      </c>
      <c r="Y40" s="150">
        <f t="shared" si="54"/>
        <v>83</v>
      </c>
      <c r="Z40" s="150" t="str">
        <f t="shared" si="54"/>
        <v>Not Known</v>
      </c>
      <c r="AA40" s="150" t="str">
        <f t="shared" si="55"/>
        <v xml:space="preserve">Manual </v>
      </c>
      <c r="AB40" s="150" t="str">
        <f t="shared" si="56"/>
        <v>Excess Solid Manual</v>
      </c>
      <c r="AC40" s="150">
        <f t="shared" si="57"/>
        <v>0</v>
      </c>
      <c r="AD40" s="150">
        <f t="shared" si="58"/>
        <v>0</v>
      </c>
      <c r="AE40" s="150" t="str">
        <f t="shared" si="59"/>
        <v>No</v>
      </c>
      <c r="AF40" s="150">
        <f t="shared" si="101"/>
        <v>0</v>
      </c>
      <c r="AG40" s="150">
        <f t="shared" si="60"/>
        <v>0</v>
      </c>
      <c r="AH40" s="150" t="str">
        <f t="shared" si="61"/>
        <v>CC1=NC2(N=C1N)c3cc(Br)ccc3CC24CCCCC4</v>
      </c>
      <c r="AI40" s="150">
        <f t="shared" si="62"/>
        <v>5</v>
      </c>
      <c r="AJ40" s="150">
        <f t="shared" si="63"/>
        <v>100</v>
      </c>
      <c r="AK40" s="150">
        <f t="shared" si="64"/>
        <v>31</v>
      </c>
      <c r="AL40" s="150">
        <f t="shared" si="65"/>
        <v>9.9200999999999997</v>
      </c>
      <c r="AM40" s="150">
        <f t="shared" si="66"/>
        <v>0.10080543542907834</v>
      </c>
      <c r="AN40" s="150">
        <f t="shared" si="67"/>
        <v>0.99980000000000002</v>
      </c>
      <c r="AO40" s="150">
        <f t="shared" si="68"/>
        <v>32</v>
      </c>
      <c r="AP40" s="150">
        <f t="shared" si="69"/>
        <v>60</v>
      </c>
      <c r="AQ40" s="150" t="str">
        <f t="shared" si="70"/>
        <v>UPLC</v>
      </c>
      <c r="AR40" s="150" t="str">
        <f t="shared" si="71"/>
        <v>CH238</v>
      </c>
      <c r="AS40" s="150" t="str">
        <f t="shared" si="72"/>
        <v>Single Wavelength</v>
      </c>
      <c r="AT40" s="150" t="str">
        <f t="shared" si="73"/>
        <v>Chan_238,PC_Miscellaneous,AZD3293 - 0938 int - sol</v>
      </c>
      <c r="AU40" s="150" t="str">
        <f t="shared" si="74"/>
        <v>AZD3293 int</v>
      </c>
      <c r="AV40" s="150" t="str">
        <f t="shared" si="75"/>
        <v>HPLC filter vial</v>
      </c>
      <c r="AW40" s="150">
        <f t="shared" si="76"/>
        <v>500</v>
      </c>
      <c r="AX40" s="150">
        <f t="shared" si="77"/>
        <v>50</v>
      </c>
      <c r="AY40" s="150" t="str">
        <f t="shared" si="78"/>
        <v>Vortex</v>
      </c>
      <c r="AZ40" s="150">
        <f t="shared" si="79"/>
        <v>22</v>
      </c>
      <c r="BA40" s="150">
        <f t="shared" si="80"/>
        <v>20</v>
      </c>
      <c r="BB40" s="150">
        <f t="shared" si="81"/>
        <v>600</v>
      </c>
      <c r="BC40" s="150" t="str">
        <f t="shared" si="82"/>
        <v>Filter Vial</v>
      </c>
      <c r="BD40" s="150">
        <f t="shared" si="83"/>
        <v>40</v>
      </c>
      <c r="BE40" s="150">
        <f t="shared" si="84"/>
        <v>1200</v>
      </c>
      <c r="BF40" s="150" t="str">
        <f t="shared" si="85"/>
        <v>Pipette - PDT</v>
      </c>
      <c r="BG40" s="150">
        <f t="shared" si="86"/>
        <v>50</v>
      </c>
      <c r="BH40" s="150">
        <f t="shared" si="87"/>
        <v>0</v>
      </c>
      <c r="BI40" s="150">
        <f t="shared" si="88"/>
        <v>0</v>
      </c>
      <c r="BJ40" s="150" t="str">
        <f t="shared" si="89"/>
        <v>Yes</v>
      </c>
      <c r="BK40" s="150" t="str">
        <f t="shared" si="90"/>
        <v>Yes</v>
      </c>
      <c r="BL40" s="150" t="str">
        <f t="shared" si="91"/>
        <v>Yes</v>
      </c>
      <c r="BM40" s="150" t="str">
        <f t="shared" si="92"/>
        <v>MeCN:Water (50:50)</v>
      </c>
      <c r="BN40" s="150" t="str">
        <f t="shared" si="93"/>
        <v>Pipette - ADT - 6 channel</v>
      </c>
      <c r="BO40" s="150">
        <f t="shared" si="94"/>
        <v>1200</v>
      </c>
      <c r="BP40" s="150">
        <f t="shared" si="95"/>
        <v>0</v>
      </c>
      <c r="BQ40" s="150" t="str">
        <f t="shared" si="96"/>
        <v>No</v>
      </c>
      <c r="BR40" s="150">
        <f t="shared" si="97"/>
        <v>3</v>
      </c>
      <c r="BS40" s="150">
        <f t="shared" si="98"/>
        <v>1</v>
      </c>
      <c r="BT40" s="150">
        <f t="shared" si="99"/>
        <v>284</v>
      </c>
      <c r="BU40" s="150">
        <f t="shared" si="100"/>
        <v>1</v>
      </c>
    </row>
    <row r="41" spans="1:73" x14ac:dyDescent="0.25">
      <c r="A41" s="1">
        <v>40</v>
      </c>
      <c r="B41" t="s">
        <v>240</v>
      </c>
      <c r="C41" t="str">
        <f t="shared" si="0"/>
        <v>D2</v>
      </c>
      <c r="D41" t="str">
        <f t="shared" si="1"/>
        <v>1</v>
      </c>
      <c r="E41" t="str">
        <f t="shared" si="2"/>
        <v>1</v>
      </c>
      <c r="F41" s="56">
        <f>VLOOKUP(C41,'Experimental Design'!$A$2:$C$25,2)</f>
        <v>14</v>
      </c>
      <c r="G41" s="51">
        <f>'Experimental Description'!$B$51</f>
        <v>284</v>
      </c>
      <c r="H41" s="51">
        <f>'Experimental Description'!$B$52</f>
        <v>1</v>
      </c>
      <c r="I41" t="str">
        <f>VLOOKUP(F41,'Experimental Design'!$B$1:$C$25,2)</f>
        <v>Methanol</v>
      </c>
      <c r="J41">
        <v>604.59799999999996</v>
      </c>
      <c r="K41" s="59">
        <f>J41*Calibration!$L$17</f>
        <v>60.946764649549905</v>
      </c>
      <c r="L41" s="59" t="s">
        <v>276</v>
      </c>
      <c r="M41" s="51" t="s">
        <v>40</v>
      </c>
      <c r="N41" s="56" t="str">
        <f>IF(K41&lt;0.1,"Below LOD",IF(K41&gt;Calibration!$L$20,IF('Record Sheet'!L41="All in solution","Greater than experimental limits","Within experimental limits"),"Within experimental limits"))</f>
        <v>Greater than experimental limits</v>
      </c>
      <c r="O41" s="57" t="str">
        <f>VLOOKUP(F41,'Material Form-Pattern'!$A$4:$D$27,4,TRUE)</f>
        <v/>
      </c>
      <c r="Q41" s="150" t="str">
        <f>CONCATENATE('Experimental Description'!$B$3,"-",'Experimental Description'!$B$2,"-",'Experimental Description'!$B$7,"-",'Experimental Description'!$C$5,"-",'Experimental Description'!$B$6,"-","Line ",'Record Sheet'!A41)</f>
        <v>E17-001679-AZD3293-AZ13530938-310117-1-Line 40</v>
      </c>
      <c r="R41" s="150" t="str">
        <f t="shared" si="47"/>
        <v>AZD3293</v>
      </c>
      <c r="S41" s="150" t="str">
        <f t="shared" si="48"/>
        <v>E17-001679</v>
      </c>
      <c r="T41" s="150" t="str">
        <f t="shared" si="49"/>
        <v>Holly Carter</v>
      </c>
      <c r="U41" s="150" t="str">
        <f t="shared" si="50"/>
        <v>31-01-17</v>
      </c>
      <c r="V41" s="150" t="str">
        <f t="shared" si="51"/>
        <v>1</v>
      </c>
      <c r="W41" s="150" t="str">
        <f t="shared" si="52"/>
        <v>AZ13530938</v>
      </c>
      <c r="X41" s="150">
        <f t="shared" si="53"/>
        <v>0</v>
      </c>
      <c r="Y41" s="150">
        <f t="shared" si="54"/>
        <v>83</v>
      </c>
      <c r="Z41" s="150" t="str">
        <f t="shared" si="54"/>
        <v>Not Known</v>
      </c>
      <c r="AA41" s="150" t="str">
        <f t="shared" si="55"/>
        <v xml:space="preserve">Manual </v>
      </c>
      <c r="AB41" s="150" t="str">
        <f t="shared" si="56"/>
        <v>Excess Solid Manual</v>
      </c>
      <c r="AC41" s="150">
        <f t="shared" si="57"/>
        <v>0</v>
      </c>
      <c r="AD41" s="150">
        <f t="shared" si="58"/>
        <v>0</v>
      </c>
      <c r="AE41" s="150" t="str">
        <f t="shared" si="59"/>
        <v>No</v>
      </c>
      <c r="AF41" s="150">
        <f t="shared" si="101"/>
        <v>0</v>
      </c>
      <c r="AG41" s="150">
        <f t="shared" si="60"/>
        <v>0</v>
      </c>
      <c r="AH41" s="150" t="str">
        <f t="shared" si="61"/>
        <v>CC1=NC2(N=C1N)c3cc(Br)ccc3CC24CCCCC4</v>
      </c>
      <c r="AI41" s="150">
        <f t="shared" si="62"/>
        <v>5</v>
      </c>
      <c r="AJ41" s="150">
        <f t="shared" si="63"/>
        <v>100</v>
      </c>
      <c r="AK41" s="150">
        <f t="shared" si="64"/>
        <v>31</v>
      </c>
      <c r="AL41" s="150">
        <f t="shared" si="65"/>
        <v>9.9200999999999997</v>
      </c>
      <c r="AM41" s="150">
        <f t="shared" si="66"/>
        <v>0.10080543542907834</v>
      </c>
      <c r="AN41" s="150">
        <f t="shared" si="67"/>
        <v>0.99980000000000002</v>
      </c>
      <c r="AO41" s="150">
        <f t="shared" si="68"/>
        <v>32</v>
      </c>
      <c r="AP41" s="150">
        <f t="shared" si="69"/>
        <v>60</v>
      </c>
      <c r="AQ41" s="150" t="str">
        <f t="shared" si="70"/>
        <v>UPLC</v>
      </c>
      <c r="AR41" s="150" t="str">
        <f t="shared" si="71"/>
        <v>CH238</v>
      </c>
      <c r="AS41" s="150" t="str">
        <f t="shared" si="72"/>
        <v>Single Wavelength</v>
      </c>
      <c r="AT41" s="150" t="str">
        <f t="shared" si="73"/>
        <v>Chan_238,PC_Miscellaneous,AZD3293 - 0938 int - sol</v>
      </c>
      <c r="AU41" s="150" t="str">
        <f t="shared" si="74"/>
        <v>AZD3293 int</v>
      </c>
      <c r="AV41" s="150" t="str">
        <f t="shared" si="75"/>
        <v>HPLC filter vial</v>
      </c>
      <c r="AW41" s="150">
        <f t="shared" si="76"/>
        <v>500</v>
      </c>
      <c r="AX41" s="150">
        <f t="shared" si="77"/>
        <v>50</v>
      </c>
      <c r="AY41" s="150" t="str">
        <f t="shared" si="78"/>
        <v>Vortex</v>
      </c>
      <c r="AZ41" s="150">
        <f t="shared" si="79"/>
        <v>22</v>
      </c>
      <c r="BA41" s="150">
        <f t="shared" si="80"/>
        <v>20</v>
      </c>
      <c r="BB41" s="150">
        <f t="shared" si="81"/>
        <v>600</v>
      </c>
      <c r="BC41" s="150" t="str">
        <f t="shared" si="82"/>
        <v>Filter Vial</v>
      </c>
      <c r="BD41" s="150">
        <f t="shared" si="83"/>
        <v>40</v>
      </c>
      <c r="BE41" s="150">
        <f t="shared" si="84"/>
        <v>1200</v>
      </c>
      <c r="BF41" s="150" t="str">
        <f t="shared" si="85"/>
        <v>Pipette - PDT</v>
      </c>
      <c r="BG41" s="150">
        <f t="shared" si="86"/>
        <v>50</v>
      </c>
      <c r="BH41" s="150">
        <f t="shared" si="87"/>
        <v>0</v>
      </c>
      <c r="BI41" s="150">
        <f t="shared" si="88"/>
        <v>0</v>
      </c>
      <c r="BJ41" s="150" t="str">
        <f t="shared" si="89"/>
        <v>Yes</v>
      </c>
      <c r="BK41" s="150" t="str">
        <f t="shared" si="90"/>
        <v>Yes</v>
      </c>
      <c r="BL41" s="150" t="str">
        <f t="shared" si="91"/>
        <v>Yes</v>
      </c>
      <c r="BM41" s="150" t="str">
        <f t="shared" si="92"/>
        <v>MeCN:Water (50:50)</v>
      </c>
      <c r="BN41" s="150" t="str">
        <f t="shared" si="93"/>
        <v>Pipette - ADT - 6 channel</v>
      </c>
      <c r="BO41" s="150">
        <f t="shared" si="94"/>
        <v>1200</v>
      </c>
      <c r="BP41" s="150">
        <f t="shared" si="95"/>
        <v>0</v>
      </c>
      <c r="BQ41" s="150" t="str">
        <f t="shared" si="96"/>
        <v>No</v>
      </c>
      <c r="BR41" s="150">
        <f t="shared" si="97"/>
        <v>3</v>
      </c>
      <c r="BS41" s="150">
        <f t="shared" si="98"/>
        <v>1</v>
      </c>
      <c r="BT41" s="150">
        <f t="shared" si="99"/>
        <v>284</v>
      </c>
      <c r="BU41" s="150">
        <f t="shared" si="100"/>
        <v>1</v>
      </c>
    </row>
    <row r="42" spans="1:73" x14ac:dyDescent="0.25">
      <c r="A42" s="1">
        <v>41</v>
      </c>
      <c r="B42" t="s">
        <v>241</v>
      </c>
      <c r="C42" t="str">
        <f t="shared" si="0"/>
        <v>D2</v>
      </c>
      <c r="D42" t="str">
        <f t="shared" si="1"/>
        <v>2</v>
      </c>
      <c r="E42" t="str">
        <f t="shared" si="2"/>
        <v>1</v>
      </c>
      <c r="F42" s="56">
        <f>VLOOKUP(C42,'Experimental Design'!$A$2:$C$25,2)</f>
        <v>14</v>
      </c>
      <c r="G42" s="51">
        <f>'Experimental Description'!$B$51</f>
        <v>284</v>
      </c>
      <c r="H42" s="51">
        <f>'Experimental Description'!$B$52</f>
        <v>1</v>
      </c>
      <c r="I42" t="str">
        <f>VLOOKUP(F42,'Experimental Design'!$B$1:$C$25,2)</f>
        <v>Methanol</v>
      </c>
      <c r="J42">
        <v>619.14800000000002</v>
      </c>
      <c r="K42" s="59">
        <f>J42*Calibration!$L$17</f>
        <v>62.413483735043002</v>
      </c>
      <c r="L42" s="59" t="s">
        <v>276</v>
      </c>
      <c r="M42" s="51" t="s">
        <v>40</v>
      </c>
      <c r="N42" s="56" t="str">
        <f>IF(K42&lt;0.1,"Below LOD",IF(K42&gt;Calibration!$L$20,IF('Record Sheet'!L42="All in solution","Greater than experimental limits","Within experimental limits"),"Within experimental limits"))</f>
        <v>Greater than experimental limits</v>
      </c>
      <c r="O42" s="57" t="str">
        <f>VLOOKUP(F42,'Material Form-Pattern'!$A$4:$D$27,4,TRUE)</f>
        <v/>
      </c>
      <c r="Q42" s="150" t="str">
        <f>CONCATENATE('Experimental Description'!$B$3,"-",'Experimental Description'!$B$2,"-",'Experimental Description'!$B$7,"-",'Experimental Description'!$C$5,"-",'Experimental Description'!$B$6,"-","Line ",'Record Sheet'!A42)</f>
        <v>E17-001679-AZD3293-AZ13530938-310117-1-Line 41</v>
      </c>
      <c r="R42" s="150" t="str">
        <f t="shared" si="47"/>
        <v>AZD3293</v>
      </c>
      <c r="S42" s="150" t="str">
        <f t="shared" si="48"/>
        <v>E17-001679</v>
      </c>
      <c r="T42" s="150" t="str">
        <f t="shared" si="49"/>
        <v>Holly Carter</v>
      </c>
      <c r="U42" s="150" t="str">
        <f t="shared" si="50"/>
        <v>31-01-17</v>
      </c>
      <c r="V42" s="150" t="str">
        <f t="shared" si="51"/>
        <v>1</v>
      </c>
      <c r="W42" s="150" t="str">
        <f t="shared" si="52"/>
        <v>AZ13530938</v>
      </c>
      <c r="X42" s="150">
        <f t="shared" si="53"/>
        <v>0</v>
      </c>
      <c r="Y42" s="150">
        <f t="shared" si="54"/>
        <v>83</v>
      </c>
      <c r="Z42" s="150" t="str">
        <f t="shared" si="54"/>
        <v>Not Known</v>
      </c>
      <c r="AA42" s="150" t="str">
        <f t="shared" si="55"/>
        <v xml:space="preserve">Manual </v>
      </c>
      <c r="AB42" s="150" t="str">
        <f t="shared" si="56"/>
        <v>Excess Solid Manual</v>
      </c>
      <c r="AC42" s="150">
        <f t="shared" si="57"/>
        <v>0</v>
      </c>
      <c r="AD42" s="150">
        <f t="shared" si="58"/>
        <v>0</v>
      </c>
      <c r="AE42" s="150" t="str">
        <f t="shared" si="59"/>
        <v>No</v>
      </c>
      <c r="AF42" s="150">
        <f t="shared" si="101"/>
        <v>0</v>
      </c>
      <c r="AG42" s="150">
        <f t="shared" si="60"/>
        <v>0</v>
      </c>
      <c r="AH42" s="150" t="str">
        <f t="shared" si="61"/>
        <v>CC1=NC2(N=C1N)c3cc(Br)ccc3CC24CCCCC4</v>
      </c>
      <c r="AI42" s="150">
        <f t="shared" si="62"/>
        <v>5</v>
      </c>
      <c r="AJ42" s="150">
        <f t="shared" si="63"/>
        <v>100</v>
      </c>
      <c r="AK42" s="150">
        <f t="shared" si="64"/>
        <v>31</v>
      </c>
      <c r="AL42" s="150">
        <f t="shared" si="65"/>
        <v>9.9200999999999997</v>
      </c>
      <c r="AM42" s="150">
        <f t="shared" si="66"/>
        <v>0.10080543542907834</v>
      </c>
      <c r="AN42" s="150">
        <f t="shared" si="67"/>
        <v>0.99980000000000002</v>
      </c>
      <c r="AO42" s="150">
        <f t="shared" si="68"/>
        <v>32</v>
      </c>
      <c r="AP42" s="150">
        <f t="shared" si="69"/>
        <v>60</v>
      </c>
      <c r="AQ42" s="150" t="str">
        <f t="shared" si="70"/>
        <v>UPLC</v>
      </c>
      <c r="AR42" s="150" t="str">
        <f t="shared" si="71"/>
        <v>CH238</v>
      </c>
      <c r="AS42" s="150" t="str">
        <f t="shared" si="72"/>
        <v>Single Wavelength</v>
      </c>
      <c r="AT42" s="150" t="str">
        <f t="shared" si="73"/>
        <v>Chan_238,PC_Miscellaneous,AZD3293 - 0938 int - sol</v>
      </c>
      <c r="AU42" s="150" t="str">
        <f t="shared" si="74"/>
        <v>AZD3293 int</v>
      </c>
      <c r="AV42" s="150" t="str">
        <f t="shared" si="75"/>
        <v>HPLC filter vial</v>
      </c>
      <c r="AW42" s="150">
        <f t="shared" si="76"/>
        <v>500</v>
      </c>
      <c r="AX42" s="150">
        <f t="shared" si="77"/>
        <v>50</v>
      </c>
      <c r="AY42" s="150" t="str">
        <f t="shared" si="78"/>
        <v>Vortex</v>
      </c>
      <c r="AZ42" s="150">
        <f t="shared" si="79"/>
        <v>22</v>
      </c>
      <c r="BA42" s="150">
        <f t="shared" si="80"/>
        <v>20</v>
      </c>
      <c r="BB42" s="150">
        <f t="shared" si="81"/>
        <v>600</v>
      </c>
      <c r="BC42" s="150" t="str">
        <f t="shared" si="82"/>
        <v>Filter Vial</v>
      </c>
      <c r="BD42" s="150">
        <f t="shared" si="83"/>
        <v>40</v>
      </c>
      <c r="BE42" s="150">
        <f t="shared" si="84"/>
        <v>1200</v>
      </c>
      <c r="BF42" s="150" t="str">
        <f t="shared" si="85"/>
        <v>Pipette - PDT</v>
      </c>
      <c r="BG42" s="150">
        <f t="shared" si="86"/>
        <v>50</v>
      </c>
      <c r="BH42" s="150">
        <f t="shared" si="87"/>
        <v>0</v>
      </c>
      <c r="BI42" s="150">
        <f t="shared" si="88"/>
        <v>0</v>
      </c>
      <c r="BJ42" s="150" t="str">
        <f t="shared" si="89"/>
        <v>Yes</v>
      </c>
      <c r="BK42" s="150" t="str">
        <f t="shared" si="90"/>
        <v>Yes</v>
      </c>
      <c r="BL42" s="150" t="str">
        <f t="shared" si="91"/>
        <v>Yes</v>
      </c>
      <c r="BM42" s="150" t="str">
        <f t="shared" si="92"/>
        <v>MeCN:Water (50:50)</v>
      </c>
      <c r="BN42" s="150" t="str">
        <f t="shared" si="93"/>
        <v>Pipette - ADT - 6 channel</v>
      </c>
      <c r="BO42" s="150">
        <f t="shared" si="94"/>
        <v>1200</v>
      </c>
      <c r="BP42" s="150">
        <f t="shared" si="95"/>
        <v>0</v>
      </c>
      <c r="BQ42" s="150" t="str">
        <f t="shared" si="96"/>
        <v>No</v>
      </c>
      <c r="BR42" s="150">
        <f t="shared" si="97"/>
        <v>3</v>
      </c>
      <c r="BS42" s="150">
        <f t="shared" si="98"/>
        <v>1</v>
      </c>
      <c r="BT42" s="150">
        <f t="shared" si="99"/>
        <v>284</v>
      </c>
      <c r="BU42" s="150">
        <f t="shared" si="100"/>
        <v>1</v>
      </c>
    </row>
    <row r="43" spans="1:73" x14ac:dyDescent="0.25">
      <c r="A43" s="1">
        <v>42</v>
      </c>
      <c r="B43" t="s">
        <v>242</v>
      </c>
      <c r="C43" t="str">
        <f t="shared" si="0"/>
        <v>D2</v>
      </c>
      <c r="D43" t="str">
        <f t="shared" si="1"/>
        <v>3</v>
      </c>
      <c r="E43" t="str">
        <f t="shared" si="2"/>
        <v>1</v>
      </c>
      <c r="F43" s="56">
        <f>VLOOKUP(C43,'Experimental Design'!$A$2:$C$25,2)</f>
        <v>14</v>
      </c>
      <c r="G43" s="51">
        <f>'Experimental Description'!$B$51</f>
        <v>284</v>
      </c>
      <c r="H43" s="51">
        <f>'Experimental Description'!$B$52</f>
        <v>1</v>
      </c>
      <c r="I43" t="str">
        <f>VLOOKUP(F43,'Experimental Design'!$B$1:$C$25,2)</f>
        <v>Methanol</v>
      </c>
      <c r="J43">
        <v>628.78099999999995</v>
      </c>
      <c r="K43" s="59">
        <f>J43*Calibration!$L$17</f>
        <v>63.384542494531303</v>
      </c>
      <c r="L43" s="59" t="s">
        <v>276</v>
      </c>
      <c r="M43" s="51" t="s">
        <v>40</v>
      </c>
      <c r="N43" s="56" t="str">
        <f>IF(K43&lt;0.1,"Below LOD",IF(K43&gt;Calibration!$L$20,IF('Record Sheet'!L43="All in solution","Greater than experimental limits","Within experimental limits"),"Within experimental limits"))</f>
        <v>Greater than experimental limits</v>
      </c>
      <c r="O43" s="57" t="str">
        <f>VLOOKUP(F43,'Material Form-Pattern'!$A$4:$D$27,4,TRUE)</f>
        <v/>
      </c>
      <c r="Q43" s="150" t="str">
        <f>CONCATENATE('Experimental Description'!$B$3,"-",'Experimental Description'!$B$2,"-",'Experimental Description'!$B$7,"-",'Experimental Description'!$C$5,"-",'Experimental Description'!$B$6,"-","Line ",'Record Sheet'!A43)</f>
        <v>E17-001679-AZD3293-AZ13530938-310117-1-Line 42</v>
      </c>
      <c r="R43" s="150" t="str">
        <f t="shared" si="47"/>
        <v>AZD3293</v>
      </c>
      <c r="S43" s="150" t="str">
        <f t="shared" si="48"/>
        <v>E17-001679</v>
      </c>
      <c r="T43" s="150" t="str">
        <f t="shared" si="49"/>
        <v>Holly Carter</v>
      </c>
      <c r="U43" s="150" t="str">
        <f t="shared" si="50"/>
        <v>31-01-17</v>
      </c>
      <c r="V43" s="150" t="str">
        <f t="shared" si="51"/>
        <v>1</v>
      </c>
      <c r="W43" s="150" t="str">
        <f t="shared" si="52"/>
        <v>AZ13530938</v>
      </c>
      <c r="X43" s="150">
        <f t="shared" si="53"/>
        <v>0</v>
      </c>
      <c r="Y43" s="150">
        <f t="shared" si="54"/>
        <v>83</v>
      </c>
      <c r="Z43" s="150" t="str">
        <f t="shared" si="54"/>
        <v>Not Known</v>
      </c>
      <c r="AA43" s="150" t="str">
        <f t="shared" si="55"/>
        <v xml:space="preserve">Manual </v>
      </c>
      <c r="AB43" s="150" t="str">
        <f t="shared" si="56"/>
        <v>Excess Solid Manual</v>
      </c>
      <c r="AC43" s="150">
        <f t="shared" si="57"/>
        <v>0</v>
      </c>
      <c r="AD43" s="150">
        <f t="shared" si="58"/>
        <v>0</v>
      </c>
      <c r="AE43" s="150" t="str">
        <f t="shared" si="59"/>
        <v>No</v>
      </c>
      <c r="AF43" s="150">
        <f t="shared" si="101"/>
        <v>0</v>
      </c>
      <c r="AG43" s="150">
        <f t="shared" si="60"/>
        <v>0</v>
      </c>
      <c r="AH43" s="150" t="str">
        <f t="shared" si="61"/>
        <v>CC1=NC2(N=C1N)c3cc(Br)ccc3CC24CCCCC4</v>
      </c>
      <c r="AI43" s="150">
        <f t="shared" si="62"/>
        <v>5</v>
      </c>
      <c r="AJ43" s="150">
        <f t="shared" si="63"/>
        <v>100</v>
      </c>
      <c r="AK43" s="150">
        <f t="shared" si="64"/>
        <v>31</v>
      </c>
      <c r="AL43" s="150">
        <f t="shared" si="65"/>
        <v>9.9200999999999997</v>
      </c>
      <c r="AM43" s="150">
        <f t="shared" si="66"/>
        <v>0.10080543542907834</v>
      </c>
      <c r="AN43" s="150">
        <f t="shared" si="67"/>
        <v>0.99980000000000002</v>
      </c>
      <c r="AO43" s="150">
        <f t="shared" si="68"/>
        <v>32</v>
      </c>
      <c r="AP43" s="150">
        <f t="shared" si="69"/>
        <v>60</v>
      </c>
      <c r="AQ43" s="150" t="str">
        <f t="shared" si="70"/>
        <v>UPLC</v>
      </c>
      <c r="AR43" s="150" t="str">
        <f t="shared" si="71"/>
        <v>CH238</v>
      </c>
      <c r="AS43" s="150" t="str">
        <f t="shared" si="72"/>
        <v>Single Wavelength</v>
      </c>
      <c r="AT43" s="150" t="str">
        <f t="shared" si="73"/>
        <v>Chan_238,PC_Miscellaneous,AZD3293 - 0938 int - sol</v>
      </c>
      <c r="AU43" s="150" t="str">
        <f t="shared" si="74"/>
        <v>AZD3293 int</v>
      </c>
      <c r="AV43" s="150" t="str">
        <f t="shared" si="75"/>
        <v>HPLC filter vial</v>
      </c>
      <c r="AW43" s="150">
        <f t="shared" si="76"/>
        <v>500</v>
      </c>
      <c r="AX43" s="150">
        <f t="shared" si="77"/>
        <v>50</v>
      </c>
      <c r="AY43" s="150" t="str">
        <f t="shared" si="78"/>
        <v>Vortex</v>
      </c>
      <c r="AZ43" s="150">
        <f t="shared" si="79"/>
        <v>22</v>
      </c>
      <c r="BA43" s="150">
        <f t="shared" si="80"/>
        <v>20</v>
      </c>
      <c r="BB43" s="150">
        <f t="shared" si="81"/>
        <v>600</v>
      </c>
      <c r="BC43" s="150" t="str">
        <f t="shared" si="82"/>
        <v>Filter Vial</v>
      </c>
      <c r="BD43" s="150">
        <f t="shared" si="83"/>
        <v>40</v>
      </c>
      <c r="BE43" s="150">
        <f t="shared" si="84"/>
        <v>1200</v>
      </c>
      <c r="BF43" s="150" t="str">
        <f t="shared" si="85"/>
        <v>Pipette - PDT</v>
      </c>
      <c r="BG43" s="150">
        <f t="shared" si="86"/>
        <v>50</v>
      </c>
      <c r="BH43" s="150">
        <f t="shared" si="87"/>
        <v>0</v>
      </c>
      <c r="BI43" s="150">
        <f t="shared" si="88"/>
        <v>0</v>
      </c>
      <c r="BJ43" s="150" t="str">
        <f t="shared" si="89"/>
        <v>Yes</v>
      </c>
      <c r="BK43" s="150" t="str">
        <f t="shared" si="90"/>
        <v>Yes</v>
      </c>
      <c r="BL43" s="150" t="str">
        <f t="shared" si="91"/>
        <v>Yes</v>
      </c>
      <c r="BM43" s="150" t="str">
        <f t="shared" si="92"/>
        <v>MeCN:Water (50:50)</v>
      </c>
      <c r="BN43" s="150" t="str">
        <f t="shared" si="93"/>
        <v>Pipette - ADT - 6 channel</v>
      </c>
      <c r="BO43" s="150">
        <f t="shared" si="94"/>
        <v>1200</v>
      </c>
      <c r="BP43" s="150">
        <f t="shared" si="95"/>
        <v>0</v>
      </c>
      <c r="BQ43" s="150" t="str">
        <f t="shared" si="96"/>
        <v>No</v>
      </c>
      <c r="BR43" s="150">
        <f t="shared" si="97"/>
        <v>3</v>
      </c>
      <c r="BS43" s="150">
        <f t="shared" si="98"/>
        <v>1</v>
      </c>
      <c r="BT43" s="150">
        <f t="shared" si="99"/>
        <v>284</v>
      </c>
      <c r="BU43" s="150">
        <f t="shared" si="100"/>
        <v>1</v>
      </c>
    </row>
    <row r="44" spans="1:73" x14ac:dyDescent="0.25">
      <c r="A44" s="1">
        <v>43</v>
      </c>
      <c r="B44" t="s">
        <v>243</v>
      </c>
      <c r="C44" t="str">
        <f t="shared" si="0"/>
        <v>D3</v>
      </c>
      <c r="D44" t="str">
        <f t="shared" si="1"/>
        <v>1</v>
      </c>
      <c r="E44" t="str">
        <f t="shared" si="2"/>
        <v>1</v>
      </c>
      <c r="F44" s="56">
        <f>VLOOKUP(C44,'Experimental Design'!$A$2:$C$25,2)</f>
        <v>15</v>
      </c>
      <c r="G44" s="51">
        <f>'Experimental Description'!$B$51</f>
        <v>284</v>
      </c>
      <c r="H44" s="51">
        <f>'Experimental Description'!$B$52</f>
        <v>1</v>
      </c>
      <c r="I44" t="str">
        <f>VLOOKUP(F44,'Experimental Design'!$B$1:$C$25,2)</f>
        <v>DMF</v>
      </c>
      <c r="J44">
        <v>219.61500000000001</v>
      </c>
      <c r="K44" s="59">
        <f>J44*Calibration!$L$17</f>
        <v>22.138385701757041</v>
      </c>
      <c r="L44" s="59" t="s">
        <v>277</v>
      </c>
      <c r="M44" s="51" t="s">
        <v>40</v>
      </c>
      <c r="N44" s="56" t="str">
        <f>IF(K44&lt;0.1,"Below LOD",IF(K44&gt;Calibration!$L$20,IF('Record Sheet'!L44="All in solution","Greater than experimental limits","Within experimental limits"),"Within experimental limits"))</f>
        <v>Within experimental limits</v>
      </c>
      <c r="O44" s="57" t="str">
        <f>VLOOKUP(F44,'Material Form-Pattern'!$A$4:$D$27,4,TRUE)</f>
        <v/>
      </c>
      <c r="Q44" s="150" t="str">
        <f>CONCATENATE('Experimental Description'!$B$3,"-",'Experimental Description'!$B$2,"-",'Experimental Description'!$B$7,"-",'Experimental Description'!$C$5,"-",'Experimental Description'!$B$6,"-","Line ",'Record Sheet'!A44)</f>
        <v>E17-001679-AZD3293-AZ13530938-310117-1-Line 43</v>
      </c>
      <c r="R44" s="150" t="str">
        <f t="shared" si="47"/>
        <v>AZD3293</v>
      </c>
      <c r="S44" s="150" t="str">
        <f t="shared" si="48"/>
        <v>E17-001679</v>
      </c>
      <c r="T44" s="150" t="str">
        <f t="shared" si="49"/>
        <v>Holly Carter</v>
      </c>
      <c r="U44" s="150" t="str">
        <f t="shared" si="50"/>
        <v>31-01-17</v>
      </c>
      <c r="V44" s="150" t="str">
        <f t="shared" si="51"/>
        <v>1</v>
      </c>
      <c r="W44" s="150" t="str">
        <f t="shared" si="52"/>
        <v>AZ13530938</v>
      </c>
      <c r="X44" s="150">
        <f t="shared" si="53"/>
        <v>0</v>
      </c>
      <c r="Y44" s="150">
        <f t="shared" si="54"/>
        <v>83</v>
      </c>
      <c r="Z44" s="150" t="str">
        <f t="shared" si="54"/>
        <v>Not Known</v>
      </c>
      <c r="AA44" s="150" t="str">
        <f t="shared" si="55"/>
        <v xml:space="preserve">Manual </v>
      </c>
      <c r="AB44" s="150" t="str">
        <f t="shared" si="56"/>
        <v>Excess Solid Manual</v>
      </c>
      <c r="AC44" s="150">
        <f t="shared" si="57"/>
        <v>0</v>
      </c>
      <c r="AD44" s="150">
        <f t="shared" si="58"/>
        <v>0</v>
      </c>
      <c r="AE44" s="150" t="str">
        <f t="shared" si="59"/>
        <v>No</v>
      </c>
      <c r="AF44" s="150">
        <f t="shared" si="101"/>
        <v>0</v>
      </c>
      <c r="AG44" s="150">
        <f t="shared" si="60"/>
        <v>0</v>
      </c>
      <c r="AH44" s="150" t="str">
        <f t="shared" si="61"/>
        <v>CC1=NC2(N=C1N)c3cc(Br)ccc3CC24CCCCC4</v>
      </c>
      <c r="AI44" s="150">
        <f t="shared" si="62"/>
        <v>5</v>
      </c>
      <c r="AJ44" s="150">
        <f t="shared" si="63"/>
        <v>100</v>
      </c>
      <c r="AK44" s="150">
        <f t="shared" si="64"/>
        <v>31</v>
      </c>
      <c r="AL44" s="150">
        <f t="shared" si="65"/>
        <v>9.9200999999999997</v>
      </c>
      <c r="AM44" s="150">
        <f t="shared" si="66"/>
        <v>0.10080543542907834</v>
      </c>
      <c r="AN44" s="150">
        <f t="shared" si="67"/>
        <v>0.99980000000000002</v>
      </c>
      <c r="AO44" s="150">
        <f t="shared" si="68"/>
        <v>32</v>
      </c>
      <c r="AP44" s="150">
        <f t="shared" si="69"/>
        <v>60</v>
      </c>
      <c r="AQ44" s="150" t="str">
        <f t="shared" si="70"/>
        <v>UPLC</v>
      </c>
      <c r="AR44" s="150" t="str">
        <f t="shared" si="71"/>
        <v>CH238</v>
      </c>
      <c r="AS44" s="150" t="str">
        <f t="shared" si="72"/>
        <v>Single Wavelength</v>
      </c>
      <c r="AT44" s="150" t="str">
        <f t="shared" si="73"/>
        <v>Chan_238,PC_Miscellaneous,AZD3293 - 0938 int - sol</v>
      </c>
      <c r="AU44" s="150" t="str">
        <f t="shared" si="74"/>
        <v>AZD3293 int</v>
      </c>
      <c r="AV44" s="150" t="str">
        <f t="shared" si="75"/>
        <v>HPLC filter vial</v>
      </c>
      <c r="AW44" s="150">
        <f t="shared" si="76"/>
        <v>500</v>
      </c>
      <c r="AX44" s="150">
        <f t="shared" si="77"/>
        <v>50</v>
      </c>
      <c r="AY44" s="150" t="str">
        <f t="shared" si="78"/>
        <v>Vortex</v>
      </c>
      <c r="AZ44" s="150">
        <f t="shared" si="79"/>
        <v>22</v>
      </c>
      <c r="BA44" s="150">
        <f t="shared" si="80"/>
        <v>20</v>
      </c>
      <c r="BB44" s="150">
        <f t="shared" si="81"/>
        <v>600</v>
      </c>
      <c r="BC44" s="150" t="str">
        <f t="shared" si="82"/>
        <v>Filter Vial</v>
      </c>
      <c r="BD44" s="150">
        <f t="shared" si="83"/>
        <v>40</v>
      </c>
      <c r="BE44" s="150">
        <f t="shared" si="84"/>
        <v>1200</v>
      </c>
      <c r="BF44" s="150" t="str">
        <f t="shared" si="85"/>
        <v>Pipette - PDT</v>
      </c>
      <c r="BG44" s="150">
        <f t="shared" si="86"/>
        <v>50</v>
      </c>
      <c r="BH44" s="150">
        <f t="shared" si="87"/>
        <v>0</v>
      </c>
      <c r="BI44" s="150">
        <f t="shared" si="88"/>
        <v>0</v>
      </c>
      <c r="BJ44" s="150" t="str">
        <f t="shared" si="89"/>
        <v>Yes</v>
      </c>
      <c r="BK44" s="150" t="str">
        <f t="shared" si="90"/>
        <v>Yes</v>
      </c>
      <c r="BL44" s="150" t="str">
        <f t="shared" si="91"/>
        <v>Yes</v>
      </c>
      <c r="BM44" s="150" t="str">
        <f t="shared" si="92"/>
        <v>MeCN:Water (50:50)</v>
      </c>
      <c r="BN44" s="150" t="str">
        <f t="shared" si="93"/>
        <v>Pipette - ADT - 6 channel</v>
      </c>
      <c r="BO44" s="150">
        <f t="shared" si="94"/>
        <v>1200</v>
      </c>
      <c r="BP44" s="150">
        <f t="shared" si="95"/>
        <v>0</v>
      </c>
      <c r="BQ44" s="150" t="str">
        <f t="shared" si="96"/>
        <v>No</v>
      </c>
      <c r="BR44" s="150">
        <f t="shared" si="97"/>
        <v>3</v>
      </c>
      <c r="BS44" s="150">
        <f t="shared" si="98"/>
        <v>1</v>
      </c>
      <c r="BT44" s="150">
        <f t="shared" si="99"/>
        <v>284</v>
      </c>
      <c r="BU44" s="150">
        <f t="shared" si="100"/>
        <v>1</v>
      </c>
    </row>
    <row r="45" spans="1:73" x14ac:dyDescent="0.25">
      <c r="A45" s="1">
        <v>44</v>
      </c>
      <c r="B45" t="s">
        <v>244</v>
      </c>
      <c r="C45" t="str">
        <f t="shared" si="0"/>
        <v>D3</v>
      </c>
      <c r="D45" t="str">
        <f t="shared" si="1"/>
        <v>2</v>
      </c>
      <c r="E45" t="str">
        <f t="shared" si="2"/>
        <v>1</v>
      </c>
      <c r="F45" s="56">
        <f>VLOOKUP(C45,'Experimental Design'!$A$2:$C$25,2)</f>
        <v>15</v>
      </c>
      <c r="G45" s="51">
        <f>'Experimental Description'!$B$51</f>
        <v>284</v>
      </c>
      <c r="H45" s="51">
        <f>'Experimental Description'!$B$52</f>
        <v>1</v>
      </c>
      <c r="I45" t="str">
        <f>VLOOKUP(F45,'Experimental Design'!$B$1:$C$25,2)</f>
        <v>DMF</v>
      </c>
      <c r="J45">
        <v>223.24299999999999</v>
      </c>
      <c r="K45" s="59">
        <f>J45*Calibration!$L$17</f>
        <v>22.504107821493736</v>
      </c>
      <c r="L45" s="59" t="s">
        <v>277</v>
      </c>
      <c r="M45" s="51" t="s">
        <v>40</v>
      </c>
      <c r="N45" s="56" t="str">
        <f>IF(K45&lt;0.1,"Below LOD",IF(K45&gt;Calibration!$L$20,IF('Record Sheet'!L45="All in solution","Greater than experimental limits","Within experimental limits"),"Within experimental limits"))</f>
        <v>Within experimental limits</v>
      </c>
      <c r="O45" s="57" t="str">
        <f>VLOOKUP(F45,'Material Form-Pattern'!$A$4:$D$27,4,TRUE)</f>
        <v/>
      </c>
      <c r="Q45" s="150" t="str">
        <f>CONCATENATE('Experimental Description'!$B$3,"-",'Experimental Description'!$B$2,"-",'Experimental Description'!$B$7,"-",'Experimental Description'!$C$5,"-",'Experimental Description'!$B$6,"-","Line ",'Record Sheet'!A45)</f>
        <v>E17-001679-AZD3293-AZ13530938-310117-1-Line 44</v>
      </c>
      <c r="R45" s="150" t="str">
        <f t="shared" si="47"/>
        <v>AZD3293</v>
      </c>
      <c r="S45" s="150" t="str">
        <f t="shared" si="48"/>
        <v>E17-001679</v>
      </c>
      <c r="T45" s="150" t="str">
        <f t="shared" si="49"/>
        <v>Holly Carter</v>
      </c>
      <c r="U45" s="150" t="str">
        <f t="shared" si="50"/>
        <v>31-01-17</v>
      </c>
      <c r="V45" s="150" t="str">
        <f t="shared" si="51"/>
        <v>1</v>
      </c>
      <c r="W45" s="150" t="str">
        <f t="shared" si="52"/>
        <v>AZ13530938</v>
      </c>
      <c r="X45" s="150">
        <f t="shared" si="53"/>
        <v>0</v>
      </c>
      <c r="Y45" s="150">
        <f t="shared" si="54"/>
        <v>83</v>
      </c>
      <c r="Z45" s="150" t="str">
        <f t="shared" si="54"/>
        <v>Not Known</v>
      </c>
      <c r="AA45" s="150" t="str">
        <f t="shared" si="55"/>
        <v xml:space="preserve">Manual </v>
      </c>
      <c r="AB45" s="150" t="str">
        <f t="shared" si="56"/>
        <v>Excess Solid Manual</v>
      </c>
      <c r="AC45" s="150">
        <f t="shared" si="57"/>
        <v>0</v>
      </c>
      <c r="AD45" s="150">
        <f t="shared" si="58"/>
        <v>0</v>
      </c>
      <c r="AE45" s="150" t="str">
        <f t="shared" si="59"/>
        <v>No</v>
      </c>
      <c r="AF45" s="150">
        <f t="shared" si="101"/>
        <v>0</v>
      </c>
      <c r="AG45" s="150">
        <f t="shared" si="60"/>
        <v>0</v>
      </c>
      <c r="AH45" s="150" t="str">
        <f t="shared" si="61"/>
        <v>CC1=NC2(N=C1N)c3cc(Br)ccc3CC24CCCCC4</v>
      </c>
      <c r="AI45" s="150">
        <f t="shared" si="62"/>
        <v>5</v>
      </c>
      <c r="AJ45" s="150">
        <f t="shared" si="63"/>
        <v>100</v>
      </c>
      <c r="AK45" s="150">
        <f t="shared" si="64"/>
        <v>31</v>
      </c>
      <c r="AL45" s="150">
        <f t="shared" si="65"/>
        <v>9.9200999999999997</v>
      </c>
      <c r="AM45" s="150">
        <f t="shared" si="66"/>
        <v>0.10080543542907834</v>
      </c>
      <c r="AN45" s="150">
        <f t="shared" si="67"/>
        <v>0.99980000000000002</v>
      </c>
      <c r="AO45" s="150">
        <f t="shared" si="68"/>
        <v>32</v>
      </c>
      <c r="AP45" s="150">
        <f t="shared" si="69"/>
        <v>60</v>
      </c>
      <c r="AQ45" s="150" t="str">
        <f t="shared" si="70"/>
        <v>UPLC</v>
      </c>
      <c r="AR45" s="150" t="str">
        <f t="shared" si="71"/>
        <v>CH238</v>
      </c>
      <c r="AS45" s="150" t="str">
        <f t="shared" si="72"/>
        <v>Single Wavelength</v>
      </c>
      <c r="AT45" s="150" t="str">
        <f t="shared" si="73"/>
        <v>Chan_238,PC_Miscellaneous,AZD3293 - 0938 int - sol</v>
      </c>
      <c r="AU45" s="150" t="str">
        <f t="shared" si="74"/>
        <v>AZD3293 int</v>
      </c>
      <c r="AV45" s="150" t="str">
        <f t="shared" si="75"/>
        <v>HPLC filter vial</v>
      </c>
      <c r="AW45" s="150">
        <f t="shared" si="76"/>
        <v>500</v>
      </c>
      <c r="AX45" s="150">
        <f t="shared" si="77"/>
        <v>50</v>
      </c>
      <c r="AY45" s="150" t="str">
        <f t="shared" si="78"/>
        <v>Vortex</v>
      </c>
      <c r="AZ45" s="150">
        <f t="shared" si="79"/>
        <v>22</v>
      </c>
      <c r="BA45" s="150">
        <f t="shared" si="80"/>
        <v>20</v>
      </c>
      <c r="BB45" s="150">
        <f t="shared" si="81"/>
        <v>600</v>
      </c>
      <c r="BC45" s="150" t="str">
        <f t="shared" si="82"/>
        <v>Filter Vial</v>
      </c>
      <c r="BD45" s="150">
        <f t="shared" si="83"/>
        <v>40</v>
      </c>
      <c r="BE45" s="150">
        <f t="shared" si="84"/>
        <v>1200</v>
      </c>
      <c r="BF45" s="150" t="str">
        <f t="shared" si="85"/>
        <v>Pipette - PDT</v>
      </c>
      <c r="BG45" s="150">
        <f t="shared" si="86"/>
        <v>50</v>
      </c>
      <c r="BH45" s="150">
        <f t="shared" si="87"/>
        <v>0</v>
      </c>
      <c r="BI45" s="150">
        <f t="shared" si="88"/>
        <v>0</v>
      </c>
      <c r="BJ45" s="150" t="str">
        <f t="shared" si="89"/>
        <v>Yes</v>
      </c>
      <c r="BK45" s="150" t="str">
        <f t="shared" si="90"/>
        <v>Yes</v>
      </c>
      <c r="BL45" s="150" t="str">
        <f t="shared" si="91"/>
        <v>Yes</v>
      </c>
      <c r="BM45" s="150" t="str">
        <f t="shared" si="92"/>
        <v>MeCN:Water (50:50)</v>
      </c>
      <c r="BN45" s="150" t="str">
        <f t="shared" si="93"/>
        <v>Pipette - ADT - 6 channel</v>
      </c>
      <c r="BO45" s="150">
        <f t="shared" si="94"/>
        <v>1200</v>
      </c>
      <c r="BP45" s="150">
        <f t="shared" si="95"/>
        <v>0</v>
      </c>
      <c r="BQ45" s="150" t="str">
        <f t="shared" si="96"/>
        <v>No</v>
      </c>
      <c r="BR45" s="150">
        <f t="shared" si="97"/>
        <v>3</v>
      </c>
      <c r="BS45" s="150">
        <f t="shared" si="98"/>
        <v>1</v>
      </c>
      <c r="BT45" s="150">
        <f t="shared" si="99"/>
        <v>284</v>
      </c>
      <c r="BU45" s="150">
        <f t="shared" si="100"/>
        <v>1</v>
      </c>
    </row>
    <row r="46" spans="1:73" x14ac:dyDescent="0.25">
      <c r="A46" s="1">
        <v>45</v>
      </c>
      <c r="B46" t="s">
        <v>245</v>
      </c>
      <c r="C46" t="str">
        <f t="shared" si="0"/>
        <v>D3</v>
      </c>
      <c r="D46" t="str">
        <f t="shared" si="1"/>
        <v>3</v>
      </c>
      <c r="E46" t="str">
        <f t="shared" si="2"/>
        <v>1</v>
      </c>
      <c r="F46" s="56">
        <f>VLOOKUP(C46,'Experimental Design'!$A$2:$C$25,2)</f>
        <v>15</v>
      </c>
      <c r="G46" s="51">
        <f>'Experimental Description'!$B$51</f>
        <v>284</v>
      </c>
      <c r="H46" s="51">
        <f>'Experimental Description'!$B$52</f>
        <v>1</v>
      </c>
      <c r="I46" t="str">
        <f>VLOOKUP(F46,'Experimental Design'!$B$1:$C$25,2)</f>
        <v>DMF</v>
      </c>
      <c r="J46">
        <v>216.76599999999999</v>
      </c>
      <c r="K46" s="59">
        <f>J46*Calibration!$L$17</f>
        <v>21.851191016219595</v>
      </c>
      <c r="L46" s="59" t="s">
        <v>277</v>
      </c>
      <c r="M46" s="51" t="s">
        <v>40</v>
      </c>
      <c r="N46" s="56" t="str">
        <f>IF(K46&lt;0.1,"Below LOD",IF(K46&gt;Calibration!$L$20,IF('Record Sheet'!L46="All in solution","Greater than experimental limits","Within experimental limits"),"Within experimental limits"))</f>
        <v>Within experimental limits</v>
      </c>
      <c r="O46" s="57" t="str">
        <f>VLOOKUP(F46,'Material Form-Pattern'!$A$4:$D$27,4,TRUE)</f>
        <v/>
      </c>
      <c r="Q46" s="150" t="str">
        <f>CONCATENATE('Experimental Description'!$B$3,"-",'Experimental Description'!$B$2,"-",'Experimental Description'!$B$7,"-",'Experimental Description'!$C$5,"-",'Experimental Description'!$B$6,"-","Line ",'Record Sheet'!A46)</f>
        <v>E17-001679-AZD3293-AZ13530938-310117-1-Line 45</v>
      </c>
      <c r="R46" s="150" t="str">
        <f t="shared" si="47"/>
        <v>AZD3293</v>
      </c>
      <c r="S46" s="150" t="str">
        <f t="shared" si="48"/>
        <v>E17-001679</v>
      </c>
      <c r="T46" s="150" t="str">
        <f t="shared" si="49"/>
        <v>Holly Carter</v>
      </c>
      <c r="U46" s="150" t="str">
        <f t="shared" si="50"/>
        <v>31-01-17</v>
      </c>
      <c r="V46" s="150" t="str">
        <f t="shared" si="51"/>
        <v>1</v>
      </c>
      <c r="W46" s="150" t="str">
        <f t="shared" si="52"/>
        <v>AZ13530938</v>
      </c>
      <c r="X46" s="150">
        <f t="shared" si="53"/>
        <v>0</v>
      </c>
      <c r="Y46" s="150">
        <f t="shared" si="54"/>
        <v>83</v>
      </c>
      <c r="Z46" s="150" t="str">
        <f t="shared" si="54"/>
        <v>Not Known</v>
      </c>
      <c r="AA46" s="150" t="str">
        <f t="shared" si="55"/>
        <v xml:space="preserve">Manual </v>
      </c>
      <c r="AB46" s="150" t="str">
        <f t="shared" si="56"/>
        <v>Excess Solid Manual</v>
      </c>
      <c r="AC46" s="150">
        <f t="shared" si="57"/>
        <v>0</v>
      </c>
      <c r="AD46" s="150">
        <f t="shared" si="58"/>
        <v>0</v>
      </c>
      <c r="AE46" s="150" t="str">
        <f t="shared" si="59"/>
        <v>No</v>
      </c>
      <c r="AF46" s="150">
        <f t="shared" si="101"/>
        <v>0</v>
      </c>
      <c r="AG46" s="150">
        <f t="shared" si="60"/>
        <v>0</v>
      </c>
      <c r="AH46" s="150" t="str">
        <f t="shared" si="61"/>
        <v>CC1=NC2(N=C1N)c3cc(Br)ccc3CC24CCCCC4</v>
      </c>
      <c r="AI46" s="150">
        <f t="shared" si="62"/>
        <v>5</v>
      </c>
      <c r="AJ46" s="150">
        <f t="shared" si="63"/>
        <v>100</v>
      </c>
      <c r="AK46" s="150">
        <f t="shared" si="64"/>
        <v>31</v>
      </c>
      <c r="AL46" s="150">
        <f t="shared" si="65"/>
        <v>9.9200999999999997</v>
      </c>
      <c r="AM46" s="150">
        <f t="shared" si="66"/>
        <v>0.10080543542907834</v>
      </c>
      <c r="AN46" s="150">
        <f t="shared" si="67"/>
        <v>0.99980000000000002</v>
      </c>
      <c r="AO46" s="150">
        <f t="shared" si="68"/>
        <v>32</v>
      </c>
      <c r="AP46" s="150">
        <f t="shared" si="69"/>
        <v>60</v>
      </c>
      <c r="AQ46" s="150" t="str">
        <f t="shared" si="70"/>
        <v>UPLC</v>
      </c>
      <c r="AR46" s="150" t="str">
        <f t="shared" si="71"/>
        <v>CH238</v>
      </c>
      <c r="AS46" s="150" t="str">
        <f t="shared" si="72"/>
        <v>Single Wavelength</v>
      </c>
      <c r="AT46" s="150" t="str">
        <f t="shared" si="73"/>
        <v>Chan_238,PC_Miscellaneous,AZD3293 - 0938 int - sol</v>
      </c>
      <c r="AU46" s="150" t="str">
        <f t="shared" si="74"/>
        <v>AZD3293 int</v>
      </c>
      <c r="AV46" s="150" t="str">
        <f t="shared" si="75"/>
        <v>HPLC filter vial</v>
      </c>
      <c r="AW46" s="150">
        <f t="shared" si="76"/>
        <v>500</v>
      </c>
      <c r="AX46" s="150">
        <f t="shared" si="77"/>
        <v>50</v>
      </c>
      <c r="AY46" s="150" t="str">
        <f t="shared" si="78"/>
        <v>Vortex</v>
      </c>
      <c r="AZ46" s="150">
        <f t="shared" si="79"/>
        <v>22</v>
      </c>
      <c r="BA46" s="150">
        <f t="shared" si="80"/>
        <v>20</v>
      </c>
      <c r="BB46" s="150">
        <f t="shared" si="81"/>
        <v>600</v>
      </c>
      <c r="BC46" s="150" t="str">
        <f t="shared" si="82"/>
        <v>Filter Vial</v>
      </c>
      <c r="BD46" s="150">
        <f t="shared" si="83"/>
        <v>40</v>
      </c>
      <c r="BE46" s="150">
        <f t="shared" si="84"/>
        <v>1200</v>
      </c>
      <c r="BF46" s="150" t="str">
        <f t="shared" si="85"/>
        <v>Pipette - PDT</v>
      </c>
      <c r="BG46" s="150">
        <f t="shared" si="86"/>
        <v>50</v>
      </c>
      <c r="BH46" s="150">
        <f t="shared" si="87"/>
        <v>0</v>
      </c>
      <c r="BI46" s="150">
        <f t="shared" si="88"/>
        <v>0</v>
      </c>
      <c r="BJ46" s="150" t="str">
        <f t="shared" si="89"/>
        <v>Yes</v>
      </c>
      <c r="BK46" s="150" t="str">
        <f t="shared" si="90"/>
        <v>Yes</v>
      </c>
      <c r="BL46" s="150" t="str">
        <f t="shared" si="91"/>
        <v>Yes</v>
      </c>
      <c r="BM46" s="150" t="str">
        <f t="shared" si="92"/>
        <v>MeCN:Water (50:50)</v>
      </c>
      <c r="BN46" s="150" t="str">
        <f t="shared" si="93"/>
        <v>Pipette - ADT - 6 channel</v>
      </c>
      <c r="BO46" s="150">
        <f t="shared" si="94"/>
        <v>1200</v>
      </c>
      <c r="BP46" s="150">
        <f t="shared" si="95"/>
        <v>0</v>
      </c>
      <c r="BQ46" s="150" t="str">
        <f t="shared" si="96"/>
        <v>No</v>
      </c>
      <c r="BR46" s="150">
        <f t="shared" si="97"/>
        <v>3</v>
      </c>
      <c r="BS46" s="150">
        <f t="shared" si="98"/>
        <v>1</v>
      </c>
      <c r="BT46" s="150">
        <f t="shared" si="99"/>
        <v>284</v>
      </c>
      <c r="BU46" s="150">
        <f t="shared" si="100"/>
        <v>1</v>
      </c>
    </row>
    <row r="47" spans="1:73" x14ac:dyDescent="0.25">
      <c r="A47" s="1">
        <v>46</v>
      </c>
      <c r="B47" t="s">
        <v>246</v>
      </c>
      <c r="C47" t="str">
        <f t="shared" si="0"/>
        <v>D4</v>
      </c>
      <c r="D47" t="str">
        <f t="shared" si="1"/>
        <v>1</v>
      </c>
      <c r="E47" t="str">
        <f t="shared" si="2"/>
        <v>1</v>
      </c>
      <c r="F47" s="56">
        <f>VLOOKUP(C47,'Experimental Design'!$A$2:$C$25,2)</f>
        <v>16</v>
      </c>
      <c r="G47" s="51">
        <f>'Experimental Description'!$B$51</f>
        <v>284</v>
      </c>
      <c r="H47" s="51">
        <f>'Experimental Description'!$B$52</f>
        <v>1</v>
      </c>
      <c r="I47" t="str">
        <f>VLOOKUP(F47,'Experimental Design'!$B$1:$C$25,2)</f>
        <v>Heptane</v>
      </c>
      <c r="J47">
        <v>0.53400000000000003</v>
      </c>
      <c r="K47" s="59">
        <f>J47*Calibration!$L$17</f>
        <v>5.3830102519127836E-2</v>
      </c>
      <c r="L47" s="59" t="s">
        <v>277</v>
      </c>
      <c r="M47" s="51" t="s">
        <v>40</v>
      </c>
      <c r="N47" s="56" t="str">
        <f>IF(K47&lt;0.1,"Below LOD",IF(K47&gt;Calibration!$L$20,IF('Record Sheet'!L47="All in solution","Greater than experimental limits","Within experimental limits"),"Within experimental limits"))</f>
        <v>Below LOD</v>
      </c>
      <c r="O47" s="57" t="str">
        <f>VLOOKUP(F47,'Material Form-Pattern'!$A$4:$D$27,4,TRUE)</f>
        <v/>
      </c>
      <c r="Q47" s="150" t="str">
        <f>CONCATENATE('Experimental Description'!$B$3,"-",'Experimental Description'!$B$2,"-",'Experimental Description'!$B$7,"-",'Experimental Description'!$C$5,"-",'Experimental Description'!$B$6,"-","Line ",'Record Sheet'!A47)</f>
        <v>E17-001679-AZD3293-AZ13530938-310117-1-Line 46</v>
      </c>
      <c r="R47" s="150" t="str">
        <f t="shared" si="47"/>
        <v>AZD3293</v>
      </c>
      <c r="S47" s="150" t="str">
        <f t="shared" si="48"/>
        <v>E17-001679</v>
      </c>
      <c r="T47" s="150" t="str">
        <f t="shared" si="49"/>
        <v>Holly Carter</v>
      </c>
      <c r="U47" s="150" t="str">
        <f t="shared" si="50"/>
        <v>31-01-17</v>
      </c>
      <c r="V47" s="150" t="str">
        <f t="shared" si="51"/>
        <v>1</v>
      </c>
      <c r="W47" s="150" t="str">
        <f t="shared" si="52"/>
        <v>AZ13530938</v>
      </c>
      <c r="X47" s="150">
        <f t="shared" si="53"/>
        <v>0</v>
      </c>
      <c r="Y47" s="150">
        <f t="shared" si="54"/>
        <v>83</v>
      </c>
      <c r="Z47" s="150" t="str">
        <f t="shared" si="54"/>
        <v>Not Known</v>
      </c>
      <c r="AA47" s="150" t="str">
        <f t="shared" si="55"/>
        <v xml:space="preserve">Manual </v>
      </c>
      <c r="AB47" s="150" t="str">
        <f t="shared" si="56"/>
        <v>Excess Solid Manual</v>
      </c>
      <c r="AC47" s="150">
        <f t="shared" si="57"/>
        <v>0</v>
      </c>
      <c r="AD47" s="150">
        <f t="shared" si="58"/>
        <v>0</v>
      </c>
      <c r="AE47" s="150" t="str">
        <f t="shared" si="59"/>
        <v>No</v>
      </c>
      <c r="AF47" s="150">
        <f t="shared" si="101"/>
        <v>0</v>
      </c>
      <c r="AG47" s="150">
        <f t="shared" si="60"/>
        <v>0</v>
      </c>
      <c r="AH47" s="150" t="str">
        <f t="shared" si="61"/>
        <v>CC1=NC2(N=C1N)c3cc(Br)ccc3CC24CCCCC4</v>
      </c>
      <c r="AI47" s="150">
        <f t="shared" si="62"/>
        <v>5</v>
      </c>
      <c r="AJ47" s="150">
        <f t="shared" si="63"/>
        <v>100</v>
      </c>
      <c r="AK47" s="150">
        <f t="shared" si="64"/>
        <v>31</v>
      </c>
      <c r="AL47" s="150">
        <f t="shared" si="65"/>
        <v>9.9200999999999997</v>
      </c>
      <c r="AM47" s="150">
        <f t="shared" si="66"/>
        <v>0.10080543542907834</v>
      </c>
      <c r="AN47" s="150">
        <f t="shared" si="67"/>
        <v>0.99980000000000002</v>
      </c>
      <c r="AO47" s="150">
        <f t="shared" si="68"/>
        <v>32</v>
      </c>
      <c r="AP47" s="150">
        <f t="shared" si="69"/>
        <v>60</v>
      </c>
      <c r="AQ47" s="150" t="str">
        <f t="shared" si="70"/>
        <v>UPLC</v>
      </c>
      <c r="AR47" s="150" t="str">
        <f t="shared" si="71"/>
        <v>CH238</v>
      </c>
      <c r="AS47" s="150" t="str">
        <f t="shared" si="72"/>
        <v>Single Wavelength</v>
      </c>
      <c r="AT47" s="150" t="str">
        <f t="shared" si="73"/>
        <v>Chan_238,PC_Miscellaneous,AZD3293 - 0938 int - sol</v>
      </c>
      <c r="AU47" s="150" t="str">
        <f t="shared" si="74"/>
        <v>AZD3293 int</v>
      </c>
      <c r="AV47" s="150" t="str">
        <f t="shared" si="75"/>
        <v>HPLC filter vial</v>
      </c>
      <c r="AW47" s="150">
        <f t="shared" si="76"/>
        <v>500</v>
      </c>
      <c r="AX47" s="150">
        <f t="shared" si="77"/>
        <v>50</v>
      </c>
      <c r="AY47" s="150" t="str">
        <f t="shared" si="78"/>
        <v>Vortex</v>
      </c>
      <c r="AZ47" s="150">
        <f t="shared" si="79"/>
        <v>22</v>
      </c>
      <c r="BA47" s="150">
        <f t="shared" si="80"/>
        <v>20</v>
      </c>
      <c r="BB47" s="150">
        <f t="shared" si="81"/>
        <v>600</v>
      </c>
      <c r="BC47" s="150" t="str">
        <f t="shared" si="82"/>
        <v>Filter Vial</v>
      </c>
      <c r="BD47" s="150">
        <f t="shared" si="83"/>
        <v>40</v>
      </c>
      <c r="BE47" s="150">
        <f t="shared" si="84"/>
        <v>1200</v>
      </c>
      <c r="BF47" s="150" t="str">
        <f t="shared" si="85"/>
        <v>Pipette - PDT</v>
      </c>
      <c r="BG47" s="150">
        <f t="shared" si="86"/>
        <v>50</v>
      </c>
      <c r="BH47" s="150">
        <f t="shared" si="87"/>
        <v>0</v>
      </c>
      <c r="BI47" s="150">
        <f t="shared" si="88"/>
        <v>0</v>
      </c>
      <c r="BJ47" s="150" t="str">
        <f t="shared" si="89"/>
        <v>Yes</v>
      </c>
      <c r="BK47" s="150" t="str">
        <f t="shared" si="90"/>
        <v>Yes</v>
      </c>
      <c r="BL47" s="150" t="str">
        <f t="shared" si="91"/>
        <v>Yes</v>
      </c>
      <c r="BM47" s="150" t="str">
        <f t="shared" si="92"/>
        <v>MeCN:Water (50:50)</v>
      </c>
      <c r="BN47" s="150" t="str">
        <f t="shared" si="93"/>
        <v>Pipette - ADT - 6 channel</v>
      </c>
      <c r="BO47" s="150">
        <f t="shared" si="94"/>
        <v>1200</v>
      </c>
      <c r="BP47" s="150">
        <f t="shared" si="95"/>
        <v>0</v>
      </c>
      <c r="BQ47" s="150" t="str">
        <f t="shared" si="96"/>
        <v>No</v>
      </c>
      <c r="BR47" s="150">
        <f t="shared" si="97"/>
        <v>3</v>
      </c>
      <c r="BS47" s="150">
        <f t="shared" si="98"/>
        <v>1</v>
      </c>
      <c r="BT47" s="150">
        <f t="shared" si="99"/>
        <v>284</v>
      </c>
      <c r="BU47" s="150">
        <f t="shared" si="100"/>
        <v>1</v>
      </c>
    </row>
    <row r="48" spans="1:73" x14ac:dyDescent="0.25">
      <c r="A48" s="1">
        <v>47</v>
      </c>
      <c r="B48" t="s">
        <v>247</v>
      </c>
      <c r="C48" t="str">
        <f t="shared" si="0"/>
        <v>D4</v>
      </c>
      <c r="D48" t="str">
        <f t="shared" si="1"/>
        <v>2</v>
      </c>
      <c r="E48" t="str">
        <f t="shared" si="2"/>
        <v>1</v>
      </c>
      <c r="F48" s="56">
        <f>VLOOKUP(C48,'Experimental Design'!$A$2:$C$25,2)</f>
        <v>16</v>
      </c>
      <c r="G48" s="51">
        <f>'Experimental Description'!$B$51</f>
        <v>284</v>
      </c>
      <c r="H48" s="51">
        <f>'Experimental Description'!$B$52</f>
        <v>1</v>
      </c>
      <c r="I48" t="str">
        <f>VLOOKUP(F48,'Experimental Design'!$B$1:$C$25,2)</f>
        <v>Heptane</v>
      </c>
      <c r="J48">
        <v>0.51800000000000002</v>
      </c>
      <c r="K48" s="59">
        <f>J48*Calibration!$L$17</f>
        <v>5.221721555226258E-2</v>
      </c>
      <c r="L48" s="59" t="s">
        <v>277</v>
      </c>
      <c r="M48" s="51" t="s">
        <v>40</v>
      </c>
      <c r="N48" s="56" t="str">
        <f>IF(K48&lt;0.1,"Below LOD",IF(K48&gt;Calibration!$L$20,IF('Record Sheet'!L48="All in solution","Greater than experimental limits","Within experimental limits"),"Within experimental limits"))</f>
        <v>Below LOD</v>
      </c>
      <c r="O48" s="57" t="str">
        <f>VLOOKUP(F48,'Material Form-Pattern'!$A$4:$D$27,4,TRUE)</f>
        <v/>
      </c>
      <c r="Q48" s="150" t="str">
        <f>CONCATENATE('Experimental Description'!$B$3,"-",'Experimental Description'!$B$2,"-",'Experimental Description'!$B$7,"-",'Experimental Description'!$C$5,"-",'Experimental Description'!$B$6,"-","Line ",'Record Sheet'!A48)</f>
        <v>E17-001679-AZD3293-AZ13530938-310117-1-Line 47</v>
      </c>
      <c r="R48" s="150" t="str">
        <f t="shared" si="47"/>
        <v>AZD3293</v>
      </c>
      <c r="S48" s="150" t="str">
        <f t="shared" si="48"/>
        <v>E17-001679</v>
      </c>
      <c r="T48" s="150" t="str">
        <f t="shared" si="49"/>
        <v>Holly Carter</v>
      </c>
      <c r="U48" s="150" t="str">
        <f t="shared" si="50"/>
        <v>31-01-17</v>
      </c>
      <c r="V48" s="150" t="str">
        <f t="shared" si="51"/>
        <v>1</v>
      </c>
      <c r="W48" s="150" t="str">
        <f t="shared" si="52"/>
        <v>AZ13530938</v>
      </c>
      <c r="X48" s="150">
        <f t="shared" si="53"/>
        <v>0</v>
      </c>
      <c r="Y48" s="150">
        <f t="shared" si="54"/>
        <v>83</v>
      </c>
      <c r="Z48" s="150" t="str">
        <f t="shared" si="54"/>
        <v>Not Known</v>
      </c>
      <c r="AA48" s="150" t="str">
        <f t="shared" si="55"/>
        <v xml:space="preserve">Manual </v>
      </c>
      <c r="AB48" s="150" t="str">
        <f t="shared" si="56"/>
        <v>Excess Solid Manual</v>
      </c>
      <c r="AC48" s="150">
        <f t="shared" si="57"/>
        <v>0</v>
      </c>
      <c r="AD48" s="150">
        <f t="shared" si="58"/>
        <v>0</v>
      </c>
      <c r="AE48" s="150" t="str">
        <f t="shared" si="59"/>
        <v>No</v>
      </c>
      <c r="AF48" s="150">
        <f t="shared" si="101"/>
        <v>0</v>
      </c>
      <c r="AG48" s="150">
        <f t="shared" si="60"/>
        <v>0</v>
      </c>
      <c r="AH48" s="150" t="str">
        <f t="shared" si="61"/>
        <v>CC1=NC2(N=C1N)c3cc(Br)ccc3CC24CCCCC4</v>
      </c>
      <c r="AI48" s="150">
        <f t="shared" si="62"/>
        <v>5</v>
      </c>
      <c r="AJ48" s="150">
        <f t="shared" si="63"/>
        <v>100</v>
      </c>
      <c r="AK48" s="150">
        <f t="shared" si="64"/>
        <v>31</v>
      </c>
      <c r="AL48" s="150">
        <f t="shared" si="65"/>
        <v>9.9200999999999997</v>
      </c>
      <c r="AM48" s="150">
        <f t="shared" si="66"/>
        <v>0.10080543542907834</v>
      </c>
      <c r="AN48" s="150">
        <f t="shared" si="67"/>
        <v>0.99980000000000002</v>
      </c>
      <c r="AO48" s="150">
        <f t="shared" si="68"/>
        <v>32</v>
      </c>
      <c r="AP48" s="150">
        <f t="shared" si="69"/>
        <v>60</v>
      </c>
      <c r="AQ48" s="150" t="str">
        <f t="shared" si="70"/>
        <v>UPLC</v>
      </c>
      <c r="AR48" s="150" t="str">
        <f t="shared" si="71"/>
        <v>CH238</v>
      </c>
      <c r="AS48" s="150" t="str">
        <f t="shared" si="72"/>
        <v>Single Wavelength</v>
      </c>
      <c r="AT48" s="150" t="str">
        <f t="shared" si="73"/>
        <v>Chan_238,PC_Miscellaneous,AZD3293 - 0938 int - sol</v>
      </c>
      <c r="AU48" s="150" t="str">
        <f t="shared" si="74"/>
        <v>AZD3293 int</v>
      </c>
      <c r="AV48" s="150" t="str">
        <f t="shared" si="75"/>
        <v>HPLC filter vial</v>
      </c>
      <c r="AW48" s="150">
        <f t="shared" si="76"/>
        <v>500</v>
      </c>
      <c r="AX48" s="150">
        <f t="shared" si="77"/>
        <v>50</v>
      </c>
      <c r="AY48" s="150" t="str">
        <f t="shared" si="78"/>
        <v>Vortex</v>
      </c>
      <c r="AZ48" s="150">
        <f t="shared" si="79"/>
        <v>22</v>
      </c>
      <c r="BA48" s="150">
        <f t="shared" si="80"/>
        <v>20</v>
      </c>
      <c r="BB48" s="150">
        <f t="shared" si="81"/>
        <v>600</v>
      </c>
      <c r="BC48" s="150" t="str">
        <f t="shared" si="82"/>
        <v>Filter Vial</v>
      </c>
      <c r="BD48" s="150">
        <f t="shared" si="83"/>
        <v>40</v>
      </c>
      <c r="BE48" s="150">
        <f t="shared" si="84"/>
        <v>1200</v>
      </c>
      <c r="BF48" s="150" t="str">
        <f t="shared" si="85"/>
        <v>Pipette - PDT</v>
      </c>
      <c r="BG48" s="150">
        <f t="shared" si="86"/>
        <v>50</v>
      </c>
      <c r="BH48" s="150">
        <f t="shared" si="87"/>
        <v>0</v>
      </c>
      <c r="BI48" s="150">
        <f t="shared" si="88"/>
        <v>0</v>
      </c>
      <c r="BJ48" s="150" t="str">
        <f t="shared" si="89"/>
        <v>Yes</v>
      </c>
      <c r="BK48" s="150" t="str">
        <f t="shared" si="90"/>
        <v>Yes</v>
      </c>
      <c r="BL48" s="150" t="str">
        <f t="shared" si="91"/>
        <v>Yes</v>
      </c>
      <c r="BM48" s="150" t="str">
        <f t="shared" si="92"/>
        <v>MeCN:Water (50:50)</v>
      </c>
      <c r="BN48" s="150" t="str">
        <f t="shared" si="93"/>
        <v>Pipette - ADT - 6 channel</v>
      </c>
      <c r="BO48" s="150">
        <f t="shared" si="94"/>
        <v>1200</v>
      </c>
      <c r="BP48" s="150">
        <f t="shared" si="95"/>
        <v>0</v>
      </c>
      <c r="BQ48" s="150" t="str">
        <f t="shared" si="96"/>
        <v>No</v>
      </c>
      <c r="BR48" s="150">
        <f t="shared" si="97"/>
        <v>3</v>
      </c>
      <c r="BS48" s="150">
        <f t="shared" si="98"/>
        <v>1</v>
      </c>
      <c r="BT48" s="150">
        <f t="shared" si="99"/>
        <v>284</v>
      </c>
      <c r="BU48" s="150">
        <f t="shared" si="100"/>
        <v>1</v>
      </c>
    </row>
    <row r="49" spans="1:73" x14ac:dyDescent="0.25">
      <c r="A49" s="1">
        <v>48</v>
      </c>
      <c r="B49" t="s">
        <v>248</v>
      </c>
      <c r="C49" t="str">
        <f t="shared" si="0"/>
        <v>D4</v>
      </c>
      <c r="D49" t="str">
        <f t="shared" si="1"/>
        <v>3</v>
      </c>
      <c r="E49" t="str">
        <f t="shared" si="2"/>
        <v>1</v>
      </c>
      <c r="F49" s="56">
        <f>VLOOKUP(C49,'Experimental Design'!$A$2:$C$25,2)</f>
        <v>16</v>
      </c>
      <c r="G49" s="51">
        <f>'Experimental Description'!$B$51</f>
        <v>284</v>
      </c>
      <c r="H49" s="51">
        <f>'Experimental Description'!$B$52</f>
        <v>1</v>
      </c>
      <c r="I49" t="str">
        <f>VLOOKUP(F49,'Experimental Design'!$B$1:$C$25,2)</f>
        <v>Heptane</v>
      </c>
      <c r="J49">
        <v>0.49399999999999999</v>
      </c>
      <c r="K49" s="59">
        <f>J49*Calibration!$L$17</f>
        <v>4.9797885101964701E-2</v>
      </c>
      <c r="L49" s="59" t="s">
        <v>277</v>
      </c>
      <c r="M49" s="51" t="s">
        <v>40</v>
      </c>
      <c r="N49" s="56" t="str">
        <f>IF(K49&lt;0.1,"Below LOD",IF(K49&gt;Calibration!$L$20,IF('Record Sheet'!L49="All in solution","Greater than experimental limits","Within experimental limits"),"Within experimental limits"))</f>
        <v>Below LOD</v>
      </c>
      <c r="O49" s="57" t="str">
        <f>VLOOKUP(F49,'Material Form-Pattern'!$A$4:$D$27,4,TRUE)</f>
        <v/>
      </c>
      <c r="Q49" s="150" t="str">
        <f>CONCATENATE('Experimental Description'!$B$3,"-",'Experimental Description'!$B$2,"-",'Experimental Description'!$B$7,"-",'Experimental Description'!$C$5,"-",'Experimental Description'!$B$6,"-","Line ",'Record Sheet'!A49)</f>
        <v>E17-001679-AZD3293-AZ13530938-310117-1-Line 48</v>
      </c>
      <c r="R49" s="150" t="str">
        <f t="shared" si="47"/>
        <v>AZD3293</v>
      </c>
      <c r="S49" s="150" t="str">
        <f t="shared" si="48"/>
        <v>E17-001679</v>
      </c>
      <c r="T49" s="150" t="str">
        <f t="shared" si="49"/>
        <v>Holly Carter</v>
      </c>
      <c r="U49" s="150" t="str">
        <f t="shared" si="50"/>
        <v>31-01-17</v>
      </c>
      <c r="V49" s="150" t="str">
        <f t="shared" si="51"/>
        <v>1</v>
      </c>
      <c r="W49" s="150" t="str">
        <f t="shared" si="52"/>
        <v>AZ13530938</v>
      </c>
      <c r="X49" s="150">
        <f t="shared" si="53"/>
        <v>0</v>
      </c>
      <c r="Y49" s="150">
        <f t="shared" si="54"/>
        <v>83</v>
      </c>
      <c r="Z49" s="150" t="str">
        <f t="shared" si="54"/>
        <v>Not Known</v>
      </c>
      <c r="AA49" s="150" t="str">
        <f t="shared" si="55"/>
        <v xml:space="preserve">Manual </v>
      </c>
      <c r="AB49" s="150" t="str">
        <f t="shared" si="56"/>
        <v>Excess Solid Manual</v>
      </c>
      <c r="AC49" s="150">
        <f t="shared" si="57"/>
        <v>0</v>
      </c>
      <c r="AD49" s="150">
        <f t="shared" si="58"/>
        <v>0</v>
      </c>
      <c r="AE49" s="150" t="str">
        <f t="shared" si="59"/>
        <v>No</v>
      </c>
      <c r="AF49" s="150">
        <f t="shared" si="101"/>
        <v>0</v>
      </c>
      <c r="AG49" s="150">
        <f t="shared" si="60"/>
        <v>0</v>
      </c>
      <c r="AH49" s="150" t="str">
        <f t="shared" si="61"/>
        <v>CC1=NC2(N=C1N)c3cc(Br)ccc3CC24CCCCC4</v>
      </c>
      <c r="AI49" s="150">
        <f t="shared" si="62"/>
        <v>5</v>
      </c>
      <c r="AJ49" s="150">
        <f t="shared" si="63"/>
        <v>100</v>
      </c>
      <c r="AK49" s="150">
        <f t="shared" si="64"/>
        <v>31</v>
      </c>
      <c r="AL49" s="150">
        <f t="shared" si="65"/>
        <v>9.9200999999999997</v>
      </c>
      <c r="AM49" s="150">
        <f t="shared" si="66"/>
        <v>0.10080543542907834</v>
      </c>
      <c r="AN49" s="150">
        <f t="shared" si="67"/>
        <v>0.99980000000000002</v>
      </c>
      <c r="AO49" s="150">
        <f t="shared" si="68"/>
        <v>32</v>
      </c>
      <c r="AP49" s="150">
        <f t="shared" si="69"/>
        <v>60</v>
      </c>
      <c r="AQ49" s="150" t="str">
        <f t="shared" si="70"/>
        <v>UPLC</v>
      </c>
      <c r="AR49" s="150" t="str">
        <f t="shared" si="71"/>
        <v>CH238</v>
      </c>
      <c r="AS49" s="150" t="str">
        <f t="shared" si="72"/>
        <v>Single Wavelength</v>
      </c>
      <c r="AT49" s="150" t="str">
        <f t="shared" si="73"/>
        <v>Chan_238,PC_Miscellaneous,AZD3293 - 0938 int - sol</v>
      </c>
      <c r="AU49" s="150" t="str">
        <f t="shared" si="74"/>
        <v>AZD3293 int</v>
      </c>
      <c r="AV49" s="150" t="str">
        <f t="shared" si="75"/>
        <v>HPLC filter vial</v>
      </c>
      <c r="AW49" s="150">
        <f t="shared" si="76"/>
        <v>500</v>
      </c>
      <c r="AX49" s="150">
        <f t="shared" si="77"/>
        <v>50</v>
      </c>
      <c r="AY49" s="150" t="str">
        <f t="shared" si="78"/>
        <v>Vortex</v>
      </c>
      <c r="AZ49" s="150">
        <f t="shared" si="79"/>
        <v>22</v>
      </c>
      <c r="BA49" s="150">
        <f t="shared" si="80"/>
        <v>20</v>
      </c>
      <c r="BB49" s="150">
        <f t="shared" si="81"/>
        <v>600</v>
      </c>
      <c r="BC49" s="150" t="str">
        <f t="shared" si="82"/>
        <v>Filter Vial</v>
      </c>
      <c r="BD49" s="150">
        <f t="shared" si="83"/>
        <v>40</v>
      </c>
      <c r="BE49" s="150">
        <f t="shared" si="84"/>
        <v>1200</v>
      </c>
      <c r="BF49" s="150" t="str">
        <f t="shared" si="85"/>
        <v>Pipette - PDT</v>
      </c>
      <c r="BG49" s="150">
        <f t="shared" si="86"/>
        <v>50</v>
      </c>
      <c r="BH49" s="150">
        <f t="shared" si="87"/>
        <v>0</v>
      </c>
      <c r="BI49" s="150">
        <f t="shared" si="88"/>
        <v>0</v>
      </c>
      <c r="BJ49" s="150" t="str">
        <f t="shared" si="89"/>
        <v>Yes</v>
      </c>
      <c r="BK49" s="150" t="str">
        <f t="shared" si="90"/>
        <v>Yes</v>
      </c>
      <c r="BL49" s="150" t="str">
        <f t="shared" si="91"/>
        <v>Yes</v>
      </c>
      <c r="BM49" s="150" t="str">
        <f t="shared" si="92"/>
        <v>MeCN:Water (50:50)</v>
      </c>
      <c r="BN49" s="150" t="str">
        <f t="shared" si="93"/>
        <v>Pipette - ADT - 6 channel</v>
      </c>
      <c r="BO49" s="150">
        <f t="shared" si="94"/>
        <v>1200</v>
      </c>
      <c r="BP49" s="150">
        <f t="shared" si="95"/>
        <v>0</v>
      </c>
      <c r="BQ49" s="150" t="str">
        <f t="shared" si="96"/>
        <v>No</v>
      </c>
      <c r="BR49" s="150">
        <f t="shared" si="97"/>
        <v>3</v>
      </c>
      <c r="BS49" s="150">
        <f t="shared" si="98"/>
        <v>1</v>
      </c>
      <c r="BT49" s="150">
        <f t="shared" si="99"/>
        <v>284</v>
      </c>
      <c r="BU49" s="150">
        <f t="shared" si="100"/>
        <v>1</v>
      </c>
    </row>
    <row r="50" spans="1:73" x14ac:dyDescent="0.25">
      <c r="A50" s="1">
        <v>49</v>
      </c>
      <c r="B50" t="s">
        <v>249</v>
      </c>
      <c r="C50" t="str">
        <f t="shared" si="0"/>
        <v>E1</v>
      </c>
      <c r="D50" t="str">
        <f t="shared" si="1"/>
        <v>1</v>
      </c>
      <c r="E50" t="str">
        <f t="shared" si="2"/>
        <v>1</v>
      </c>
      <c r="F50" s="56">
        <f>VLOOKUP(C50,'Experimental Design'!$A$2:$C$25,2)</f>
        <v>17</v>
      </c>
      <c r="G50" s="51">
        <f>'Experimental Description'!$B$51</f>
        <v>284</v>
      </c>
      <c r="H50" s="51">
        <f>'Experimental Description'!$B$52</f>
        <v>1</v>
      </c>
      <c r="I50" t="str">
        <f>VLOOKUP(F50,'Experimental Design'!$B$1:$C$25,2)</f>
        <v>i-Propanol</v>
      </c>
      <c r="J50">
        <v>605.61</v>
      </c>
      <c r="K50" s="59">
        <f>J50*Calibration!$L$17</f>
        <v>61.048779750204133</v>
      </c>
      <c r="L50" s="59" t="s">
        <v>276</v>
      </c>
      <c r="M50" s="51" t="s">
        <v>40</v>
      </c>
      <c r="N50" s="56" t="str">
        <f>IF(K50&lt;0.1,"Below LOD",IF(K50&gt;Calibration!$L$20,IF('Record Sheet'!L50="All in solution","Greater than experimental limits","Within experimental limits"),"Within experimental limits"))</f>
        <v>Greater than experimental limits</v>
      </c>
      <c r="O50" s="57" t="str">
        <f>VLOOKUP(F50,'Material Form-Pattern'!$A$4:$D$27,4,TRUE)</f>
        <v/>
      </c>
      <c r="Q50" s="150" t="str">
        <f>CONCATENATE('Experimental Description'!$B$3,"-",'Experimental Description'!$B$2,"-",'Experimental Description'!$B$7,"-",'Experimental Description'!$C$5,"-",'Experimental Description'!$B$6,"-","Line ",'Record Sheet'!A50)</f>
        <v>E17-001679-AZD3293-AZ13530938-310117-1-Line 49</v>
      </c>
      <c r="R50" s="150" t="str">
        <f t="shared" si="47"/>
        <v>AZD3293</v>
      </c>
      <c r="S50" s="150" t="str">
        <f t="shared" si="48"/>
        <v>E17-001679</v>
      </c>
      <c r="T50" s="150" t="str">
        <f t="shared" si="49"/>
        <v>Holly Carter</v>
      </c>
      <c r="U50" s="150" t="str">
        <f t="shared" si="50"/>
        <v>31-01-17</v>
      </c>
      <c r="V50" s="150" t="str">
        <f t="shared" si="51"/>
        <v>1</v>
      </c>
      <c r="W50" s="150" t="str">
        <f t="shared" si="52"/>
        <v>AZ13530938</v>
      </c>
      <c r="X50" s="150">
        <f t="shared" si="53"/>
        <v>0</v>
      </c>
      <c r="Y50" s="150">
        <f t="shared" si="54"/>
        <v>83</v>
      </c>
      <c r="Z50" s="150" t="str">
        <f t="shared" si="54"/>
        <v>Not Known</v>
      </c>
      <c r="AA50" s="150" t="str">
        <f t="shared" si="55"/>
        <v xml:space="preserve">Manual </v>
      </c>
      <c r="AB50" s="150" t="str">
        <f t="shared" si="56"/>
        <v>Excess Solid Manual</v>
      </c>
      <c r="AC50" s="150">
        <f t="shared" si="57"/>
        <v>0</v>
      </c>
      <c r="AD50" s="150">
        <f t="shared" si="58"/>
        <v>0</v>
      </c>
      <c r="AE50" s="150" t="str">
        <f t="shared" si="59"/>
        <v>No</v>
      </c>
      <c r="AF50" s="150">
        <f t="shared" si="101"/>
        <v>0</v>
      </c>
      <c r="AG50" s="150">
        <f t="shared" si="60"/>
        <v>0</v>
      </c>
      <c r="AH50" s="150" t="str">
        <f t="shared" si="61"/>
        <v>CC1=NC2(N=C1N)c3cc(Br)ccc3CC24CCCCC4</v>
      </c>
      <c r="AI50" s="150">
        <f t="shared" si="62"/>
        <v>5</v>
      </c>
      <c r="AJ50" s="150">
        <f t="shared" si="63"/>
        <v>100</v>
      </c>
      <c r="AK50" s="150">
        <f t="shared" si="64"/>
        <v>31</v>
      </c>
      <c r="AL50" s="150">
        <f t="shared" si="65"/>
        <v>9.9200999999999997</v>
      </c>
      <c r="AM50" s="150">
        <f t="shared" si="66"/>
        <v>0.10080543542907834</v>
      </c>
      <c r="AN50" s="150">
        <f t="shared" si="67"/>
        <v>0.99980000000000002</v>
      </c>
      <c r="AO50" s="150">
        <f t="shared" si="68"/>
        <v>32</v>
      </c>
      <c r="AP50" s="150">
        <f t="shared" si="69"/>
        <v>60</v>
      </c>
      <c r="AQ50" s="150" t="str">
        <f t="shared" si="70"/>
        <v>UPLC</v>
      </c>
      <c r="AR50" s="150" t="str">
        <f t="shared" si="71"/>
        <v>CH238</v>
      </c>
      <c r="AS50" s="150" t="str">
        <f t="shared" si="72"/>
        <v>Single Wavelength</v>
      </c>
      <c r="AT50" s="150" t="str">
        <f t="shared" si="73"/>
        <v>Chan_238,PC_Miscellaneous,AZD3293 - 0938 int - sol</v>
      </c>
      <c r="AU50" s="150" t="str">
        <f t="shared" si="74"/>
        <v>AZD3293 int</v>
      </c>
      <c r="AV50" s="150" t="str">
        <f t="shared" si="75"/>
        <v>HPLC filter vial</v>
      </c>
      <c r="AW50" s="150">
        <f t="shared" si="76"/>
        <v>500</v>
      </c>
      <c r="AX50" s="150">
        <f t="shared" si="77"/>
        <v>50</v>
      </c>
      <c r="AY50" s="150" t="str">
        <f t="shared" si="78"/>
        <v>Vortex</v>
      </c>
      <c r="AZ50" s="150">
        <f t="shared" si="79"/>
        <v>22</v>
      </c>
      <c r="BA50" s="150">
        <f t="shared" si="80"/>
        <v>20</v>
      </c>
      <c r="BB50" s="150">
        <f t="shared" si="81"/>
        <v>600</v>
      </c>
      <c r="BC50" s="150" t="str">
        <f t="shared" si="82"/>
        <v>Filter Vial</v>
      </c>
      <c r="BD50" s="150">
        <f t="shared" si="83"/>
        <v>40</v>
      </c>
      <c r="BE50" s="150">
        <f t="shared" si="84"/>
        <v>1200</v>
      </c>
      <c r="BF50" s="150" t="str">
        <f t="shared" si="85"/>
        <v>Pipette - PDT</v>
      </c>
      <c r="BG50" s="150">
        <f t="shared" si="86"/>
        <v>50</v>
      </c>
      <c r="BH50" s="150">
        <f t="shared" si="87"/>
        <v>0</v>
      </c>
      <c r="BI50" s="150">
        <f t="shared" si="88"/>
        <v>0</v>
      </c>
      <c r="BJ50" s="150" t="str">
        <f t="shared" si="89"/>
        <v>Yes</v>
      </c>
      <c r="BK50" s="150" t="str">
        <f t="shared" si="90"/>
        <v>Yes</v>
      </c>
      <c r="BL50" s="150" t="str">
        <f t="shared" si="91"/>
        <v>Yes</v>
      </c>
      <c r="BM50" s="150" t="str">
        <f t="shared" si="92"/>
        <v>MeCN:Water (50:50)</v>
      </c>
      <c r="BN50" s="150" t="str">
        <f t="shared" si="93"/>
        <v>Pipette - ADT - 6 channel</v>
      </c>
      <c r="BO50" s="150">
        <f t="shared" si="94"/>
        <v>1200</v>
      </c>
      <c r="BP50" s="150">
        <f t="shared" si="95"/>
        <v>0</v>
      </c>
      <c r="BQ50" s="150" t="str">
        <f t="shared" si="96"/>
        <v>No</v>
      </c>
      <c r="BR50" s="150">
        <f t="shared" si="97"/>
        <v>3</v>
      </c>
      <c r="BS50" s="150">
        <f t="shared" si="98"/>
        <v>1</v>
      </c>
      <c r="BT50" s="150">
        <f t="shared" si="99"/>
        <v>284</v>
      </c>
      <c r="BU50" s="150">
        <f t="shared" si="100"/>
        <v>1</v>
      </c>
    </row>
    <row r="51" spans="1:73" x14ac:dyDescent="0.25">
      <c r="A51" s="1">
        <v>50</v>
      </c>
      <c r="B51" t="s">
        <v>250</v>
      </c>
      <c r="C51" t="str">
        <f t="shared" si="0"/>
        <v>E1</v>
      </c>
      <c r="D51" t="str">
        <f t="shared" si="1"/>
        <v>2</v>
      </c>
      <c r="E51" t="str">
        <f t="shared" si="2"/>
        <v>1</v>
      </c>
      <c r="F51" s="56">
        <f>VLOOKUP(C51,'Experimental Design'!$A$2:$C$25,2)</f>
        <v>17</v>
      </c>
      <c r="G51" s="51">
        <f>'Experimental Description'!$B$51</f>
        <v>284</v>
      </c>
      <c r="H51" s="51">
        <f>'Experimental Description'!$B$52</f>
        <v>1</v>
      </c>
      <c r="I51" t="str">
        <f>VLOOKUP(F51,'Experimental Design'!$B$1:$C$25,2)</f>
        <v>i-Propanol</v>
      </c>
      <c r="J51">
        <v>614.86900000000003</v>
      </c>
      <c r="K51" s="59">
        <f>J51*Calibration!$L$17</f>
        <v>61.982137276841975</v>
      </c>
      <c r="L51" s="59" t="s">
        <v>276</v>
      </c>
      <c r="M51" s="51" t="s">
        <v>40</v>
      </c>
      <c r="N51" s="56" t="str">
        <f>IF(K51&lt;0.1,"Below LOD",IF(K51&gt;Calibration!$L$20,IF('Record Sheet'!L51="All in solution","Greater than experimental limits","Within experimental limits"),"Within experimental limits"))</f>
        <v>Greater than experimental limits</v>
      </c>
      <c r="O51" s="57" t="str">
        <f>VLOOKUP(F51,'Material Form-Pattern'!$A$4:$D$27,4,TRUE)</f>
        <v/>
      </c>
      <c r="Q51" s="150" t="str">
        <f>CONCATENATE('Experimental Description'!$B$3,"-",'Experimental Description'!$B$2,"-",'Experimental Description'!$B$7,"-",'Experimental Description'!$C$5,"-",'Experimental Description'!$B$6,"-","Line ",'Record Sheet'!A51)</f>
        <v>E17-001679-AZD3293-AZ13530938-310117-1-Line 50</v>
      </c>
      <c r="R51" s="150" t="str">
        <f t="shared" si="47"/>
        <v>AZD3293</v>
      </c>
      <c r="S51" s="150" t="str">
        <f t="shared" si="48"/>
        <v>E17-001679</v>
      </c>
      <c r="T51" s="150" t="str">
        <f t="shared" si="49"/>
        <v>Holly Carter</v>
      </c>
      <c r="U51" s="150" t="str">
        <f t="shared" si="50"/>
        <v>31-01-17</v>
      </c>
      <c r="V51" s="150" t="str">
        <f t="shared" si="51"/>
        <v>1</v>
      </c>
      <c r="W51" s="150" t="str">
        <f t="shared" si="52"/>
        <v>AZ13530938</v>
      </c>
      <c r="X51" s="150">
        <f t="shared" si="53"/>
        <v>0</v>
      </c>
      <c r="Y51" s="150">
        <f t="shared" si="54"/>
        <v>83</v>
      </c>
      <c r="Z51" s="150" t="str">
        <f t="shared" si="54"/>
        <v>Not Known</v>
      </c>
      <c r="AA51" s="150" t="str">
        <f t="shared" si="55"/>
        <v xml:space="preserve">Manual </v>
      </c>
      <c r="AB51" s="150" t="str">
        <f t="shared" si="56"/>
        <v>Excess Solid Manual</v>
      </c>
      <c r="AC51" s="150">
        <f t="shared" si="57"/>
        <v>0</v>
      </c>
      <c r="AD51" s="150">
        <f t="shared" si="58"/>
        <v>0</v>
      </c>
      <c r="AE51" s="150" t="str">
        <f t="shared" si="59"/>
        <v>No</v>
      </c>
      <c r="AF51" s="150">
        <f t="shared" si="101"/>
        <v>0</v>
      </c>
      <c r="AG51" s="150">
        <f t="shared" si="60"/>
        <v>0</v>
      </c>
      <c r="AH51" s="150" t="str">
        <f t="shared" si="61"/>
        <v>CC1=NC2(N=C1N)c3cc(Br)ccc3CC24CCCCC4</v>
      </c>
      <c r="AI51" s="150">
        <f t="shared" si="62"/>
        <v>5</v>
      </c>
      <c r="AJ51" s="150">
        <f t="shared" si="63"/>
        <v>100</v>
      </c>
      <c r="AK51" s="150">
        <f t="shared" si="64"/>
        <v>31</v>
      </c>
      <c r="AL51" s="150">
        <f t="shared" si="65"/>
        <v>9.9200999999999997</v>
      </c>
      <c r="AM51" s="150">
        <f t="shared" si="66"/>
        <v>0.10080543542907834</v>
      </c>
      <c r="AN51" s="150">
        <f t="shared" si="67"/>
        <v>0.99980000000000002</v>
      </c>
      <c r="AO51" s="150">
        <f t="shared" si="68"/>
        <v>32</v>
      </c>
      <c r="AP51" s="150">
        <f t="shared" si="69"/>
        <v>60</v>
      </c>
      <c r="AQ51" s="150" t="str">
        <f t="shared" si="70"/>
        <v>UPLC</v>
      </c>
      <c r="AR51" s="150" t="str">
        <f t="shared" si="71"/>
        <v>CH238</v>
      </c>
      <c r="AS51" s="150" t="str">
        <f t="shared" si="72"/>
        <v>Single Wavelength</v>
      </c>
      <c r="AT51" s="150" t="str">
        <f t="shared" si="73"/>
        <v>Chan_238,PC_Miscellaneous,AZD3293 - 0938 int - sol</v>
      </c>
      <c r="AU51" s="150" t="str">
        <f t="shared" si="74"/>
        <v>AZD3293 int</v>
      </c>
      <c r="AV51" s="150" t="str">
        <f t="shared" si="75"/>
        <v>HPLC filter vial</v>
      </c>
      <c r="AW51" s="150">
        <f t="shared" si="76"/>
        <v>500</v>
      </c>
      <c r="AX51" s="150">
        <f t="shared" si="77"/>
        <v>50</v>
      </c>
      <c r="AY51" s="150" t="str">
        <f t="shared" si="78"/>
        <v>Vortex</v>
      </c>
      <c r="AZ51" s="150">
        <f t="shared" si="79"/>
        <v>22</v>
      </c>
      <c r="BA51" s="150">
        <f t="shared" si="80"/>
        <v>20</v>
      </c>
      <c r="BB51" s="150">
        <f t="shared" si="81"/>
        <v>600</v>
      </c>
      <c r="BC51" s="150" t="str">
        <f t="shared" si="82"/>
        <v>Filter Vial</v>
      </c>
      <c r="BD51" s="150">
        <f t="shared" si="83"/>
        <v>40</v>
      </c>
      <c r="BE51" s="150">
        <f t="shared" si="84"/>
        <v>1200</v>
      </c>
      <c r="BF51" s="150" t="str">
        <f t="shared" si="85"/>
        <v>Pipette - PDT</v>
      </c>
      <c r="BG51" s="150">
        <f t="shared" si="86"/>
        <v>50</v>
      </c>
      <c r="BH51" s="150">
        <f t="shared" si="87"/>
        <v>0</v>
      </c>
      <c r="BI51" s="150">
        <f t="shared" si="88"/>
        <v>0</v>
      </c>
      <c r="BJ51" s="150" t="str">
        <f t="shared" si="89"/>
        <v>Yes</v>
      </c>
      <c r="BK51" s="150" t="str">
        <f t="shared" si="90"/>
        <v>Yes</v>
      </c>
      <c r="BL51" s="150" t="str">
        <f t="shared" si="91"/>
        <v>Yes</v>
      </c>
      <c r="BM51" s="150" t="str">
        <f t="shared" si="92"/>
        <v>MeCN:Water (50:50)</v>
      </c>
      <c r="BN51" s="150" t="str">
        <f t="shared" si="93"/>
        <v>Pipette - ADT - 6 channel</v>
      </c>
      <c r="BO51" s="150">
        <f t="shared" si="94"/>
        <v>1200</v>
      </c>
      <c r="BP51" s="150">
        <f t="shared" si="95"/>
        <v>0</v>
      </c>
      <c r="BQ51" s="150" t="str">
        <f t="shared" si="96"/>
        <v>No</v>
      </c>
      <c r="BR51" s="150">
        <f t="shared" si="97"/>
        <v>3</v>
      </c>
      <c r="BS51" s="150">
        <f t="shared" si="98"/>
        <v>1</v>
      </c>
      <c r="BT51" s="150">
        <f t="shared" si="99"/>
        <v>284</v>
      </c>
      <c r="BU51" s="150">
        <f t="shared" si="100"/>
        <v>1</v>
      </c>
    </row>
    <row r="52" spans="1:73" x14ac:dyDescent="0.25">
      <c r="A52" s="1">
        <v>51</v>
      </c>
      <c r="B52" t="s">
        <v>251</v>
      </c>
      <c r="C52" t="str">
        <f t="shared" si="0"/>
        <v>E1</v>
      </c>
      <c r="D52" t="str">
        <f t="shared" si="1"/>
        <v>3</v>
      </c>
      <c r="E52" t="str">
        <f t="shared" si="2"/>
        <v>1</v>
      </c>
      <c r="F52" s="56">
        <f>VLOOKUP(C52,'Experimental Design'!$A$2:$C$25,2)</f>
        <v>17</v>
      </c>
      <c r="G52" s="51">
        <f>'Experimental Description'!$B$51</f>
        <v>284</v>
      </c>
      <c r="H52" s="51">
        <f>'Experimental Description'!$B$52</f>
        <v>1</v>
      </c>
      <c r="I52" t="str">
        <f>VLOOKUP(F52,'Experimental Design'!$B$1:$C$25,2)</f>
        <v>i-Propanol</v>
      </c>
      <c r="J52">
        <v>617.34199999999998</v>
      </c>
      <c r="K52" s="59">
        <f>J52*Calibration!$L$17</f>
        <v>62.231429118658077</v>
      </c>
      <c r="L52" s="59" t="s">
        <v>276</v>
      </c>
      <c r="M52" s="51" t="s">
        <v>40</v>
      </c>
      <c r="N52" s="56" t="str">
        <f>IF(K52&lt;0.1,"Below LOD",IF(K52&gt;Calibration!$L$20,IF('Record Sheet'!L52="All in solution","Greater than experimental limits","Within experimental limits"),"Within experimental limits"))</f>
        <v>Greater than experimental limits</v>
      </c>
      <c r="O52" s="57" t="str">
        <f>VLOOKUP(F52,'Material Form-Pattern'!$A$4:$D$27,4,TRUE)</f>
        <v/>
      </c>
      <c r="Q52" s="150" t="str">
        <f>CONCATENATE('Experimental Description'!$B$3,"-",'Experimental Description'!$B$2,"-",'Experimental Description'!$B$7,"-",'Experimental Description'!$C$5,"-",'Experimental Description'!$B$6,"-","Line ",'Record Sheet'!A52)</f>
        <v>E17-001679-AZD3293-AZ13530938-310117-1-Line 51</v>
      </c>
      <c r="R52" s="150" t="str">
        <f t="shared" si="47"/>
        <v>AZD3293</v>
      </c>
      <c r="S52" s="150" t="str">
        <f t="shared" si="48"/>
        <v>E17-001679</v>
      </c>
      <c r="T52" s="150" t="str">
        <f t="shared" si="49"/>
        <v>Holly Carter</v>
      </c>
      <c r="U52" s="150" t="str">
        <f t="shared" si="50"/>
        <v>31-01-17</v>
      </c>
      <c r="V52" s="150" t="str">
        <f t="shared" si="51"/>
        <v>1</v>
      </c>
      <c r="W52" s="150" t="str">
        <f t="shared" si="52"/>
        <v>AZ13530938</v>
      </c>
      <c r="X52" s="150">
        <f t="shared" si="53"/>
        <v>0</v>
      </c>
      <c r="Y52" s="150">
        <f t="shared" si="54"/>
        <v>83</v>
      </c>
      <c r="Z52" s="150" t="str">
        <f t="shared" si="54"/>
        <v>Not Known</v>
      </c>
      <c r="AA52" s="150" t="str">
        <f t="shared" si="55"/>
        <v xml:space="preserve">Manual </v>
      </c>
      <c r="AB52" s="150" t="str">
        <f t="shared" si="56"/>
        <v>Excess Solid Manual</v>
      </c>
      <c r="AC52" s="150">
        <f t="shared" si="57"/>
        <v>0</v>
      </c>
      <c r="AD52" s="150">
        <f t="shared" si="58"/>
        <v>0</v>
      </c>
      <c r="AE52" s="150" t="str">
        <f t="shared" si="59"/>
        <v>No</v>
      </c>
      <c r="AF52" s="150">
        <f t="shared" si="101"/>
        <v>0</v>
      </c>
      <c r="AG52" s="150">
        <f t="shared" si="60"/>
        <v>0</v>
      </c>
      <c r="AH52" s="150" t="str">
        <f t="shared" si="61"/>
        <v>CC1=NC2(N=C1N)c3cc(Br)ccc3CC24CCCCC4</v>
      </c>
      <c r="AI52" s="150">
        <f t="shared" si="62"/>
        <v>5</v>
      </c>
      <c r="AJ52" s="150">
        <f t="shared" si="63"/>
        <v>100</v>
      </c>
      <c r="AK52" s="150">
        <f t="shared" si="64"/>
        <v>31</v>
      </c>
      <c r="AL52" s="150">
        <f t="shared" si="65"/>
        <v>9.9200999999999997</v>
      </c>
      <c r="AM52" s="150">
        <f t="shared" si="66"/>
        <v>0.10080543542907834</v>
      </c>
      <c r="AN52" s="150">
        <f t="shared" si="67"/>
        <v>0.99980000000000002</v>
      </c>
      <c r="AO52" s="150">
        <f t="shared" si="68"/>
        <v>32</v>
      </c>
      <c r="AP52" s="150">
        <f t="shared" si="69"/>
        <v>60</v>
      </c>
      <c r="AQ52" s="150" t="str">
        <f t="shared" si="70"/>
        <v>UPLC</v>
      </c>
      <c r="AR52" s="150" t="str">
        <f t="shared" si="71"/>
        <v>CH238</v>
      </c>
      <c r="AS52" s="150" t="str">
        <f t="shared" si="72"/>
        <v>Single Wavelength</v>
      </c>
      <c r="AT52" s="150" t="str">
        <f t="shared" si="73"/>
        <v>Chan_238,PC_Miscellaneous,AZD3293 - 0938 int - sol</v>
      </c>
      <c r="AU52" s="150" t="str">
        <f t="shared" si="74"/>
        <v>AZD3293 int</v>
      </c>
      <c r="AV52" s="150" t="str">
        <f t="shared" si="75"/>
        <v>HPLC filter vial</v>
      </c>
      <c r="AW52" s="150">
        <f t="shared" si="76"/>
        <v>500</v>
      </c>
      <c r="AX52" s="150">
        <f t="shared" si="77"/>
        <v>50</v>
      </c>
      <c r="AY52" s="150" t="str">
        <f t="shared" si="78"/>
        <v>Vortex</v>
      </c>
      <c r="AZ52" s="150">
        <f t="shared" si="79"/>
        <v>22</v>
      </c>
      <c r="BA52" s="150">
        <f t="shared" si="80"/>
        <v>20</v>
      </c>
      <c r="BB52" s="150">
        <f t="shared" si="81"/>
        <v>600</v>
      </c>
      <c r="BC52" s="150" t="str">
        <f t="shared" si="82"/>
        <v>Filter Vial</v>
      </c>
      <c r="BD52" s="150">
        <f t="shared" si="83"/>
        <v>40</v>
      </c>
      <c r="BE52" s="150">
        <f t="shared" si="84"/>
        <v>1200</v>
      </c>
      <c r="BF52" s="150" t="str">
        <f t="shared" si="85"/>
        <v>Pipette - PDT</v>
      </c>
      <c r="BG52" s="150">
        <f t="shared" si="86"/>
        <v>50</v>
      </c>
      <c r="BH52" s="150">
        <f t="shared" si="87"/>
        <v>0</v>
      </c>
      <c r="BI52" s="150">
        <f t="shared" si="88"/>
        <v>0</v>
      </c>
      <c r="BJ52" s="150" t="str">
        <f t="shared" si="89"/>
        <v>Yes</v>
      </c>
      <c r="BK52" s="150" t="str">
        <f t="shared" si="90"/>
        <v>Yes</v>
      </c>
      <c r="BL52" s="150" t="str">
        <f t="shared" si="91"/>
        <v>Yes</v>
      </c>
      <c r="BM52" s="150" t="str">
        <f t="shared" si="92"/>
        <v>MeCN:Water (50:50)</v>
      </c>
      <c r="BN52" s="150" t="str">
        <f t="shared" si="93"/>
        <v>Pipette - ADT - 6 channel</v>
      </c>
      <c r="BO52" s="150">
        <f t="shared" si="94"/>
        <v>1200</v>
      </c>
      <c r="BP52" s="150">
        <f t="shared" si="95"/>
        <v>0</v>
      </c>
      <c r="BQ52" s="150" t="str">
        <f t="shared" si="96"/>
        <v>No</v>
      </c>
      <c r="BR52" s="150">
        <f t="shared" si="97"/>
        <v>3</v>
      </c>
      <c r="BS52" s="150">
        <f t="shared" si="98"/>
        <v>1</v>
      </c>
      <c r="BT52" s="150">
        <f t="shared" si="99"/>
        <v>284</v>
      </c>
      <c r="BU52" s="150">
        <f t="shared" si="100"/>
        <v>1</v>
      </c>
    </row>
    <row r="53" spans="1:73" x14ac:dyDescent="0.25">
      <c r="A53" s="1">
        <v>52</v>
      </c>
      <c r="B53" t="s">
        <v>252</v>
      </c>
      <c r="C53" t="str">
        <f t="shared" si="0"/>
        <v>E2</v>
      </c>
      <c r="D53" t="str">
        <f t="shared" si="1"/>
        <v>1</v>
      </c>
      <c r="E53" t="str">
        <f t="shared" si="2"/>
        <v>1</v>
      </c>
      <c r="F53" s="56">
        <f>VLOOKUP(C53,'Experimental Design'!$A$2:$C$25,2)</f>
        <v>18</v>
      </c>
      <c r="G53" s="51">
        <f>'Experimental Description'!$B$51</f>
        <v>284</v>
      </c>
      <c r="H53" s="51">
        <f>'Experimental Description'!$B$52</f>
        <v>1</v>
      </c>
      <c r="I53" t="str">
        <f>VLOOKUP(F53,'Experimental Design'!$B$1:$C$25,2)</f>
        <v>MTBE</v>
      </c>
      <c r="J53">
        <v>15.911</v>
      </c>
      <c r="K53" s="59">
        <f>J53*Calibration!$L$17</f>
        <v>1.6039152831120655</v>
      </c>
      <c r="L53" s="59" t="s">
        <v>277</v>
      </c>
      <c r="M53" s="51" t="s">
        <v>40</v>
      </c>
      <c r="N53" s="56" t="str">
        <f>IF(K53&lt;0.1,"Below LOD",IF(K53&gt;Calibration!$L$20,IF('Record Sheet'!L53="All in solution","Greater than experimental limits","Within experimental limits"),"Within experimental limits"))</f>
        <v>Within experimental limits</v>
      </c>
      <c r="O53" s="57" t="str">
        <f>VLOOKUP(F53,'Material Form-Pattern'!$A$4:$D$27,4,TRUE)</f>
        <v/>
      </c>
      <c r="Q53" s="150" t="str">
        <f>CONCATENATE('Experimental Description'!$B$3,"-",'Experimental Description'!$B$2,"-",'Experimental Description'!$B$7,"-",'Experimental Description'!$C$5,"-",'Experimental Description'!$B$6,"-","Line ",'Record Sheet'!A53)</f>
        <v>E17-001679-AZD3293-AZ13530938-310117-1-Line 52</v>
      </c>
      <c r="R53" s="150" t="str">
        <f t="shared" si="47"/>
        <v>AZD3293</v>
      </c>
      <c r="S53" s="150" t="str">
        <f t="shared" si="48"/>
        <v>E17-001679</v>
      </c>
      <c r="T53" s="150" t="str">
        <f t="shared" si="49"/>
        <v>Holly Carter</v>
      </c>
      <c r="U53" s="150" t="str">
        <f t="shared" si="50"/>
        <v>31-01-17</v>
      </c>
      <c r="V53" s="150" t="str">
        <f t="shared" si="51"/>
        <v>1</v>
      </c>
      <c r="W53" s="150" t="str">
        <f t="shared" si="52"/>
        <v>AZ13530938</v>
      </c>
      <c r="X53" s="150">
        <f t="shared" si="53"/>
        <v>0</v>
      </c>
      <c r="Y53" s="150">
        <f t="shared" si="54"/>
        <v>83</v>
      </c>
      <c r="Z53" s="150" t="str">
        <f t="shared" si="54"/>
        <v>Not Known</v>
      </c>
      <c r="AA53" s="150" t="str">
        <f t="shared" si="55"/>
        <v xml:space="preserve">Manual </v>
      </c>
      <c r="AB53" s="150" t="str">
        <f t="shared" si="56"/>
        <v>Excess Solid Manual</v>
      </c>
      <c r="AC53" s="150">
        <f t="shared" si="57"/>
        <v>0</v>
      </c>
      <c r="AD53" s="150">
        <f t="shared" si="58"/>
        <v>0</v>
      </c>
      <c r="AE53" s="150" t="str">
        <f t="shared" si="59"/>
        <v>No</v>
      </c>
      <c r="AF53" s="150">
        <f t="shared" si="101"/>
        <v>0</v>
      </c>
      <c r="AG53" s="150">
        <f t="shared" si="60"/>
        <v>0</v>
      </c>
      <c r="AH53" s="150" t="str">
        <f t="shared" si="61"/>
        <v>CC1=NC2(N=C1N)c3cc(Br)ccc3CC24CCCCC4</v>
      </c>
      <c r="AI53" s="150">
        <f t="shared" si="62"/>
        <v>5</v>
      </c>
      <c r="AJ53" s="150">
        <f t="shared" si="63"/>
        <v>100</v>
      </c>
      <c r="AK53" s="150">
        <f t="shared" si="64"/>
        <v>31</v>
      </c>
      <c r="AL53" s="150">
        <f t="shared" si="65"/>
        <v>9.9200999999999997</v>
      </c>
      <c r="AM53" s="150">
        <f t="shared" si="66"/>
        <v>0.10080543542907834</v>
      </c>
      <c r="AN53" s="150">
        <f t="shared" si="67"/>
        <v>0.99980000000000002</v>
      </c>
      <c r="AO53" s="150">
        <f t="shared" si="68"/>
        <v>32</v>
      </c>
      <c r="AP53" s="150">
        <f t="shared" si="69"/>
        <v>60</v>
      </c>
      <c r="AQ53" s="150" t="str">
        <f t="shared" si="70"/>
        <v>UPLC</v>
      </c>
      <c r="AR53" s="150" t="str">
        <f t="shared" si="71"/>
        <v>CH238</v>
      </c>
      <c r="AS53" s="150" t="str">
        <f t="shared" si="72"/>
        <v>Single Wavelength</v>
      </c>
      <c r="AT53" s="150" t="str">
        <f t="shared" si="73"/>
        <v>Chan_238,PC_Miscellaneous,AZD3293 - 0938 int - sol</v>
      </c>
      <c r="AU53" s="150" t="str">
        <f t="shared" si="74"/>
        <v>AZD3293 int</v>
      </c>
      <c r="AV53" s="150" t="str">
        <f t="shared" si="75"/>
        <v>HPLC filter vial</v>
      </c>
      <c r="AW53" s="150">
        <f t="shared" si="76"/>
        <v>500</v>
      </c>
      <c r="AX53" s="150">
        <f t="shared" si="77"/>
        <v>50</v>
      </c>
      <c r="AY53" s="150" t="str">
        <f t="shared" si="78"/>
        <v>Vortex</v>
      </c>
      <c r="AZ53" s="150">
        <f t="shared" si="79"/>
        <v>22</v>
      </c>
      <c r="BA53" s="150">
        <f t="shared" si="80"/>
        <v>20</v>
      </c>
      <c r="BB53" s="150">
        <f t="shared" si="81"/>
        <v>600</v>
      </c>
      <c r="BC53" s="150" t="str">
        <f t="shared" si="82"/>
        <v>Filter Vial</v>
      </c>
      <c r="BD53" s="150">
        <f t="shared" si="83"/>
        <v>40</v>
      </c>
      <c r="BE53" s="150">
        <f t="shared" si="84"/>
        <v>1200</v>
      </c>
      <c r="BF53" s="150" t="str">
        <f t="shared" si="85"/>
        <v>Pipette - PDT</v>
      </c>
      <c r="BG53" s="150">
        <f t="shared" si="86"/>
        <v>50</v>
      </c>
      <c r="BH53" s="150">
        <f t="shared" si="87"/>
        <v>0</v>
      </c>
      <c r="BI53" s="150">
        <f t="shared" si="88"/>
        <v>0</v>
      </c>
      <c r="BJ53" s="150" t="str">
        <f t="shared" si="89"/>
        <v>Yes</v>
      </c>
      <c r="BK53" s="150" t="str">
        <f t="shared" si="90"/>
        <v>Yes</v>
      </c>
      <c r="BL53" s="150" t="str">
        <f t="shared" si="91"/>
        <v>Yes</v>
      </c>
      <c r="BM53" s="150" t="str">
        <f t="shared" si="92"/>
        <v>MeCN:Water (50:50)</v>
      </c>
      <c r="BN53" s="150" t="str">
        <f t="shared" si="93"/>
        <v>Pipette - ADT - 6 channel</v>
      </c>
      <c r="BO53" s="150">
        <f t="shared" si="94"/>
        <v>1200</v>
      </c>
      <c r="BP53" s="150">
        <f t="shared" si="95"/>
        <v>0</v>
      </c>
      <c r="BQ53" s="150" t="str">
        <f t="shared" si="96"/>
        <v>No</v>
      </c>
      <c r="BR53" s="150">
        <f t="shared" si="97"/>
        <v>3</v>
      </c>
      <c r="BS53" s="150">
        <f t="shared" si="98"/>
        <v>1</v>
      </c>
      <c r="BT53" s="150">
        <f t="shared" si="99"/>
        <v>284</v>
      </c>
      <c r="BU53" s="150">
        <f t="shared" si="100"/>
        <v>1</v>
      </c>
    </row>
    <row r="54" spans="1:73" x14ac:dyDescent="0.25">
      <c r="A54" s="1">
        <v>53</v>
      </c>
      <c r="B54" t="s">
        <v>253</v>
      </c>
      <c r="C54" t="str">
        <f t="shared" si="0"/>
        <v>E2</v>
      </c>
      <c r="D54" t="str">
        <f t="shared" si="1"/>
        <v>2</v>
      </c>
      <c r="E54" t="str">
        <f t="shared" si="2"/>
        <v>1</v>
      </c>
      <c r="F54" s="56">
        <f>VLOOKUP(C54,'Experimental Design'!$A$2:$C$25,2)</f>
        <v>18</v>
      </c>
      <c r="G54" s="51">
        <f>'Experimental Description'!$B$51</f>
        <v>284</v>
      </c>
      <c r="H54" s="51">
        <f>'Experimental Description'!$B$52</f>
        <v>1</v>
      </c>
      <c r="I54" t="str">
        <f>VLOOKUP(F54,'Experimental Design'!$B$1:$C$25,2)</f>
        <v>MTBE</v>
      </c>
      <c r="J54">
        <v>15.510999999999999</v>
      </c>
      <c r="K54" s="59">
        <f>J54*Calibration!$L$17</f>
        <v>1.563593108940434</v>
      </c>
      <c r="L54" s="59" t="s">
        <v>277</v>
      </c>
      <c r="M54" s="51" t="s">
        <v>40</v>
      </c>
      <c r="N54" s="56" t="str">
        <f>IF(K54&lt;0.1,"Below LOD",IF(K54&gt;Calibration!$L$20,IF('Record Sheet'!L54="All in solution","Greater than experimental limits","Within experimental limits"),"Within experimental limits"))</f>
        <v>Within experimental limits</v>
      </c>
      <c r="O54" s="57" t="str">
        <f>VLOOKUP(F54,'Material Form-Pattern'!$A$4:$D$27,4,TRUE)</f>
        <v/>
      </c>
      <c r="Q54" s="150" t="str">
        <f>CONCATENATE('Experimental Description'!$B$3,"-",'Experimental Description'!$B$2,"-",'Experimental Description'!$B$7,"-",'Experimental Description'!$C$5,"-",'Experimental Description'!$B$6,"-","Line ",'Record Sheet'!A54)</f>
        <v>E17-001679-AZD3293-AZ13530938-310117-1-Line 53</v>
      </c>
      <c r="R54" s="150" t="str">
        <f t="shared" si="47"/>
        <v>AZD3293</v>
      </c>
      <c r="S54" s="150" t="str">
        <f t="shared" si="48"/>
        <v>E17-001679</v>
      </c>
      <c r="T54" s="150" t="str">
        <f t="shared" si="49"/>
        <v>Holly Carter</v>
      </c>
      <c r="U54" s="150" t="str">
        <f t="shared" si="50"/>
        <v>31-01-17</v>
      </c>
      <c r="V54" s="150" t="str">
        <f t="shared" si="51"/>
        <v>1</v>
      </c>
      <c r="W54" s="150" t="str">
        <f t="shared" si="52"/>
        <v>AZ13530938</v>
      </c>
      <c r="X54" s="150">
        <f t="shared" si="53"/>
        <v>0</v>
      </c>
      <c r="Y54" s="150">
        <f t="shared" si="54"/>
        <v>83</v>
      </c>
      <c r="Z54" s="150" t="str">
        <f t="shared" si="54"/>
        <v>Not Known</v>
      </c>
      <c r="AA54" s="150" t="str">
        <f t="shared" si="55"/>
        <v xml:space="preserve">Manual </v>
      </c>
      <c r="AB54" s="150" t="str">
        <f t="shared" si="56"/>
        <v>Excess Solid Manual</v>
      </c>
      <c r="AC54" s="150">
        <f t="shared" si="57"/>
        <v>0</v>
      </c>
      <c r="AD54" s="150">
        <f t="shared" si="58"/>
        <v>0</v>
      </c>
      <c r="AE54" s="150" t="str">
        <f t="shared" si="59"/>
        <v>No</v>
      </c>
      <c r="AF54" s="150">
        <f t="shared" si="101"/>
        <v>0</v>
      </c>
      <c r="AG54" s="150">
        <f t="shared" si="60"/>
        <v>0</v>
      </c>
      <c r="AH54" s="150" t="str">
        <f t="shared" si="61"/>
        <v>CC1=NC2(N=C1N)c3cc(Br)ccc3CC24CCCCC4</v>
      </c>
      <c r="AI54" s="150">
        <f t="shared" si="62"/>
        <v>5</v>
      </c>
      <c r="AJ54" s="150">
        <f t="shared" si="63"/>
        <v>100</v>
      </c>
      <c r="AK54" s="150">
        <f t="shared" si="64"/>
        <v>31</v>
      </c>
      <c r="AL54" s="150">
        <f t="shared" si="65"/>
        <v>9.9200999999999997</v>
      </c>
      <c r="AM54" s="150">
        <f t="shared" si="66"/>
        <v>0.10080543542907834</v>
      </c>
      <c r="AN54" s="150">
        <f t="shared" si="67"/>
        <v>0.99980000000000002</v>
      </c>
      <c r="AO54" s="150">
        <f t="shared" si="68"/>
        <v>32</v>
      </c>
      <c r="AP54" s="150">
        <f t="shared" si="69"/>
        <v>60</v>
      </c>
      <c r="AQ54" s="150" t="str">
        <f t="shared" si="70"/>
        <v>UPLC</v>
      </c>
      <c r="AR54" s="150" t="str">
        <f t="shared" si="71"/>
        <v>CH238</v>
      </c>
      <c r="AS54" s="150" t="str">
        <f t="shared" si="72"/>
        <v>Single Wavelength</v>
      </c>
      <c r="AT54" s="150" t="str">
        <f t="shared" si="73"/>
        <v>Chan_238,PC_Miscellaneous,AZD3293 - 0938 int - sol</v>
      </c>
      <c r="AU54" s="150" t="str">
        <f t="shared" si="74"/>
        <v>AZD3293 int</v>
      </c>
      <c r="AV54" s="150" t="str">
        <f t="shared" si="75"/>
        <v>HPLC filter vial</v>
      </c>
      <c r="AW54" s="150">
        <f t="shared" si="76"/>
        <v>500</v>
      </c>
      <c r="AX54" s="150">
        <f t="shared" si="77"/>
        <v>50</v>
      </c>
      <c r="AY54" s="150" t="str">
        <f t="shared" si="78"/>
        <v>Vortex</v>
      </c>
      <c r="AZ54" s="150">
        <f t="shared" si="79"/>
        <v>22</v>
      </c>
      <c r="BA54" s="150">
        <f t="shared" si="80"/>
        <v>20</v>
      </c>
      <c r="BB54" s="150">
        <f t="shared" si="81"/>
        <v>600</v>
      </c>
      <c r="BC54" s="150" t="str">
        <f t="shared" si="82"/>
        <v>Filter Vial</v>
      </c>
      <c r="BD54" s="150">
        <f t="shared" si="83"/>
        <v>40</v>
      </c>
      <c r="BE54" s="150">
        <f t="shared" si="84"/>
        <v>1200</v>
      </c>
      <c r="BF54" s="150" t="str">
        <f t="shared" si="85"/>
        <v>Pipette - PDT</v>
      </c>
      <c r="BG54" s="150">
        <f t="shared" si="86"/>
        <v>50</v>
      </c>
      <c r="BH54" s="150">
        <f t="shared" si="87"/>
        <v>0</v>
      </c>
      <c r="BI54" s="150">
        <f t="shared" si="88"/>
        <v>0</v>
      </c>
      <c r="BJ54" s="150" t="str">
        <f t="shared" si="89"/>
        <v>Yes</v>
      </c>
      <c r="BK54" s="150" t="str">
        <f t="shared" si="90"/>
        <v>Yes</v>
      </c>
      <c r="BL54" s="150" t="str">
        <f t="shared" si="91"/>
        <v>Yes</v>
      </c>
      <c r="BM54" s="150" t="str">
        <f t="shared" si="92"/>
        <v>MeCN:Water (50:50)</v>
      </c>
      <c r="BN54" s="150" t="str">
        <f t="shared" si="93"/>
        <v>Pipette - ADT - 6 channel</v>
      </c>
      <c r="BO54" s="150">
        <f t="shared" si="94"/>
        <v>1200</v>
      </c>
      <c r="BP54" s="150">
        <f t="shared" si="95"/>
        <v>0</v>
      </c>
      <c r="BQ54" s="150" t="str">
        <f t="shared" si="96"/>
        <v>No</v>
      </c>
      <c r="BR54" s="150">
        <f t="shared" si="97"/>
        <v>3</v>
      </c>
      <c r="BS54" s="150">
        <f t="shared" si="98"/>
        <v>1</v>
      </c>
      <c r="BT54" s="150">
        <f t="shared" si="99"/>
        <v>284</v>
      </c>
      <c r="BU54" s="150">
        <f t="shared" si="100"/>
        <v>1</v>
      </c>
    </row>
    <row r="55" spans="1:73" x14ac:dyDescent="0.25">
      <c r="A55" s="1">
        <v>54</v>
      </c>
      <c r="B55" t="s">
        <v>254</v>
      </c>
      <c r="C55" t="str">
        <f t="shared" si="0"/>
        <v>E2</v>
      </c>
      <c r="D55" t="str">
        <f t="shared" si="1"/>
        <v>3</v>
      </c>
      <c r="E55" t="str">
        <f t="shared" si="2"/>
        <v>1</v>
      </c>
      <c r="F55" s="56">
        <f>VLOOKUP(C55,'Experimental Design'!$A$2:$C$25,2)</f>
        <v>18</v>
      </c>
      <c r="G55" s="51">
        <f>'Experimental Description'!$B$51</f>
        <v>284</v>
      </c>
      <c r="H55" s="51">
        <f>'Experimental Description'!$B$52</f>
        <v>1</v>
      </c>
      <c r="I55" t="str">
        <f>VLOOKUP(F55,'Experimental Design'!$B$1:$C$25,2)</f>
        <v>MTBE</v>
      </c>
      <c r="J55">
        <v>16.105</v>
      </c>
      <c r="K55" s="59">
        <f>J55*Calibration!$L$17</f>
        <v>1.6234715375853068</v>
      </c>
      <c r="L55" s="59" t="s">
        <v>277</v>
      </c>
      <c r="M55" s="51" t="s">
        <v>40</v>
      </c>
      <c r="N55" s="56" t="str">
        <f>IF(K55&lt;0.1,"Below LOD",IF(K55&gt;Calibration!$L$20,IF('Record Sheet'!L55="All in solution","Greater than experimental limits","Within experimental limits"),"Within experimental limits"))</f>
        <v>Within experimental limits</v>
      </c>
      <c r="O55" s="57" t="str">
        <f>VLOOKUP(F55,'Material Form-Pattern'!$A$4:$D$27,4,TRUE)</f>
        <v/>
      </c>
      <c r="Q55" s="150" t="str">
        <f>CONCATENATE('Experimental Description'!$B$3,"-",'Experimental Description'!$B$2,"-",'Experimental Description'!$B$7,"-",'Experimental Description'!$C$5,"-",'Experimental Description'!$B$6,"-","Line ",'Record Sheet'!A55)</f>
        <v>E17-001679-AZD3293-AZ13530938-310117-1-Line 54</v>
      </c>
      <c r="R55" s="150" t="str">
        <f t="shared" si="47"/>
        <v>AZD3293</v>
      </c>
      <c r="S55" s="150" t="str">
        <f t="shared" si="48"/>
        <v>E17-001679</v>
      </c>
      <c r="T55" s="150" t="str">
        <f t="shared" si="49"/>
        <v>Holly Carter</v>
      </c>
      <c r="U55" s="150" t="str">
        <f t="shared" si="50"/>
        <v>31-01-17</v>
      </c>
      <c r="V55" s="150" t="str">
        <f t="shared" si="51"/>
        <v>1</v>
      </c>
      <c r="W55" s="150" t="str">
        <f t="shared" si="52"/>
        <v>AZ13530938</v>
      </c>
      <c r="X55" s="150">
        <f t="shared" si="53"/>
        <v>0</v>
      </c>
      <c r="Y55" s="150">
        <f t="shared" si="54"/>
        <v>83</v>
      </c>
      <c r="Z55" s="150" t="str">
        <f t="shared" si="54"/>
        <v>Not Known</v>
      </c>
      <c r="AA55" s="150" t="str">
        <f t="shared" si="55"/>
        <v xml:space="preserve">Manual </v>
      </c>
      <c r="AB55" s="150" t="str">
        <f t="shared" si="56"/>
        <v>Excess Solid Manual</v>
      </c>
      <c r="AC55" s="150">
        <f t="shared" si="57"/>
        <v>0</v>
      </c>
      <c r="AD55" s="150">
        <f t="shared" si="58"/>
        <v>0</v>
      </c>
      <c r="AE55" s="150" t="str">
        <f t="shared" si="59"/>
        <v>No</v>
      </c>
      <c r="AF55" s="150">
        <f t="shared" si="101"/>
        <v>0</v>
      </c>
      <c r="AG55" s="150">
        <f t="shared" si="60"/>
        <v>0</v>
      </c>
      <c r="AH55" s="150" t="str">
        <f t="shared" si="61"/>
        <v>CC1=NC2(N=C1N)c3cc(Br)ccc3CC24CCCCC4</v>
      </c>
      <c r="AI55" s="150">
        <f t="shared" si="62"/>
        <v>5</v>
      </c>
      <c r="AJ55" s="150">
        <f t="shared" si="63"/>
        <v>100</v>
      </c>
      <c r="AK55" s="150">
        <f t="shared" si="64"/>
        <v>31</v>
      </c>
      <c r="AL55" s="150">
        <f t="shared" si="65"/>
        <v>9.9200999999999997</v>
      </c>
      <c r="AM55" s="150">
        <f t="shared" si="66"/>
        <v>0.10080543542907834</v>
      </c>
      <c r="AN55" s="150">
        <f t="shared" si="67"/>
        <v>0.99980000000000002</v>
      </c>
      <c r="AO55" s="150">
        <f t="shared" si="68"/>
        <v>32</v>
      </c>
      <c r="AP55" s="150">
        <f t="shared" si="69"/>
        <v>60</v>
      </c>
      <c r="AQ55" s="150" t="str">
        <f t="shared" si="70"/>
        <v>UPLC</v>
      </c>
      <c r="AR55" s="150" t="str">
        <f t="shared" si="71"/>
        <v>CH238</v>
      </c>
      <c r="AS55" s="150" t="str">
        <f t="shared" si="72"/>
        <v>Single Wavelength</v>
      </c>
      <c r="AT55" s="150" t="str">
        <f t="shared" si="73"/>
        <v>Chan_238,PC_Miscellaneous,AZD3293 - 0938 int - sol</v>
      </c>
      <c r="AU55" s="150" t="str">
        <f t="shared" si="74"/>
        <v>AZD3293 int</v>
      </c>
      <c r="AV55" s="150" t="str">
        <f t="shared" si="75"/>
        <v>HPLC filter vial</v>
      </c>
      <c r="AW55" s="150">
        <f t="shared" si="76"/>
        <v>500</v>
      </c>
      <c r="AX55" s="150">
        <f t="shared" si="77"/>
        <v>50</v>
      </c>
      <c r="AY55" s="150" t="str">
        <f t="shared" si="78"/>
        <v>Vortex</v>
      </c>
      <c r="AZ55" s="150">
        <f t="shared" si="79"/>
        <v>22</v>
      </c>
      <c r="BA55" s="150">
        <f t="shared" si="80"/>
        <v>20</v>
      </c>
      <c r="BB55" s="150">
        <f t="shared" si="81"/>
        <v>600</v>
      </c>
      <c r="BC55" s="150" t="str">
        <f t="shared" si="82"/>
        <v>Filter Vial</v>
      </c>
      <c r="BD55" s="150">
        <f t="shared" si="83"/>
        <v>40</v>
      </c>
      <c r="BE55" s="150">
        <f t="shared" si="84"/>
        <v>1200</v>
      </c>
      <c r="BF55" s="150" t="str">
        <f t="shared" si="85"/>
        <v>Pipette - PDT</v>
      </c>
      <c r="BG55" s="150">
        <f t="shared" si="86"/>
        <v>50</v>
      </c>
      <c r="BH55" s="150">
        <f t="shared" si="87"/>
        <v>0</v>
      </c>
      <c r="BI55" s="150">
        <f t="shared" si="88"/>
        <v>0</v>
      </c>
      <c r="BJ55" s="150" t="str">
        <f t="shared" si="89"/>
        <v>Yes</v>
      </c>
      <c r="BK55" s="150" t="str">
        <f t="shared" si="90"/>
        <v>Yes</v>
      </c>
      <c r="BL55" s="150" t="str">
        <f t="shared" si="91"/>
        <v>Yes</v>
      </c>
      <c r="BM55" s="150" t="str">
        <f t="shared" si="92"/>
        <v>MeCN:Water (50:50)</v>
      </c>
      <c r="BN55" s="150" t="str">
        <f t="shared" si="93"/>
        <v>Pipette - ADT - 6 channel</v>
      </c>
      <c r="BO55" s="150">
        <f t="shared" si="94"/>
        <v>1200</v>
      </c>
      <c r="BP55" s="150">
        <f t="shared" si="95"/>
        <v>0</v>
      </c>
      <c r="BQ55" s="150" t="str">
        <f t="shared" si="96"/>
        <v>No</v>
      </c>
      <c r="BR55" s="150">
        <f t="shared" si="97"/>
        <v>3</v>
      </c>
      <c r="BS55" s="150">
        <f t="shared" si="98"/>
        <v>1</v>
      </c>
      <c r="BT55" s="150">
        <f t="shared" si="99"/>
        <v>284</v>
      </c>
      <c r="BU55" s="150">
        <f t="shared" si="100"/>
        <v>1</v>
      </c>
    </row>
    <row r="56" spans="1:73" x14ac:dyDescent="0.25">
      <c r="A56" s="1">
        <v>55</v>
      </c>
      <c r="B56" t="s">
        <v>255</v>
      </c>
      <c r="C56" t="str">
        <f t="shared" si="0"/>
        <v>E3</v>
      </c>
      <c r="D56" t="str">
        <f t="shared" si="1"/>
        <v>1</v>
      </c>
      <c r="E56" t="str">
        <f t="shared" si="2"/>
        <v>1</v>
      </c>
      <c r="F56" s="56">
        <f>VLOOKUP(C56,'Experimental Design'!$A$2:$C$25,2)</f>
        <v>19</v>
      </c>
      <c r="G56" s="51">
        <f>'Experimental Description'!$B$51</f>
        <v>284</v>
      </c>
      <c r="H56" s="51">
        <f>'Experimental Description'!$B$52</f>
        <v>1</v>
      </c>
      <c r="I56" t="str">
        <f>VLOOKUP(F56,'Experimental Design'!$B$1:$C$25,2)</f>
        <v>THF</v>
      </c>
      <c r="J56">
        <v>325.75099999999998</v>
      </c>
      <c r="K56" s="59">
        <f>J56*Calibration!$L$17</f>
        <v>32.837471396457694</v>
      </c>
      <c r="L56" s="59" t="s">
        <v>277</v>
      </c>
      <c r="M56" s="51" t="s">
        <v>40</v>
      </c>
      <c r="N56" s="56" t="str">
        <f>IF(K56&lt;0.1,"Below LOD",IF(K56&gt;Calibration!$L$20,IF('Record Sheet'!L56="All in solution","Greater than experimental limits","Within experimental limits"),"Within experimental limits"))</f>
        <v>Within experimental limits</v>
      </c>
      <c r="O56" s="57" t="str">
        <f>VLOOKUP(F56,'Material Form-Pattern'!$A$4:$D$27,4,TRUE)</f>
        <v/>
      </c>
      <c r="Q56" s="150" t="str">
        <f>CONCATENATE('Experimental Description'!$B$3,"-",'Experimental Description'!$B$2,"-",'Experimental Description'!$B$7,"-",'Experimental Description'!$C$5,"-",'Experimental Description'!$B$6,"-","Line ",'Record Sheet'!A56)</f>
        <v>E17-001679-AZD3293-AZ13530938-310117-1-Line 55</v>
      </c>
      <c r="R56" s="150" t="str">
        <f t="shared" si="47"/>
        <v>AZD3293</v>
      </c>
      <c r="S56" s="150" t="str">
        <f t="shared" si="48"/>
        <v>E17-001679</v>
      </c>
      <c r="T56" s="150" t="str">
        <f t="shared" si="49"/>
        <v>Holly Carter</v>
      </c>
      <c r="U56" s="150" t="str">
        <f t="shared" si="50"/>
        <v>31-01-17</v>
      </c>
      <c r="V56" s="150" t="str">
        <f t="shared" si="51"/>
        <v>1</v>
      </c>
      <c r="W56" s="150" t="str">
        <f t="shared" si="52"/>
        <v>AZ13530938</v>
      </c>
      <c r="X56" s="150">
        <f t="shared" si="53"/>
        <v>0</v>
      </c>
      <c r="Y56" s="150">
        <f t="shared" si="54"/>
        <v>83</v>
      </c>
      <c r="Z56" s="150" t="str">
        <f t="shared" si="54"/>
        <v>Not Known</v>
      </c>
      <c r="AA56" s="150" t="str">
        <f t="shared" si="55"/>
        <v xml:space="preserve">Manual </v>
      </c>
      <c r="AB56" s="150" t="str">
        <f t="shared" si="56"/>
        <v>Excess Solid Manual</v>
      </c>
      <c r="AC56" s="150">
        <f t="shared" si="57"/>
        <v>0</v>
      </c>
      <c r="AD56" s="150">
        <f t="shared" si="58"/>
        <v>0</v>
      </c>
      <c r="AE56" s="150" t="str">
        <f t="shared" si="59"/>
        <v>No</v>
      </c>
      <c r="AF56" s="150">
        <f t="shared" si="101"/>
        <v>0</v>
      </c>
      <c r="AG56" s="150">
        <f t="shared" si="60"/>
        <v>0</v>
      </c>
      <c r="AH56" s="150" t="str">
        <f t="shared" si="61"/>
        <v>CC1=NC2(N=C1N)c3cc(Br)ccc3CC24CCCCC4</v>
      </c>
      <c r="AI56" s="150">
        <f t="shared" si="62"/>
        <v>5</v>
      </c>
      <c r="AJ56" s="150">
        <f t="shared" si="63"/>
        <v>100</v>
      </c>
      <c r="AK56" s="150">
        <f t="shared" si="64"/>
        <v>31</v>
      </c>
      <c r="AL56" s="150">
        <f t="shared" si="65"/>
        <v>9.9200999999999997</v>
      </c>
      <c r="AM56" s="150">
        <f t="shared" si="66"/>
        <v>0.10080543542907834</v>
      </c>
      <c r="AN56" s="150">
        <f t="shared" si="67"/>
        <v>0.99980000000000002</v>
      </c>
      <c r="AO56" s="150">
        <f t="shared" si="68"/>
        <v>32</v>
      </c>
      <c r="AP56" s="150">
        <f t="shared" si="69"/>
        <v>60</v>
      </c>
      <c r="AQ56" s="150" t="str">
        <f t="shared" si="70"/>
        <v>UPLC</v>
      </c>
      <c r="AR56" s="150" t="str">
        <f t="shared" si="71"/>
        <v>CH238</v>
      </c>
      <c r="AS56" s="150" t="str">
        <f t="shared" si="72"/>
        <v>Single Wavelength</v>
      </c>
      <c r="AT56" s="150" t="str">
        <f t="shared" si="73"/>
        <v>Chan_238,PC_Miscellaneous,AZD3293 - 0938 int - sol</v>
      </c>
      <c r="AU56" s="150" t="str">
        <f t="shared" si="74"/>
        <v>AZD3293 int</v>
      </c>
      <c r="AV56" s="150" t="str">
        <f t="shared" si="75"/>
        <v>HPLC filter vial</v>
      </c>
      <c r="AW56" s="150">
        <f t="shared" si="76"/>
        <v>500</v>
      </c>
      <c r="AX56" s="150">
        <f t="shared" si="77"/>
        <v>50</v>
      </c>
      <c r="AY56" s="150" t="str">
        <f t="shared" si="78"/>
        <v>Vortex</v>
      </c>
      <c r="AZ56" s="150">
        <f t="shared" si="79"/>
        <v>22</v>
      </c>
      <c r="BA56" s="150">
        <f t="shared" si="80"/>
        <v>20</v>
      </c>
      <c r="BB56" s="150">
        <f t="shared" si="81"/>
        <v>600</v>
      </c>
      <c r="BC56" s="150" t="str">
        <f t="shared" si="82"/>
        <v>Filter Vial</v>
      </c>
      <c r="BD56" s="150">
        <f t="shared" si="83"/>
        <v>40</v>
      </c>
      <c r="BE56" s="150">
        <f t="shared" si="84"/>
        <v>1200</v>
      </c>
      <c r="BF56" s="150" t="str">
        <f t="shared" si="85"/>
        <v>Pipette - PDT</v>
      </c>
      <c r="BG56" s="150">
        <f t="shared" si="86"/>
        <v>50</v>
      </c>
      <c r="BH56" s="150">
        <f t="shared" si="87"/>
        <v>0</v>
      </c>
      <c r="BI56" s="150">
        <f t="shared" si="88"/>
        <v>0</v>
      </c>
      <c r="BJ56" s="150" t="str">
        <f t="shared" si="89"/>
        <v>Yes</v>
      </c>
      <c r="BK56" s="150" t="str">
        <f t="shared" si="90"/>
        <v>Yes</v>
      </c>
      <c r="BL56" s="150" t="str">
        <f t="shared" si="91"/>
        <v>Yes</v>
      </c>
      <c r="BM56" s="150" t="str">
        <f t="shared" si="92"/>
        <v>MeCN:Water (50:50)</v>
      </c>
      <c r="BN56" s="150" t="str">
        <f t="shared" si="93"/>
        <v>Pipette - ADT - 6 channel</v>
      </c>
      <c r="BO56" s="150">
        <f t="shared" si="94"/>
        <v>1200</v>
      </c>
      <c r="BP56" s="150">
        <f t="shared" si="95"/>
        <v>0</v>
      </c>
      <c r="BQ56" s="150" t="str">
        <f t="shared" si="96"/>
        <v>No</v>
      </c>
      <c r="BR56" s="150">
        <f t="shared" si="97"/>
        <v>3</v>
      </c>
      <c r="BS56" s="150">
        <f t="shared" si="98"/>
        <v>1</v>
      </c>
      <c r="BT56" s="150">
        <f t="shared" si="99"/>
        <v>284</v>
      </c>
      <c r="BU56" s="150">
        <f t="shared" si="100"/>
        <v>1</v>
      </c>
    </row>
    <row r="57" spans="1:73" x14ac:dyDescent="0.25">
      <c r="A57" s="1">
        <v>56</v>
      </c>
      <c r="B57" t="s">
        <v>256</v>
      </c>
      <c r="C57" t="str">
        <f t="shared" si="0"/>
        <v>E3</v>
      </c>
      <c r="D57" t="str">
        <f t="shared" si="1"/>
        <v>2</v>
      </c>
      <c r="E57" t="str">
        <f t="shared" si="2"/>
        <v>1</v>
      </c>
      <c r="F57" s="56">
        <f>VLOOKUP(C57,'Experimental Design'!$A$2:$C$25,2)</f>
        <v>19</v>
      </c>
      <c r="G57" s="51">
        <f>'Experimental Description'!$B$51</f>
        <v>284</v>
      </c>
      <c r="H57" s="51">
        <f>'Experimental Description'!$B$52</f>
        <v>1</v>
      </c>
      <c r="I57" t="str">
        <f>VLOOKUP(F57,'Experimental Design'!$B$1:$C$25,2)</f>
        <v>THF</v>
      </c>
      <c r="J57">
        <v>307.72500000000002</v>
      </c>
      <c r="K57" s="59">
        <f>J57*Calibration!$L$17</f>
        <v>31.020352617413135</v>
      </c>
      <c r="L57" s="59" t="s">
        <v>277</v>
      </c>
      <c r="M57" s="51" t="s">
        <v>40</v>
      </c>
      <c r="N57" s="56" t="str">
        <f>IF(K57&lt;0.1,"Below LOD",IF(K57&gt;Calibration!$L$20,IF('Record Sheet'!L57="All in solution","Greater than experimental limits","Within experimental limits"),"Within experimental limits"))</f>
        <v>Within experimental limits</v>
      </c>
      <c r="O57" s="57" t="str">
        <f>VLOOKUP(F57,'Material Form-Pattern'!$A$4:$D$27,4,TRUE)</f>
        <v/>
      </c>
      <c r="Q57" s="150" t="str">
        <f>CONCATENATE('Experimental Description'!$B$3,"-",'Experimental Description'!$B$2,"-",'Experimental Description'!$B$7,"-",'Experimental Description'!$C$5,"-",'Experimental Description'!$B$6,"-","Line ",'Record Sheet'!A57)</f>
        <v>E17-001679-AZD3293-AZ13530938-310117-1-Line 56</v>
      </c>
      <c r="R57" s="150" t="str">
        <f t="shared" si="47"/>
        <v>AZD3293</v>
      </c>
      <c r="S57" s="150" t="str">
        <f t="shared" si="48"/>
        <v>E17-001679</v>
      </c>
      <c r="T57" s="150" t="str">
        <f t="shared" si="49"/>
        <v>Holly Carter</v>
      </c>
      <c r="U57" s="150" t="str">
        <f t="shared" si="50"/>
        <v>31-01-17</v>
      </c>
      <c r="V57" s="150" t="str">
        <f t="shared" si="51"/>
        <v>1</v>
      </c>
      <c r="W57" s="150" t="str">
        <f t="shared" si="52"/>
        <v>AZ13530938</v>
      </c>
      <c r="X57" s="150">
        <f t="shared" si="53"/>
        <v>0</v>
      </c>
      <c r="Y57" s="150">
        <f t="shared" si="54"/>
        <v>83</v>
      </c>
      <c r="Z57" s="150" t="str">
        <f t="shared" si="54"/>
        <v>Not Known</v>
      </c>
      <c r="AA57" s="150" t="str">
        <f t="shared" si="55"/>
        <v xml:space="preserve">Manual </v>
      </c>
      <c r="AB57" s="150" t="str">
        <f t="shared" si="56"/>
        <v>Excess Solid Manual</v>
      </c>
      <c r="AC57" s="150">
        <f t="shared" si="57"/>
        <v>0</v>
      </c>
      <c r="AD57" s="150">
        <f t="shared" si="58"/>
        <v>0</v>
      </c>
      <c r="AE57" s="150" t="str">
        <f t="shared" si="59"/>
        <v>No</v>
      </c>
      <c r="AF57" s="150">
        <f t="shared" si="101"/>
        <v>0</v>
      </c>
      <c r="AG57" s="150">
        <f t="shared" si="60"/>
        <v>0</v>
      </c>
      <c r="AH57" s="150" t="str">
        <f t="shared" si="61"/>
        <v>CC1=NC2(N=C1N)c3cc(Br)ccc3CC24CCCCC4</v>
      </c>
      <c r="AI57" s="150">
        <f t="shared" si="62"/>
        <v>5</v>
      </c>
      <c r="AJ57" s="150">
        <f t="shared" si="63"/>
        <v>100</v>
      </c>
      <c r="AK57" s="150">
        <f t="shared" si="64"/>
        <v>31</v>
      </c>
      <c r="AL57" s="150">
        <f t="shared" si="65"/>
        <v>9.9200999999999997</v>
      </c>
      <c r="AM57" s="150">
        <f t="shared" si="66"/>
        <v>0.10080543542907834</v>
      </c>
      <c r="AN57" s="150">
        <f t="shared" si="67"/>
        <v>0.99980000000000002</v>
      </c>
      <c r="AO57" s="150">
        <f t="shared" si="68"/>
        <v>32</v>
      </c>
      <c r="AP57" s="150">
        <f t="shared" si="69"/>
        <v>60</v>
      </c>
      <c r="AQ57" s="150" t="str">
        <f t="shared" si="70"/>
        <v>UPLC</v>
      </c>
      <c r="AR57" s="150" t="str">
        <f t="shared" si="71"/>
        <v>CH238</v>
      </c>
      <c r="AS57" s="150" t="str">
        <f t="shared" si="72"/>
        <v>Single Wavelength</v>
      </c>
      <c r="AT57" s="150" t="str">
        <f t="shared" si="73"/>
        <v>Chan_238,PC_Miscellaneous,AZD3293 - 0938 int - sol</v>
      </c>
      <c r="AU57" s="150" t="str">
        <f t="shared" si="74"/>
        <v>AZD3293 int</v>
      </c>
      <c r="AV57" s="150" t="str">
        <f t="shared" si="75"/>
        <v>HPLC filter vial</v>
      </c>
      <c r="AW57" s="150">
        <f t="shared" si="76"/>
        <v>500</v>
      </c>
      <c r="AX57" s="150">
        <f t="shared" si="77"/>
        <v>50</v>
      </c>
      <c r="AY57" s="150" t="str">
        <f t="shared" si="78"/>
        <v>Vortex</v>
      </c>
      <c r="AZ57" s="150">
        <f t="shared" si="79"/>
        <v>22</v>
      </c>
      <c r="BA57" s="150">
        <f t="shared" si="80"/>
        <v>20</v>
      </c>
      <c r="BB57" s="150">
        <f t="shared" si="81"/>
        <v>600</v>
      </c>
      <c r="BC57" s="150" t="str">
        <f t="shared" si="82"/>
        <v>Filter Vial</v>
      </c>
      <c r="BD57" s="150">
        <f t="shared" si="83"/>
        <v>40</v>
      </c>
      <c r="BE57" s="150">
        <f t="shared" si="84"/>
        <v>1200</v>
      </c>
      <c r="BF57" s="150" t="str">
        <f t="shared" si="85"/>
        <v>Pipette - PDT</v>
      </c>
      <c r="BG57" s="150">
        <f t="shared" si="86"/>
        <v>50</v>
      </c>
      <c r="BH57" s="150">
        <f t="shared" si="87"/>
        <v>0</v>
      </c>
      <c r="BI57" s="150">
        <f t="shared" si="88"/>
        <v>0</v>
      </c>
      <c r="BJ57" s="150" t="str">
        <f t="shared" si="89"/>
        <v>Yes</v>
      </c>
      <c r="BK57" s="150" t="str">
        <f t="shared" si="90"/>
        <v>Yes</v>
      </c>
      <c r="BL57" s="150" t="str">
        <f t="shared" si="91"/>
        <v>Yes</v>
      </c>
      <c r="BM57" s="150" t="str">
        <f t="shared" si="92"/>
        <v>MeCN:Water (50:50)</v>
      </c>
      <c r="BN57" s="150" t="str">
        <f t="shared" si="93"/>
        <v>Pipette - ADT - 6 channel</v>
      </c>
      <c r="BO57" s="150">
        <f t="shared" si="94"/>
        <v>1200</v>
      </c>
      <c r="BP57" s="150">
        <f t="shared" si="95"/>
        <v>0</v>
      </c>
      <c r="BQ57" s="150" t="str">
        <f t="shared" si="96"/>
        <v>No</v>
      </c>
      <c r="BR57" s="150">
        <f t="shared" si="97"/>
        <v>3</v>
      </c>
      <c r="BS57" s="150">
        <f t="shared" si="98"/>
        <v>1</v>
      </c>
      <c r="BT57" s="150">
        <f t="shared" si="99"/>
        <v>284</v>
      </c>
      <c r="BU57" s="150">
        <f t="shared" si="100"/>
        <v>1</v>
      </c>
    </row>
    <row r="58" spans="1:73" x14ac:dyDescent="0.25">
      <c r="A58" s="1">
        <v>57</v>
      </c>
      <c r="B58" t="s">
        <v>257</v>
      </c>
      <c r="C58" t="str">
        <f t="shared" si="0"/>
        <v>E3</v>
      </c>
      <c r="D58" t="str">
        <f t="shared" si="1"/>
        <v>3</v>
      </c>
      <c r="E58" t="str">
        <f t="shared" si="2"/>
        <v>1</v>
      </c>
      <c r="F58" s="56">
        <f>VLOOKUP(C58,'Experimental Design'!$A$2:$C$25,2)</f>
        <v>19</v>
      </c>
      <c r="G58" s="51">
        <f>'Experimental Description'!$B$51</f>
        <v>284</v>
      </c>
      <c r="H58" s="51">
        <f>'Experimental Description'!$B$52</f>
        <v>1</v>
      </c>
      <c r="I58" t="str">
        <f>VLOOKUP(F58,'Experimental Design'!$B$1:$C$25,2)</f>
        <v>THF</v>
      </c>
      <c r="J58">
        <v>312.7</v>
      </c>
      <c r="K58" s="59">
        <f>J58*Calibration!$L$17</f>
        <v>31.521859658672795</v>
      </c>
      <c r="L58" s="59" t="s">
        <v>277</v>
      </c>
      <c r="M58" s="51" t="s">
        <v>40</v>
      </c>
      <c r="N58" s="56" t="str">
        <f>IF(K58&lt;0.1,"Below LOD",IF(K58&gt;Calibration!$L$20,IF('Record Sheet'!L58="All in solution","Greater than experimental limits","Within experimental limits"),"Within experimental limits"))</f>
        <v>Within experimental limits</v>
      </c>
      <c r="O58" s="57" t="str">
        <f>VLOOKUP(F58,'Material Form-Pattern'!$A$4:$D$27,4,TRUE)</f>
        <v/>
      </c>
      <c r="Q58" s="150" t="str">
        <f>CONCATENATE('Experimental Description'!$B$3,"-",'Experimental Description'!$B$2,"-",'Experimental Description'!$B$7,"-",'Experimental Description'!$C$5,"-",'Experimental Description'!$B$6,"-","Line ",'Record Sheet'!A58)</f>
        <v>E17-001679-AZD3293-AZ13530938-310117-1-Line 57</v>
      </c>
      <c r="R58" s="150" t="str">
        <f t="shared" si="47"/>
        <v>AZD3293</v>
      </c>
      <c r="S58" s="150" t="str">
        <f t="shared" si="48"/>
        <v>E17-001679</v>
      </c>
      <c r="T58" s="150" t="str">
        <f t="shared" si="49"/>
        <v>Holly Carter</v>
      </c>
      <c r="U58" s="150" t="str">
        <f t="shared" si="50"/>
        <v>31-01-17</v>
      </c>
      <c r="V58" s="150" t="str">
        <f t="shared" si="51"/>
        <v>1</v>
      </c>
      <c r="W58" s="150" t="str">
        <f t="shared" si="52"/>
        <v>AZ13530938</v>
      </c>
      <c r="X58" s="150">
        <f t="shared" si="53"/>
        <v>0</v>
      </c>
      <c r="Y58" s="150">
        <f t="shared" si="54"/>
        <v>83</v>
      </c>
      <c r="Z58" s="150" t="str">
        <f t="shared" si="54"/>
        <v>Not Known</v>
      </c>
      <c r="AA58" s="150" t="str">
        <f t="shared" si="55"/>
        <v xml:space="preserve">Manual </v>
      </c>
      <c r="AB58" s="150" t="str">
        <f t="shared" si="56"/>
        <v>Excess Solid Manual</v>
      </c>
      <c r="AC58" s="150">
        <f t="shared" si="57"/>
        <v>0</v>
      </c>
      <c r="AD58" s="150">
        <f t="shared" si="58"/>
        <v>0</v>
      </c>
      <c r="AE58" s="150" t="str">
        <f t="shared" si="59"/>
        <v>No</v>
      </c>
      <c r="AF58" s="150">
        <f t="shared" si="101"/>
        <v>0</v>
      </c>
      <c r="AG58" s="150">
        <f t="shared" si="60"/>
        <v>0</v>
      </c>
      <c r="AH58" s="150" t="str">
        <f t="shared" si="61"/>
        <v>CC1=NC2(N=C1N)c3cc(Br)ccc3CC24CCCCC4</v>
      </c>
      <c r="AI58" s="150">
        <f t="shared" si="62"/>
        <v>5</v>
      </c>
      <c r="AJ58" s="150">
        <f t="shared" si="63"/>
        <v>100</v>
      </c>
      <c r="AK58" s="150">
        <f t="shared" si="64"/>
        <v>31</v>
      </c>
      <c r="AL58" s="150">
        <f t="shared" si="65"/>
        <v>9.9200999999999997</v>
      </c>
      <c r="AM58" s="150">
        <f t="shared" si="66"/>
        <v>0.10080543542907834</v>
      </c>
      <c r="AN58" s="150">
        <f t="shared" si="67"/>
        <v>0.99980000000000002</v>
      </c>
      <c r="AO58" s="150">
        <f t="shared" si="68"/>
        <v>32</v>
      </c>
      <c r="AP58" s="150">
        <f t="shared" si="69"/>
        <v>60</v>
      </c>
      <c r="AQ58" s="150" t="str">
        <f t="shared" si="70"/>
        <v>UPLC</v>
      </c>
      <c r="AR58" s="150" t="str">
        <f t="shared" si="71"/>
        <v>CH238</v>
      </c>
      <c r="AS58" s="150" t="str">
        <f t="shared" si="72"/>
        <v>Single Wavelength</v>
      </c>
      <c r="AT58" s="150" t="str">
        <f t="shared" si="73"/>
        <v>Chan_238,PC_Miscellaneous,AZD3293 - 0938 int - sol</v>
      </c>
      <c r="AU58" s="150" t="str">
        <f t="shared" si="74"/>
        <v>AZD3293 int</v>
      </c>
      <c r="AV58" s="150" t="str">
        <f t="shared" si="75"/>
        <v>HPLC filter vial</v>
      </c>
      <c r="AW58" s="150">
        <f t="shared" si="76"/>
        <v>500</v>
      </c>
      <c r="AX58" s="150">
        <f t="shared" si="77"/>
        <v>50</v>
      </c>
      <c r="AY58" s="150" t="str">
        <f t="shared" si="78"/>
        <v>Vortex</v>
      </c>
      <c r="AZ58" s="150">
        <f t="shared" si="79"/>
        <v>22</v>
      </c>
      <c r="BA58" s="150">
        <f t="shared" si="80"/>
        <v>20</v>
      </c>
      <c r="BB58" s="150">
        <f t="shared" si="81"/>
        <v>600</v>
      </c>
      <c r="BC58" s="150" t="str">
        <f t="shared" si="82"/>
        <v>Filter Vial</v>
      </c>
      <c r="BD58" s="150">
        <f t="shared" si="83"/>
        <v>40</v>
      </c>
      <c r="BE58" s="150">
        <f t="shared" si="84"/>
        <v>1200</v>
      </c>
      <c r="BF58" s="150" t="str">
        <f t="shared" si="85"/>
        <v>Pipette - PDT</v>
      </c>
      <c r="BG58" s="150">
        <f t="shared" si="86"/>
        <v>50</v>
      </c>
      <c r="BH58" s="150">
        <f t="shared" si="87"/>
        <v>0</v>
      </c>
      <c r="BI58" s="150">
        <f t="shared" si="88"/>
        <v>0</v>
      </c>
      <c r="BJ58" s="150" t="str">
        <f t="shared" si="89"/>
        <v>Yes</v>
      </c>
      <c r="BK58" s="150" t="str">
        <f t="shared" si="90"/>
        <v>Yes</v>
      </c>
      <c r="BL58" s="150" t="str">
        <f t="shared" si="91"/>
        <v>Yes</v>
      </c>
      <c r="BM58" s="150" t="str">
        <f t="shared" si="92"/>
        <v>MeCN:Water (50:50)</v>
      </c>
      <c r="BN58" s="150" t="str">
        <f t="shared" si="93"/>
        <v>Pipette - ADT - 6 channel</v>
      </c>
      <c r="BO58" s="150">
        <f t="shared" si="94"/>
        <v>1200</v>
      </c>
      <c r="BP58" s="150">
        <f t="shared" si="95"/>
        <v>0</v>
      </c>
      <c r="BQ58" s="150" t="str">
        <f t="shared" si="96"/>
        <v>No</v>
      </c>
      <c r="BR58" s="150">
        <f t="shared" si="97"/>
        <v>3</v>
      </c>
      <c r="BS58" s="150">
        <f t="shared" si="98"/>
        <v>1</v>
      </c>
      <c r="BT58" s="150">
        <f t="shared" si="99"/>
        <v>284</v>
      </c>
      <c r="BU58" s="150">
        <f t="shared" si="100"/>
        <v>1</v>
      </c>
    </row>
    <row r="59" spans="1:73" x14ac:dyDescent="0.25">
      <c r="A59" s="1">
        <v>58</v>
      </c>
      <c r="B59" t="s">
        <v>258</v>
      </c>
      <c r="C59" t="str">
        <f t="shared" si="0"/>
        <v>E4</v>
      </c>
      <c r="D59" t="str">
        <f t="shared" si="1"/>
        <v>1</v>
      </c>
      <c r="E59" t="str">
        <f t="shared" si="2"/>
        <v>1</v>
      </c>
      <c r="F59" s="56">
        <f>VLOOKUP(C59,'Experimental Design'!$A$2:$C$25,2)</f>
        <v>20</v>
      </c>
      <c r="G59" s="51">
        <f>'Experimental Description'!$B$51</f>
        <v>284</v>
      </c>
      <c r="H59" s="51">
        <f>'Experimental Description'!$B$52</f>
        <v>1</v>
      </c>
      <c r="I59" t="str">
        <f>VLOOKUP(F59,'Experimental Design'!$B$1:$C$25,2)</f>
        <v>Toluene</v>
      </c>
      <c r="J59">
        <v>1.59</v>
      </c>
      <c r="K59" s="59">
        <f>J59*Calibration!$L$17</f>
        <v>0.16028064233223457</v>
      </c>
      <c r="L59" s="59" t="s">
        <v>277</v>
      </c>
      <c r="M59" s="51" t="s">
        <v>40</v>
      </c>
      <c r="N59" s="56" t="str">
        <f>IF(K59&lt;0.1,"Below LOD",IF(K59&gt;Calibration!$L$20,IF('Record Sheet'!L59="All in solution","Greater than experimental limits","Within experimental limits"),"Within experimental limits"))</f>
        <v>Within experimental limits</v>
      </c>
      <c r="O59" s="57" t="str">
        <f>VLOOKUP(F59,'Material Form-Pattern'!$A$4:$D$27,4,TRUE)</f>
        <v/>
      </c>
      <c r="Q59" s="150" t="str">
        <f>CONCATENATE('Experimental Description'!$B$3,"-",'Experimental Description'!$B$2,"-",'Experimental Description'!$B$7,"-",'Experimental Description'!$C$5,"-",'Experimental Description'!$B$6,"-","Line ",'Record Sheet'!A59)</f>
        <v>E17-001679-AZD3293-AZ13530938-310117-1-Line 58</v>
      </c>
      <c r="R59" s="150" t="str">
        <f t="shared" si="47"/>
        <v>AZD3293</v>
      </c>
      <c r="S59" s="150" t="str">
        <f t="shared" si="48"/>
        <v>E17-001679</v>
      </c>
      <c r="T59" s="150" t="str">
        <f t="shared" si="49"/>
        <v>Holly Carter</v>
      </c>
      <c r="U59" s="150" t="str">
        <f t="shared" si="50"/>
        <v>31-01-17</v>
      </c>
      <c r="V59" s="150" t="str">
        <f t="shared" si="51"/>
        <v>1</v>
      </c>
      <c r="W59" s="150" t="str">
        <f t="shared" si="52"/>
        <v>AZ13530938</v>
      </c>
      <c r="X59" s="150">
        <f t="shared" si="53"/>
        <v>0</v>
      </c>
      <c r="Y59" s="150">
        <f t="shared" si="54"/>
        <v>83</v>
      </c>
      <c r="Z59" s="150" t="str">
        <f t="shared" si="54"/>
        <v>Not Known</v>
      </c>
      <c r="AA59" s="150" t="str">
        <f t="shared" si="55"/>
        <v xml:space="preserve">Manual </v>
      </c>
      <c r="AB59" s="150" t="str">
        <f t="shared" si="56"/>
        <v>Excess Solid Manual</v>
      </c>
      <c r="AC59" s="150">
        <f t="shared" si="57"/>
        <v>0</v>
      </c>
      <c r="AD59" s="150">
        <f t="shared" si="58"/>
        <v>0</v>
      </c>
      <c r="AE59" s="150" t="str">
        <f t="shared" si="59"/>
        <v>No</v>
      </c>
      <c r="AF59" s="150">
        <f t="shared" si="101"/>
        <v>0</v>
      </c>
      <c r="AG59" s="150">
        <f t="shared" si="60"/>
        <v>0</v>
      </c>
      <c r="AH59" s="150" t="str">
        <f t="shared" si="61"/>
        <v>CC1=NC2(N=C1N)c3cc(Br)ccc3CC24CCCCC4</v>
      </c>
      <c r="AI59" s="150">
        <f t="shared" si="62"/>
        <v>5</v>
      </c>
      <c r="AJ59" s="150">
        <f t="shared" si="63"/>
        <v>100</v>
      </c>
      <c r="AK59" s="150">
        <f t="shared" si="64"/>
        <v>31</v>
      </c>
      <c r="AL59" s="150">
        <f t="shared" si="65"/>
        <v>9.9200999999999997</v>
      </c>
      <c r="AM59" s="150">
        <f t="shared" si="66"/>
        <v>0.10080543542907834</v>
      </c>
      <c r="AN59" s="150">
        <f t="shared" si="67"/>
        <v>0.99980000000000002</v>
      </c>
      <c r="AO59" s="150">
        <f t="shared" si="68"/>
        <v>32</v>
      </c>
      <c r="AP59" s="150">
        <f t="shared" si="69"/>
        <v>60</v>
      </c>
      <c r="AQ59" s="150" t="str">
        <f t="shared" si="70"/>
        <v>UPLC</v>
      </c>
      <c r="AR59" s="150" t="str">
        <f t="shared" si="71"/>
        <v>CH238</v>
      </c>
      <c r="AS59" s="150" t="str">
        <f t="shared" si="72"/>
        <v>Single Wavelength</v>
      </c>
      <c r="AT59" s="150" t="str">
        <f t="shared" si="73"/>
        <v>Chan_238,PC_Miscellaneous,AZD3293 - 0938 int - sol</v>
      </c>
      <c r="AU59" s="150" t="str">
        <f t="shared" si="74"/>
        <v>AZD3293 int</v>
      </c>
      <c r="AV59" s="150" t="str">
        <f t="shared" si="75"/>
        <v>HPLC filter vial</v>
      </c>
      <c r="AW59" s="150">
        <f t="shared" si="76"/>
        <v>500</v>
      </c>
      <c r="AX59" s="150">
        <f t="shared" si="77"/>
        <v>50</v>
      </c>
      <c r="AY59" s="150" t="str">
        <f t="shared" si="78"/>
        <v>Vortex</v>
      </c>
      <c r="AZ59" s="150">
        <f t="shared" si="79"/>
        <v>22</v>
      </c>
      <c r="BA59" s="150">
        <f t="shared" si="80"/>
        <v>20</v>
      </c>
      <c r="BB59" s="150">
        <f t="shared" si="81"/>
        <v>600</v>
      </c>
      <c r="BC59" s="150" t="str">
        <f t="shared" si="82"/>
        <v>Filter Vial</v>
      </c>
      <c r="BD59" s="150">
        <f t="shared" si="83"/>
        <v>40</v>
      </c>
      <c r="BE59" s="150">
        <f t="shared" si="84"/>
        <v>1200</v>
      </c>
      <c r="BF59" s="150" t="str">
        <f t="shared" si="85"/>
        <v>Pipette - PDT</v>
      </c>
      <c r="BG59" s="150">
        <f t="shared" si="86"/>
        <v>50</v>
      </c>
      <c r="BH59" s="150">
        <f t="shared" si="87"/>
        <v>0</v>
      </c>
      <c r="BI59" s="150">
        <f t="shared" si="88"/>
        <v>0</v>
      </c>
      <c r="BJ59" s="150" t="str">
        <f t="shared" si="89"/>
        <v>Yes</v>
      </c>
      <c r="BK59" s="150" t="str">
        <f t="shared" si="90"/>
        <v>Yes</v>
      </c>
      <c r="BL59" s="150" t="str">
        <f t="shared" si="91"/>
        <v>Yes</v>
      </c>
      <c r="BM59" s="150" t="str">
        <f t="shared" si="92"/>
        <v>MeCN:Water (50:50)</v>
      </c>
      <c r="BN59" s="150" t="str">
        <f t="shared" si="93"/>
        <v>Pipette - ADT - 6 channel</v>
      </c>
      <c r="BO59" s="150">
        <f t="shared" si="94"/>
        <v>1200</v>
      </c>
      <c r="BP59" s="150">
        <f t="shared" si="95"/>
        <v>0</v>
      </c>
      <c r="BQ59" s="150" t="str">
        <f t="shared" si="96"/>
        <v>No</v>
      </c>
      <c r="BR59" s="150">
        <f t="shared" si="97"/>
        <v>3</v>
      </c>
      <c r="BS59" s="150">
        <f t="shared" si="98"/>
        <v>1</v>
      </c>
      <c r="BT59" s="150">
        <f t="shared" si="99"/>
        <v>284</v>
      </c>
      <c r="BU59" s="150">
        <f t="shared" si="100"/>
        <v>1</v>
      </c>
    </row>
    <row r="60" spans="1:73" x14ac:dyDescent="0.25">
      <c r="A60" s="1">
        <v>59</v>
      </c>
      <c r="B60" t="s">
        <v>259</v>
      </c>
      <c r="C60" t="str">
        <f t="shared" si="0"/>
        <v>E4</v>
      </c>
      <c r="D60" t="str">
        <f t="shared" si="1"/>
        <v>2</v>
      </c>
      <c r="E60" t="str">
        <f t="shared" si="2"/>
        <v>1</v>
      </c>
      <c r="F60" s="56">
        <f>VLOOKUP(C60,'Experimental Design'!$A$2:$C$25,2)</f>
        <v>20</v>
      </c>
      <c r="G60" s="51">
        <f>'Experimental Description'!$B$51</f>
        <v>284</v>
      </c>
      <c r="H60" s="51">
        <f>'Experimental Description'!$B$52</f>
        <v>1</v>
      </c>
      <c r="I60" t="str">
        <f>VLOOKUP(F60,'Experimental Design'!$B$1:$C$25,2)</f>
        <v>Toluene</v>
      </c>
      <c r="J60">
        <v>1.425</v>
      </c>
      <c r="K60" s="59">
        <f>J60*Calibration!$L$17</f>
        <v>0.14364774548643663</v>
      </c>
      <c r="L60" s="59" t="s">
        <v>277</v>
      </c>
      <c r="M60" s="51" t="s">
        <v>40</v>
      </c>
      <c r="N60" s="56" t="str">
        <f>IF(K60&lt;0.1,"Below LOD",IF(K60&gt;Calibration!$L$20,IF('Record Sheet'!L60="All in solution","Greater than experimental limits","Within experimental limits"),"Within experimental limits"))</f>
        <v>Within experimental limits</v>
      </c>
      <c r="O60" s="57" t="str">
        <f>VLOOKUP(F60,'Material Form-Pattern'!$A$4:$D$27,4,TRUE)</f>
        <v/>
      </c>
      <c r="Q60" s="150" t="str">
        <f>CONCATENATE('Experimental Description'!$B$3,"-",'Experimental Description'!$B$2,"-",'Experimental Description'!$B$7,"-",'Experimental Description'!$C$5,"-",'Experimental Description'!$B$6,"-","Line ",'Record Sheet'!A60)</f>
        <v>E17-001679-AZD3293-AZ13530938-310117-1-Line 59</v>
      </c>
      <c r="R60" s="150" t="str">
        <f t="shared" si="47"/>
        <v>AZD3293</v>
      </c>
      <c r="S60" s="150" t="str">
        <f t="shared" si="48"/>
        <v>E17-001679</v>
      </c>
      <c r="T60" s="150" t="str">
        <f t="shared" si="49"/>
        <v>Holly Carter</v>
      </c>
      <c r="U60" s="150" t="str">
        <f t="shared" si="50"/>
        <v>31-01-17</v>
      </c>
      <c r="V60" s="150" t="str">
        <f t="shared" si="51"/>
        <v>1</v>
      </c>
      <c r="W60" s="150" t="str">
        <f t="shared" si="52"/>
        <v>AZ13530938</v>
      </c>
      <c r="X60" s="150">
        <f t="shared" si="53"/>
        <v>0</v>
      </c>
      <c r="Y60" s="150">
        <f t="shared" si="54"/>
        <v>83</v>
      </c>
      <c r="Z60" s="150" t="str">
        <f t="shared" si="54"/>
        <v>Not Known</v>
      </c>
      <c r="AA60" s="150" t="str">
        <f t="shared" si="55"/>
        <v xml:space="preserve">Manual </v>
      </c>
      <c r="AB60" s="150" t="str">
        <f t="shared" si="56"/>
        <v>Excess Solid Manual</v>
      </c>
      <c r="AC60" s="150">
        <f t="shared" si="57"/>
        <v>0</v>
      </c>
      <c r="AD60" s="150">
        <f t="shared" si="58"/>
        <v>0</v>
      </c>
      <c r="AE60" s="150" t="str">
        <f t="shared" si="59"/>
        <v>No</v>
      </c>
      <c r="AF60" s="150">
        <f t="shared" si="101"/>
        <v>0</v>
      </c>
      <c r="AG60" s="150">
        <f t="shared" si="60"/>
        <v>0</v>
      </c>
      <c r="AH60" s="150" t="str">
        <f t="shared" si="61"/>
        <v>CC1=NC2(N=C1N)c3cc(Br)ccc3CC24CCCCC4</v>
      </c>
      <c r="AI60" s="150">
        <f t="shared" si="62"/>
        <v>5</v>
      </c>
      <c r="AJ60" s="150">
        <f t="shared" si="63"/>
        <v>100</v>
      </c>
      <c r="AK60" s="150">
        <f t="shared" si="64"/>
        <v>31</v>
      </c>
      <c r="AL60" s="150">
        <f t="shared" si="65"/>
        <v>9.9200999999999997</v>
      </c>
      <c r="AM60" s="150">
        <f t="shared" si="66"/>
        <v>0.10080543542907834</v>
      </c>
      <c r="AN60" s="150">
        <f t="shared" si="67"/>
        <v>0.99980000000000002</v>
      </c>
      <c r="AO60" s="150">
        <f t="shared" si="68"/>
        <v>32</v>
      </c>
      <c r="AP60" s="150">
        <f t="shared" si="69"/>
        <v>60</v>
      </c>
      <c r="AQ60" s="150" t="str">
        <f t="shared" si="70"/>
        <v>UPLC</v>
      </c>
      <c r="AR60" s="150" t="str">
        <f t="shared" si="71"/>
        <v>CH238</v>
      </c>
      <c r="AS60" s="150" t="str">
        <f t="shared" si="72"/>
        <v>Single Wavelength</v>
      </c>
      <c r="AT60" s="150" t="str">
        <f t="shared" si="73"/>
        <v>Chan_238,PC_Miscellaneous,AZD3293 - 0938 int - sol</v>
      </c>
      <c r="AU60" s="150" t="str">
        <f t="shared" si="74"/>
        <v>AZD3293 int</v>
      </c>
      <c r="AV60" s="150" t="str">
        <f t="shared" si="75"/>
        <v>HPLC filter vial</v>
      </c>
      <c r="AW60" s="150">
        <f t="shared" si="76"/>
        <v>500</v>
      </c>
      <c r="AX60" s="150">
        <f t="shared" si="77"/>
        <v>50</v>
      </c>
      <c r="AY60" s="150" t="str">
        <f t="shared" si="78"/>
        <v>Vortex</v>
      </c>
      <c r="AZ60" s="150">
        <f t="shared" si="79"/>
        <v>22</v>
      </c>
      <c r="BA60" s="150">
        <f t="shared" si="80"/>
        <v>20</v>
      </c>
      <c r="BB60" s="150">
        <f t="shared" si="81"/>
        <v>600</v>
      </c>
      <c r="BC60" s="150" t="str">
        <f t="shared" si="82"/>
        <v>Filter Vial</v>
      </c>
      <c r="BD60" s="150">
        <f t="shared" si="83"/>
        <v>40</v>
      </c>
      <c r="BE60" s="150">
        <f t="shared" si="84"/>
        <v>1200</v>
      </c>
      <c r="BF60" s="150" t="str">
        <f t="shared" si="85"/>
        <v>Pipette - PDT</v>
      </c>
      <c r="BG60" s="150">
        <f t="shared" si="86"/>
        <v>50</v>
      </c>
      <c r="BH60" s="150">
        <f t="shared" si="87"/>
        <v>0</v>
      </c>
      <c r="BI60" s="150">
        <f t="shared" si="88"/>
        <v>0</v>
      </c>
      <c r="BJ60" s="150" t="str">
        <f t="shared" si="89"/>
        <v>Yes</v>
      </c>
      <c r="BK60" s="150" t="str">
        <f t="shared" si="90"/>
        <v>Yes</v>
      </c>
      <c r="BL60" s="150" t="str">
        <f t="shared" si="91"/>
        <v>Yes</v>
      </c>
      <c r="BM60" s="150" t="str">
        <f t="shared" si="92"/>
        <v>MeCN:Water (50:50)</v>
      </c>
      <c r="BN60" s="150" t="str">
        <f t="shared" si="93"/>
        <v>Pipette - ADT - 6 channel</v>
      </c>
      <c r="BO60" s="150">
        <f t="shared" si="94"/>
        <v>1200</v>
      </c>
      <c r="BP60" s="150">
        <f t="shared" si="95"/>
        <v>0</v>
      </c>
      <c r="BQ60" s="150" t="str">
        <f t="shared" si="96"/>
        <v>No</v>
      </c>
      <c r="BR60" s="150">
        <f t="shared" si="97"/>
        <v>3</v>
      </c>
      <c r="BS60" s="150">
        <f t="shared" si="98"/>
        <v>1</v>
      </c>
      <c r="BT60" s="150">
        <f t="shared" si="99"/>
        <v>284</v>
      </c>
      <c r="BU60" s="150">
        <f t="shared" si="100"/>
        <v>1</v>
      </c>
    </row>
    <row r="61" spans="1:73" x14ac:dyDescent="0.25">
      <c r="A61" s="1">
        <v>60</v>
      </c>
      <c r="B61" t="s">
        <v>260</v>
      </c>
      <c r="C61" t="str">
        <f t="shared" si="0"/>
        <v>E4</v>
      </c>
      <c r="D61" t="str">
        <f t="shared" si="1"/>
        <v>3</v>
      </c>
      <c r="E61" t="str">
        <f t="shared" si="2"/>
        <v>1</v>
      </c>
      <c r="F61" s="56">
        <f>VLOOKUP(C61,'Experimental Design'!$A$2:$C$25,2)</f>
        <v>20</v>
      </c>
      <c r="G61" s="51">
        <f>'Experimental Description'!$B$51</f>
        <v>284</v>
      </c>
      <c r="H61" s="51">
        <f>'Experimental Description'!$B$52</f>
        <v>1</v>
      </c>
      <c r="I61" t="str">
        <f>VLOOKUP(F61,'Experimental Design'!$B$1:$C$25,2)</f>
        <v>Toluene</v>
      </c>
      <c r="J61">
        <v>1.4350000000000001</v>
      </c>
      <c r="K61" s="59">
        <f>J61*Calibration!$L$17</f>
        <v>0.14465579984072743</v>
      </c>
      <c r="L61" s="59" t="s">
        <v>277</v>
      </c>
      <c r="M61" s="51" t="s">
        <v>40</v>
      </c>
      <c r="N61" s="56" t="str">
        <f>IF(K61&lt;0.1,"Below LOD",IF(K61&gt;Calibration!$L$20,IF('Record Sheet'!L61="All in solution","Greater than experimental limits","Within experimental limits"),"Within experimental limits"))</f>
        <v>Within experimental limits</v>
      </c>
      <c r="O61" s="57" t="str">
        <f>VLOOKUP(F61,'Material Form-Pattern'!$A$4:$D$27,4,TRUE)</f>
        <v/>
      </c>
      <c r="Q61" s="150" t="str">
        <f>CONCATENATE('Experimental Description'!$B$3,"-",'Experimental Description'!$B$2,"-",'Experimental Description'!$B$7,"-",'Experimental Description'!$C$5,"-",'Experimental Description'!$B$6,"-","Line ",'Record Sheet'!A61)</f>
        <v>E17-001679-AZD3293-AZ13530938-310117-1-Line 60</v>
      </c>
      <c r="R61" s="150" t="str">
        <f t="shared" si="47"/>
        <v>AZD3293</v>
      </c>
      <c r="S61" s="150" t="str">
        <f t="shared" si="48"/>
        <v>E17-001679</v>
      </c>
      <c r="T61" s="150" t="str">
        <f t="shared" si="49"/>
        <v>Holly Carter</v>
      </c>
      <c r="U61" s="150" t="str">
        <f t="shared" si="50"/>
        <v>31-01-17</v>
      </c>
      <c r="V61" s="150" t="str">
        <f t="shared" si="51"/>
        <v>1</v>
      </c>
      <c r="W61" s="150" t="str">
        <f t="shared" si="52"/>
        <v>AZ13530938</v>
      </c>
      <c r="X61" s="150">
        <f t="shared" si="53"/>
        <v>0</v>
      </c>
      <c r="Y61" s="150">
        <f t="shared" si="54"/>
        <v>83</v>
      </c>
      <c r="Z61" s="150" t="str">
        <f t="shared" si="54"/>
        <v>Not Known</v>
      </c>
      <c r="AA61" s="150" t="str">
        <f t="shared" si="55"/>
        <v xml:space="preserve">Manual </v>
      </c>
      <c r="AB61" s="150" t="str">
        <f t="shared" si="56"/>
        <v>Excess Solid Manual</v>
      </c>
      <c r="AC61" s="150">
        <f t="shared" si="57"/>
        <v>0</v>
      </c>
      <c r="AD61" s="150">
        <f t="shared" si="58"/>
        <v>0</v>
      </c>
      <c r="AE61" s="150" t="str">
        <f t="shared" si="59"/>
        <v>No</v>
      </c>
      <c r="AF61" s="150">
        <f t="shared" si="101"/>
        <v>0</v>
      </c>
      <c r="AG61" s="150">
        <f t="shared" si="60"/>
        <v>0</v>
      </c>
      <c r="AH61" s="150" t="str">
        <f t="shared" si="61"/>
        <v>CC1=NC2(N=C1N)c3cc(Br)ccc3CC24CCCCC4</v>
      </c>
      <c r="AI61" s="150">
        <f t="shared" si="62"/>
        <v>5</v>
      </c>
      <c r="AJ61" s="150">
        <f t="shared" si="63"/>
        <v>100</v>
      </c>
      <c r="AK61" s="150">
        <f t="shared" si="64"/>
        <v>31</v>
      </c>
      <c r="AL61" s="150">
        <f t="shared" si="65"/>
        <v>9.9200999999999997</v>
      </c>
      <c r="AM61" s="150">
        <f t="shared" si="66"/>
        <v>0.10080543542907834</v>
      </c>
      <c r="AN61" s="150">
        <f t="shared" si="67"/>
        <v>0.99980000000000002</v>
      </c>
      <c r="AO61" s="150">
        <f t="shared" si="68"/>
        <v>32</v>
      </c>
      <c r="AP61" s="150">
        <f t="shared" si="69"/>
        <v>60</v>
      </c>
      <c r="AQ61" s="150" t="str">
        <f t="shared" si="70"/>
        <v>UPLC</v>
      </c>
      <c r="AR61" s="150" t="str">
        <f t="shared" si="71"/>
        <v>CH238</v>
      </c>
      <c r="AS61" s="150" t="str">
        <f t="shared" si="72"/>
        <v>Single Wavelength</v>
      </c>
      <c r="AT61" s="150" t="str">
        <f t="shared" si="73"/>
        <v>Chan_238,PC_Miscellaneous,AZD3293 - 0938 int - sol</v>
      </c>
      <c r="AU61" s="150" t="str">
        <f t="shared" si="74"/>
        <v>AZD3293 int</v>
      </c>
      <c r="AV61" s="150" t="str">
        <f t="shared" si="75"/>
        <v>HPLC filter vial</v>
      </c>
      <c r="AW61" s="150">
        <f t="shared" si="76"/>
        <v>500</v>
      </c>
      <c r="AX61" s="150">
        <f t="shared" si="77"/>
        <v>50</v>
      </c>
      <c r="AY61" s="150" t="str">
        <f t="shared" si="78"/>
        <v>Vortex</v>
      </c>
      <c r="AZ61" s="150">
        <f t="shared" si="79"/>
        <v>22</v>
      </c>
      <c r="BA61" s="150">
        <f t="shared" si="80"/>
        <v>20</v>
      </c>
      <c r="BB61" s="150">
        <f t="shared" si="81"/>
        <v>600</v>
      </c>
      <c r="BC61" s="150" t="str">
        <f t="shared" si="82"/>
        <v>Filter Vial</v>
      </c>
      <c r="BD61" s="150">
        <f t="shared" si="83"/>
        <v>40</v>
      </c>
      <c r="BE61" s="150">
        <f t="shared" si="84"/>
        <v>1200</v>
      </c>
      <c r="BF61" s="150" t="str">
        <f t="shared" si="85"/>
        <v>Pipette - PDT</v>
      </c>
      <c r="BG61" s="150">
        <f t="shared" si="86"/>
        <v>50</v>
      </c>
      <c r="BH61" s="150">
        <f t="shared" si="87"/>
        <v>0</v>
      </c>
      <c r="BI61" s="150">
        <f t="shared" si="88"/>
        <v>0</v>
      </c>
      <c r="BJ61" s="150" t="str">
        <f t="shared" si="89"/>
        <v>Yes</v>
      </c>
      <c r="BK61" s="150" t="str">
        <f t="shared" si="90"/>
        <v>Yes</v>
      </c>
      <c r="BL61" s="150" t="str">
        <f t="shared" si="91"/>
        <v>Yes</v>
      </c>
      <c r="BM61" s="150" t="str">
        <f t="shared" si="92"/>
        <v>MeCN:Water (50:50)</v>
      </c>
      <c r="BN61" s="150" t="str">
        <f t="shared" si="93"/>
        <v>Pipette - ADT - 6 channel</v>
      </c>
      <c r="BO61" s="150">
        <f t="shared" si="94"/>
        <v>1200</v>
      </c>
      <c r="BP61" s="150">
        <f t="shared" si="95"/>
        <v>0</v>
      </c>
      <c r="BQ61" s="150" t="str">
        <f t="shared" si="96"/>
        <v>No</v>
      </c>
      <c r="BR61" s="150">
        <f t="shared" si="97"/>
        <v>3</v>
      </c>
      <c r="BS61" s="150">
        <f t="shared" si="98"/>
        <v>1</v>
      </c>
      <c r="BT61" s="150">
        <f t="shared" si="99"/>
        <v>284</v>
      </c>
      <c r="BU61" s="150">
        <f t="shared" si="100"/>
        <v>1</v>
      </c>
    </row>
    <row r="62" spans="1:73" x14ac:dyDescent="0.25">
      <c r="A62" s="1">
        <v>61</v>
      </c>
      <c r="B62" t="s">
        <v>261</v>
      </c>
      <c r="C62" t="str">
        <f t="shared" si="0"/>
        <v>F1</v>
      </c>
      <c r="D62" t="str">
        <f t="shared" si="1"/>
        <v>1</v>
      </c>
      <c r="E62" t="str">
        <f t="shared" si="2"/>
        <v>1</v>
      </c>
      <c r="F62" s="56">
        <f>VLOOKUP(C62,'Experimental Design'!$A$2:$C$25,2)</f>
        <v>21</v>
      </c>
      <c r="G62" s="51">
        <f>'Experimental Description'!$B$51</f>
        <v>284</v>
      </c>
      <c r="H62" s="51">
        <f>'Experimental Description'!$B$52</f>
        <v>1</v>
      </c>
      <c r="I62" t="str">
        <f>VLOOKUP(F62,'Experimental Design'!$B$1:$C$25,2)</f>
        <v>Water</v>
      </c>
      <c r="J62">
        <v>4.0419999999999998</v>
      </c>
      <c r="K62" s="59">
        <f>J62*Calibration!$L$17</f>
        <v>0.40745557000433463</v>
      </c>
      <c r="L62" s="59" t="s">
        <v>277</v>
      </c>
      <c r="M62" s="51" t="s">
        <v>40</v>
      </c>
      <c r="N62" s="56" t="str">
        <f>IF(K62&lt;0.1,"Below LOD",IF(K62&gt;Calibration!$L$20,IF('Record Sheet'!L62="All in solution","Greater than experimental limits","Within experimental limits"),"Within experimental limits"))</f>
        <v>Within experimental limits</v>
      </c>
      <c r="O62" s="57" t="str">
        <f>VLOOKUP(F62,'Material Form-Pattern'!$A$4:$D$27,4,TRUE)</f>
        <v/>
      </c>
      <c r="Q62" s="150" t="str">
        <f>CONCATENATE('Experimental Description'!$B$3,"-",'Experimental Description'!$B$2,"-",'Experimental Description'!$B$7,"-",'Experimental Description'!$C$5,"-",'Experimental Description'!$B$6,"-","Line ",'Record Sheet'!A62)</f>
        <v>E17-001679-AZD3293-AZ13530938-310117-1-Line 61</v>
      </c>
      <c r="R62" s="150" t="str">
        <f t="shared" si="47"/>
        <v>AZD3293</v>
      </c>
      <c r="S62" s="150" t="str">
        <f t="shared" si="48"/>
        <v>E17-001679</v>
      </c>
      <c r="T62" s="150" t="str">
        <f t="shared" si="49"/>
        <v>Holly Carter</v>
      </c>
      <c r="U62" s="150" t="str">
        <f t="shared" si="50"/>
        <v>31-01-17</v>
      </c>
      <c r="V62" s="150" t="str">
        <f t="shared" si="51"/>
        <v>1</v>
      </c>
      <c r="W62" s="150" t="str">
        <f t="shared" si="52"/>
        <v>AZ13530938</v>
      </c>
      <c r="X62" s="150">
        <f t="shared" si="53"/>
        <v>0</v>
      </c>
      <c r="Y62" s="150">
        <f t="shared" si="54"/>
        <v>83</v>
      </c>
      <c r="Z62" s="150" t="str">
        <f t="shared" si="54"/>
        <v>Not Known</v>
      </c>
      <c r="AA62" s="150" t="str">
        <f t="shared" si="55"/>
        <v xml:space="preserve">Manual </v>
      </c>
      <c r="AB62" s="150" t="str">
        <f t="shared" si="56"/>
        <v>Excess Solid Manual</v>
      </c>
      <c r="AC62" s="150">
        <f t="shared" si="57"/>
        <v>0</v>
      </c>
      <c r="AD62" s="150">
        <f t="shared" si="58"/>
        <v>0</v>
      </c>
      <c r="AE62" s="150" t="str">
        <f t="shared" si="59"/>
        <v>No</v>
      </c>
      <c r="AF62" s="150">
        <f t="shared" si="101"/>
        <v>0</v>
      </c>
      <c r="AG62" s="150">
        <f t="shared" si="60"/>
        <v>0</v>
      </c>
      <c r="AH62" s="150" t="str">
        <f t="shared" si="61"/>
        <v>CC1=NC2(N=C1N)c3cc(Br)ccc3CC24CCCCC4</v>
      </c>
      <c r="AI62" s="150">
        <f t="shared" si="62"/>
        <v>5</v>
      </c>
      <c r="AJ62" s="150">
        <f t="shared" si="63"/>
        <v>100</v>
      </c>
      <c r="AK62" s="150">
        <f t="shared" si="64"/>
        <v>31</v>
      </c>
      <c r="AL62" s="150">
        <f t="shared" si="65"/>
        <v>9.9200999999999997</v>
      </c>
      <c r="AM62" s="150">
        <f t="shared" si="66"/>
        <v>0.10080543542907834</v>
      </c>
      <c r="AN62" s="150">
        <f t="shared" si="67"/>
        <v>0.99980000000000002</v>
      </c>
      <c r="AO62" s="150">
        <f t="shared" si="68"/>
        <v>32</v>
      </c>
      <c r="AP62" s="150">
        <f t="shared" si="69"/>
        <v>60</v>
      </c>
      <c r="AQ62" s="150" t="str">
        <f t="shared" si="70"/>
        <v>UPLC</v>
      </c>
      <c r="AR62" s="150" t="str">
        <f t="shared" si="71"/>
        <v>CH238</v>
      </c>
      <c r="AS62" s="150" t="str">
        <f t="shared" si="72"/>
        <v>Single Wavelength</v>
      </c>
      <c r="AT62" s="150" t="str">
        <f t="shared" si="73"/>
        <v>Chan_238,PC_Miscellaneous,AZD3293 - 0938 int - sol</v>
      </c>
      <c r="AU62" s="150" t="str">
        <f t="shared" si="74"/>
        <v>AZD3293 int</v>
      </c>
      <c r="AV62" s="150" t="str">
        <f t="shared" si="75"/>
        <v>HPLC filter vial</v>
      </c>
      <c r="AW62" s="150">
        <f t="shared" si="76"/>
        <v>500</v>
      </c>
      <c r="AX62" s="150">
        <f t="shared" si="77"/>
        <v>50</v>
      </c>
      <c r="AY62" s="150" t="str">
        <f t="shared" si="78"/>
        <v>Vortex</v>
      </c>
      <c r="AZ62" s="150">
        <f t="shared" si="79"/>
        <v>22</v>
      </c>
      <c r="BA62" s="150">
        <f t="shared" si="80"/>
        <v>20</v>
      </c>
      <c r="BB62" s="150">
        <f t="shared" si="81"/>
        <v>600</v>
      </c>
      <c r="BC62" s="150" t="str">
        <f t="shared" si="82"/>
        <v>Filter Vial</v>
      </c>
      <c r="BD62" s="150">
        <f t="shared" si="83"/>
        <v>40</v>
      </c>
      <c r="BE62" s="150">
        <f t="shared" si="84"/>
        <v>1200</v>
      </c>
      <c r="BF62" s="150" t="str">
        <f t="shared" si="85"/>
        <v>Pipette - PDT</v>
      </c>
      <c r="BG62" s="150">
        <f t="shared" si="86"/>
        <v>50</v>
      </c>
      <c r="BH62" s="150">
        <f t="shared" si="87"/>
        <v>0</v>
      </c>
      <c r="BI62" s="150">
        <f t="shared" si="88"/>
        <v>0</v>
      </c>
      <c r="BJ62" s="150" t="str">
        <f t="shared" si="89"/>
        <v>Yes</v>
      </c>
      <c r="BK62" s="150" t="str">
        <f t="shared" si="90"/>
        <v>Yes</v>
      </c>
      <c r="BL62" s="150" t="str">
        <f t="shared" si="91"/>
        <v>Yes</v>
      </c>
      <c r="BM62" s="150" t="str">
        <f t="shared" si="92"/>
        <v>MeCN:Water (50:50)</v>
      </c>
      <c r="BN62" s="150" t="str">
        <f t="shared" si="93"/>
        <v>Pipette - ADT - 6 channel</v>
      </c>
      <c r="BO62" s="150">
        <f t="shared" si="94"/>
        <v>1200</v>
      </c>
      <c r="BP62" s="150">
        <f t="shared" si="95"/>
        <v>0</v>
      </c>
      <c r="BQ62" s="150" t="str">
        <f t="shared" si="96"/>
        <v>No</v>
      </c>
      <c r="BR62" s="150">
        <f t="shared" si="97"/>
        <v>3</v>
      </c>
      <c r="BS62" s="150">
        <f t="shared" si="98"/>
        <v>1</v>
      </c>
      <c r="BT62" s="150">
        <f t="shared" si="99"/>
        <v>284</v>
      </c>
      <c r="BU62" s="150">
        <f t="shared" si="100"/>
        <v>1</v>
      </c>
    </row>
    <row r="63" spans="1:73" x14ac:dyDescent="0.25">
      <c r="A63" s="1">
        <v>62</v>
      </c>
      <c r="B63" t="s">
        <v>262</v>
      </c>
      <c r="C63" t="str">
        <f t="shared" si="0"/>
        <v>F1</v>
      </c>
      <c r="D63" t="str">
        <f t="shared" si="1"/>
        <v>2</v>
      </c>
      <c r="E63" t="str">
        <f t="shared" si="2"/>
        <v>1</v>
      </c>
      <c r="F63" s="56">
        <f>VLOOKUP(C63,'Experimental Design'!$A$2:$C$25,2)</f>
        <v>21</v>
      </c>
      <c r="G63" s="51">
        <f>'Experimental Description'!$B$51</f>
        <v>284</v>
      </c>
      <c r="H63" s="51">
        <f>'Experimental Description'!$B$52</f>
        <v>1</v>
      </c>
      <c r="I63" t="str">
        <f>VLOOKUP(F63,'Experimental Design'!$B$1:$C$25,2)</f>
        <v>Water</v>
      </c>
      <c r="J63">
        <v>3.9289999999999998</v>
      </c>
      <c r="K63" s="59">
        <f>J63*Calibration!$L$17</f>
        <v>0.39606455580084876</v>
      </c>
      <c r="L63" s="59" t="s">
        <v>277</v>
      </c>
      <c r="M63" s="51" t="s">
        <v>40</v>
      </c>
      <c r="N63" s="56" t="str">
        <f>IF(K63&lt;0.1,"Below LOD",IF(K63&gt;Calibration!$L$20,IF('Record Sheet'!L63="All in solution","Greater than experimental limits","Within experimental limits"),"Within experimental limits"))</f>
        <v>Within experimental limits</v>
      </c>
      <c r="O63" s="57" t="str">
        <f>VLOOKUP(F63,'Material Form-Pattern'!$A$4:$D$27,4,TRUE)</f>
        <v/>
      </c>
      <c r="Q63" s="150" t="str">
        <f>CONCATENATE('Experimental Description'!$B$3,"-",'Experimental Description'!$B$2,"-",'Experimental Description'!$B$7,"-",'Experimental Description'!$C$5,"-",'Experimental Description'!$B$6,"-","Line ",'Record Sheet'!A63)</f>
        <v>E17-001679-AZD3293-AZ13530938-310117-1-Line 62</v>
      </c>
      <c r="R63" s="150" t="str">
        <f t="shared" si="47"/>
        <v>AZD3293</v>
      </c>
      <c r="S63" s="150" t="str">
        <f t="shared" si="48"/>
        <v>E17-001679</v>
      </c>
      <c r="T63" s="150" t="str">
        <f t="shared" si="49"/>
        <v>Holly Carter</v>
      </c>
      <c r="U63" s="150" t="str">
        <f t="shared" si="50"/>
        <v>31-01-17</v>
      </c>
      <c r="V63" s="150" t="str">
        <f t="shared" si="51"/>
        <v>1</v>
      </c>
      <c r="W63" s="150" t="str">
        <f t="shared" si="52"/>
        <v>AZ13530938</v>
      </c>
      <c r="X63" s="150">
        <f t="shared" si="53"/>
        <v>0</v>
      </c>
      <c r="Y63" s="150">
        <f t="shared" si="54"/>
        <v>83</v>
      </c>
      <c r="Z63" s="150" t="str">
        <f t="shared" si="54"/>
        <v>Not Known</v>
      </c>
      <c r="AA63" s="150" t="str">
        <f t="shared" si="55"/>
        <v xml:space="preserve">Manual </v>
      </c>
      <c r="AB63" s="150" t="str">
        <f t="shared" si="56"/>
        <v>Excess Solid Manual</v>
      </c>
      <c r="AC63" s="150">
        <f t="shared" si="57"/>
        <v>0</v>
      </c>
      <c r="AD63" s="150">
        <f t="shared" si="58"/>
        <v>0</v>
      </c>
      <c r="AE63" s="150" t="str">
        <f t="shared" si="59"/>
        <v>No</v>
      </c>
      <c r="AF63" s="150">
        <f t="shared" si="101"/>
        <v>0</v>
      </c>
      <c r="AG63" s="150">
        <f t="shared" si="60"/>
        <v>0</v>
      </c>
      <c r="AH63" s="150" t="str">
        <f t="shared" si="61"/>
        <v>CC1=NC2(N=C1N)c3cc(Br)ccc3CC24CCCCC4</v>
      </c>
      <c r="AI63" s="150">
        <f t="shared" si="62"/>
        <v>5</v>
      </c>
      <c r="AJ63" s="150">
        <f t="shared" si="63"/>
        <v>100</v>
      </c>
      <c r="AK63" s="150">
        <f t="shared" si="64"/>
        <v>31</v>
      </c>
      <c r="AL63" s="150">
        <f t="shared" si="65"/>
        <v>9.9200999999999997</v>
      </c>
      <c r="AM63" s="150">
        <f t="shared" si="66"/>
        <v>0.10080543542907834</v>
      </c>
      <c r="AN63" s="150">
        <f t="shared" si="67"/>
        <v>0.99980000000000002</v>
      </c>
      <c r="AO63" s="150">
        <f t="shared" si="68"/>
        <v>32</v>
      </c>
      <c r="AP63" s="150">
        <f t="shared" si="69"/>
        <v>60</v>
      </c>
      <c r="AQ63" s="150" t="str">
        <f t="shared" si="70"/>
        <v>UPLC</v>
      </c>
      <c r="AR63" s="150" t="str">
        <f t="shared" si="71"/>
        <v>CH238</v>
      </c>
      <c r="AS63" s="150" t="str">
        <f t="shared" si="72"/>
        <v>Single Wavelength</v>
      </c>
      <c r="AT63" s="150" t="str">
        <f t="shared" si="73"/>
        <v>Chan_238,PC_Miscellaneous,AZD3293 - 0938 int - sol</v>
      </c>
      <c r="AU63" s="150" t="str">
        <f t="shared" si="74"/>
        <v>AZD3293 int</v>
      </c>
      <c r="AV63" s="150" t="str">
        <f t="shared" si="75"/>
        <v>HPLC filter vial</v>
      </c>
      <c r="AW63" s="150">
        <f t="shared" si="76"/>
        <v>500</v>
      </c>
      <c r="AX63" s="150">
        <f t="shared" si="77"/>
        <v>50</v>
      </c>
      <c r="AY63" s="150" t="str">
        <f t="shared" si="78"/>
        <v>Vortex</v>
      </c>
      <c r="AZ63" s="150">
        <f t="shared" si="79"/>
        <v>22</v>
      </c>
      <c r="BA63" s="150">
        <f t="shared" si="80"/>
        <v>20</v>
      </c>
      <c r="BB63" s="150">
        <f t="shared" si="81"/>
        <v>600</v>
      </c>
      <c r="BC63" s="150" t="str">
        <f t="shared" si="82"/>
        <v>Filter Vial</v>
      </c>
      <c r="BD63" s="150">
        <f t="shared" si="83"/>
        <v>40</v>
      </c>
      <c r="BE63" s="150">
        <f t="shared" si="84"/>
        <v>1200</v>
      </c>
      <c r="BF63" s="150" t="str">
        <f t="shared" si="85"/>
        <v>Pipette - PDT</v>
      </c>
      <c r="BG63" s="150">
        <f t="shared" si="86"/>
        <v>50</v>
      </c>
      <c r="BH63" s="150">
        <f t="shared" si="87"/>
        <v>0</v>
      </c>
      <c r="BI63" s="150">
        <f t="shared" si="88"/>
        <v>0</v>
      </c>
      <c r="BJ63" s="150" t="str">
        <f t="shared" si="89"/>
        <v>Yes</v>
      </c>
      <c r="BK63" s="150" t="str">
        <f t="shared" si="90"/>
        <v>Yes</v>
      </c>
      <c r="BL63" s="150" t="str">
        <f t="shared" si="91"/>
        <v>Yes</v>
      </c>
      <c r="BM63" s="150" t="str">
        <f t="shared" si="92"/>
        <v>MeCN:Water (50:50)</v>
      </c>
      <c r="BN63" s="150" t="str">
        <f t="shared" si="93"/>
        <v>Pipette - ADT - 6 channel</v>
      </c>
      <c r="BO63" s="150">
        <f t="shared" si="94"/>
        <v>1200</v>
      </c>
      <c r="BP63" s="150">
        <f t="shared" si="95"/>
        <v>0</v>
      </c>
      <c r="BQ63" s="150" t="str">
        <f t="shared" si="96"/>
        <v>No</v>
      </c>
      <c r="BR63" s="150">
        <f t="shared" si="97"/>
        <v>3</v>
      </c>
      <c r="BS63" s="150">
        <f t="shared" si="98"/>
        <v>1</v>
      </c>
      <c r="BT63" s="150">
        <f t="shared" si="99"/>
        <v>284</v>
      </c>
      <c r="BU63" s="150">
        <f t="shared" si="100"/>
        <v>1</v>
      </c>
    </row>
    <row r="64" spans="1:73" x14ac:dyDescent="0.25">
      <c r="A64" s="1">
        <v>63</v>
      </c>
      <c r="B64" t="s">
        <v>263</v>
      </c>
      <c r="C64" t="str">
        <f t="shared" si="0"/>
        <v>F1</v>
      </c>
      <c r="D64" t="str">
        <f t="shared" si="1"/>
        <v>3</v>
      </c>
      <c r="E64" t="str">
        <f t="shared" si="2"/>
        <v>1</v>
      </c>
      <c r="F64" s="56">
        <f>VLOOKUP(C64,'Experimental Design'!$A$2:$C$25,2)</f>
        <v>21</v>
      </c>
      <c r="G64" s="51">
        <f>'Experimental Description'!$B$51</f>
        <v>284</v>
      </c>
      <c r="H64" s="51">
        <f>'Experimental Description'!$B$52</f>
        <v>1</v>
      </c>
      <c r="I64" t="str">
        <f>VLOOKUP(F64,'Experimental Design'!$B$1:$C$25,2)</f>
        <v>Water</v>
      </c>
      <c r="J64">
        <v>3.9260000000000002</v>
      </c>
      <c r="K64" s="59">
        <f>J64*Calibration!$L$17</f>
        <v>0.39576213949456157</v>
      </c>
      <c r="L64" s="59" t="s">
        <v>277</v>
      </c>
      <c r="M64" s="51" t="s">
        <v>40</v>
      </c>
      <c r="N64" s="56" t="str">
        <f>IF(K64&lt;0.1,"Below LOD",IF(K64&gt;Calibration!$L$20,IF('Record Sheet'!L64="All in solution","Greater than experimental limits","Within experimental limits"),"Within experimental limits"))</f>
        <v>Within experimental limits</v>
      </c>
      <c r="O64" s="57" t="str">
        <f>VLOOKUP(F64,'Material Form-Pattern'!$A$4:$D$27,4,TRUE)</f>
        <v/>
      </c>
      <c r="Q64" s="150" t="str">
        <f>CONCATENATE('Experimental Description'!$B$3,"-",'Experimental Description'!$B$2,"-",'Experimental Description'!$B$7,"-",'Experimental Description'!$C$5,"-",'Experimental Description'!$B$6,"-","Line ",'Record Sheet'!A64)</f>
        <v>E17-001679-AZD3293-AZ13530938-310117-1-Line 63</v>
      </c>
      <c r="R64" s="150" t="str">
        <f t="shared" si="47"/>
        <v>AZD3293</v>
      </c>
      <c r="S64" s="150" t="str">
        <f t="shared" si="48"/>
        <v>E17-001679</v>
      </c>
      <c r="T64" s="150" t="str">
        <f t="shared" si="49"/>
        <v>Holly Carter</v>
      </c>
      <c r="U64" s="150" t="str">
        <f t="shared" si="50"/>
        <v>31-01-17</v>
      </c>
      <c r="V64" s="150" t="str">
        <f t="shared" si="51"/>
        <v>1</v>
      </c>
      <c r="W64" s="150" t="str">
        <f t="shared" si="52"/>
        <v>AZ13530938</v>
      </c>
      <c r="X64" s="150">
        <f t="shared" si="53"/>
        <v>0</v>
      </c>
      <c r="Y64" s="150">
        <f t="shared" si="54"/>
        <v>83</v>
      </c>
      <c r="Z64" s="150" t="str">
        <f t="shared" si="54"/>
        <v>Not Known</v>
      </c>
      <c r="AA64" s="150" t="str">
        <f t="shared" si="55"/>
        <v xml:space="preserve">Manual </v>
      </c>
      <c r="AB64" s="150" t="str">
        <f t="shared" si="56"/>
        <v>Excess Solid Manual</v>
      </c>
      <c r="AC64" s="150">
        <f t="shared" si="57"/>
        <v>0</v>
      </c>
      <c r="AD64" s="150">
        <f t="shared" si="58"/>
        <v>0</v>
      </c>
      <c r="AE64" s="150" t="str">
        <f t="shared" si="59"/>
        <v>No</v>
      </c>
      <c r="AF64" s="150">
        <f t="shared" si="101"/>
        <v>0</v>
      </c>
      <c r="AG64" s="150">
        <f t="shared" si="60"/>
        <v>0</v>
      </c>
      <c r="AH64" s="150" t="str">
        <f t="shared" si="61"/>
        <v>CC1=NC2(N=C1N)c3cc(Br)ccc3CC24CCCCC4</v>
      </c>
      <c r="AI64" s="150">
        <f t="shared" si="62"/>
        <v>5</v>
      </c>
      <c r="AJ64" s="150">
        <f t="shared" si="63"/>
        <v>100</v>
      </c>
      <c r="AK64" s="150">
        <f t="shared" si="64"/>
        <v>31</v>
      </c>
      <c r="AL64" s="150">
        <f t="shared" si="65"/>
        <v>9.9200999999999997</v>
      </c>
      <c r="AM64" s="150">
        <f t="shared" si="66"/>
        <v>0.10080543542907834</v>
      </c>
      <c r="AN64" s="150">
        <f t="shared" si="67"/>
        <v>0.99980000000000002</v>
      </c>
      <c r="AO64" s="150">
        <f t="shared" si="68"/>
        <v>32</v>
      </c>
      <c r="AP64" s="150">
        <f t="shared" si="69"/>
        <v>60</v>
      </c>
      <c r="AQ64" s="150" t="str">
        <f t="shared" si="70"/>
        <v>UPLC</v>
      </c>
      <c r="AR64" s="150" t="str">
        <f t="shared" si="71"/>
        <v>CH238</v>
      </c>
      <c r="AS64" s="150" t="str">
        <f t="shared" si="72"/>
        <v>Single Wavelength</v>
      </c>
      <c r="AT64" s="150" t="str">
        <f t="shared" si="73"/>
        <v>Chan_238,PC_Miscellaneous,AZD3293 - 0938 int - sol</v>
      </c>
      <c r="AU64" s="150" t="str">
        <f t="shared" si="74"/>
        <v>AZD3293 int</v>
      </c>
      <c r="AV64" s="150" t="str">
        <f t="shared" si="75"/>
        <v>HPLC filter vial</v>
      </c>
      <c r="AW64" s="150">
        <f t="shared" si="76"/>
        <v>500</v>
      </c>
      <c r="AX64" s="150">
        <f t="shared" si="77"/>
        <v>50</v>
      </c>
      <c r="AY64" s="150" t="str">
        <f t="shared" si="78"/>
        <v>Vortex</v>
      </c>
      <c r="AZ64" s="150">
        <f t="shared" si="79"/>
        <v>22</v>
      </c>
      <c r="BA64" s="150">
        <f t="shared" si="80"/>
        <v>20</v>
      </c>
      <c r="BB64" s="150">
        <f t="shared" si="81"/>
        <v>600</v>
      </c>
      <c r="BC64" s="150" t="str">
        <f t="shared" si="82"/>
        <v>Filter Vial</v>
      </c>
      <c r="BD64" s="150">
        <f t="shared" si="83"/>
        <v>40</v>
      </c>
      <c r="BE64" s="150">
        <f t="shared" si="84"/>
        <v>1200</v>
      </c>
      <c r="BF64" s="150" t="str">
        <f t="shared" si="85"/>
        <v>Pipette - PDT</v>
      </c>
      <c r="BG64" s="150">
        <f t="shared" si="86"/>
        <v>50</v>
      </c>
      <c r="BH64" s="150">
        <f t="shared" si="87"/>
        <v>0</v>
      </c>
      <c r="BI64" s="150">
        <f t="shared" si="88"/>
        <v>0</v>
      </c>
      <c r="BJ64" s="150" t="str">
        <f t="shared" si="89"/>
        <v>Yes</v>
      </c>
      <c r="BK64" s="150" t="str">
        <f t="shared" si="90"/>
        <v>Yes</v>
      </c>
      <c r="BL64" s="150" t="str">
        <f t="shared" si="91"/>
        <v>Yes</v>
      </c>
      <c r="BM64" s="150" t="str">
        <f t="shared" si="92"/>
        <v>MeCN:Water (50:50)</v>
      </c>
      <c r="BN64" s="150" t="str">
        <f t="shared" si="93"/>
        <v>Pipette - ADT - 6 channel</v>
      </c>
      <c r="BO64" s="150">
        <f t="shared" si="94"/>
        <v>1200</v>
      </c>
      <c r="BP64" s="150">
        <f t="shared" si="95"/>
        <v>0</v>
      </c>
      <c r="BQ64" s="150" t="str">
        <f t="shared" si="96"/>
        <v>No</v>
      </c>
      <c r="BR64" s="150">
        <f t="shared" si="97"/>
        <v>3</v>
      </c>
      <c r="BS64" s="150">
        <f t="shared" si="98"/>
        <v>1</v>
      </c>
      <c r="BT64" s="150">
        <f t="shared" si="99"/>
        <v>284</v>
      </c>
      <c r="BU64" s="150">
        <f t="shared" si="100"/>
        <v>1</v>
      </c>
    </row>
    <row r="65" spans="1:73" x14ac:dyDescent="0.25">
      <c r="A65" s="1">
        <v>64</v>
      </c>
      <c r="B65" t="s">
        <v>264</v>
      </c>
      <c r="C65" t="str">
        <f t="shared" si="0"/>
        <v>F2</v>
      </c>
      <c r="D65" t="str">
        <f t="shared" si="1"/>
        <v>1</v>
      </c>
      <c r="E65" t="str">
        <f t="shared" si="2"/>
        <v>1</v>
      </c>
      <c r="F65" s="56">
        <f>VLOOKUP(C65,'Experimental Design'!$A$2:$C$25,2)</f>
        <v>22</v>
      </c>
      <c r="G65" s="51">
        <f>'Experimental Description'!$B$51</f>
        <v>284</v>
      </c>
      <c r="H65" s="51">
        <f>'Experimental Description'!$B$52</f>
        <v>1</v>
      </c>
      <c r="I65" t="str">
        <f>VLOOKUP(F65,'Experimental Design'!$B$1:$C$25,2)</f>
        <v>Ethyl Lactate</v>
      </c>
      <c r="J65">
        <v>351.25299999999999</v>
      </c>
      <c r="K65" s="59">
        <f>J65*Calibration!$L$17</f>
        <v>35.408211610770053</v>
      </c>
      <c r="L65" s="59" t="s">
        <v>277</v>
      </c>
      <c r="M65" s="51" t="s">
        <v>40</v>
      </c>
      <c r="N65" s="56" t="str">
        <f>IF(K65&lt;0.1,"Below LOD",IF(K65&gt;Calibration!$L$20,IF('Record Sheet'!L65="All in solution","Greater than experimental limits","Within experimental limits"),"Within experimental limits"))</f>
        <v>Within experimental limits</v>
      </c>
      <c r="O65" s="57" t="str">
        <f>VLOOKUP(F65,'Material Form-Pattern'!$A$4:$D$27,4,TRUE)</f>
        <v/>
      </c>
      <c r="Q65" s="150" t="str">
        <f>CONCATENATE('Experimental Description'!$B$3,"-",'Experimental Description'!$B$2,"-",'Experimental Description'!$B$7,"-",'Experimental Description'!$C$5,"-",'Experimental Description'!$B$6,"-","Line ",'Record Sheet'!A65)</f>
        <v>E17-001679-AZD3293-AZ13530938-310117-1-Line 64</v>
      </c>
      <c r="R65" s="150" t="str">
        <f t="shared" si="47"/>
        <v>AZD3293</v>
      </c>
      <c r="S65" s="150" t="str">
        <f t="shared" si="48"/>
        <v>E17-001679</v>
      </c>
      <c r="T65" s="150" t="str">
        <f t="shared" si="49"/>
        <v>Holly Carter</v>
      </c>
      <c r="U65" s="150" t="str">
        <f t="shared" si="50"/>
        <v>31-01-17</v>
      </c>
      <c r="V65" s="150" t="str">
        <f t="shared" si="51"/>
        <v>1</v>
      </c>
      <c r="W65" s="150" t="str">
        <f t="shared" si="52"/>
        <v>AZ13530938</v>
      </c>
      <c r="X65" s="150">
        <f t="shared" si="53"/>
        <v>0</v>
      </c>
      <c r="Y65" s="150">
        <f t="shared" si="54"/>
        <v>83</v>
      </c>
      <c r="Z65" s="150" t="str">
        <f t="shared" si="54"/>
        <v>Not Known</v>
      </c>
      <c r="AA65" s="150" t="str">
        <f t="shared" si="55"/>
        <v xml:space="preserve">Manual </v>
      </c>
      <c r="AB65" s="150" t="str">
        <f t="shared" si="56"/>
        <v>Excess Solid Manual</v>
      </c>
      <c r="AC65" s="150">
        <f t="shared" si="57"/>
        <v>0</v>
      </c>
      <c r="AD65" s="150">
        <f t="shared" si="58"/>
        <v>0</v>
      </c>
      <c r="AE65" s="150" t="str">
        <f t="shared" si="59"/>
        <v>No</v>
      </c>
      <c r="AF65" s="150">
        <f t="shared" si="101"/>
        <v>0</v>
      </c>
      <c r="AG65" s="150">
        <f t="shared" si="60"/>
        <v>0</v>
      </c>
      <c r="AH65" s="150" t="str">
        <f t="shared" si="61"/>
        <v>CC1=NC2(N=C1N)c3cc(Br)ccc3CC24CCCCC4</v>
      </c>
      <c r="AI65" s="150">
        <f t="shared" si="62"/>
        <v>5</v>
      </c>
      <c r="AJ65" s="150">
        <f t="shared" si="63"/>
        <v>100</v>
      </c>
      <c r="AK65" s="150">
        <f t="shared" si="64"/>
        <v>31</v>
      </c>
      <c r="AL65" s="150">
        <f t="shared" si="65"/>
        <v>9.9200999999999997</v>
      </c>
      <c r="AM65" s="150">
        <f t="shared" si="66"/>
        <v>0.10080543542907834</v>
      </c>
      <c r="AN65" s="150">
        <f t="shared" si="67"/>
        <v>0.99980000000000002</v>
      </c>
      <c r="AO65" s="150">
        <f t="shared" si="68"/>
        <v>32</v>
      </c>
      <c r="AP65" s="150">
        <f t="shared" si="69"/>
        <v>60</v>
      </c>
      <c r="AQ65" s="150" t="str">
        <f t="shared" si="70"/>
        <v>UPLC</v>
      </c>
      <c r="AR65" s="150" t="str">
        <f t="shared" si="71"/>
        <v>CH238</v>
      </c>
      <c r="AS65" s="150" t="str">
        <f t="shared" si="72"/>
        <v>Single Wavelength</v>
      </c>
      <c r="AT65" s="150" t="str">
        <f t="shared" si="73"/>
        <v>Chan_238,PC_Miscellaneous,AZD3293 - 0938 int - sol</v>
      </c>
      <c r="AU65" s="150" t="str">
        <f t="shared" si="74"/>
        <v>AZD3293 int</v>
      </c>
      <c r="AV65" s="150" t="str">
        <f t="shared" si="75"/>
        <v>HPLC filter vial</v>
      </c>
      <c r="AW65" s="150">
        <f t="shared" si="76"/>
        <v>500</v>
      </c>
      <c r="AX65" s="150">
        <f t="shared" si="77"/>
        <v>50</v>
      </c>
      <c r="AY65" s="150" t="str">
        <f t="shared" si="78"/>
        <v>Vortex</v>
      </c>
      <c r="AZ65" s="150">
        <f t="shared" si="79"/>
        <v>22</v>
      </c>
      <c r="BA65" s="150">
        <f t="shared" si="80"/>
        <v>20</v>
      </c>
      <c r="BB65" s="150">
        <f t="shared" si="81"/>
        <v>600</v>
      </c>
      <c r="BC65" s="150" t="str">
        <f t="shared" si="82"/>
        <v>Filter Vial</v>
      </c>
      <c r="BD65" s="150">
        <f t="shared" si="83"/>
        <v>40</v>
      </c>
      <c r="BE65" s="150">
        <f t="shared" si="84"/>
        <v>1200</v>
      </c>
      <c r="BF65" s="150" t="str">
        <f t="shared" si="85"/>
        <v>Pipette - PDT</v>
      </c>
      <c r="BG65" s="150">
        <f t="shared" si="86"/>
        <v>50</v>
      </c>
      <c r="BH65" s="150">
        <f t="shared" si="87"/>
        <v>0</v>
      </c>
      <c r="BI65" s="150">
        <f t="shared" si="88"/>
        <v>0</v>
      </c>
      <c r="BJ65" s="150" t="str">
        <f t="shared" si="89"/>
        <v>Yes</v>
      </c>
      <c r="BK65" s="150" t="str">
        <f t="shared" si="90"/>
        <v>Yes</v>
      </c>
      <c r="BL65" s="150" t="str">
        <f t="shared" si="91"/>
        <v>Yes</v>
      </c>
      <c r="BM65" s="150" t="str">
        <f t="shared" si="92"/>
        <v>MeCN:Water (50:50)</v>
      </c>
      <c r="BN65" s="150" t="str">
        <f t="shared" si="93"/>
        <v>Pipette - ADT - 6 channel</v>
      </c>
      <c r="BO65" s="150">
        <f t="shared" si="94"/>
        <v>1200</v>
      </c>
      <c r="BP65" s="150">
        <f t="shared" si="95"/>
        <v>0</v>
      </c>
      <c r="BQ65" s="150" t="str">
        <f t="shared" si="96"/>
        <v>No</v>
      </c>
      <c r="BR65" s="150">
        <f t="shared" si="97"/>
        <v>3</v>
      </c>
      <c r="BS65" s="150">
        <f t="shared" si="98"/>
        <v>1</v>
      </c>
      <c r="BT65" s="150">
        <f t="shared" si="99"/>
        <v>284</v>
      </c>
      <c r="BU65" s="150">
        <f t="shared" si="100"/>
        <v>1</v>
      </c>
    </row>
    <row r="66" spans="1:73" x14ac:dyDescent="0.25">
      <c r="A66" s="1">
        <v>65</v>
      </c>
      <c r="B66" t="s">
        <v>265</v>
      </c>
      <c r="C66" t="str">
        <f t="shared" si="0"/>
        <v>F2</v>
      </c>
      <c r="D66" t="str">
        <f t="shared" si="1"/>
        <v>2</v>
      </c>
      <c r="E66" t="str">
        <f t="shared" si="2"/>
        <v>1</v>
      </c>
      <c r="F66" s="56">
        <f>VLOOKUP(C66,'Experimental Design'!$A$2:$C$25,2)</f>
        <v>22</v>
      </c>
      <c r="G66" s="51">
        <f>'Experimental Description'!$B$51</f>
        <v>284</v>
      </c>
      <c r="H66" s="51">
        <f>'Experimental Description'!$B$52</f>
        <v>1</v>
      </c>
      <c r="I66" t="str">
        <f>VLOOKUP(F66,'Experimental Design'!$B$1:$C$25,2)</f>
        <v>Ethyl Lactate</v>
      </c>
      <c r="J66">
        <v>354.75700000000001</v>
      </c>
      <c r="K66" s="59">
        <f>J66*Calibration!$L$17</f>
        <v>35.761433856513548</v>
      </c>
      <c r="L66" s="59" t="s">
        <v>277</v>
      </c>
      <c r="M66" s="51" t="s">
        <v>40</v>
      </c>
      <c r="N66" s="56" t="str">
        <f>IF(K66&lt;0.1,"Below LOD",IF(K66&gt;Calibration!$L$20,IF('Record Sheet'!L66="All in solution","Greater than experimental limits","Within experimental limits"),"Within experimental limits"))</f>
        <v>Within experimental limits</v>
      </c>
      <c r="O66" s="57" t="str">
        <f>VLOOKUP(F66,'Material Form-Pattern'!$A$4:$D$27,4,TRUE)</f>
        <v/>
      </c>
      <c r="Q66" s="150" t="str">
        <f>CONCATENATE('Experimental Description'!$B$3,"-",'Experimental Description'!$B$2,"-",'Experimental Description'!$B$7,"-",'Experimental Description'!$C$5,"-",'Experimental Description'!$B$6,"-","Line ",'Record Sheet'!A66)</f>
        <v>E17-001679-AZD3293-AZ13530938-310117-1-Line 65</v>
      </c>
      <c r="R66" s="150" t="str">
        <f t="shared" si="47"/>
        <v>AZD3293</v>
      </c>
      <c r="S66" s="150" t="str">
        <f t="shared" si="48"/>
        <v>E17-001679</v>
      </c>
      <c r="T66" s="150" t="str">
        <f t="shared" si="49"/>
        <v>Holly Carter</v>
      </c>
      <c r="U66" s="150" t="str">
        <f t="shared" si="50"/>
        <v>31-01-17</v>
      </c>
      <c r="V66" s="150" t="str">
        <f t="shared" si="51"/>
        <v>1</v>
      </c>
      <c r="W66" s="150" t="str">
        <f t="shared" si="52"/>
        <v>AZ13530938</v>
      </c>
      <c r="X66" s="150">
        <f t="shared" si="53"/>
        <v>0</v>
      </c>
      <c r="Y66" s="150">
        <f t="shared" si="54"/>
        <v>83</v>
      </c>
      <c r="Z66" s="150" t="str">
        <f t="shared" si="54"/>
        <v>Not Known</v>
      </c>
      <c r="AA66" s="150" t="str">
        <f t="shared" si="55"/>
        <v xml:space="preserve">Manual </v>
      </c>
      <c r="AB66" s="150" t="str">
        <f t="shared" si="56"/>
        <v>Excess Solid Manual</v>
      </c>
      <c r="AC66" s="150">
        <f t="shared" si="57"/>
        <v>0</v>
      </c>
      <c r="AD66" s="150">
        <f t="shared" si="58"/>
        <v>0</v>
      </c>
      <c r="AE66" s="150" t="str">
        <f t="shared" si="59"/>
        <v>No</v>
      </c>
      <c r="AF66" s="150">
        <f t="shared" si="101"/>
        <v>0</v>
      </c>
      <c r="AG66" s="150">
        <f t="shared" si="60"/>
        <v>0</v>
      </c>
      <c r="AH66" s="150" t="str">
        <f t="shared" si="61"/>
        <v>CC1=NC2(N=C1N)c3cc(Br)ccc3CC24CCCCC4</v>
      </c>
      <c r="AI66" s="150">
        <f t="shared" si="62"/>
        <v>5</v>
      </c>
      <c r="AJ66" s="150">
        <f t="shared" si="63"/>
        <v>100</v>
      </c>
      <c r="AK66" s="150">
        <f t="shared" si="64"/>
        <v>31</v>
      </c>
      <c r="AL66" s="150">
        <f t="shared" si="65"/>
        <v>9.9200999999999997</v>
      </c>
      <c r="AM66" s="150">
        <f t="shared" si="66"/>
        <v>0.10080543542907834</v>
      </c>
      <c r="AN66" s="150">
        <f t="shared" si="67"/>
        <v>0.99980000000000002</v>
      </c>
      <c r="AO66" s="150">
        <f t="shared" si="68"/>
        <v>32</v>
      </c>
      <c r="AP66" s="150">
        <f t="shared" si="69"/>
        <v>60</v>
      </c>
      <c r="AQ66" s="150" t="str">
        <f t="shared" si="70"/>
        <v>UPLC</v>
      </c>
      <c r="AR66" s="150" t="str">
        <f t="shared" si="71"/>
        <v>CH238</v>
      </c>
      <c r="AS66" s="150" t="str">
        <f t="shared" si="72"/>
        <v>Single Wavelength</v>
      </c>
      <c r="AT66" s="150" t="str">
        <f t="shared" si="73"/>
        <v>Chan_238,PC_Miscellaneous,AZD3293 - 0938 int - sol</v>
      </c>
      <c r="AU66" s="150" t="str">
        <f t="shared" si="74"/>
        <v>AZD3293 int</v>
      </c>
      <c r="AV66" s="150" t="str">
        <f t="shared" si="75"/>
        <v>HPLC filter vial</v>
      </c>
      <c r="AW66" s="150">
        <f t="shared" si="76"/>
        <v>500</v>
      </c>
      <c r="AX66" s="150">
        <f t="shared" si="77"/>
        <v>50</v>
      </c>
      <c r="AY66" s="150" t="str">
        <f t="shared" si="78"/>
        <v>Vortex</v>
      </c>
      <c r="AZ66" s="150">
        <f t="shared" si="79"/>
        <v>22</v>
      </c>
      <c r="BA66" s="150">
        <f t="shared" si="80"/>
        <v>20</v>
      </c>
      <c r="BB66" s="150">
        <f t="shared" si="81"/>
        <v>600</v>
      </c>
      <c r="BC66" s="150" t="str">
        <f t="shared" si="82"/>
        <v>Filter Vial</v>
      </c>
      <c r="BD66" s="150">
        <f t="shared" si="83"/>
        <v>40</v>
      </c>
      <c r="BE66" s="150">
        <f t="shared" si="84"/>
        <v>1200</v>
      </c>
      <c r="BF66" s="150" t="str">
        <f t="shared" si="85"/>
        <v>Pipette - PDT</v>
      </c>
      <c r="BG66" s="150">
        <f t="shared" si="86"/>
        <v>50</v>
      </c>
      <c r="BH66" s="150">
        <f t="shared" si="87"/>
        <v>0</v>
      </c>
      <c r="BI66" s="150">
        <f t="shared" si="88"/>
        <v>0</v>
      </c>
      <c r="BJ66" s="150" t="str">
        <f t="shared" si="89"/>
        <v>Yes</v>
      </c>
      <c r="BK66" s="150" t="str">
        <f t="shared" si="90"/>
        <v>Yes</v>
      </c>
      <c r="BL66" s="150" t="str">
        <f t="shared" si="91"/>
        <v>Yes</v>
      </c>
      <c r="BM66" s="150" t="str">
        <f t="shared" si="92"/>
        <v>MeCN:Water (50:50)</v>
      </c>
      <c r="BN66" s="150" t="str">
        <f t="shared" si="93"/>
        <v>Pipette - ADT - 6 channel</v>
      </c>
      <c r="BO66" s="150">
        <f t="shared" si="94"/>
        <v>1200</v>
      </c>
      <c r="BP66" s="150">
        <f t="shared" si="95"/>
        <v>0</v>
      </c>
      <c r="BQ66" s="150" t="str">
        <f t="shared" si="96"/>
        <v>No</v>
      </c>
      <c r="BR66" s="150">
        <f t="shared" si="97"/>
        <v>3</v>
      </c>
      <c r="BS66" s="150">
        <f t="shared" si="98"/>
        <v>1</v>
      </c>
      <c r="BT66" s="150">
        <f t="shared" si="99"/>
        <v>284</v>
      </c>
      <c r="BU66" s="150">
        <f t="shared" si="100"/>
        <v>1</v>
      </c>
    </row>
    <row r="67" spans="1:73" x14ac:dyDescent="0.25">
      <c r="A67" s="1">
        <v>66</v>
      </c>
      <c r="B67" t="s">
        <v>266</v>
      </c>
      <c r="C67" t="str">
        <f t="shared" ref="C67:C130" si="102">LEFT(B67,2)</f>
        <v>F2</v>
      </c>
      <c r="D67" t="str">
        <f t="shared" ref="D67:D130" si="103">MID(B67,12,1)</f>
        <v>3</v>
      </c>
      <c r="E67" t="str">
        <f t="shared" ref="E67:E130" si="104">RIGHT(B67,1)</f>
        <v>1</v>
      </c>
      <c r="F67" s="56">
        <f>VLOOKUP(C67,'Experimental Design'!$A$2:$C$25,2)</f>
        <v>22</v>
      </c>
      <c r="G67" s="51">
        <f>'Experimental Description'!$B$51</f>
        <v>284</v>
      </c>
      <c r="H67" s="51">
        <f>'Experimental Description'!$B$52</f>
        <v>1</v>
      </c>
      <c r="I67" t="str">
        <f>VLOOKUP(F67,'Experimental Design'!$B$1:$C$25,2)</f>
        <v>Ethyl Lactate</v>
      </c>
      <c r="J67">
        <v>354.70600000000002</v>
      </c>
      <c r="K67" s="59">
        <f>J67*Calibration!$L$17</f>
        <v>35.756292779306662</v>
      </c>
      <c r="L67" s="59" t="s">
        <v>277</v>
      </c>
      <c r="M67" s="51" t="s">
        <v>40</v>
      </c>
      <c r="N67" s="56" t="str">
        <f>IF(K67&lt;0.1,"Below LOD",IF(K67&gt;Calibration!$L$20,IF('Record Sheet'!L67="All in solution","Greater than experimental limits","Within experimental limits"),"Within experimental limits"))</f>
        <v>Within experimental limits</v>
      </c>
      <c r="O67" s="57" t="str">
        <f>VLOOKUP(F67,'Material Form-Pattern'!$A$4:$D$27,4,TRUE)</f>
        <v/>
      </c>
      <c r="Q67" s="150" t="str">
        <f>CONCATENATE('Experimental Description'!$B$3,"-",'Experimental Description'!$B$2,"-",'Experimental Description'!$B$7,"-",'Experimental Description'!$C$5,"-",'Experimental Description'!$B$6,"-","Line ",'Record Sheet'!A67)</f>
        <v>E17-001679-AZD3293-AZ13530938-310117-1-Line 66</v>
      </c>
      <c r="R67" s="150" t="str">
        <f t="shared" si="47"/>
        <v>AZD3293</v>
      </c>
      <c r="S67" s="150" t="str">
        <f t="shared" si="48"/>
        <v>E17-001679</v>
      </c>
      <c r="T67" s="150" t="str">
        <f t="shared" si="49"/>
        <v>Holly Carter</v>
      </c>
      <c r="U67" s="150" t="str">
        <f t="shared" si="50"/>
        <v>31-01-17</v>
      </c>
      <c r="V67" s="150" t="str">
        <f t="shared" si="51"/>
        <v>1</v>
      </c>
      <c r="W67" s="150" t="str">
        <f t="shared" si="52"/>
        <v>AZ13530938</v>
      </c>
      <c r="X67" s="150">
        <f t="shared" si="53"/>
        <v>0</v>
      </c>
      <c r="Y67" s="150">
        <f t="shared" si="54"/>
        <v>83</v>
      </c>
      <c r="Z67" s="150" t="str">
        <f t="shared" si="54"/>
        <v>Not Known</v>
      </c>
      <c r="AA67" s="150" t="str">
        <f t="shared" si="55"/>
        <v xml:space="preserve">Manual </v>
      </c>
      <c r="AB67" s="150" t="str">
        <f t="shared" si="56"/>
        <v>Excess Solid Manual</v>
      </c>
      <c r="AC67" s="150">
        <f t="shared" si="57"/>
        <v>0</v>
      </c>
      <c r="AD67" s="150">
        <f t="shared" si="58"/>
        <v>0</v>
      </c>
      <c r="AE67" s="150" t="str">
        <f t="shared" si="59"/>
        <v>No</v>
      </c>
      <c r="AF67" s="150">
        <f t="shared" si="101"/>
        <v>0</v>
      </c>
      <c r="AG67" s="150">
        <f t="shared" si="60"/>
        <v>0</v>
      </c>
      <c r="AH67" s="150" t="str">
        <f t="shared" si="61"/>
        <v>CC1=NC2(N=C1N)c3cc(Br)ccc3CC24CCCCC4</v>
      </c>
      <c r="AI67" s="150">
        <f t="shared" si="62"/>
        <v>5</v>
      </c>
      <c r="AJ67" s="150">
        <f t="shared" si="63"/>
        <v>100</v>
      </c>
      <c r="AK67" s="150">
        <f t="shared" si="64"/>
        <v>31</v>
      </c>
      <c r="AL67" s="150">
        <f t="shared" si="65"/>
        <v>9.9200999999999997</v>
      </c>
      <c r="AM67" s="150">
        <f t="shared" si="66"/>
        <v>0.10080543542907834</v>
      </c>
      <c r="AN67" s="150">
        <f t="shared" si="67"/>
        <v>0.99980000000000002</v>
      </c>
      <c r="AO67" s="150">
        <f t="shared" si="68"/>
        <v>32</v>
      </c>
      <c r="AP67" s="150">
        <f t="shared" si="69"/>
        <v>60</v>
      </c>
      <c r="AQ67" s="150" t="str">
        <f t="shared" si="70"/>
        <v>UPLC</v>
      </c>
      <c r="AR67" s="150" t="str">
        <f t="shared" si="71"/>
        <v>CH238</v>
      </c>
      <c r="AS67" s="150" t="str">
        <f t="shared" si="72"/>
        <v>Single Wavelength</v>
      </c>
      <c r="AT67" s="150" t="str">
        <f t="shared" si="73"/>
        <v>Chan_238,PC_Miscellaneous,AZD3293 - 0938 int - sol</v>
      </c>
      <c r="AU67" s="150" t="str">
        <f t="shared" si="74"/>
        <v>AZD3293 int</v>
      </c>
      <c r="AV67" s="150" t="str">
        <f t="shared" si="75"/>
        <v>HPLC filter vial</v>
      </c>
      <c r="AW67" s="150">
        <f t="shared" si="76"/>
        <v>500</v>
      </c>
      <c r="AX67" s="150">
        <f t="shared" si="77"/>
        <v>50</v>
      </c>
      <c r="AY67" s="150" t="str">
        <f t="shared" si="78"/>
        <v>Vortex</v>
      </c>
      <c r="AZ67" s="150">
        <f t="shared" si="79"/>
        <v>22</v>
      </c>
      <c r="BA67" s="150">
        <f t="shared" si="80"/>
        <v>20</v>
      </c>
      <c r="BB67" s="150">
        <f t="shared" si="81"/>
        <v>600</v>
      </c>
      <c r="BC67" s="150" t="str">
        <f t="shared" si="82"/>
        <v>Filter Vial</v>
      </c>
      <c r="BD67" s="150">
        <f t="shared" si="83"/>
        <v>40</v>
      </c>
      <c r="BE67" s="150">
        <f t="shared" si="84"/>
        <v>1200</v>
      </c>
      <c r="BF67" s="150" t="str">
        <f t="shared" si="85"/>
        <v>Pipette - PDT</v>
      </c>
      <c r="BG67" s="150">
        <f t="shared" si="86"/>
        <v>50</v>
      </c>
      <c r="BH67" s="150">
        <f t="shared" si="87"/>
        <v>0</v>
      </c>
      <c r="BI67" s="150">
        <f t="shared" si="88"/>
        <v>0</v>
      </c>
      <c r="BJ67" s="150" t="str">
        <f t="shared" si="89"/>
        <v>Yes</v>
      </c>
      <c r="BK67" s="150" t="str">
        <f t="shared" si="90"/>
        <v>Yes</v>
      </c>
      <c r="BL67" s="150" t="str">
        <f t="shared" si="91"/>
        <v>Yes</v>
      </c>
      <c r="BM67" s="150" t="str">
        <f t="shared" si="92"/>
        <v>MeCN:Water (50:50)</v>
      </c>
      <c r="BN67" s="150" t="str">
        <f t="shared" si="93"/>
        <v>Pipette - ADT - 6 channel</v>
      </c>
      <c r="BO67" s="150">
        <f t="shared" si="94"/>
        <v>1200</v>
      </c>
      <c r="BP67" s="150">
        <f t="shared" si="95"/>
        <v>0</v>
      </c>
      <c r="BQ67" s="150" t="str">
        <f t="shared" si="96"/>
        <v>No</v>
      </c>
      <c r="BR67" s="150">
        <f t="shared" si="97"/>
        <v>3</v>
      </c>
      <c r="BS67" s="150">
        <f t="shared" si="98"/>
        <v>1</v>
      </c>
      <c r="BT67" s="150">
        <f t="shared" si="99"/>
        <v>284</v>
      </c>
      <c r="BU67" s="150">
        <f t="shared" si="100"/>
        <v>1</v>
      </c>
    </row>
    <row r="68" spans="1:73" x14ac:dyDescent="0.25">
      <c r="A68" s="1">
        <v>67</v>
      </c>
      <c r="B68" t="s">
        <v>267</v>
      </c>
      <c r="C68" t="str">
        <f t="shared" si="102"/>
        <v>F3</v>
      </c>
      <c r="D68" t="str">
        <f t="shared" si="103"/>
        <v>1</v>
      </c>
      <c r="E68" t="str">
        <f t="shared" si="104"/>
        <v>1</v>
      </c>
      <c r="F68" s="56">
        <f>VLOOKUP(C68,'Experimental Design'!$A$2:$C$25,2)</f>
        <v>23</v>
      </c>
      <c r="G68" s="51">
        <f>'Experimental Description'!$B$51</f>
        <v>284</v>
      </c>
      <c r="H68" s="51">
        <f>'Experimental Description'!$B$52</f>
        <v>1</v>
      </c>
      <c r="I68" t="str">
        <f>VLOOKUP(F68,'Experimental Design'!$B$1:$C$25,2)</f>
        <v>Acetonitrile</v>
      </c>
      <c r="J68">
        <v>9.2260000000000009</v>
      </c>
      <c r="K68" s="59">
        <f>J68*Calibration!$L$17</f>
        <v>0.93003094726867686</v>
      </c>
      <c r="L68" s="59" t="s">
        <v>277</v>
      </c>
      <c r="M68" s="51" t="s">
        <v>40</v>
      </c>
      <c r="N68" s="56" t="str">
        <f>IF(K68&lt;0.1,"Below LOD",IF(K68&gt;Calibration!$L$20,IF('Record Sheet'!L68="All in solution","Greater than experimental limits","Within experimental limits"),"Within experimental limits"))</f>
        <v>Within experimental limits</v>
      </c>
      <c r="O68" s="57" t="str">
        <f>VLOOKUP(F68,'Material Form-Pattern'!$A$4:$D$27,4,TRUE)</f>
        <v/>
      </c>
      <c r="Q68" s="150" t="str">
        <f>CONCATENATE('Experimental Description'!$B$3,"-",'Experimental Description'!$B$2,"-",'Experimental Description'!$B$7,"-",'Experimental Description'!$C$5,"-",'Experimental Description'!$B$6,"-","Line ",'Record Sheet'!A68)</f>
        <v>E17-001679-AZD3293-AZ13530938-310117-1-Line 67</v>
      </c>
      <c r="R68" s="150" t="str">
        <f t="shared" ref="R68:R131" si="105">R67</f>
        <v>AZD3293</v>
      </c>
      <c r="S68" s="150" t="str">
        <f t="shared" ref="S68:S131" si="106">S67</f>
        <v>E17-001679</v>
      </c>
      <c r="T68" s="150" t="str">
        <f t="shared" ref="T68:T131" si="107">T67</f>
        <v>Holly Carter</v>
      </c>
      <c r="U68" s="150" t="str">
        <f t="shared" ref="U68:U131" si="108">U67</f>
        <v>31-01-17</v>
      </c>
      <c r="V68" s="150" t="str">
        <f t="shared" ref="V68:V131" si="109">V67</f>
        <v>1</v>
      </c>
      <c r="W68" s="150" t="str">
        <f t="shared" ref="W68:W131" si="110">W67</f>
        <v>AZ13530938</v>
      </c>
      <c r="X68" s="150">
        <f t="shared" ref="X68:X131" si="111">X67</f>
        <v>0</v>
      </c>
      <c r="Y68" s="150">
        <f t="shared" ref="Y68:Z131" si="112">Y67</f>
        <v>83</v>
      </c>
      <c r="Z68" s="150" t="str">
        <f t="shared" si="112"/>
        <v>Not Known</v>
      </c>
      <c r="AA68" s="150" t="str">
        <f t="shared" ref="AA68:AA131" si="113">AA67</f>
        <v xml:space="preserve">Manual </v>
      </c>
      <c r="AB68" s="150" t="str">
        <f t="shared" ref="AB68:AB131" si="114">AB67</f>
        <v>Excess Solid Manual</v>
      </c>
      <c r="AC68" s="150">
        <f t="shared" ref="AC68:AC131" si="115">AC67</f>
        <v>0</v>
      </c>
      <c r="AD68" s="150">
        <f t="shared" ref="AD68:AD131" si="116">AD67</f>
        <v>0</v>
      </c>
      <c r="AE68" s="150" t="str">
        <f t="shared" ref="AE68:AE131" si="117">AE67</f>
        <v>No</v>
      </c>
      <c r="AF68" s="150">
        <f t="shared" ref="AF68:AF131" si="118">AF67</f>
        <v>0</v>
      </c>
      <c r="AG68" s="150">
        <f t="shared" ref="AG68:AG131" si="119">AG67</f>
        <v>0</v>
      </c>
      <c r="AH68" s="150" t="str">
        <f t="shared" ref="AH68:AH131" si="120">AH67</f>
        <v>CC1=NC2(N=C1N)c3cc(Br)ccc3CC24CCCCC4</v>
      </c>
      <c r="AI68" s="150">
        <f t="shared" ref="AI68:AI131" si="121">AI67</f>
        <v>5</v>
      </c>
      <c r="AJ68" s="150">
        <f t="shared" ref="AJ68:AJ131" si="122">AJ67</f>
        <v>100</v>
      </c>
      <c r="AK68" s="150">
        <f t="shared" ref="AK68:AK131" si="123">AK67</f>
        <v>31</v>
      </c>
      <c r="AL68" s="150">
        <f t="shared" ref="AL68:AL131" si="124">AL67</f>
        <v>9.9200999999999997</v>
      </c>
      <c r="AM68" s="150">
        <f t="shared" ref="AM68:AM131" si="125">AM67</f>
        <v>0.10080543542907834</v>
      </c>
      <c r="AN68" s="150">
        <f t="shared" ref="AN68:AN131" si="126">AN67</f>
        <v>0.99980000000000002</v>
      </c>
      <c r="AO68" s="150">
        <f t="shared" ref="AO68:AO131" si="127">AO67</f>
        <v>32</v>
      </c>
      <c r="AP68" s="150">
        <f t="shared" ref="AP68:AP131" si="128">AP67</f>
        <v>60</v>
      </c>
      <c r="AQ68" s="150" t="str">
        <f t="shared" ref="AQ68:AQ131" si="129">AQ67</f>
        <v>UPLC</v>
      </c>
      <c r="AR68" s="150" t="str">
        <f t="shared" ref="AR68:AR131" si="130">AR67</f>
        <v>CH238</v>
      </c>
      <c r="AS68" s="150" t="str">
        <f t="shared" ref="AS68:AS131" si="131">AS67</f>
        <v>Single Wavelength</v>
      </c>
      <c r="AT68" s="150" t="str">
        <f t="shared" ref="AT68:AT131" si="132">AT67</f>
        <v>Chan_238,PC_Miscellaneous,AZD3293 - 0938 int - sol</v>
      </c>
      <c r="AU68" s="150" t="str">
        <f t="shared" ref="AU68:AU131" si="133">AU67</f>
        <v>AZD3293 int</v>
      </c>
      <c r="AV68" s="150" t="str">
        <f t="shared" ref="AV68:AV131" si="134">AV67</f>
        <v>HPLC filter vial</v>
      </c>
      <c r="AW68" s="150">
        <f t="shared" ref="AW68:AW131" si="135">AW67</f>
        <v>500</v>
      </c>
      <c r="AX68" s="150">
        <f t="shared" ref="AX68:AX131" si="136">AX67</f>
        <v>50</v>
      </c>
      <c r="AY68" s="150" t="str">
        <f t="shared" ref="AY68:AY131" si="137">AY67</f>
        <v>Vortex</v>
      </c>
      <c r="AZ68" s="150">
        <f t="shared" ref="AZ68:AZ131" si="138">AZ67</f>
        <v>22</v>
      </c>
      <c r="BA68" s="150">
        <f t="shared" ref="BA68:BA131" si="139">BA67</f>
        <v>20</v>
      </c>
      <c r="BB68" s="150">
        <f t="shared" ref="BB68:BB131" si="140">BB67</f>
        <v>600</v>
      </c>
      <c r="BC68" s="150" t="str">
        <f t="shared" ref="BC68:BC131" si="141">BC67</f>
        <v>Filter Vial</v>
      </c>
      <c r="BD68" s="150">
        <f t="shared" ref="BD68:BD131" si="142">BD67</f>
        <v>40</v>
      </c>
      <c r="BE68" s="150">
        <f t="shared" ref="BE68:BE131" si="143">BE67</f>
        <v>1200</v>
      </c>
      <c r="BF68" s="150" t="str">
        <f t="shared" ref="BF68:BF131" si="144">BF67</f>
        <v>Pipette - PDT</v>
      </c>
      <c r="BG68" s="150">
        <f t="shared" ref="BG68:BG131" si="145">BG67</f>
        <v>50</v>
      </c>
      <c r="BH68" s="150">
        <f t="shared" ref="BH68:BH131" si="146">BH67</f>
        <v>0</v>
      </c>
      <c r="BI68" s="150">
        <f t="shared" ref="BI68:BI131" si="147">BI67</f>
        <v>0</v>
      </c>
      <c r="BJ68" s="150" t="str">
        <f t="shared" ref="BJ68:BJ131" si="148">BJ67</f>
        <v>Yes</v>
      </c>
      <c r="BK68" s="150" t="str">
        <f t="shared" ref="BK68:BK131" si="149">BK67</f>
        <v>Yes</v>
      </c>
      <c r="BL68" s="150" t="str">
        <f t="shared" ref="BL68:BL131" si="150">BL67</f>
        <v>Yes</v>
      </c>
      <c r="BM68" s="150" t="str">
        <f t="shared" ref="BM68:BM131" si="151">BM67</f>
        <v>MeCN:Water (50:50)</v>
      </c>
      <c r="BN68" s="150" t="str">
        <f t="shared" ref="BN68:BN131" si="152">BN67</f>
        <v>Pipette - ADT - 6 channel</v>
      </c>
      <c r="BO68" s="150">
        <f t="shared" ref="BO68:BO131" si="153">BO67</f>
        <v>1200</v>
      </c>
      <c r="BP68" s="150">
        <f t="shared" ref="BP68:BP131" si="154">BP67</f>
        <v>0</v>
      </c>
      <c r="BQ68" s="150" t="str">
        <f t="shared" ref="BQ68:BQ131" si="155">BQ67</f>
        <v>No</v>
      </c>
      <c r="BR68" s="150">
        <f t="shared" ref="BR68:BR131" si="156">BR67</f>
        <v>3</v>
      </c>
      <c r="BS68" s="150">
        <f t="shared" ref="BS68:BS131" si="157">BS67</f>
        <v>1</v>
      </c>
      <c r="BT68" s="150">
        <f t="shared" ref="BT68:BT131" si="158">BT67</f>
        <v>284</v>
      </c>
      <c r="BU68" s="150">
        <f t="shared" ref="BU68:BU131" si="159">BU67</f>
        <v>1</v>
      </c>
    </row>
    <row r="69" spans="1:73" x14ac:dyDescent="0.25">
      <c r="A69" s="1">
        <v>68</v>
      </c>
      <c r="B69" t="s">
        <v>268</v>
      </c>
      <c r="C69" t="str">
        <f t="shared" si="102"/>
        <v>F3</v>
      </c>
      <c r="D69" t="str">
        <f t="shared" si="103"/>
        <v>2</v>
      </c>
      <c r="E69" t="str">
        <f t="shared" si="104"/>
        <v>1</v>
      </c>
      <c r="F69" s="56">
        <f>VLOOKUP(C69,'Experimental Design'!$A$2:$C$25,2)</f>
        <v>23</v>
      </c>
      <c r="G69" s="51">
        <f>'Experimental Description'!$B$51</f>
        <v>284</v>
      </c>
      <c r="H69" s="51">
        <f>'Experimental Description'!$B$52</f>
        <v>1</v>
      </c>
      <c r="I69" t="str">
        <f>VLOOKUP(F69,'Experimental Design'!$B$1:$C$25,2)</f>
        <v>Acetonitrile</v>
      </c>
      <c r="J69">
        <v>9.26</v>
      </c>
      <c r="K69" s="59">
        <f>J69*Calibration!$L$17</f>
        <v>0.93345833207326545</v>
      </c>
      <c r="L69" s="59" t="s">
        <v>277</v>
      </c>
      <c r="M69" s="51" t="s">
        <v>40</v>
      </c>
      <c r="N69" s="56" t="str">
        <f>IF(K69&lt;0.1,"Below LOD",IF(K69&gt;Calibration!$L$20,IF('Record Sheet'!L69="All in solution","Greater than experimental limits","Within experimental limits"),"Within experimental limits"))</f>
        <v>Within experimental limits</v>
      </c>
      <c r="O69" s="57" t="str">
        <f>VLOOKUP(F69,'Material Form-Pattern'!$A$4:$D$27,4,TRUE)</f>
        <v/>
      </c>
      <c r="Q69" s="150" t="str">
        <f>CONCATENATE('Experimental Description'!$B$3,"-",'Experimental Description'!$B$2,"-",'Experimental Description'!$B$7,"-",'Experimental Description'!$C$5,"-",'Experimental Description'!$B$6,"-","Line ",'Record Sheet'!A69)</f>
        <v>E17-001679-AZD3293-AZ13530938-310117-1-Line 68</v>
      </c>
      <c r="R69" s="150" t="str">
        <f t="shared" si="105"/>
        <v>AZD3293</v>
      </c>
      <c r="S69" s="150" t="str">
        <f t="shared" si="106"/>
        <v>E17-001679</v>
      </c>
      <c r="T69" s="150" t="str">
        <f t="shared" si="107"/>
        <v>Holly Carter</v>
      </c>
      <c r="U69" s="150" t="str">
        <f t="shared" si="108"/>
        <v>31-01-17</v>
      </c>
      <c r="V69" s="150" t="str">
        <f t="shared" si="109"/>
        <v>1</v>
      </c>
      <c r="W69" s="150" t="str">
        <f t="shared" si="110"/>
        <v>AZ13530938</v>
      </c>
      <c r="X69" s="150">
        <f t="shared" si="111"/>
        <v>0</v>
      </c>
      <c r="Y69" s="150">
        <f t="shared" si="112"/>
        <v>83</v>
      </c>
      <c r="Z69" s="150" t="str">
        <f t="shared" si="112"/>
        <v>Not Known</v>
      </c>
      <c r="AA69" s="150" t="str">
        <f t="shared" si="113"/>
        <v xml:space="preserve">Manual </v>
      </c>
      <c r="AB69" s="150" t="str">
        <f t="shared" si="114"/>
        <v>Excess Solid Manual</v>
      </c>
      <c r="AC69" s="150">
        <f t="shared" si="115"/>
        <v>0</v>
      </c>
      <c r="AD69" s="150">
        <f t="shared" si="116"/>
        <v>0</v>
      </c>
      <c r="AE69" s="150" t="str">
        <f t="shared" si="117"/>
        <v>No</v>
      </c>
      <c r="AF69" s="150">
        <f t="shared" si="118"/>
        <v>0</v>
      </c>
      <c r="AG69" s="150">
        <f t="shared" si="119"/>
        <v>0</v>
      </c>
      <c r="AH69" s="150" t="str">
        <f t="shared" si="120"/>
        <v>CC1=NC2(N=C1N)c3cc(Br)ccc3CC24CCCCC4</v>
      </c>
      <c r="AI69" s="150">
        <f t="shared" si="121"/>
        <v>5</v>
      </c>
      <c r="AJ69" s="150">
        <f t="shared" si="122"/>
        <v>100</v>
      </c>
      <c r="AK69" s="150">
        <f t="shared" si="123"/>
        <v>31</v>
      </c>
      <c r="AL69" s="150">
        <f t="shared" si="124"/>
        <v>9.9200999999999997</v>
      </c>
      <c r="AM69" s="150">
        <f t="shared" si="125"/>
        <v>0.10080543542907834</v>
      </c>
      <c r="AN69" s="150">
        <f t="shared" si="126"/>
        <v>0.99980000000000002</v>
      </c>
      <c r="AO69" s="150">
        <f t="shared" si="127"/>
        <v>32</v>
      </c>
      <c r="AP69" s="150">
        <f t="shared" si="128"/>
        <v>60</v>
      </c>
      <c r="AQ69" s="150" t="str">
        <f t="shared" si="129"/>
        <v>UPLC</v>
      </c>
      <c r="AR69" s="150" t="str">
        <f t="shared" si="130"/>
        <v>CH238</v>
      </c>
      <c r="AS69" s="150" t="str">
        <f t="shared" si="131"/>
        <v>Single Wavelength</v>
      </c>
      <c r="AT69" s="150" t="str">
        <f t="shared" si="132"/>
        <v>Chan_238,PC_Miscellaneous,AZD3293 - 0938 int - sol</v>
      </c>
      <c r="AU69" s="150" t="str">
        <f t="shared" si="133"/>
        <v>AZD3293 int</v>
      </c>
      <c r="AV69" s="150" t="str">
        <f t="shared" si="134"/>
        <v>HPLC filter vial</v>
      </c>
      <c r="AW69" s="150">
        <f t="shared" si="135"/>
        <v>500</v>
      </c>
      <c r="AX69" s="150">
        <f t="shared" si="136"/>
        <v>50</v>
      </c>
      <c r="AY69" s="150" t="str">
        <f t="shared" si="137"/>
        <v>Vortex</v>
      </c>
      <c r="AZ69" s="150">
        <f t="shared" si="138"/>
        <v>22</v>
      </c>
      <c r="BA69" s="150">
        <f t="shared" si="139"/>
        <v>20</v>
      </c>
      <c r="BB69" s="150">
        <f t="shared" si="140"/>
        <v>600</v>
      </c>
      <c r="BC69" s="150" t="str">
        <f t="shared" si="141"/>
        <v>Filter Vial</v>
      </c>
      <c r="BD69" s="150">
        <f t="shared" si="142"/>
        <v>40</v>
      </c>
      <c r="BE69" s="150">
        <f t="shared" si="143"/>
        <v>1200</v>
      </c>
      <c r="BF69" s="150" t="str">
        <f t="shared" si="144"/>
        <v>Pipette - PDT</v>
      </c>
      <c r="BG69" s="150">
        <f t="shared" si="145"/>
        <v>50</v>
      </c>
      <c r="BH69" s="150">
        <f t="shared" si="146"/>
        <v>0</v>
      </c>
      <c r="BI69" s="150">
        <f t="shared" si="147"/>
        <v>0</v>
      </c>
      <c r="BJ69" s="150" t="str">
        <f t="shared" si="148"/>
        <v>Yes</v>
      </c>
      <c r="BK69" s="150" t="str">
        <f t="shared" si="149"/>
        <v>Yes</v>
      </c>
      <c r="BL69" s="150" t="str">
        <f t="shared" si="150"/>
        <v>Yes</v>
      </c>
      <c r="BM69" s="150" t="str">
        <f t="shared" si="151"/>
        <v>MeCN:Water (50:50)</v>
      </c>
      <c r="BN69" s="150" t="str">
        <f t="shared" si="152"/>
        <v>Pipette - ADT - 6 channel</v>
      </c>
      <c r="BO69" s="150">
        <f t="shared" si="153"/>
        <v>1200</v>
      </c>
      <c r="BP69" s="150">
        <f t="shared" si="154"/>
        <v>0</v>
      </c>
      <c r="BQ69" s="150" t="str">
        <f t="shared" si="155"/>
        <v>No</v>
      </c>
      <c r="BR69" s="150">
        <f t="shared" si="156"/>
        <v>3</v>
      </c>
      <c r="BS69" s="150">
        <f t="shared" si="157"/>
        <v>1</v>
      </c>
      <c r="BT69" s="150">
        <f t="shared" si="158"/>
        <v>284</v>
      </c>
      <c r="BU69" s="150">
        <f t="shared" si="159"/>
        <v>1</v>
      </c>
    </row>
    <row r="70" spans="1:73" x14ac:dyDescent="0.25">
      <c r="A70" s="1">
        <v>69</v>
      </c>
      <c r="B70" t="s">
        <v>269</v>
      </c>
      <c r="C70" t="str">
        <f t="shared" si="102"/>
        <v>F3</v>
      </c>
      <c r="D70" t="str">
        <f t="shared" si="103"/>
        <v>3</v>
      </c>
      <c r="E70" t="str">
        <f t="shared" si="104"/>
        <v>1</v>
      </c>
      <c r="F70" s="56">
        <f>VLOOKUP(C70,'Experimental Design'!$A$2:$C$25,2)</f>
        <v>23</v>
      </c>
      <c r="G70" s="51">
        <f>'Experimental Description'!$B$51</f>
        <v>284</v>
      </c>
      <c r="H70" s="51">
        <f>'Experimental Description'!$B$52</f>
        <v>1</v>
      </c>
      <c r="I70" t="str">
        <f>VLOOKUP(F70,'Experimental Design'!$B$1:$C$25,2)</f>
        <v>Acetonitrile</v>
      </c>
      <c r="J70">
        <v>9.2170000000000005</v>
      </c>
      <c r="K70" s="59">
        <f>J70*Calibration!$L$17</f>
        <v>0.92912369834981512</v>
      </c>
      <c r="L70" s="59" t="s">
        <v>277</v>
      </c>
      <c r="M70" s="51" t="s">
        <v>40</v>
      </c>
      <c r="N70" s="56" t="str">
        <f>IF(K70&lt;0.1,"Below LOD",IF(K70&gt;Calibration!$L$20,IF('Record Sheet'!L70="All in solution","Greater than experimental limits","Within experimental limits"),"Within experimental limits"))</f>
        <v>Within experimental limits</v>
      </c>
      <c r="O70" s="57" t="str">
        <f>VLOOKUP(F70,'Material Form-Pattern'!$A$4:$D$27,4,TRUE)</f>
        <v/>
      </c>
      <c r="Q70" s="150" t="str">
        <f>CONCATENATE('Experimental Description'!$B$3,"-",'Experimental Description'!$B$2,"-",'Experimental Description'!$B$7,"-",'Experimental Description'!$C$5,"-",'Experimental Description'!$B$6,"-","Line ",'Record Sheet'!A70)</f>
        <v>E17-001679-AZD3293-AZ13530938-310117-1-Line 69</v>
      </c>
      <c r="R70" s="150" t="str">
        <f t="shared" si="105"/>
        <v>AZD3293</v>
      </c>
      <c r="S70" s="150" t="str">
        <f t="shared" si="106"/>
        <v>E17-001679</v>
      </c>
      <c r="T70" s="150" t="str">
        <f t="shared" si="107"/>
        <v>Holly Carter</v>
      </c>
      <c r="U70" s="150" t="str">
        <f t="shared" si="108"/>
        <v>31-01-17</v>
      </c>
      <c r="V70" s="150" t="str">
        <f t="shared" si="109"/>
        <v>1</v>
      </c>
      <c r="W70" s="150" t="str">
        <f t="shared" si="110"/>
        <v>AZ13530938</v>
      </c>
      <c r="X70" s="150">
        <f t="shared" si="111"/>
        <v>0</v>
      </c>
      <c r="Y70" s="150">
        <f t="shared" si="112"/>
        <v>83</v>
      </c>
      <c r="Z70" s="150" t="str">
        <f t="shared" si="112"/>
        <v>Not Known</v>
      </c>
      <c r="AA70" s="150" t="str">
        <f t="shared" si="113"/>
        <v xml:space="preserve">Manual </v>
      </c>
      <c r="AB70" s="150" t="str">
        <f t="shared" si="114"/>
        <v>Excess Solid Manual</v>
      </c>
      <c r="AC70" s="150">
        <f t="shared" si="115"/>
        <v>0</v>
      </c>
      <c r="AD70" s="150">
        <f t="shared" si="116"/>
        <v>0</v>
      </c>
      <c r="AE70" s="150" t="str">
        <f t="shared" si="117"/>
        <v>No</v>
      </c>
      <c r="AF70" s="150">
        <f t="shared" si="118"/>
        <v>0</v>
      </c>
      <c r="AG70" s="150">
        <f t="shared" si="119"/>
        <v>0</v>
      </c>
      <c r="AH70" s="150" t="str">
        <f t="shared" si="120"/>
        <v>CC1=NC2(N=C1N)c3cc(Br)ccc3CC24CCCCC4</v>
      </c>
      <c r="AI70" s="150">
        <f t="shared" si="121"/>
        <v>5</v>
      </c>
      <c r="AJ70" s="150">
        <f t="shared" si="122"/>
        <v>100</v>
      </c>
      <c r="AK70" s="150">
        <f t="shared" si="123"/>
        <v>31</v>
      </c>
      <c r="AL70" s="150">
        <f t="shared" si="124"/>
        <v>9.9200999999999997</v>
      </c>
      <c r="AM70" s="150">
        <f t="shared" si="125"/>
        <v>0.10080543542907834</v>
      </c>
      <c r="AN70" s="150">
        <f t="shared" si="126"/>
        <v>0.99980000000000002</v>
      </c>
      <c r="AO70" s="150">
        <f t="shared" si="127"/>
        <v>32</v>
      </c>
      <c r="AP70" s="150">
        <f t="shared" si="128"/>
        <v>60</v>
      </c>
      <c r="AQ70" s="150" t="str">
        <f t="shared" si="129"/>
        <v>UPLC</v>
      </c>
      <c r="AR70" s="150" t="str">
        <f t="shared" si="130"/>
        <v>CH238</v>
      </c>
      <c r="AS70" s="150" t="str">
        <f t="shared" si="131"/>
        <v>Single Wavelength</v>
      </c>
      <c r="AT70" s="150" t="str">
        <f t="shared" si="132"/>
        <v>Chan_238,PC_Miscellaneous,AZD3293 - 0938 int - sol</v>
      </c>
      <c r="AU70" s="150" t="str">
        <f t="shared" si="133"/>
        <v>AZD3293 int</v>
      </c>
      <c r="AV70" s="150" t="str">
        <f t="shared" si="134"/>
        <v>HPLC filter vial</v>
      </c>
      <c r="AW70" s="150">
        <f t="shared" si="135"/>
        <v>500</v>
      </c>
      <c r="AX70" s="150">
        <f t="shared" si="136"/>
        <v>50</v>
      </c>
      <c r="AY70" s="150" t="str">
        <f t="shared" si="137"/>
        <v>Vortex</v>
      </c>
      <c r="AZ70" s="150">
        <f t="shared" si="138"/>
        <v>22</v>
      </c>
      <c r="BA70" s="150">
        <f t="shared" si="139"/>
        <v>20</v>
      </c>
      <c r="BB70" s="150">
        <f t="shared" si="140"/>
        <v>600</v>
      </c>
      <c r="BC70" s="150" t="str">
        <f t="shared" si="141"/>
        <v>Filter Vial</v>
      </c>
      <c r="BD70" s="150">
        <f t="shared" si="142"/>
        <v>40</v>
      </c>
      <c r="BE70" s="150">
        <f t="shared" si="143"/>
        <v>1200</v>
      </c>
      <c r="BF70" s="150" t="str">
        <f t="shared" si="144"/>
        <v>Pipette - PDT</v>
      </c>
      <c r="BG70" s="150">
        <f t="shared" si="145"/>
        <v>50</v>
      </c>
      <c r="BH70" s="150">
        <f t="shared" si="146"/>
        <v>0</v>
      </c>
      <c r="BI70" s="150">
        <f t="shared" si="147"/>
        <v>0</v>
      </c>
      <c r="BJ70" s="150" t="str">
        <f t="shared" si="148"/>
        <v>Yes</v>
      </c>
      <c r="BK70" s="150" t="str">
        <f t="shared" si="149"/>
        <v>Yes</v>
      </c>
      <c r="BL70" s="150" t="str">
        <f t="shared" si="150"/>
        <v>Yes</v>
      </c>
      <c r="BM70" s="150" t="str">
        <f t="shared" si="151"/>
        <v>MeCN:Water (50:50)</v>
      </c>
      <c r="BN70" s="150" t="str">
        <f t="shared" si="152"/>
        <v>Pipette - ADT - 6 channel</v>
      </c>
      <c r="BO70" s="150">
        <f t="shared" si="153"/>
        <v>1200</v>
      </c>
      <c r="BP70" s="150">
        <f t="shared" si="154"/>
        <v>0</v>
      </c>
      <c r="BQ70" s="150" t="str">
        <f t="shared" si="155"/>
        <v>No</v>
      </c>
      <c r="BR70" s="150">
        <f t="shared" si="156"/>
        <v>3</v>
      </c>
      <c r="BS70" s="150">
        <f t="shared" si="157"/>
        <v>1</v>
      </c>
      <c r="BT70" s="150">
        <f t="shared" si="158"/>
        <v>284</v>
      </c>
      <c r="BU70" s="150">
        <f t="shared" si="159"/>
        <v>1</v>
      </c>
    </row>
    <row r="71" spans="1:73" x14ac:dyDescent="0.25">
      <c r="A71" s="1">
        <v>70</v>
      </c>
      <c r="B71" t="s">
        <v>270</v>
      </c>
      <c r="C71" t="str">
        <f t="shared" si="102"/>
        <v>F4</v>
      </c>
      <c r="D71" t="str">
        <f t="shared" si="103"/>
        <v>1</v>
      </c>
      <c r="E71" t="str">
        <f t="shared" si="104"/>
        <v>1</v>
      </c>
      <c r="F71" s="56">
        <f>VLOOKUP(C71,'Experimental Design'!$A$2:$C$25,2)</f>
        <v>24</v>
      </c>
      <c r="G71" s="51">
        <f>'Experimental Description'!$B$51</f>
        <v>284</v>
      </c>
      <c r="H71" s="51">
        <f>'Experimental Description'!$B$52</f>
        <v>1</v>
      </c>
      <c r="I71" t="str">
        <f>VLOOKUP(F71,'Experimental Design'!$B$1:$C$25,2)</f>
        <v>Acetonitrile</v>
      </c>
      <c r="J71">
        <v>8.5709999999999997</v>
      </c>
      <c r="K71" s="59">
        <f>J71*Calibration!$L$17</f>
        <v>0.86400338706263047</v>
      </c>
      <c r="L71" s="59" t="s">
        <v>277</v>
      </c>
      <c r="M71" s="51" t="s">
        <v>40</v>
      </c>
      <c r="N71" s="56" t="str">
        <f>IF(K71&lt;0.1,"Below LOD",IF(K71&gt;Calibration!$L$20,IF('Record Sheet'!L71="All in solution","Greater than experimental limits","Within experimental limits"),"Within experimental limits"))</f>
        <v>Within experimental limits</v>
      </c>
      <c r="O71" s="57" t="str">
        <f>VLOOKUP(F71,'Material Form-Pattern'!$A$4:$D$27,4,TRUE)</f>
        <v/>
      </c>
      <c r="Q71" s="150" t="str">
        <f>CONCATENATE('Experimental Description'!$B$3,"-",'Experimental Description'!$B$2,"-",'Experimental Description'!$B$7,"-",'Experimental Description'!$C$5,"-",'Experimental Description'!$B$6,"-","Line ",'Record Sheet'!A71)</f>
        <v>E17-001679-AZD3293-AZ13530938-310117-1-Line 70</v>
      </c>
      <c r="R71" s="150" t="str">
        <f t="shared" si="105"/>
        <v>AZD3293</v>
      </c>
      <c r="S71" s="150" t="str">
        <f t="shared" si="106"/>
        <v>E17-001679</v>
      </c>
      <c r="T71" s="150" t="str">
        <f t="shared" si="107"/>
        <v>Holly Carter</v>
      </c>
      <c r="U71" s="150" t="str">
        <f t="shared" si="108"/>
        <v>31-01-17</v>
      </c>
      <c r="V71" s="150" t="str">
        <f t="shared" si="109"/>
        <v>1</v>
      </c>
      <c r="W71" s="150" t="str">
        <f t="shared" si="110"/>
        <v>AZ13530938</v>
      </c>
      <c r="X71" s="150">
        <f t="shared" si="111"/>
        <v>0</v>
      </c>
      <c r="Y71" s="150">
        <f t="shared" si="112"/>
        <v>83</v>
      </c>
      <c r="Z71" s="150" t="str">
        <f t="shared" si="112"/>
        <v>Not Known</v>
      </c>
      <c r="AA71" s="150" t="str">
        <f t="shared" si="113"/>
        <v xml:space="preserve">Manual </v>
      </c>
      <c r="AB71" s="150" t="str">
        <f t="shared" si="114"/>
        <v>Excess Solid Manual</v>
      </c>
      <c r="AC71" s="150">
        <f t="shared" si="115"/>
        <v>0</v>
      </c>
      <c r="AD71" s="150">
        <f t="shared" si="116"/>
        <v>0</v>
      </c>
      <c r="AE71" s="150" t="str">
        <f t="shared" si="117"/>
        <v>No</v>
      </c>
      <c r="AF71" s="150">
        <f t="shared" si="118"/>
        <v>0</v>
      </c>
      <c r="AG71" s="150">
        <f t="shared" si="119"/>
        <v>0</v>
      </c>
      <c r="AH71" s="150" t="str">
        <f t="shared" si="120"/>
        <v>CC1=NC2(N=C1N)c3cc(Br)ccc3CC24CCCCC4</v>
      </c>
      <c r="AI71" s="150">
        <f t="shared" si="121"/>
        <v>5</v>
      </c>
      <c r="AJ71" s="150">
        <f t="shared" si="122"/>
        <v>100</v>
      </c>
      <c r="AK71" s="150">
        <f t="shared" si="123"/>
        <v>31</v>
      </c>
      <c r="AL71" s="150">
        <f t="shared" si="124"/>
        <v>9.9200999999999997</v>
      </c>
      <c r="AM71" s="150">
        <f t="shared" si="125"/>
        <v>0.10080543542907834</v>
      </c>
      <c r="AN71" s="150">
        <f t="shared" si="126"/>
        <v>0.99980000000000002</v>
      </c>
      <c r="AO71" s="150">
        <f t="shared" si="127"/>
        <v>32</v>
      </c>
      <c r="AP71" s="150">
        <f t="shared" si="128"/>
        <v>60</v>
      </c>
      <c r="AQ71" s="150" t="str">
        <f t="shared" si="129"/>
        <v>UPLC</v>
      </c>
      <c r="AR71" s="150" t="str">
        <f t="shared" si="130"/>
        <v>CH238</v>
      </c>
      <c r="AS71" s="150" t="str">
        <f t="shared" si="131"/>
        <v>Single Wavelength</v>
      </c>
      <c r="AT71" s="150" t="str">
        <f t="shared" si="132"/>
        <v>Chan_238,PC_Miscellaneous,AZD3293 - 0938 int - sol</v>
      </c>
      <c r="AU71" s="150" t="str">
        <f t="shared" si="133"/>
        <v>AZD3293 int</v>
      </c>
      <c r="AV71" s="150" t="str">
        <f t="shared" si="134"/>
        <v>HPLC filter vial</v>
      </c>
      <c r="AW71" s="150">
        <f t="shared" si="135"/>
        <v>500</v>
      </c>
      <c r="AX71" s="150">
        <f t="shared" si="136"/>
        <v>50</v>
      </c>
      <c r="AY71" s="150" t="str">
        <f t="shared" si="137"/>
        <v>Vortex</v>
      </c>
      <c r="AZ71" s="150">
        <f t="shared" si="138"/>
        <v>22</v>
      </c>
      <c r="BA71" s="150">
        <f t="shared" si="139"/>
        <v>20</v>
      </c>
      <c r="BB71" s="150">
        <f t="shared" si="140"/>
        <v>600</v>
      </c>
      <c r="BC71" s="150" t="str">
        <f t="shared" si="141"/>
        <v>Filter Vial</v>
      </c>
      <c r="BD71" s="150">
        <f t="shared" si="142"/>
        <v>40</v>
      </c>
      <c r="BE71" s="150">
        <f t="shared" si="143"/>
        <v>1200</v>
      </c>
      <c r="BF71" s="150" t="str">
        <f t="shared" si="144"/>
        <v>Pipette - PDT</v>
      </c>
      <c r="BG71" s="150">
        <f t="shared" si="145"/>
        <v>50</v>
      </c>
      <c r="BH71" s="150">
        <f t="shared" si="146"/>
        <v>0</v>
      </c>
      <c r="BI71" s="150">
        <f t="shared" si="147"/>
        <v>0</v>
      </c>
      <c r="BJ71" s="150" t="str">
        <f t="shared" si="148"/>
        <v>Yes</v>
      </c>
      <c r="BK71" s="150" t="str">
        <f t="shared" si="149"/>
        <v>Yes</v>
      </c>
      <c r="BL71" s="150" t="str">
        <f t="shared" si="150"/>
        <v>Yes</v>
      </c>
      <c r="BM71" s="150" t="str">
        <f t="shared" si="151"/>
        <v>MeCN:Water (50:50)</v>
      </c>
      <c r="BN71" s="150" t="str">
        <f t="shared" si="152"/>
        <v>Pipette - ADT - 6 channel</v>
      </c>
      <c r="BO71" s="150">
        <f t="shared" si="153"/>
        <v>1200</v>
      </c>
      <c r="BP71" s="150">
        <f t="shared" si="154"/>
        <v>0</v>
      </c>
      <c r="BQ71" s="150" t="str">
        <f t="shared" si="155"/>
        <v>No</v>
      </c>
      <c r="BR71" s="150">
        <f t="shared" si="156"/>
        <v>3</v>
      </c>
      <c r="BS71" s="150">
        <f t="shared" si="157"/>
        <v>1</v>
      </c>
      <c r="BT71" s="150">
        <f t="shared" si="158"/>
        <v>284</v>
      </c>
      <c r="BU71" s="150">
        <f t="shared" si="159"/>
        <v>1</v>
      </c>
    </row>
    <row r="72" spans="1:73" x14ac:dyDescent="0.25">
      <c r="A72" s="1">
        <v>71</v>
      </c>
      <c r="B72" t="s">
        <v>271</v>
      </c>
      <c r="C72" t="str">
        <f t="shared" si="102"/>
        <v>F4</v>
      </c>
      <c r="D72" t="str">
        <f t="shared" si="103"/>
        <v>2</v>
      </c>
      <c r="E72" t="str">
        <f t="shared" si="104"/>
        <v>1</v>
      </c>
      <c r="F72" s="56">
        <f>VLOOKUP(C72,'Experimental Design'!$A$2:$C$25,2)</f>
        <v>24</v>
      </c>
      <c r="G72" s="51">
        <f>'Experimental Description'!$B$51</f>
        <v>284</v>
      </c>
      <c r="H72" s="51">
        <f>'Experimental Description'!$B$52</f>
        <v>1</v>
      </c>
      <c r="I72" t="str">
        <f>VLOOKUP(F72,'Experimental Design'!$B$1:$C$25,2)</f>
        <v>Acetonitrile</v>
      </c>
      <c r="J72">
        <v>8.5510000000000002</v>
      </c>
      <c r="K72" s="59">
        <f>J72*Calibration!$L$17</f>
        <v>0.86198727835404887</v>
      </c>
      <c r="L72" s="59" t="s">
        <v>277</v>
      </c>
      <c r="M72" s="51" t="s">
        <v>40</v>
      </c>
      <c r="N72" s="56" t="str">
        <f>IF(K72&lt;0.1,"Below LOD",IF(K72&gt;Calibration!$L$20,IF('Record Sheet'!L72="All in solution","Greater than experimental limits","Within experimental limits"),"Within experimental limits"))</f>
        <v>Within experimental limits</v>
      </c>
      <c r="O72" s="57" t="str">
        <f>VLOOKUP(F72,'Material Form-Pattern'!$A$4:$D$27,4,TRUE)</f>
        <v/>
      </c>
      <c r="Q72" s="150" t="str">
        <f>CONCATENATE('Experimental Description'!$B$3,"-",'Experimental Description'!$B$2,"-",'Experimental Description'!$B$7,"-",'Experimental Description'!$C$5,"-",'Experimental Description'!$B$6,"-","Line ",'Record Sheet'!A72)</f>
        <v>E17-001679-AZD3293-AZ13530938-310117-1-Line 71</v>
      </c>
      <c r="R72" s="150" t="str">
        <f t="shared" si="105"/>
        <v>AZD3293</v>
      </c>
      <c r="S72" s="150" t="str">
        <f t="shared" si="106"/>
        <v>E17-001679</v>
      </c>
      <c r="T72" s="150" t="str">
        <f t="shared" si="107"/>
        <v>Holly Carter</v>
      </c>
      <c r="U72" s="150" t="str">
        <f t="shared" si="108"/>
        <v>31-01-17</v>
      </c>
      <c r="V72" s="150" t="str">
        <f t="shared" si="109"/>
        <v>1</v>
      </c>
      <c r="W72" s="150" t="str">
        <f t="shared" si="110"/>
        <v>AZ13530938</v>
      </c>
      <c r="X72" s="150">
        <f t="shared" si="111"/>
        <v>0</v>
      </c>
      <c r="Y72" s="150">
        <f t="shared" si="112"/>
        <v>83</v>
      </c>
      <c r="Z72" s="150" t="str">
        <f t="shared" si="112"/>
        <v>Not Known</v>
      </c>
      <c r="AA72" s="150" t="str">
        <f t="shared" si="113"/>
        <v xml:space="preserve">Manual </v>
      </c>
      <c r="AB72" s="150" t="str">
        <f t="shared" si="114"/>
        <v>Excess Solid Manual</v>
      </c>
      <c r="AC72" s="150">
        <f t="shared" si="115"/>
        <v>0</v>
      </c>
      <c r="AD72" s="150">
        <f t="shared" si="116"/>
        <v>0</v>
      </c>
      <c r="AE72" s="150" t="str">
        <f t="shared" si="117"/>
        <v>No</v>
      </c>
      <c r="AF72" s="150">
        <f t="shared" si="118"/>
        <v>0</v>
      </c>
      <c r="AG72" s="150">
        <f t="shared" si="119"/>
        <v>0</v>
      </c>
      <c r="AH72" s="150" t="str">
        <f t="shared" si="120"/>
        <v>CC1=NC2(N=C1N)c3cc(Br)ccc3CC24CCCCC4</v>
      </c>
      <c r="AI72" s="150">
        <f t="shared" si="121"/>
        <v>5</v>
      </c>
      <c r="AJ72" s="150">
        <f t="shared" si="122"/>
        <v>100</v>
      </c>
      <c r="AK72" s="150">
        <f t="shared" si="123"/>
        <v>31</v>
      </c>
      <c r="AL72" s="150">
        <f t="shared" si="124"/>
        <v>9.9200999999999997</v>
      </c>
      <c r="AM72" s="150">
        <f t="shared" si="125"/>
        <v>0.10080543542907834</v>
      </c>
      <c r="AN72" s="150">
        <f t="shared" si="126"/>
        <v>0.99980000000000002</v>
      </c>
      <c r="AO72" s="150">
        <f t="shared" si="127"/>
        <v>32</v>
      </c>
      <c r="AP72" s="150">
        <f t="shared" si="128"/>
        <v>60</v>
      </c>
      <c r="AQ72" s="150" t="str">
        <f t="shared" si="129"/>
        <v>UPLC</v>
      </c>
      <c r="AR72" s="150" t="str">
        <f t="shared" si="130"/>
        <v>CH238</v>
      </c>
      <c r="AS72" s="150" t="str">
        <f t="shared" si="131"/>
        <v>Single Wavelength</v>
      </c>
      <c r="AT72" s="150" t="str">
        <f t="shared" si="132"/>
        <v>Chan_238,PC_Miscellaneous,AZD3293 - 0938 int - sol</v>
      </c>
      <c r="AU72" s="150" t="str">
        <f t="shared" si="133"/>
        <v>AZD3293 int</v>
      </c>
      <c r="AV72" s="150" t="str">
        <f t="shared" si="134"/>
        <v>HPLC filter vial</v>
      </c>
      <c r="AW72" s="150">
        <f t="shared" si="135"/>
        <v>500</v>
      </c>
      <c r="AX72" s="150">
        <f t="shared" si="136"/>
        <v>50</v>
      </c>
      <c r="AY72" s="150" t="str">
        <f t="shared" si="137"/>
        <v>Vortex</v>
      </c>
      <c r="AZ72" s="150">
        <f t="shared" si="138"/>
        <v>22</v>
      </c>
      <c r="BA72" s="150">
        <f t="shared" si="139"/>
        <v>20</v>
      </c>
      <c r="BB72" s="150">
        <f t="shared" si="140"/>
        <v>600</v>
      </c>
      <c r="BC72" s="150" t="str">
        <f t="shared" si="141"/>
        <v>Filter Vial</v>
      </c>
      <c r="BD72" s="150">
        <f t="shared" si="142"/>
        <v>40</v>
      </c>
      <c r="BE72" s="150">
        <f t="shared" si="143"/>
        <v>1200</v>
      </c>
      <c r="BF72" s="150" t="str">
        <f t="shared" si="144"/>
        <v>Pipette - PDT</v>
      </c>
      <c r="BG72" s="150">
        <f t="shared" si="145"/>
        <v>50</v>
      </c>
      <c r="BH72" s="150">
        <f t="shared" si="146"/>
        <v>0</v>
      </c>
      <c r="BI72" s="150">
        <f t="shared" si="147"/>
        <v>0</v>
      </c>
      <c r="BJ72" s="150" t="str">
        <f t="shared" si="148"/>
        <v>Yes</v>
      </c>
      <c r="BK72" s="150" t="str">
        <f t="shared" si="149"/>
        <v>Yes</v>
      </c>
      <c r="BL72" s="150" t="str">
        <f t="shared" si="150"/>
        <v>Yes</v>
      </c>
      <c r="BM72" s="150" t="str">
        <f t="shared" si="151"/>
        <v>MeCN:Water (50:50)</v>
      </c>
      <c r="BN72" s="150" t="str">
        <f t="shared" si="152"/>
        <v>Pipette - ADT - 6 channel</v>
      </c>
      <c r="BO72" s="150">
        <f t="shared" si="153"/>
        <v>1200</v>
      </c>
      <c r="BP72" s="150">
        <f t="shared" si="154"/>
        <v>0</v>
      </c>
      <c r="BQ72" s="150" t="str">
        <f t="shared" si="155"/>
        <v>No</v>
      </c>
      <c r="BR72" s="150">
        <f t="shared" si="156"/>
        <v>3</v>
      </c>
      <c r="BS72" s="150">
        <f t="shared" si="157"/>
        <v>1</v>
      </c>
      <c r="BT72" s="150">
        <f t="shared" si="158"/>
        <v>284</v>
      </c>
      <c r="BU72" s="150">
        <f t="shared" si="159"/>
        <v>1</v>
      </c>
    </row>
    <row r="73" spans="1:73" x14ac:dyDescent="0.25">
      <c r="A73" s="1">
        <v>72</v>
      </c>
      <c r="B73" t="s">
        <v>272</v>
      </c>
      <c r="C73" t="str">
        <f t="shared" si="102"/>
        <v>F4</v>
      </c>
      <c r="D73" t="str">
        <f t="shared" si="103"/>
        <v>3</v>
      </c>
      <c r="E73" t="str">
        <f t="shared" si="104"/>
        <v>1</v>
      </c>
      <c r="F73" s="56">
        <f>VLOOKUP(C73,'Experimental Design'!$A$2:$C$25,2)</f>
        <v>24</v>
      </c>
      <c r="G73" s="51">
        <f>'Experimental Description'!$B$51</f>
        <v>284</v>
      </c>
      <c r="H73" s="51">
        <f>'Experimental Description'!$B$52</f>
        <v>1</v>
      </c>
      <c r="I73" t="str">
        <f>VLOOKUP(F73,'Experimental Design'!$B$1:$C$25,2)</f>
        <v>Acetonitrile</v>
      </c>
      <c r="J73">
        <v>7.9219999999999997</v>
      </c>
      <c r="K73" s="59">
        <f>J73*Calibration!$L$17</f>
        <v>0.79858065946915857</v>
      </c>
      <c r="L73" s="59" t="s">
        <v>277</v>
      </c>
      <c r="M73" s="51" t="s">
        <v>40</v>
      </c>
      <c r="N73" s="56" t="str">
        <f>IF(K73&lt;0.1,"Below LOD",IF(K73&gt;Calibration!$L$20,IF('Record Sheet'!L73="All in solution","Greater than experimental limits","Within experimental limits"),"Within experimental limits"))</f>
        <v>Within experimental limits</v>
      </c>
      <c r="O73" s="57" t="str">
        <f>VLOOKUP(F73,'Material Form-Pattern'!$A$4:$D$27,4,TRUE)</f>
        <v/>
      </c>
      <c r="Q73" s="150" t="str">
        <f>CONCATENATE('Experimental Description'!$B$3,"-",'Experimental Description'!$B$2,"-",'Experimental Description'!$B$7,"-",'Experimental Description'!$C$5,"-",'Experimental Description'!$B$6,"-","Line ",'Record Sheet'!A73)</f>
        <v>E17-001679-AZD3293-AZ13530938-310117-1-Line 72</v>
      </c>
      <c r="R73" s="150" t="str">
        <f t="shared" si="105"/>
        <v>AZD3293</v>
      </c>
      <c r="S73" s="150" t="str">
        <f t="shared" si="106"/>
        <v>E17-001679</v>
      </c>
      <c r="T73" s="150" t="str">
        <f t="shared" si="107"/>
        <v>Holly Carter</v>
      </c>
      <c r="U73" s="150" t="str">
        <f t="shared" si="108"/>
        <v>31-01-17</v>
      </c>
      <c r="V73" s="150" t="str">
        <f t="shared" si="109"/>
        <v>1</v>
      </c>
      <c r="W73" s="150" t="str">
        <f t="shared" si="110"/>
        <v>AZ13530938</v>
      </c>
      <c r="X73" s="150">
        <f t="shared" si="111"/>
        <v>0</v>
      </c>
      <c r="Y73" s="150">
        <f t="shared" si="112"/>
        <v>83</v>
      </c>
      <c r="Z73" s="150" t="str">
        <f t="shared" si="112"/>
        <v>Not Known</v>
      </c>
      <c r="AA73" s="150" t="str">
        <f t="shared" si="113"/>
        <v xml:space="preserve">Manual </v>
      </c>
      <c r="AB73" s="150" t="str">
        <f t="shared" si="114"/>
        <v>Excess Solid Manual</v>
      </c>
      <c r="AC73" s="150">
        <f t="shared" si="115"/>
        <v>0</v>
      </c>
      <c r="AD73" s="150">
        <f t="shared" si="116"/>
        <v>0</v>
      </c>
      <c r="AE73" s="150" t="str">
        <f t="shared" si="117"/>
        <v>No</v>
      </c>
      <c r="AF73" s="150">
        <f t="shared" si="118"/>
        <v>0</v>
      </c>
      <c r="AG73" s="150">
        <f t="shared" si="119"/>
        <v>0</v>
      </c>
      <c r="AH73" s="150" t="str">
        <f t="shared" si="120"/>
        <v>CC1=NC2(N=C1N)c3cc(Br)ccc3CC24CCCCC4</v>
      </c>
      <c r="AI73" s="150">
        <f t="shared" si="121"/>
        <v>5</v>
      </c>
      <c r="AJ73" s="150">
        <f t="shared" si="122"/>
        <v>100</v>
      </c>
      <c r="AK73" s="150">
        <f t="shared" si="123"/>
        <v>31</v>
      </c>
      <c r="AL73" s="150">
        <f t="shared" si="124"/>
        <v>9.9200999999999997</v>
      </c>
      <c r="AM73" s="150">
        <f t="shared" si="125"/>
        <v>0.10080543542907834</v>
      </c>
      <c r="AN73" s="150">
        <f t="shared" si="126"/>
        <v>0.99980000000000002</v>
      </c>
      <c r="AO73" s="150">
        <f t="shared" si="127"/>
        <v>32</v>
      </c>
      <c r="AP73" s="150">
        <f t="shared" si="128"/>
        <v>60</v>
      </c>
      <c r="AQ73" s="150" t="str">
        <f t="shared" si="129"/>
        <v>UPLC</v>
      </c>
      <c r="AR73" s="150" t="str">
        <f t="shared" si="130"/>
        <v>CH238</v>
      </c>
      <c r="AS73" s="150" t="str">
        <f t="shared" si="131"/>
        <v>Single Wavelength</v>
      </c>
      <c r="AT73" s="150" t="str">
        <f t="shared" si="132"/>
        <v>Chan_238,PC_Miscellaneous,AZD3293 - 0938 int - sol</v>
      </c>
      <c r="AU73" s="150" t="str">
        <f t="shared" si="133"/>
        <v>AZD3293 int</v>
      </c>
      <c r="AV73" s="150" t="str">
        <f t="shared" si="134"/>
        <v>HPLC filter vial</v>
      </c>
      <c r="AW73" s="150">
        <f t="shared" si="135"/>
        <v>500</v>
      </c>
      <c r="AX73" s="150">
        <f t="shared" si="136"/>
        <v>50</v>
      </c>
      <c r="AY73" s="150" t="str">
        <f t="shared" si="137"/>
        <v>Vortex</v>
      </c>
      <c r="AZ73" s="150">
        <f t="shared" si="138"/>
        <v>22</v>
      </c>
      <c r="BA73" s="150">
        <f t="shared" si="139"/>
        <v>20</v>
      </c>
      <c r="BB73" s="150">
        <f t="shared" si="140"/>
        <v>600</v>
      </c>
      <c r="BC73" s="150" t="str">
        <f t="shared" si="141"/>
        <v>Filter Vial</v>
      </c>
      <c r="BD73" s="150">
        <f t="shared" si="142"/>
        <v>40</v>
      </c>
      <c r="BE73" s="150">
        <f t="shared" si="143"/>
        <v>1200</v>
      </c>
      <c r="BF73" s="150" t="str">
        <f t="shared" si="144"/>
        <v>Pipette - PDT</v>
      </c>
      <c r="BG73" s="150">
        <f t="shared" si="145"/>
        <v>50</v>
      </c>
      <c r="BH73" s="150">
        <f t="shared" si="146"/>
        <v>0</v>
      </c>
      <c r="BI73" s="150">
        <f t="shared" si="147"/>
        <v>0</v>
      </c>
      <c r="BJ73" s="150" t="str">
        <f t="shared" si="148"/>
        <v>Yes</v>
      </c>
      <c r="BK73" s="150" t="str">
        <f t="shared" si="149"/>
        <v>Yes</v>
      </c>
      <c r="BL73" s="150" t="str">
        <f t="shared" si="150"/>
        <v>Yes</v>
      </c>
      <c r="BM73" s="150" t="str">
        <f t="shared" si="151"/>
        <v>MeCN:Water (50:50)</v>
      </c>
      <c r="BN73" s="150" t="str">
        <f t="shared" si="152"/>
        <v>Pipette - ADT - 6 channel</v>
      </c>
      <c r="BO73" s="150">
        <f t="shared" si="153"/>
        <v>1200</v>
      </c>
      <c r="BP73" s="150">
        <f t="shared" si="154"/>
        <v>0</v>
      </c>
      <c r="BQ73" s="150" t="str">
        <f t="shared" si="155"/>
        <v>No</v>
      </c>
      <c r="BR73" s="150">
        <f t="shared" si="156"/>
        <v>3</v>
      </c>
      <c r="BS73" s="150">
        <f t="shared" si="157"/>
        <v>1</v>
      </c>
      <c r="BT73" s="150">
        <f t="shared" si="158"/>
        <v>284</v>
      </c>
      <c r="BU73" s="150">
        <f t="shared" si="159"/>
        <v>1</v>
      </c>
    </row>
    <row r="74" spans="1:73" x14ac:dyDescent="0.25">
      <c r="A74" s="1">
        <v>73</v>
      </c>
      <c r="C74" t="str">
        <f t="shared" si="102"/>
        <v/>
      </c>
      <c r="D74" t="str">
        <f t="shared" si="103"/>
        <v/>
      </c>
      <c r="E74" t="str">
        <f t="shared" si="104"/>
        <v/>
      </c>
      <c r="F74" s="56" t="e">
        <f>VLOOKUP(C74,'Experimental Design'!$A$2:$C$25,2)</f>
        <v>#N/A</v>
      </c>
      <c r="G74" s="51">
        <f>'Experimental Description'!$B$51</f>
        <v>284</v>
      </c>
      <c r="H74" s="51">
        <f>'Experimental Description'!$B$52</f>
        <v>1</v>
      </c>
      <c r="I74" t="e">
        <f>VLOOKUP(F74,'Experimental Design'!$B$1:$C$25,2)</f>
        <v>#N/A</v>
      </c>
      <c r="K74" s="59">
        <f>J74*Calibration!$L$17</f>
        <v>0</v>
      </c>
      <c r="L74" s="59" t="s">
        <v>277</v>
      </c>
      <c r="M74" s="51" t="s">
        <v>40</v>
      </c>
      <c r="N74" s="56" t="str">
        <f>IF(K74&lt;0.1,"Below LOD",IF(K74&gt;Calibration!$L$20,IF('Record Sheet'!L74="All in solution","Greater than experimental limits","Within experimental limits"),"Within experimental limits"))</f>
        <v>Below LOD</v>
      </c>
      <c r="O74" s="57" t="e">
        <f>VLOOKUP(F74,'Material Form-Pattern'!$A$4:$D$27,4,TRUE)</f>
        <v>#N/A</v>
      </c>
      <c r="Q74" s="150" t="str">
        <f>CONCATENATE('Experimental Description'!$B$3,"-",'Experimental Description'!$B$2,"-",'Experimental Description'!$B$7,"-",'Experimental Description'!$C$5,"-",'Experimental Description'!$B$6,"-","Line ",'Record Sheet'!A74)</f>
        <v>E17-001679-AZD3293-AZ13530938-310117-1-Line 73</v>
      </c>
      <c r="R74" s="150" t="str">
        <f t="shared" si="105"/>
        <v>AZD3293</v>
      </c>
      <c r="S74" s="150" t="str">
        <f t="shared" si="106"/>
        <v>E17-001679</v>
      </c>
      <c r="T74" s="150" t="str">
        <f t="shared" si="107"/>
        <v>Holly Carter</v>
      </c>
      <c r="U74" s="150" t="str">
        <f t="shared" si="108"/>
        <v>31-01-17</v>
      </c>
      <c r="V74" s="150" t="str">
        <f t="shared" si="109"/>
        <v>1</v>
      </c>
      <c r="W74" s="150" t="str">
        <f t="shared" si="110"/>
        <v>AZ13530938</v>
      </c>
      <c r="X74" s="150">
        <f t="shared" si="111"/>
        <v>0</v>
      </c>
      <c r="Y74" s="150">
        <f t="shared" si="112"/>
        <v>83</v>
      </c>
      <c r="Z74" s="150" t="str">
        <f t="shared" si="112"/>
        <v>Not Known</v>
      </c>
      <c r="AA74" s="150" t="str">
        <f t="shared" si="113"/>
        <v xml:space="preserve">Manual </v>
      </c>
      <c r="AB74" s="150" t="str">
        <f t="shared" si="114"/>
        <v>Excess Solid Manual</v>
      </c>
      <c r="AC74" s="150">
        <f t="shared" si="115"/>
        <v>0</v>
      </c>
      <c r="AD74" s="150">
        <f t="shared" si="116"/>
        <v>0</v>
      </c>
      <c r="AE74" s="150" t="str">
        <f t="shared" si="117"/>
        <v>No</v>
      </c>
      <c r="AF74" s="150">
        <f t="shared" si="118"/>
        <v>0</v>
      </c>
      <c r="AG74" s="150">
        <f t="shared" si="119"/>
        <v>0</v>
      </c>
      <c r="AH74" s="150" t="str">
        <f t="shared" si="120"/>
        <v>CC1=NC2(N=C1N)c3cc(Br)ccc3CC24CCCCC4</v>
      </c>
      <c r="AI74" s="150">
        <f t="shared" si="121"/>
        <v>5</v>
      </c>
      <c r="AJ74" s="150">
        <f t="shared" si="122"/>
        <v>100</v>
      </c>
      <c r="AK74" s="150">
        <f t="shared" si="123"/>
        <v>31</v>
      </c>
      <c r="AL74" s="150">
        <f t="shared" si="124"/>
        <v>9.9200999999999997</v>
      </c>
      <c r="AM74" s="150">
        <f t="shared" si="125"/>
        <v>0.10080543542907834</v>
      </c>
      <c r="AN74" s="150">
        <f t="shared" si="126"/>
        <v>0.99980000000000002</v>
      </c>
      <c r="AO74" s="150">
        <f t="shared" si="127"/>
        <v>32</v>
      </c>
      <c r="AP74" s="150">
        <f t="shared" si="128"/>
        <v>60</v>
      </c>
      <c r="AQ74" s="150" t="str">
        <f t="shared" si="129"/>
        <v>UPLC</v>
      </c>
      <c r="AR74" s="150" t="str">
        <f t="shared" si="130"/>
        <v>CH238</v>
      </c>
      <c r="AS74" s="150" t="str">
        <f t="shared" si="131"/>
        <v>Single Wavelength</v>
      </c>
      <c r="AT74" s="150" t="str">
        <f t="shared" si="132"/>
        <v>Chan_238,PC_Miscellaneous,AZD3293 - 0938 int - sol</v>
      </c>
      <c r="AU74" s="150" t="str">
        <f t="shared" si="133"/>
        <v>AZD3293 int</v>
      </c>
      <c r="AV74" s="150" t="str">
        <f t="shared" si="134"/>
        <v>HPLC filter vial</v>
      </c>
      <c r="AW74" s="150">
        <f t="shared" si="135"/>
        <v>500</v>
      </c>
      <c r="AX74" s="150">
        <f t="shared" si="136"/>
        <v>50</v>
      </c>
      <c r="AY74" s="150" t="str">
        <f t="shared" si="137"/>
        <v>Vortex</v>
      </c>
      <c r="AZ74" s="150">
        <f t="shared" si="138"/>
        <v>22</v>
      </c>
      <c r="BA74" s="150">
        <f t="shared" si="139"/>
        <v>20</v>
      </c>
      <c r="BB74" s="150">
        <f t="shared" si="140"/>
        <v>600</v>
      </c>
      <c r="BC74" s="150" t="str">
        <f t="shared" si="141"/>
        <v>Filter Vial</v>
      </c>
      <c r="BD74" s="150">
        <f t="shared" si="142"/>
        <v>40</v>
      </c>
      <c r="BE74" s="150">
        <f t="shared" si="143"/>
        <v>1200</v>
      </c>
      <c r="BF74" s="150" t="str">
        <f t="shared" si="144"/>
        <v>Pipette - PDT</v>
      </c>
      <c r="BG74" s="150">
        <f t="shared" si="145"/>
        <v>50</v>
      </c>
      <c r="BH74" s="150">
        <f t="shared" si="146"/>
        <v>0</v>
      </c>
      <c r="BI74" s="150">
        <f t="shared" si="147"/>
        <v>0</v>
      </c>
      <c r="BJ74" s="150" t="str">
        <f t="shared" si="148"/>
        <v>Yes</v>
      </c>
      <c r="BK74" s="150" t="str">
        <f t="shared" si="149"/>
        <v>Yes</v>
      </c>
      <c r="BL74" s="150" t="str">
        <f t="shared" si="150"/>
        <v>Yes</v>
      </c>
      <c r="BM74" s="150" t="str">
        <f t="shared" si="151"/>
        <v>MeCN:Water (50:50)</v>
      </c>
      <c r="BN74" s="150" t="str">
        <f t="shared" si="152"/>
        <v>Pipette - ADT - 6 channel</v>
      </c>
      <c r="BO74" s="150">
        <f t="shared" si="153"/>
        <v>1200</v>
      </c>
      <c r="BP74" s="150">
        <f t="shared" si="154"/>
        <v>0</v>
      </c>
      <c r="BQ74" s="150" t="str">
        <f t="shared" si="155"/>
        <v>No</v>
      </c>
      <c r="BR74" s="150">
        <f t="shared" si="156"/>
        <v>3</v>
      </c>
      <c r="BS74" s="150">
        <f t="shared" si="157"/>
        <v>1</v>
      </c>
      <c r="BT74" s="150">
        <f t="shared" si="158"/>
        <v>284</v>
      </c>
      <c r="BU74" s="150">
        <f t="shared" si="159"/>
        <v>1</v>
      </c>
    </row>
    <row r="75" spans="1:73" x14ac:dyDescent="0.25">
      <c r="A75" s="1">
        <v>74</v>
      </c>
      <c r="C75" t="str">
        <f t="shared" si="102"/>
        <v/>
      </c>
      <c r="D75" t="str">
        <f t="shared" si="103"/>
        <v/>
      </c>
      <c r="E75" t="str">
        <f t="shared" si="104"/>
        <v/>
      </c>
      <c r="F75" s="56" t="e">
        <f>VLOOKUP(C75,'Experimental Design'!$A$2:$C$25,2)</f>
        <v>#N/A</v>
      </c>
      <c r="G75" s="51">
        <f>'Experimental Description'!$B$51</f>
        <v>284</v>
      </c>
      <c r="H75" s="51">
        <f>'Experimental Description'!$B$52</f>
        <v>1</v>
      </c>
      <c r="I75" t="e">
        <f>VLOOKUP(F75,'Experimental Design'!$B$1:$C$25,2)</f>
        <v>#N/A</v>
      </c>
      <c r="K75" s="59">
        <f>J75*Calibration!$L$17</f>
        <v>0</v>
      </c>
      <c r="L75" s="59" t="s">
        <v>277</v>
      </c>
      <c r="M75" s="51" t="s">
        <v>40</v>
      </c>
      <c r="N75" s="56" t="str">
        <f>IF(K75&lt;0.1,"Below LOD",IF(K75&gt;Calibration!$L$20,IF('Record Sheet'!L75="All in solution","Greater than experimental limits","Within experimental limits"),"Within experimental limits"))</f>
        <v>Below LOD</v>
      </c>
      <c r="O75" s="57" t="e">
        <f>VLOOKUP(F75,'Material Form-Pattern'!$A$4:$D$27,4,TRUE)</f>
        <v>#N/A</v>
      </c>
      <c r="Q75" s="150" t="str">
        <f>CONCATENATE('Experimental Description'!$B$3,"-",'Experimental Description'!$B$2,"-",'Experimental Description'!$B$7,"-",'Experimental Description'!$C$5,"-",'Experimental Description'!$B$6,"-","Line ",'Record Sheet'!A75)</f>
        <v>E17-001679-AZD3293-AZ13530938-310117-1-Line 74</v>
      </c>
      <c r="R75" s="150" t="str">
        <f t="shared" si="105"/>
        <v>AZD3293</v>
      </c>
      <c r="S75" s="150" t="str">
        <f t="shared" si="106"/>
        <v>E17-001679</v>
      </c>
      <c r="T75" s="150" t="str">
        <f t="shared" si="107"/>
        <v>Holly Carter</v>
      </c>
      <c r="U75" s="150" t="str">
        <f t="shared" si="108"/>
        <v>31-01-17</v>
      </c>
      <c r="V75" s="150" t="str">
        <f t="shared" si="109"/>
        <v>1</v>
      </c>
      <c r="W75" s="150" t="str">
        <f t="shared" si="110"/>
        <v>AZ13530938</v>
      </c>
      <c r="X75" s="150">
        <f t="shared" si="111"/>
        <v>0</v>
      </c>
      <c r="Y75" s="150">
        <f t="shared" si="112"/>
        <v>83</v>
      </c>
      <c r="Z75" s="150" t="str">
        <f t="shared" si="112"/>
        <v>Not Known</v>
      </c>
      <c r="AA75" s="150" t="str">
        <f t="shared" si="113"/>
        <v xml:space="preserve">Manual </v>
      </c>
      <c r="AB75" s="150" t="str">
        <f t="shared" si="114"/>
        <v>Excess Solid Manual</v>
      </c>
      <c r="AC75" s="150">
        <f t="shared" si="115"/>
        <v>0</v>
      </c>
      <c r="AD75" s="150">
        <f t="shared" si="116"/>
        <v>0</v>
      </c>
      <c r="AE75" s="150" t="str">
        <f t="shared" si="117"/>
        <v>No</v>
      </c>
      <c r="AF75" s="150">
        <f t="shared" si="118"/>
        <v>0</v>
      </c>
      <c r="AG75" s="150">
        <f t="shared" si="119"/>
        <v>0</v>
      </c>
      <c r="AH75" s="150" t="str">
        <f t="shared" si="120"/>
        <v>CC1=NC2(N=C1N)c3cc(Br)ccc3CC24CCCCC4</v>
      </c>
      <c r="AI75" s="150">
        <f t="shared" si="121"/>
        <v>5</v>
      </c>
      <c r="AJ75" s="150">
        <f t="shared" si="122"/>
        <v>100</v>
      </c>
      <c r="AK75" s="150">
        <f t="shared" si="123"/>
        <v>31</v>
      </c>
      <c r="AL75" s="150">
        <f t="shared" si="124"/>
        <v>9.9200999999999997</v>
      </c>
      <c r="AM75" s="150">
        <f t="shared" si="125"/>
        <v>0.10080543542907834</v>
      </c>
      <c r="AN75" s="150">
        <f t="shared" si="126"/>
        <v>0.99980000000000002</v>
      </c>
      <c r="AO75" s="150">
        <f t="shared" si="127"/>
        <v>32</v>
      </c>
      <c r="AP75" s="150">
        <f t="shared" si="128"/>
        <v>60</v>
      </c>
      <c r="AQ75" s="150" t="str">
        <f t="shared" si="129"/>
        <v>UPLC</v>
      </c>
      <c r="AR75" s="150" t="str">
        <f t="shared" si="130"/>
        <v>CH238</v>
      </c>
      <c r="AS75" s="150" t="str">
        <f t="shared" si="131"/>
        <v>Single Wavelength</v>
      </c>
      <c r="AT75" s="150" t="str">
        <f t="shared" si="132"/>
        <v>Chan_238,PC_Miscellaneous,AZD3293 - 0938 int - sol</v>
      </c>
      <c r="AU75" s="150" t="str">
        <f t="shared" si="133"/>
        <v>AZD3293 int</v>
      </c>
      <c r="AV75" s="150" t="str">
        <f t="shared" si="134"/>
        <v>HPLC filter vial</v>
      </c>
      <c r="AW75" s="150">
        <f t="shared" si="135"/>
        <v>500</v>
      </c>
      <c r="AX75" s="150">
        <f t="shared" si="136"/>
        <v>50</v>
      </c>
      <c r="AY75" s="150" t="str">
        <f t="shared" si="137"/>
        <v>Vortex</v>
      </c>
      <c r="AZ75" s="150">
        <f t="shared" si="138"/>
        <v>22</v>
      </c>
      <c r="BA75" s="150">
        <f t="shared" si="139"/>
        <v>20</v>
      </c>
      <c r="BB75" s="150">
        <f t="shared" si="140"/>
        <v>600</v>
      </c>
      <c r="BC75" s="150" t="str">
        <f t="shared" si="141"/>
        <v>Filter Vial</v>
      </c>
      <c r="BD75" s="150">
        <f t="shared" si="142"/>
        <v>40</v>
      </c>
      <c r="BE75" s="150">
        <f t="shared" si="143"/>
        <v>1200</v>
      </c>
      <c r="BF75" s="150" t="str">
        <f t="shared" si="144"/>
        <v>Pipette - PDT</v>
      </c>
      <c r="BG75" s="150">
        <f t="shared" si="145"/>
        <v>50</v>
      </c>
      <c r="BH75" s="150">
        <f t="shared" si="146"/>
        <v>0</v>
      </c>
      <c r="BI75" s="150">
        <f t="shared" si="147"/>
        <v>0</v>
      </c>
      <c r="BJ75" s="150" t="str">
        <f t="shared" si="148"/>
        <v>Yes</v>
      </c>
      <c r="BK75" s="150" t="str">
        <f t="shared" si="149"/>
        <v>Yes</v>
      </c>
      <c r="BL75" s="150" t="str">
        <f t="shared" si="150"/>
        <v>Yes</v>
      </c>
      <c r="BM75" s="150" t="str">
        <f t="shared" si="151"/>
        <v>MeCN:Water (50:50)</v>
      </c>
      <c r="BN75" s="150" t="str">
        <f t="shared" si="152"/>
        <v>Pipette - ADT - 6 channel</v>
      </c>
      <c r="BO75" s="150">
        <f t="shared" si="153"/>
        <v>1200</v>
      </c>
      <c r="BP75" s="150">
        <f t="shared" si="154"/>
        <v>0</v>
      </c>
      <c r="BQ75" s="150" t="str">
        <f t="shared" si="155"/>
        <v>No</v>
      </c>
      <c r="BR75" s="150">
        <f t="shared" si="156"/>
        <v>3</v>
      </c>
      <c r="BS75" s="150">
        <f t="shared" si="157"/>
        <v>1</v>
      </c>
      <c r="BT75" s="150">
        <f t="shared" si="158"/>
        <v>284</v>
      </c>
      <c r="BU75" s="150">
        <f t="shared" si="159"/>
        <v>1</v>
      </c>
    </row>
    <row r="76" spans="1:73" x14ac:dyDescent="0.25">
      <c r="A76" s="1">
        <v>75</v>
      </c>
      <c r="C76" t="str">
        <f t="shared" si="102"/>
        <v/>
      </c>
      <c r="D76" t="str">
        <f t="shared" si="103"/>
        <v/>
      </c>
      <c r="E76" t="str">
        <f t="shared" si="104"/>
        <v/>
      </c>
      <c r="F76" s="56" t="e">
        <f>VLOOKUP(C76,'Experimental Design'!$A$2:$C$25,2)</f>
        <v>#N/A</v>
      </c>
      <c r="G76" s="51">
        <f>'Experimental Description'!$B$51</f>
        <v>284</v>
      </c>
      <c r="H76" s="51">
        <f>'Experimental Description'!$B$52</f>
        <v>1</v>
      </c>
      <c r="I76" t="e">
        <f>VLOOKUP(F76,'Experimental Design'!$B$1:$C$25,2)</f>
        <v>#N/A</v>
      </c>
      <c r="K76" s="59">
        <f>J76*Calibration!$L$17</f>
        <v>0</v>
      </c>
      <c r="L76" s="59" t="s">
        <v>277</v>
      </c>
      <c r="M76" s="51" t="s">
        <v>40</v>
      </c>
      <c r="N76" s="56" t="str">
        <f>IF(K76&lt;0.1,"Below LOD",IF(K76&gt;Calibration!$L$20,IF('Record Sheet'!L76="All in solution","Greater than experimental limits","Within experimental limits"),"Within experimental limits"))</f>
        <v>Below LOD</v>
      </c>
      <c r="O76" s="57" t="e">
        <f>VLOOKUP(F76,'Material Form-Pattern'!$A$4:$D$27,4,TRUE)</f>
        <v>#N/A</v>
      </c>
      <c r="Q76" s="150" t="str">
        <f>CONCATENATE('Experimental Description'!$B$3,"-",'Experimental Description'!$B$2,"-",'Experimental Description'!$B$7,"-",'Experimental Description'!$C$5,"-",'Experimental Description'!$B$6,"-","Line ",'Record Sheet'!A76)</f>
        <v>E17-001679-AZD3293-AZ13530938-310117-1-Line 75</v>
      </c>
      <c r="R76" s="150" t="str">
        <f t="shared" si="105"/>
        <v>AZD3293</v>
      </c>
      <c r="S76" s="150" t="str">
        <f t="shared" si="106"/>
        <v>E17-001679</v>
      </c>
      <c r="T76" s="150" t="str">
        <f t="shared" si="107"/>
        <v>Holly Carter</v>
      </c>
      <c r="U76" s="150" t="str">
        <f t="shared" si="108"/>
        <v>31-01-17</v>
      </c>
      <c r="V76" s="150" t="str">
        <f t="shared" si="109"/>
        <v>1</v>
      </c>
      <c r="W76" s="150" t="str">
        <f t="shared" si="110"/>
        <v>AZ13530938</v>
      </c>
      <c r="X76" s="150">
        <f t="shared" si="111"/>
        <v>0</v>
      </c>
      <c r="Y76" s="150">
        <f t="shared" si="112"/>
        <v>83</v>
      </c>
      <c r="Z76" s="150" t="str">
        <f t="shared" si="112"/>
        <v>Not Known</v>
      </c>
      <c r="AA76" s="150" t="str">
        <f t="shared" si="113"/>
        <v xml:space="preserve">Manual </v>
      </c>
      <c r="AB76" s="150" t="str">
        <f t="shared" si="114"/>
        <v>Excess Solid Manual</v>
      </c>
      <c r="AC76" s="150">
        <f t="shared" si="115"/>
        <v>0</v>
      </c>
      <c r="AD76" s="150">
        <f t="shared" si="116"/>
        <v>0</v>
      </c>
      <c r="AE76" s="150" t="str">
        <f t="shared" si="117"/>
        <v>No</v>
      </c>
      <c r="AF76" s="150">
        <f t="shared" si="118"/>
        <v>0</v>
      </c>
      <c r="AG76" s="150">
        <f t="shared" si="119"/>
        <v>0</v>
      </c>
      <c r="AH76" s="150" t="str">
        <f t="shared" si="120"/>
        <v>CC1=NC2(N=C1N)c3cc(Br)ccc3CC24CCCCC4</v>
      </c>
      <c r="AI76" s="150">
        <f t="shared" si="121"/>
        <v>5</v>
      </c>
      <c r="AJ76" s="150">
        <f t="shared" si="122"/>
        <v>100</v>
      </c>
      <c r="AK76" s="150">
        <f t="shared" si="123"/>
        <v>31</v>
      </c>
      <c r="AL76" s="150">
        <f t="shared" si="124"/>
        <v>9.9200999999999997</v>
      </c>
      <c r="AM76" s="150">
        <f t="shared" si="125"/>
        <v>0.10080543542907834</v>
      </c>
      <c r="AN76" s="150">
        <f t="shared" si="126"/>
        <v>0.99980000000000002</v>
      </c>
      <c r="AO76" s="150">
        <f t="shared" si="127"/>
        <v>32</v>
      </c>
      <c r="AP76" s="150">
        <f t="shared" si="128"/>
        <v>60</v>
      </c>
      <c r="AQ76" s="150" t="str">
        <f t="shared" si="129"/>
        <v>UPLC</v>
      </c>
      <c r="AR76" s="150" t="str">
        <f t="shared" si="130"/>
        <v>CH238</v>
      </c>
      <c r="AS76" s="150" t="str">
        <f t="shared" si="131"/>
        <v>Single Wavelength</v>
      </c>
      <c r="AT76" s="150" t="str">
        <f t="shared" si="132"/>
        <v>Chan_238,PC_Miscellaneous,AZD3293 - 0938 int - sol</v>
      </c>
      <c r="AU76" s="150" t="str">
        <f t="shared" si="133"/>
        <v>AZD3293 int</v>
      </c>
      <c r="AV76" s="150" t="str">
        <f t="shared" si="134"/>
        <v>HPLC filter vial</v>
      </c>
      <c r="AW76" s="150">
        <f t="shared" si="135"/>
        <v>500</v>
      </c>
      <c r="AX76" s="150">
        <f t="shared" si="136"/>
        <v>50</v>
      </c>
      <c r="AY76" s="150" t="str">
        <f t="shared" si="137"/>
        <v>Vortex</v>
      </c>
      <c r="AZ76" s="150">
        <f t="shared" si="138"/>
        <v>22</v>
      </c>
      <c r="BA76" s="150">
        <f t="shared" si="139"/>
        <v>20</v>
      </c>
      <c r="BB76" s="150">
        <f t="shared" si="140"/>
        <v>600</v>
      </c>
      <c r="BC76" s="150" t="str">
        <f t="shared" si="141"/>
        <v>Filter Vial</v>
      </c>
      <c r="BD76" s="150">
        <f t="shared" si="142"/>
        <v>40</v>
      </c>
      <c r="BE76" s="150">
        <f t="shared" si="143"/>
        <v>1200</v>
      </c>
      <c r="BF76" s="150" t="str">
        <f t="shared" si="144"/>
        <v>Pipette - PDT</v>
      </c>
      <c r="BG76" s="150">
        <f t="shared" si="145"/>
        <v>50</v>
      </c>
      <c r="BH76" s="150">
        <f t="shared" si="146"/>
        <v>0</v>
      </c>
      <c r="BI76" s="150">
        <f t="shared" si="147"/>
        <v>0</v>
      </c>
      <c r="BJ76" s="150" t="str">
        <f t="shared" si="148"/>
        <v>Yes</v>
      </c>
      <c r="BK76" s="150" t="str">
        <f t="shared" si="149"/>
        <v>Yes</v>
      </c>
      <c r="BL76" s="150" t="str">
        <f t="shared" si="150"/>
        <v>Yes</v>
      </c>
      <c r="BM76" s="150" t="str">
        <f t="shared" si="151"/>
        <v>MeCN:Water (50:50)</v>
      </c>
      <c r="BN76" s="150" t="str">
        <f t="shared" si="152"/>
        <v>Pipette - ADT - 6 channel</v>
      </c>
      <c r="BO76" s="150">
        <f t="shared" si="153"/>
        <v>1200</v>
      </c>
      <c r="BP76" s="150">
        <f t="shared" si="154"/>
        <v>0</v>
      </c>
      <c r="BQ76" s="150" t="str">
        <f t="shared" si="155"/>
        <v>No</v>
      </c>
      <c r="BR76" s="150">
        <f t="shared" si="156"/>
        <v>3</v>
      </c>
      <c r="BS76" s="150">
        <f t="shared" si="157"/>
        <v>1</v>
      </c>
      <c r="BT76" s="150">
        <f t="shared" si="158"/>
        <v>284</v>
      </c>
      <c r="BU76" s="150">
        <f t="shared" si="159"/>
        <v>1</v>
      </c>
    </row>
    <row r="77" spans="1:73" x14ac:dyDescent="0.25">
      <c r="A77" s="1">
        <v>76</v>
      </c>
      <c r="C77" t="str">
        <f t="shared" si="102"/>
        <v/>
      </c>
      <c r="D77" t="str">
        <f t="shared" si="103"/>
        <v/>
      </c>
      <c r="E77" t="str">
        <f t="shared" si="104"/>
        <v/>
      </c>
      <c r="F77" s="56" t="e">
        <f>VLOOKUP(C77,'Experimental Design'!$A$2:$C$25,2)</f>
        <v>#N/A</v>
      </c>
      <c r="G77" s="51">
        <f>'Experimental Description'!$B$51</f>
        <v>284</v>
      </c>
      <c r="H77" s="51">
        <f>'Experimental Description'!$B$52</f>
        <v>1</v>
      </c>
      <c r="I77" t="e">
        <f>VLOOKUP(F77,'Experimental Design'!$B$1:$C$25,2)</f>
        <v>#N/A</v>
      </c>
      <c r="K77" s="59">
        <f>J77*Calibration!$L$17</f>
        <v>0</v>
      </c>
      <c r="L77" s="59" t="s">
        <v>277</v>
      </c>
      <c r="M77" s="51" t="s">
        <v>40</v>
      </c>
      <c r="N77" s="56" t="str">
        <f>IF(K77&lt;0.1,"Below LOD",IF(K77&gt;Calibration!$L$20,IF('Record Sheet'!L77="All in solution","Greater than experimental limits","Within experimental limits"),"Within experimental limits"))</f>
        <v>Below LOD</v>
      </c>
      <c r="O77" s="57" t="e">
        <f>VLOOKUP(F77,'Material Form-Pattern'!$A$4:$D$27,4,TRUE)</f>
        <v>#N/A</v>
      </c>
      <c r="Q77" s="150" t="str">
        <f>CONCATENATE('Experimental Description'!$B$3,"-",'Experimental Description'!$B$2,"-",'Experimental Description'!$B$7,"-",'Experimental Description'!$C$5,"-",'Experimental Description'!$B$6,"-","Line ",'Record Sheet'!A77)</f>
        <v>E17-001679-AZD3293-AZ13530938-310117-1-Line 76</v>
      </c>
      <c r="R77" s="150" t="str">
        <f t="shared" si="105"/>
        <v>AZD3293</v>
      </c>
      <c r="S77" s="150" t="str">
        <f t="shared" si="106"/>
        <v>E17-001679</v>
      </c>
      <c r="T77" s="150" t="str">
        <f t="shared" si="107"/>
        <v>Holly Carter</v>
      </c>
      <c r="U77" s="150" t="str">
        <f t="shared" si="108"/>
        <v>31-01-17</v>
      </c>
      <c r="V77" s="150" t="str">
        <f t="shared" si="109"/>
        <v>1</v>
      </c>
      <c r="W77" s="150" t="str">
        <f t="shared" si="110"/>
        <v>AZ13530938</v>
      </c>
      <c r="X77" s="150">
        <f t="shared" si="111"/>
        <v>0</v>
      </c>
      <c r="Y77" s="150">
        <f t="shared" si="112"/>
        <v>83</v>
      </c>
      <c r="Z77" s="150" t="str">
        <f t="shared" si="112"/>
        <v>Not Known</v>
      </c>
      <c r="AA77" s="150" t="str">
        <f t="shared" si="113"/>
        <v xml:space="preserve">Manual </v>
      </c>
      <c r="AB77" s="150" t="str">
        <f t="shared" si="114"/>
        <v>Excess Solid Manual</v>
      </c>
      <c r="AC77" s="150">
        <f t="shared" si="115"/>
        <v>0</v>
      </c>
      <c r="AD77" s="150">
        <f t="shared" si="116"/>
        <v>0</v>
      </c>
      <c r="AE77" s="150" t="str">
        <f t="shared" si="117"/>
        <v>No</v>
      </c>
      <c r="AF77" s="150">
        <f t="shared" si="118"/>
        <v>0</v>
      </c>
      <c r="AG77" s="150">
        <f t="shared" si="119"/>
        <v>0</v>
      </c>
      <c r="AH77" s="150" t="str">
        <f t="shared" si="120"/>
        <v>CC1=NC2(N=C1N)c3cc(Br)ccc3CC24CCCCC4</v>
      </c>
      <c r="AI77" s="150">
        <f t="shared" si="121"/>
        <v>5</v>
      </c>
      <c r="AJ77" s="150">
        <f t="shared" si="122"/>
        <v>100</v>
      </c>
      <c r="AK77" s="150">
        <f t="shared" si="123"/>
        <v>31</v>
      </c>
      <c r="AL77" s="150">
        <f t="shared" si="124"/>
        <v>9.9200999999999997</v>
      </c>
      <c r="AM77" s="150">
        <f t="shared" si="125"/>
        <v>0.10080543542907834</v>
      </c>
      <c r="AN77" s="150">
        <f t="shared" si="126"/>
        <v>0.99980000000000002</v>
      </c>
      <c r="AO77" s="150">
        <f t="shared" si="127"/>
        <v>32</v>
      </c>
      <c r="AP77" s="150">
        <f t="shared" si="128"/>
        <v>60</v>
      </c>
      <c r="AQ77" s="150" t="str">
        <f t="shared" si="129"/>
        <v>UPLC</v>
      </c>
      <c r="AR77" s="150" t="str">
        <f t="shared" si="130"/>
        <v>CH238</v>
      </c>
      <c r="AS77" s="150" t="str">
        <f t="shared" si="131"/>
        <v>Single Wavelength</v>
      </c>
      <c r="AT77" s="150" t="str">
        <f t="shared" si="132"/>
        <v>Chan_238,PC_Miscellaneous,AZD3293 - 0938 int - sol</v>
      </c>
      <c r="AU77" s="150" t="str">
        <f t="shared" si="133"/>
        <v>AZD3293 int</v>
      </c>
      <c r="AV77" s="150" t="str">
        <f t="shared" si="134"/>
        <v>HPLC filter vial</v>
      </c>
      <c r="AW77" s="150">
        <f t="shared" si="135"/>
        <v>500</v>
      </c>
      <c r="AX77" s="150">
        <f t="shared" si="136"/>
        <v>50</v>
      </c>
      <c r="AY77" s="150" t="str">
        <f t="shared" si="137"/>
        <v>Vortex</v>
      </c>
      <c r="AZ77" s="150">
        <f t="shared" si="138"/>
        <v>22</v>
      </c>
      <c r="BA77" s="150">
        <f t="shared" si="139"/>
        <v>20</v>
      </c>
      <c r="BB77" s="150">
        <f t="shared" si="140"/>
        <v>600</v>
      </c>
      <c r="BC77" s="150" t="str">
        <f t="shared" si="141"/>
        <v>Filter Vial</v>
      </c>
      <c r="BD77" s="150">
        <f t="shared" si="142"/>
        <v>40</v>
      </c>
      <c r="BE77" s="150">
        <f t="shared" si="143"/>
        <v>1200</v>
      </c>
      <c r="BF77" s="150" t="str">
        <f t="shared" si="144"/>
        <v>Pipette - PDT</v>
      </c>
      <c r="BG77" s="150">
        <f t="shared" si="145"/>
        <v>50</v>
      </c>
      <c r="BH77" s="150">
        <f t="shared" si="146"/>
        <v>0</v>
      </c>
      <c r="BI77" s="150">
        <f t="shared" si="147"/>
        <v>0</v>
      </c>
      <c r="BJ77" s="150" t="str">
        <f t="shared" si="148"/>
        <v>Yes</v>
      </c>
      <c r="BK77" s="150" t="str">
        <f t="shared" si="149"/>
        <v>Yes</v>
      </c>
      <c r="BL77" s="150" t="str">
        <f t="shared" si="150"/>
        <v>Yes</v>
      </c>
      <c r="BM77" s="150" t="str">
        <f t="shared" si="151"/>
        <v>MeCN:Water (50:50)</v>
      </c>
      <c r="BN77" s="150" t="str">
        <f t="shared" si="152"/>
        <v>Pipette - ADT - 6 channel</v>
      </c>
      <c r="BO77" s="150">
        <f t="shared" si="153"/>
        <v>1200</v>
      </c>
      <c r="BP77" s="150">
        <f t="shared" si="154"/>
        <v>0</v>
      </c>
      <c r="BQ77" s="150" t="str">
        <f t="shared" si="155"/>
        <v>No</v>
      </c>
      <c r="BR77" s="150">
        <f t="shared" si="156"/>
        <v>3</v>
      </c>
      <c r="BS77" s="150">
        <f t="shared" si="157"/>
        <v>1</v>
      </c>
      <c r="BT77" s="150">
        <f t="shared" si="158"/>
        <v>284</v>
      </c>
      <c r="BU77" s="150">
        <f t="shared" si="159"/>
        <v>1</v>
      </c>
    </row>
    <row r="78" spans="1:73" x14ac:dyDescent="0.25">
      <c r="A78" s="1">
        <v>77</v>
      </c>
      <c r="C78" t="str">
        <f t="shared" si="102"/>
        <v/>
      </c>
      <c r="D78" t="str">
        <f t="shared" si="103"/>
        <v/>
      </c>
      <c r="E78" t="str">
        <f t="shared" si="104"/>
        <v/>
      </c>
      <c r="F78" s="56" t="e">
        <f>VLOOKUP(C78,'Experimental Design'!$A$2:$C$25,2)</f>
        <v>#N/A</v>
      </c>
      <c r="G78" s="51">
        <f>'Experimental Description'!$B$51</f>
        <v>284</v>
      </c>
      <c r="H78" s="51">
        <f>'Experimental Description'!$B$52</f>
        <v>1</v>
      </c>
      <c r="I78" t="e">
        <f>VLOOKUP(F78,'Experimental Design'!$B$1:$C$25,2)</f>
        <v>#N/A</v>
      </c>
      <c r="K78" s="59">
        <f>J78*Calibration!$L$17</f>
        <v>0</v>
      </c>
      <c r="L78" s="59" t="s">
        <v>277</v>
      </c>
      <c r="M78" s="51" t="s">
        <v>40</v>
      </c>
      <c r="N78" s="56" t="str">
        <f>IF(K78&lt;0.1,"Below LOD",IF(K78&gt;Calibration!$L$20,IF('Record Sheet'!L78="All in solution","Greater than experimental limits","Within experimental limits"),"Within experimental limits"))</f>
        <v>Below LOD</v>
      </c>
      <c r="O78" s="57" t="e">
        <f>VLOOKUP(F78,'Material Form-Pattern'!$A$4:$D$27,4,TRUE)</f>
        <v>#N/A</v>
      </c>
      <c r="Q78" s="150" t="str">
        <f>CONCATENATE('Experimental Description'!$B$3,"-",'Experimental Description'!$B$2,"-",'Experimental Description'!$B$7,"-",'Experimental Description'!$C$5,"-",'Experimental Description'!$B$6,"-","Line ",'Record Sheet'!A78)</f>
        <v>E17-001679-AZD3293-AZ13530938-310117-1-Line 77</v>
      </c>
      <c r="R78" s="150" t="str">
        <f t="shared" si="105"/>
        <v>AZD3293</v>
      </c>
      <c r="S78" s="150" t="str">
        <f t="shared" si="106"/>
        <v>E17-001679</v>
      </c>
      <c r="T78" s="150" t="str">
        <f t="shared" si="107"/>
        <v>Holly Carter</v>
      </c>
      <c r="U78" s="150" t="str">
        <f t="shared" si="108"/>
        <v>31-01-17</v>
      </c>
      <c r="V78" s="150" t="str">
        <f t="shared" si="109"/>
        <v>1</v>
      </c>
      <c r="W78" s="150" t="str">
        <f t="shared" si="110"/>
        <v>AZ13530938</v>
      </c>
      <c r="X78" s="150">
        <f t="shared" si="111"/>
        <v>0</v>
      </c>
      <c r="Y78" s="150">
        <f t="shared" si="112"/>
        <v>83</v>
      </c>
      <c r="Z78" s="150" t="str">
        <f t="shared" si="112"/>
        <v>Not Known</v>
      </c>
      <c r="AA78" s="150" t="str">
        <f t="shared" si="113"/>
        <v xml:space="preserve">Manual </v>
      </c>
      <c r="AB78" s="150" t="str">
        <f t="shared" si="114"/>
        <v>Excess Solid Manual</v>
      </c>
      <c r="AC78" s="150">
        <f t="shared" si="115"/>
        <v>0</v>
      </c>
      <c r="AD78" s="150">
        <f t="shared" si="116"/>
        <v>0</v>
      </c>
      <c r="AE78" s="150" t="str">
        <f t="shared" si="117"/>
        <v>No</v>
      </c>
      <c r="AF78" s="150">
        <f t="shared" si="118"/>
        <v>0</v>
      </c>
      <c r="AG78" s="150">
        <f t="shared" si="119"/>
        <v>0</v>
      </c>
      <c r="AH78" s="150" t="str">
        <f t="shared" si="120"/>
        <v>CC1=NC2(N=C1N)c3cc(Br)ccc3CC24CCCCC4</v>
      </c>
      <c r="AI78" s="150">
        <f t="shared" si="121"/>
        <v>5</v>
      </c>
      <c r="AJ78" s="150">
        <f t="shared" si="122"/>
        <v>100</v>
      </c>
      <c r="AK78" s="150">
        <f t="shared" si="123"/>
        <v>31</v>
      </c>
      <c r="AL78" s="150">
        <f t="shared" si="124"/>
        <v>9.9200999999999997</v>
      </c>
      <c r="AM78" s="150">
        <f t="shared" si="125"/>
        <v>0.10080543542907834</v>
      </c>
      <c r="AN78" s="150">
        <f t="shared" si="126"/>
        <v>0.99980000000000002</v>
      </c>
      <c r="AO78" s="150">
        <f t="shared" si="127"/>
        <v>32</v>
      </c>
      <c r="AP78" s="150">
        <f t="shared" si="128"/>
        <v>60</v>
      </c>
      <c r="AQ78" s="150" t="str">
        <f t="shared" si="129"/>
        <v>UPLC</v>
      </c>
      <c r="AR78" s="150" t="str">
        <f t="shared" si="130"/>
        <v>CH238</v>
      </c>
      <c r="AS78" s="150" t="str">
        <f t="shared" si="131"/>
        <v>Single Wavelength</v>
      </c>
      <c r="AT78" s="150" t="str">
        <f t="shared" si="132"/>
        <v>Chan_238,PC_Miscellaneous,AZD3293 - 0938 int - sol</v>
      </c>
      <c r="AU78" s="150" t="str">
        <f t="shared" si="133"/>
        <v>AZD3293 int</v>
      </c>
      <c r="AV78" s="150" t="str">
        <f t="shared" si="134"/>
        <v>HPLC filter vial</v>
      </c>
      <c r="AW78" s="150">
        <f t="shared" si="135"/>
        <v>500</v>
      </c>
      <c r="AX78" s="150">
        <f t="shared" si="136"/>
        <v>50</v>
      </c>
      <c r="AY78" s="150" t="str">
        <f t="shared" si="137"/>
        <v>Vortex</v>
      </c>
      <c r="AZ78" s="150">
        <f t="shared" si="138"/>
        <v>22</v>
      </c>
      <c r="BA78" s="150">
        <f t="shared" si="139"/>
        <v>20</v>
      </c>
      <c r="BB78" s="150">
        <f t="shared" si="140"/>
        <v>600</v>
      </c>
      <c r="BC78" s="150" t="str">
        <f t="shared" si="141"/>
        <v>Filter Vial</v>
      </c>
      <c r="BD78" s="150">
        <f t="shared" si="142"/>
        <v>40</v>
      </c>
      <c r="BE78" s="150">
        <f t="shared" si="143"/>
        <v>1200</v>
      </c>
      <c r="BF78" s="150" t="str">
        <f t="shared" si="144"/>
        <v>Pipette - PDT</v>
      </c>
      <c r="BG78" s="150">
        <f t="shared" si="145"/>
        <v>50</v>
      </c>
      <c r="BH78" s="150">
        <f t="shared" si="146"/>
        <v>0</v>
      </c>
      <c r="BI78" s="150">
        <f t="shared" si="147"/>
        <v>0</v>
      </c>
      <c r="BJ78" s="150" t="str">
        <f t="shared" si="148"/>
        <v>Yes</v>
      </c>
      <c r="BK78" s="150" t="str">
        <f t="shared" si="149"/>
        <v>Yes</v>
      </c>
      <c r="BL78" s="150" t="str">
        <f t="shared" si="150"/>
        <v>Yes</v>
      </c>
      <c r="BM78" s="150" t="str">
        <f t="shared" si="151"/>
        <v>MeCN:Water (50:50)</v>
      </c>
      <c r="BN78" s="150" t="str">
        <f t="shared" si="152"/>
        <v>Pipette - ADT - 6 channel</v>
      </c>
      <c r="BO78" s="150">
        <f t="shared" si="153"/>
        <v>1200</v>
      </c>
      <c r="BP78" s="150">
        <f t="shared" si="154"/>
        <v>0</v>
      </c>
      <c r="BQ78" s="150" t="str">
        <f t="shared" si="155"/>
        <v>No</v>
      </c>
      <c r="BR78" s="150">
        <f t="shared" si="156"/>
        <v>3</v>
      </c>
      <c r="BS78" s="150">
        <f t="shared" si="157"/>
        <v>1</v>
      </c>
      <c r="BT78" s="150">
        <f t="shared" si="158"/>
        <v>284</v>
      </c>
      <c r="BU78" s="150">
        <f t="shared" si="159"/>
        <v>1</v>
      </c>
    </row>
    <row r="79" spans="1:73" x14ac:dyDescent="0.25">
      <c r="A79" s="1">
        <v>78</v>
      </c>
      <c r="C79" t="str">
        <f t="shared" si="102"/>
        <v/>
      </c>
      <c r="D79" t="str">
        <f t="shared" si="103"/>
        <v/>
      </c>
      <c r="E79" t="str">
        <f t="shared" si="104"/>
        <v/>
      </c>
      <c r="F79" s="56" t="e">
        <f>VLOOKUP(C79,'Experimental Design'!$A$2:$C$25,2)</f>
        <v>#N/A</v>
      </c>
      <c r="G79" s="51">
        <f>'Experimental Description'!$B$51</f>
        <v>284</v>
      </c>
      <c r="H79" s="51">
        <f>'Experimental Description'!$B$52</f>
        <v>1</v>
      </c>
      <c r="I79" t="e">
        <f>VLOOKUP(F79,'Experimental Design'!$B$1:$C$25,2)</f>
        <v>#N/A</v>
      </c>
      <c r="K79" s="59">
        <f>J79*Calibration!$L$17</f>
        <v>0</v>
      </c>
      <c r="L79" s="59" t="s">
        <v>277</v>
      </c>
      <c r="M79" s="51" t="s">
        <v>40</v>
      </c>
      <c r="N79" s="56" t="str">
        <f>IF(K79&lt;0.1,"Below LOD",IF(K79&gt;Calibration!$L$20,IF('Record Sheet'!L79="All in solution","Greater than experimental limits","Within experimental limits"),"Within experimental limits"))</f>
        <v>Below LOD</v>
      </c>
      <c r="O79" s="57" t="e">
        <f>VLOOKUP(F79,'Material Form-Pattern'!$A$4:$D$27,4,TRUE)</f>
        <v>#N/A</v>
      </c>
      <c r="Q79" s="150" t="str">
        <f>CONCATENATE('Experimental Description'!$B$3,"-",'Experimental Description'!$B$2,"-",'Experimental Description'!$B$7,"-",'Experimental Description'!$C$5,"-",'Experimental Description'!$B$6,"-","Line ",'Record Sheet'!A79)</f>
        <v>E17-001679-AZD3293-AZ13530938-310117-1-Line 78</v>
      </c>
      <c r="R79" s="150" t="str">
        <f t="shared" si="105"/>
        <v>AZD3293</v>
      </c>
      <c r="S79" s="150" t="str">
        <f t="shared" si="106"/>
        <v>E17-001679</v>
      </c>
      <c r="T79" s="150" t="str">
        <f t="shared" si="107"/>
        <v>Holly Carter</v>
      </c>
      <c r="U79" s="150" t="str">
        <f t="shared" si="108"/>
        <v>31-01-17</v>
      </c>
      <c r="V79" s="150" t="str">
        <f t="shared" si="109"/>
        <v>1</v>
      </c>
      <c r="W79" s="150" t="str">
        <f t="shared" si="110"/>
        <v>AZ13530938</v>
      </c>
      <c r="X79" s="150">
        <f t="shared" si="111"/>
        <v>0</v>
      </c>
      <c r="Y79" s="150">
        <f t="shared" si="112"/>
        <v>83</v>
      </c>
      <c r="Z79" s="150" t="str">
        <f t="shared" si="112"/>
        <v>Not Known</v>
      </c>
      <c r="AA79" s="150" t="str">
        <f t="shared" si="113"/>
        <v xml:space="preserve">Manual </v>
      </c>
      <c r="AB79" s="150" t="str">
        <f t="shared" si="114"/>
        <v>Excess Solid Manual</v>
      </c>
      <c r="AC79" s="150">
        <f t="shared" si="115"/>
        <v>0</v>
      </c>
      <c r="AD79" s="150">
        <f t="shared" si="116"/>
        <v>0</v>
      </c>
      <c r="AE79" s="150" t="str">
        <f t="shared" si="117"/>
        <v>No</v>
      </c>
      <c r="AF79" s="150">
        <f t="shared" si="118"/>
        <v>0</v>
      </c>
      <c r="AG79" s="150">
        <f t="shared" si="119"/>
        <v>0</v>
      </c>
      <c r="AH79" s="150" t="str">
        <f t="shared" si="120"/>
        <v>CC1=NC2(N=C1N)c3cc(Br)ccc3CC24CCCCC4</v>
      </c>
      <c r="AI79" s="150">
        <f t="shared" si="121"/>
        <v>5</v>
      </c>
      <c r="AJ79" s="150">
        <f t="shared" si="122"/>
        <v>100</v>
      </c>
      <c r="AK79" s="150">
        <f t="shared" si="123"/>
        <v>31</v>
      </c>
      <c r="AL79" s="150">
        <f t="shared" si="124"/>
        <v>9.9200999999999997</v>
      </c>
      <c r="AM79" s="150">
        <f t="shared" si="125"/>
        <v>0.10080543542907834</v>
      </c>
      <c r="AN79" s="150">
        <f t="shared" si="126"/>
        <v>0.99980000000000002</v>
      </c>
      <c r="AO79" s="150">
        <f t="shared" si="127"/>
        <v>32</v>
      </c>
      <c r="AP79" s="150">
        <f t="shared" si="128"/>
        <v>60</v>
      </c>
      <c r="AQ79" s="150" t="str">
        <f t="shared" si="129"/>
        <v>UPLC</v>
      </c>
      <c r="AR79" s="150" t="str">
        <f t="shared" si="130"/>
        <v>CH238</v>
      </c>
      <c r="AS79" s="150" t="str">
        <f t="shared" si="131"/>
        <v>Single Wavelength</v>
      </c>
      <c r="AT79" s="150" t="str">
        <f t="shared" si="132"/>
        <v>Chan_238,PC_Miscellaneous,AZD3293 - 0938 int - sol</v>
      </c>
      <c r="AU79" s="150" t="str">
        <f t="shared" si="133"/>
        <v>AZD3293 int</v>
      </c>
      <c r="AV79" s="150" t="str">
        <f t="shared" si="134"/>
        <v>HPLC filter vial</v>
      </c>
      <c r="AW79" s="150">
        <f t="shared" si="135"/>
        <v>500</v>
      </c>
      <c r="AX79" s="150">
        <f t="shared" si="136"/>
        <v>50</v>
      </c>
      <c r="AY79" s="150" t="str">
        <f t="shared" si="137"/>
        <v>Vortex</v>
      </c>
      <c r="AZ79" s="150">
        <f t="shared" si="138"/>
        <v>22</v>
      </c>
      <c r="BA79" s="150">
        <f t="shared" si="139"/>
        <v>20</v>
      </c>
      <c r="BB79" s="150">
        <f t="shared" si="140"/>
        <v>600</v>
      </c>
      <c r="BC79" s="150" t="str">
        <f t="shared" si="141"/>
        <v>Filter Vial</v>
      </c>
      <c r="BD79" s="150">
        <f t="shared" si="142"/>
        <v>40</v>
      </c>
      <c r="BE79" s="150">
        <f t="shared" si="143"/>
        <v>1200</v>
      </c>
      <c r="BF79" s="150" t="str">
        <f t="shared" si="144"/>
        <v>Pipette - PDT</v>
      </c>
      <c r="BG79" s="150">
        <f t="shared" si="145"/>
        <v>50</v>
      </c>
      <c r="BH79" s="150">
        <f t="shared" si="146"/>
        <v>0</v>
      </c>
      <c r="BI79" s="150">
        <f t="shared" si="147"/>
        <v>0</v>
      </c>
      <c r="BJ79" s="150" t="str">
        <f t="shared" si="148"/>
        <v>Yes</v>
      </c>
      <c r="BK79" s="150" t="str">
        <f t="shared" si="149"/>
        <v>Yes</v>
      </c>
      <c r="BL79" s="150" t="str">
        <f t="shared" si="150"/>
        <v>Yes</v>
      </c>
      <c r="BM79" s="150" t="str">
        <f t="shared" si="151"/>
        <v>MeCN:Water (50:50)</v>
      </c>
      <c r="BN79" s="150" t="str">
        <f t="shared" si="152"/>
        <v>Pipette - ADT - 6 channel</v>
      </c>
      <c r="BO79" s="150">
        <f t="shared" si="153"/>
        <v>1200</v>
      </c>
      <c r="BP79" s="150">
        <f t="shared" si="154"/>
        <v>0</v>
      </c>
      <c r="BQ79" s="150" t="str">
        <f t="shared" si="155"/>
        <v>No</v>
      </c>
      <c r="BR79" s="150">
        <f t="shared" si="156"/>
        <v>3</v>
      </c>
      <c r="BS79" s="150">
        <f t="shared" si="157"/>
        <v>1</v>
      </c>
      <c r="BT79" s="150">
        <f t="shared" si="158"/>
        <v>284</v>
      </c>
      <c r="BU79" s="150">
        <f t="shared" si="159"/>
        <v>1</v>
      </c>
    </row>
    <row r="80" spans="1:73" x14ac:dyDescent="0.25">
      <c r="A80" s="1">
        <v>79</v>
      </c>
      <c r="C80" t="str">
        <f t="shared" si="102"/>
        <v/>
      </c>
      <c r="D80" t="str">
        <f t="shared" si="103"/>
        <v/>
      </c>
      <c r="E80" t="str">
        <f t="shared" si="104"/>
        <v/>
      </c>
      <c r="F80" s="56" t="e">
        <f>VLOOKUP(C80,'Experimental Design'!$A$2:$C$25,2)</f>
        <v>#N/A</v>
      </c>
      <c r="G80" s="51">
        <f>'Experimental Description'!$B$51</f>
        <v>284</v>
      </c>
      <c r="H80" s="51">
        <f>'Experimental Description'!$B$52</f>
        <v>1</v>
      </c>
      <c r="I80" t="e">
        <f>VLOOKUP(F80,'Experimental Design'!$B$1:$C$25,2)</f>
        <v>#N/A</v>
      </c>
      <c r="K80" s="59">
        <f>J80*Calibration!$L$17</f>
        <v>0</v>
      </c>
      <c r="L80" s="59" t="s">
        <v>277</v>
      </c>
      <c r="M80" s="51" t="s">
        <v>40</v>
      </c>
      <c r="N80" s="56" t="str">
        <f>IF(K80&lt;0.1,"Below LOD",IF(K80&gt;Calibration!$L$20,IF('Record Sheet'!L80="All in solution","Greater than experimental limits","Within experimental limits"),"Within experimental limits"))</f>
        <v>Below LOD</v>
      </c>
      <c r="O80" s="57" t="e">
        <f>VLOOKUP(F80,'Material Form-Pattern'!$A$4:$D$27,4,TRUE)</f>
        <v>#N/A</v>
      </c>
      <c r="Q80" s="150" t="str">
        <f>CONCATENATE('Experimental Description'!$B$3,"-",'Experimental Description'!$B$2,"-",'Experimental Description'!$B$7,"-",'Experimental Description'!$C$5,"-",'Experimental Description'!$B$6,"-","Line ",'Record Sheet'!A80)</f>
        <v>E17-001679-AZD3293-AZ13530938-310117-1-Line 79</v>
      </c>
      <c r="R80" s="150" t="str">
        <f t="shared" si="105"/>
        <v>AZD3293</v>
      </c>
      <c r="S80" s="150" t="str">
        <f t="shared" si="106"/>
        <v>E17-001679</v>
      </c>
      <c r="T80" s="150" t="str">
        <f t="shared" si="107"/>
        <v>Holly Carter</v>
      </c>
      <c r="U80" s="150" t="str">
        <f t="shared" si="108"/>
        <v>31-01-17</v>
      </c>
      <c r="V80" s="150" t="str">
        <f t="shared" si="109"/>
        <v>1</v>
      </c>
      <c r="W80" s="150" t="str">
        <f t="shared" si="110"/>
        <v>AZ13530938</v>
      </c>
      <c r="X80" s="150">
        <f t="shared" si="111"/>
        <v>0</v>
      </c>
      <c r="Y80" s="150">
        <f t="shared" si="112"/>
        <v>83</v>
      </c>
      <c r="Z80" s="150" t="str">
        <f t="shared" si="112"/>
        <v>Not Known</v>
      </c>
      <c r="AA80" s="150" t="str">
        <f t="shared" si="113"/>
        <v xml:space="preserve">Manual </v>
      </c>
      <c r="AB80" s="150" t="str">
        <f t="shared" si="114"/>
        <v>Excess Solid Manual</v>
      </c>
      <c r="AC80" s="150">
        <f t="shared" si="115"/>
        <v>0</v>
      </c>
      <c r="AD80" s="150">
        <f t="shared" si="116"/>
        <v>0</v>
      </c>
      <c r="AE80" s="150" t="str">
        <f t="shared" si="117"/>
        <v>No</v>
      </c>
      <c r="AF80" s="150">
        <f t="shared" si="118"/>
        <v>0</v>
      </c>
      <c r="AG80" s="150">
        <f t="shared" si="119"/>
        <v>0</v>
      </c>
      <c r="AH80" s="150" t="str">
        <f t="shared" si="120"/>
        <v>CC1=NC2(N=C1N)c3cc(Br)ccc3CC24CCCCC4</v>
      </c>
      <c r="AI80" s="150">
        <f t="shared" si="121"/>
        <v>5</v>
      </c>
      <c r="AJ80" s="150">
        <f t="shared" si="122"/>
        <v>100</v>
      </c>
      <c r="AK80" s="150">
        <f t="shared" si="123"/>
        <v>31</v>
      </c>
      <c r="AL80" s="150">
        <f t="shared" si="124"/>
        <v>9.9200999999999997</v>
      </c>
      <c r="AM80" s="150">
        <f t="shared" si="125"/>
        <v>0.10080543542907834</v>
      </c>
      <c r="AN80" s="150">
        <f t="shared" si="126"/>
        <v>0.99980000000000002</v>
      </c>
      <c r="AO80" s="150">
        <f t="shared" si="127"/>
        <v>32</v>
      </c>
      <c r="AP80" s="150">
        <f t="shared" si="128"/>
        <v>60</v>
      </c>
      <c r="AQ80" s="150" t="str">
        <f t="shared" si="129"/>
        <v>UPLC</v>
      </c>
      <c r="AR80" s="150" t="str">
        <f t="shared" si="130"/>
        <v>CH238</v>
      </c>
      <c r="AS80" s="150" t="str">
        <f t="shared" si="131"/>
        <v>Single Wavelength</v>
      </c>
      <c r="AT80" s="150" t="str">
        <f t="shared" si="132"/>
        <v>Chan_238,PC_Miscellaneous,AZD3293 - 0938 int - sol</v>
      </c>
      <c r="AU80" s="150" t="str">
        <f t="shared" si="133"/>
        <v>AZD3293 int</v>
      </c>
      <c r="AV80" s="150" t="str">
        <f t="shared" si="134"/>
        <v>HPLC filter vial</v>
      </c>
      <c r="AW80" s="150">
        <f t="shared" si="135"/>
        <v>500</v>
      </c>
      <c r="AX80" s="150">
        <f t="shared" si="136"/>
        <v>50</v>
      </c>
      <c r="AY80" s="150" t="str">
        <f t="shared" si="137"/>
        <v>Vortex</v>
      </c>
      <c r="AZ80" s="150">
        <f t="shared" si="138"/>
        <v>22</v>
      </c>
      <c r="BA80" s="150">
        <f t="shared" si="139"/>
        <v>20</v>
      </c>
      <c r="BB80" s="150">
        <f t="shared" si="140"/>
        <v>600</v>
      </c>
      <c r="BC80" s="150" t="str">
        <f t="shared" si="141"/>
        <v>Filter Vial</v>
      </c>
      <c r="BD80" s="150">
        <f t="shared" si="142"/>
        <v>40</v>
      </c>
      <c r="BE80" s="150">
        <f t="shared" si="143"/>
        <v>1200</v>
      </c>
      <c r="BF80" s="150" t="str">
        <f t="shared" si="144"/>
        <v>Pipette - PDT</v>
      </c>
      <c r="BG80" s="150">
        <f t="shared" si="145"/>
        <v>50</v>
      </c>
      <c r="BH80" s="150">
        <f t="shared" si="146"/>
        <v>0</v>
      </c>
      <c r="BI80" s="150">
        <f t="shared" si="147"/>
        <v>0</v>
      </c>
      <c r="BJ80" s="150" t="str">
        <f t="shared" si="148"/>
        <v>Yes</v>
      </c>
      <c r="BK80" s="150" t="str">
        <f t="shared" si="149"/>
        <v>Yes</v>
      </c>
      <c r="BL80" s="150" t="str">
        <f t="shared" si="150"/>
        <v>Yes</v>
      </c>
      <c r="BM80" s="150" t="str">
        <f t="shared" si="151"/>
        <v>MeCN:Water (50:50)</v>
      </c>
      <c r="BN80" s="150" t="str">
        <f t="shared" si="152"/>
        <v>Pipette - ADT - 6 channel</v>
      </c>
      <c r="BO80" s="150">
        <f t="shared" si="153"/>
        <v>1200</v>
      </c>
      <c r="BP80" s="150">
        <f t="shared" si="154"/>
        <v>0</v>
      </c>
      <c r="BQ80" s="150" t="str">
        <f t="shared" si="155"/>
        <v>No</v>
      </c>
      <c r="BR80" s="150">
        <f t="shared" si="156"/>
        <v>3</v>
      </c>
      <c r="BS80" s="150">
        <f t="shared" si="157"/>
        <v>1</v>
      </c>
      <c r="BT80" s="150">
        <f t="shared" si="158"/>
        <v>284</v>
      </c>
      <c r="BU80" s="150">
        <f t="shared" si="159"/>
        <v>1</v>
      </c>
    </row>
    <row r="81" spans="1:73" x14ac:dyDescent="0.25">
      <c r="A81" s="1">
        <v>80</v>
      </c>
      <c r="C81" t="str">
        <f t="shared" si="102"/>
        <v/>
      </c>
      <c r="D81" t="str">
        <f t="shared" si="103"/>
        <v/>
      </c>
      <c r="E81" t="str">
        <f t="shared" si="104"/>
        <v/>
      </c>
      <c r="F81" s="56" t="e">
        <f>VLOOKUP(C81,'Experimental Design'!$A$2:$C$25,2)</f>
        <v>#N/A</v>
      </c>
      <c r="G81" s="51">
        <f>'Experimental Description'!$B$51</f>
        <v>284</v>
      </c>
      <c r="H81" s="51">
        <f>'Experimental Description'!$B$52</f>
        <v>1</v>
      </c>
      <c r="I81" t="e">
        <f>VLOOKUP(F81,'Experimental Design'!$B$1:$C$25,2)</f>
        <v>#N/A</v>
      </c>
      <c r="K81" s="59">
        <f>J81*Calibration!$L$17</f>
        <v>0</v>
      </c>
      <c r="L81" s="59" t="s">
        <v>277</v>
      </c>
      <c r="M81" s="51" t="s">
        <v>40</v>
      </c>
      <c r="N81" s="56" t="str">
        <f>IF(K81&lt;0.1,"Below LOD",IF(K81&gt;Calibration!$L$20,IF('Record Sheet'!L81="All in solution","Greater than experimental limits","Within experimental limits"),"Within experimental limits"))</f>
        <v>Below LOD</v>
      </c>
      <c r="O81" s="57" t="e">
        <f>VLOOKUP(F81,'Material Form-Pattern'!$A$4:$D$27,4,TRUE)</f>
        <v>#N/A</v>
      </c>
      <c r="Q81" s="150" t="str">
        <f>CONCATENATE('Experimental Description'!$B$3,"-",'Experimental Description'!$B$2,"-",'Experimental Description'!$B$7,"-",'Experimental Description'!$C$5,"-",'Experimental Description'!$B$6,"-","Line ",'Record Sheet'!A81)</f>
        <v>E17-001679-AZD3293-AZ13530938-310117-1-Line 80</v>
      </c>
      <c r="R81" s="150" t="str">
        <f t="shared" si="105"/>
        <v>AZD3293</v>
      </c>
      <c r="S81" s="150" t="str">
        <f t="shared" si="106"/>
        <v>E17-001679</v>
      </c>
      <c r="T81" s="150" t="str">
        <f t="shared" si="107"/>
        <v>Holly Carter</v>
      </c>
      <c r="U81" s="150" t="str">
        <f t="shared" si="108"/>
        <v>31-01-17</v>
      </c>
      <c r="V81" s="150" t="str">
        <f t="shared" si="109"/>
        <v>1</v>
      </c>
      <c r="W81" s="150" t="str">
        <f t="shared" si="110"/>
        <v>AZ13530938</v>
      </c>
      <c r="X81" s="150">
        <f t="shared" si="111"/>
        <v>0</v>
      </c>
      <c r="Y81" s="150">
        <f t="shared" si="112"/>
        <v>83</v>
      </c>
      <c r="Z81" s="150" t="str">
        <f t="shared" si="112"/>
        <v>Not Known</v>
      </c>
      <c r="AA81" s="150" t="str">
        <f t="shared" si="113"/>
        <v xml:space="preserve">Manual </v>
      </c>
      <c r="AB81" s="150" t="str">
        <f t="shared" si="114"/>
        <v>Excess Solid Manual</v>
      </c>
      <c r="AC81" s="150">
        <f t="shared" si="115"/>
        <v>0</v>
      </c>
      <c r="AD81" s="150">
        <f t="shared" si="116"/>
        <v>0</v>
      </c>
      <c r="AE81" s="150" t="str">
        <f t="shared" si="117"/>
        <v>No</v>
      </c>
      <c r="AF81" s="150">
        <f t="shared" si="118"/>
        <v>0</v>
      </c>
      <c r="AG81" s="150">
        <f t="shared" si="119"/>
        <v>0</v>
      </c>
      <c r="AH81" s="150" t="str">
        <f t="shared" si="120"/>
        <v>CC1=NC2(N=C1N)c3cc(Br)ccc3CC24CCCCC4</v>
      </c>
      <c r="AI81" s="150">
        <f t="shared" si="121"/>
        <v>5</v>
      </c>
      <c r="AJ81" s="150">
        <f t="shared" si="122"/>
        <v>100</v>
      </c>
      <c r="AK81" s="150">
        <f t="shared" si="123"/>
        <v>31</v>
      </c>
      <c r="AL81" s="150">
        <f t="shared" si="124"/>
        <v>9.9200999999999997</v>
      </c>
      <c r="AM81" s="150">
        <f t="shared" si="125"/>
        <v>0.10080543542907834</v>
      </c>
      <c r="AN81" s="150">
        <f t="shared" si="126"/>
        <v>0.99980000000000002</v>
      </c>
      <c r="AO81" s="150">
        <f t="shared" si="127"/>
        <v>32</v>
      </c>
      <c r="AP81" s="150">
        <f t="shared" si="128"/>
        <v>60</v>
      </c>
      <c r="AQ81" s="150" t="str">
        <f t="shared" si="129"/>
        <v>UPLC</v>
      </c>
      <c r="AR81" s="150" t="str">
        <f t="shared" si="130"/>
        <v>CH238</v>
      </c>
      <c r="AS81" s="150" t="str">
        <f t="shared" si="131"/>
        <v>Single Wavelength</v>
      </c>
      <c r="AT81" s="150" t="str">
        <f t="shared" si="132"/>
        <v>Chan_238,PC_Miscellaneous,AZD3293 - 0938 int - sol</v>
      </c>
      <c r="AU81" s="150" t="str">
        <f t="shared" si="133"/>
        <v>AZD3293 int</v>
      </c>
      <c r="AV81" s="150" t="str">
        <f t="shared" si="134"/>
        <v>HPLC filter vial</v>
      </c>
      <c r="AW81" s="150">
        <f t="shared" si="135"/>
        <v>500</v>
      </c>
      <c r="AX81" s="150">
        <f t="shared" si="136"/>
        <v>50</v>
      </c>
      <c r="AY81" s="150" t="str">
        <f t="shared" si="137"/>
        <v>Vortex</v>
      </c>
      <c r="AZ81" s="150">
        <f t="shared" si="138"/>
        <v>22</v>
      </c>
      <c r="BA81" s="150">
        <f t="shared" si="139"/>
        <v>20</v>
      </c>
      <c r="BB81" s="150">
        <f t="shared" si="140"/>
        <v>600</v>
      </c>
      <c r="BC81" s="150" t="str">
        <f t="shared" si="141"/>
        <v>Filter Vial</v>
      </c>
      <c r="BD81" s="150">
        <f t="shared" si="142"/>
        <v>40</v>
      </c>
      <c r="BE81" s="150">
        <f t="shared" si="143"/>
        <v>1200</v>
      </c>
      <c r="BF81" s="150" t="str">
        <f t="shared" si="144"/>
        <v>Pipette - PDT</v>
      </c>
      <c r="BG81" s="150">
        <f t="shared" si="145"/>
        <v>50</v>
      </c>
      <c r="BH81" s="150">
        <f t="shared" si="146"/>
        <v>0</v>
      </c>
      <c r="BI81" s="150">
        <f t="shared" si="147"/>
        <v>0</v>
      </c>
      <c r="BJ81" s="150" t="str">
        <f t="shared" si="148"/>
        <v>Yes</v>
      </c>
      <c r="BK81" s="150" t="str">
        <f t="shared" si="149"/>
        <v>Yes</v>
      </c>
      <c r="BL81" s="150" t="str">
        <f t="shared" si="150"/>
        <v>Yes</v>
      </c>
      <c r="BM81" s="150" t="str">
        <f t="shared" si="151"/>
        <v>MeCN:Water (50:50)</v>
      </c>
      <c r="BN81" s="150" t="str">
        <f t="shared" si="152"/>
        <v>Pipette - ADT - 6 channel</v>
      </c>
      <c r="BO81" s="150">
        <f t="shared" si="153"/>
        <v>1200</v>
      </c>
      <c r="BP81" s="150">
        <f t="shared" si="154"/>
        <v>0</v>
      </c>
      <c r="BQ81" s="150" t="str">
        <f t="shared" si="155"/>
        <v>No</v>
      </c>
      <c r="BR81" s="150">
        <f t="shared" si="156"/>
        <v>3</v>
      </c>
      <c r="BS81" s="150">
        <f t="shared" si="157"/>
        <v>1</v>
      </c>
      <c r="BT81" s="150">
        <f t="shared" si="158"/>
        <v>284</v>
      </c>
      <c r="BU81" s="150">
        <f t="shared" si="159"/>
        <v>1</v>
      </c>
    </row>
    <row r="82" spans="1:73" x14ac:dyDescent="0.25">
      <c r="A82" s="1">
        <v>81</v>
      </c>
      <c r="C82" t="str">
        <f t="shared" si="102"/>
        <v/>
      </c>
      <c r="D82" t="str">
        <f t="shared" si="103"/>
        <v/>
      </c>
      <c r="E82" t="str">
        <f t="shared" si="104"/>
        <v/>
      </c>
      <c r="F82" s="56" t="e">
        <f>VLOOKUP(C82,'Experimental Design'!$A$2:$C$25,2)</f>
        <v>#N/A</v>
      </c>
      <c r="G82" s="51">
        <f>'Experimental Description'!$B$51</f>
        <v>284</v>
      </c>
      <c r="H82" s="51">
        <f>'Experimental Description'!$B$52</f>
        <v>1</v>
      </c>
      <c r="I82" t="e">
        <f>VLOOKUP(F82,'Experimental Design'!$B$1:$C$25,2)</f>
        <v>#N/A</v>
      </c>
      <c r="K82" s="59">
        <f>J82*Calibration!$L$17</f>
        <v>0</v>
      </c>
      <c r="L82" s="59" t="s">
        <v>277</v>
      </c>
      <c r="M82" s="51" t="s">
        <v>40</v>
      </c>
      <c r="N82" s="56" t="str">
        <f>IF(K82&lt;0.1,"Below LOD",IF(K82&gt;Calibration!$L$20,IF('Record Sheet'!L82="All in solution","Greater than experimental limits","Within experimental limits"),"Within experimental limits"))</f>
        <v>Below LOD</v>
      </c>
      <c r="O82" s="57" t="e">
        <f>VLOOKUP(F82,'Material Form-Pattern'!$A$4:$D$27,4,TRUE)</f>
        <v>#N/A</v>
      </c>
      <c r="Q82" s="150" t="str">
        <f>CONCATENATE('Experimental Description'!$B$3,"-",'Experimental Description'!$B$2,"-",'Experimental Description'!$B$7,"-",'Experimental Description'!$C$5,"-",'Experimental Description'!$B$6,"-","Line ",'Record Sheet'!A82)</f>
        <v>E17-001679-AZD3293-AZ13530938-310117-1-Line 81</v>
      </c>
      <c r="R82" s="150" t="str">
        <f t="shared" si="105"/>
        <v>AZD3293</v>
      </c>
      <c r="S82" s="150" t="str">
        <f t="shared" si="106"/>
        <v>E17-001679</v>
      </c>
      <c r="T82" s="150" t="str">
        <f t="shared" si="107"/>
        <v>Holly Carter</v>
      </c>
      <c r="U82" s="150" t="str">
        <f t="shared" si="108"/>
        <v>31-01-17</v>
      </c>
      <c r="V82" s="150" t="str">
        <f t="shared" si="109"/>
        <v>1</v>
      </c>
      <c r="W82" s="150" t="str">
        <f t="shared" si="110"/>
        <v>AZ13530938</v>
      </c>
      <c r="X82" s="150">
        <f t="shared" si="111"/>
        <v>0</v>
      </c>
      <c r="Y82" s="150">
        <f t="shared" si="112"/>
        <v>83</v>
      </c>
      <c r="Z82" s="150" t="str">
        <f t="shared" si="112"/>
        <v>Not Known</v>
      </c>
      <c r="AA82" s="150" t="str">
        <f t="shared" si="113"/>
        <v xml:space="preserve">Manual </v>
      </c>
      <c r="AB82" s="150" t="str">
        <f t="shared" si="114"/>
        <v>Excess Solid Manual</v>
      </c>
      <c r="AC82" s="150">
        <f t="shared" si="115"/>
        <v>0</v>
      </c>
      <c r="AD82" s="150">
        <f t="shared" si="116"/>
        <v>0</v>
      </c>
      <c r="AE82" s="150" t="str">
        <f t="shared" si="117"/>
        <v>No</v>
      </c>
      <c r="AF82" s="150">
        <f t="shared" si="118"/>
        <v>0</v>
      </c>
      <c r="AG82" s="150">
        <f t="shared" si="119"/>
        <v>0</v>
      </c>
      <c r="AH82" s="150" t="str">
        <f t="shared" si="120"/>
        <v>CC1=NC2(N=C1N)c3cc(Br)ccc3CC24CCCCC4</v>
      </c>
      <c r="AI82" s="150">
        <f t="shared" si="121"/>
        <v>5</v>
      </c>
      <c r="AJ82" s="150">
        <f t="shared" si="122"/>
        <v>100</v>
      </c>
      <c r="AK82" s="150">
        <f t="shared" si="123"/>
        <v>31</v>
      </c>
      <c r="AL82" s="150">
        <f t="shared" si="124"/>
        <v>9.9200999999999997</v>
      </c>
      <c r="AM82" s="150">
        <f t="shared" si="125"/>
        <v>0.10080543542907834</v>
      </c>
      <c r="AN82" s="150">
        <f t="shared" si="126"/>
        <v>0.99980000000000002</v>
      </c>
      <c r="AO82" s="150">
        <f t="shared" si="127"/>
        <v>32</v>
      </c>
      <c r="AP82" s="150">
        <f t="shared" si="128"/>
        <v>60</v>
      </c>
      <c r="AQ82" s="150" t="str">
        <f t="shared" si="129"/>
        <v>UPLC</v>
      </c>
      <c r="AR82" s="150" t="str">
        <f t="shared" si="130"/>
        <v>CH238</v>
      </c>
      <c r="AS82" s="150" t="str">
        <f t="shared" si="131"/>
        <v>Single Wavelength</v>
      </c>
      <c r="AT82" s="150" t="str">
        <f t="shared" si="132"/>
        <v>Chan_238,PC_Miscellaneous,AZD3293 - 0938 int - sol</v>
      </c>
      <c r="AU82" s="150" t="str">
        <f t="shared" si="133"/>
        <v>AZD3293 int</v>
      </c>
      <c r="AV82" s="150" t="str">
        <f t="shared" si="134"/>
        <v>HPLC filter vial</v>
      </c>
      <c r="AW82" s="150">
        <f t="shared" si="135"/>
        <v>500</v>
      </c>
      <c r="AX82" s="150">
        <f t="shared" si="136"/>
        <v>50</v>
      </c>
      <c r="AY82" s="150" t="str">
        <f t="shared" si="137"/>
        <v>Vortex</v>
      </c>
      <c r="AZ82" s="150">
        <f t="shared" si="138"/>
        <v>22</v>
      </c>
      <c r="BA82" s="150">
        <f t="shared" si="139"/>
        <v>20</v>
      </c>
      <c r="BB82" s="150">
        <f t="shared" si="140"/>
        <v>600</v>
      </c>
      <c r="BC82" s="150" t="str">
        <f t="shared" si="141"/>
        <v>Filter Vial</v>
      </c>
      <c r="BD82" s="150">
        <f t="shared" si="142"/>
        <v>40</v>
      </c>
      <c r="BE82" s="150">
        <f t="shared" si="143"/>
        <v>1200</v>
      </c>
      <c r="BF82" s="150" t="str">
        <f t="shared" si="144"/>
        <v>Pipette - PDT</v>
      </c>
      <c r="BG82" s="150">
        <f t="shared" si="145"/>
        <v>50</v>
      </c>
      <c r="BH82" s="150">
        <f t="shared" si="146"/>
        <v>0</v>
      </c>
      <c r="BI82" s="150">
        <f t="shared" si="147"/>
        <v>0</v>
      </c>
      <c r="BJ82" s="150" t="str">
        <f t="shared" si="148"/>
        <v>Yes</v>
      </c>
      <c r="BK82" s="150" t="str">
        <f t="shared" si="149"/>
        <v>Yes</v>
      </c>
      <c r="BL82" s="150" t="str">
        <f t="shared" si="150"/>
        <v>Yes</v>
      </c>
      <c r="BM82" s="150" t="str">
        <f t="shared" si="151"/>
        <v>MeCN:Water (50:50)</v>
      </c>
      <c r="BN82" s="150" t="str">
        <f t="shared" si="152"/>
        <v>Pipette - ADT - 6 channel</v>
      </c>
      <c r="BO82" s="150">
        <f t="shared" si="153"/>
        <v>1200</v>
      </c>
      <c r="BP82" s="150">
        <f t="shared" si="154"/>
        <v>0</v>
      </c>
      <c r="BQ82" s="150" t="str">
        <f t="shared" si="155"/>
        <v>No</v>
      </c>
      <c r="BR82" s="150">
        <f t="shared" si="156"/>
        <v>3</v>
      </c>
      <c r="BS82" s="150">
        <f t="shared" si="157"/>
        <v>1</v>
      </c>
      <c r="BT82" s="150">
        <f t="shared" si="158"/>
        <v>284</v>
      </c>
      <c r="BU82" s="150">
        <f t="shared" si="159"/>
        <v>1</v>
      </c>
    </row>
    <row r="83" spans="1:73" x14ac:dyDescent="0.25">
      <c r="A83" s="1">
        <v>82</v>
      </c>
      <c r="C83" t="str">
        <f t="shared" si="102"/>
        <v/>
      </c>
      <c r="D83" t="str">
        <f t="shared" si="103"/>
        <v/>
      </c>
      <c r="E83" t="str">
        <f t="shared" si="104"/>
        <v/>
      </c>
      <c r="F83" s="56" t="e">
        <f>VLOOKUP(C83,'Experimental Design'!$A$2:$C$25,2)</f>
        <v>#N/A</v>
      </c>
      <c r="G83" s="51">
        <f>'Experimental Description'!$B$51</f>
        <v>284</v>
      </c>
      <c r="H83" s="51">
        <f>'Experimental Description'!$B$52</f>
        <v>1</v>
      </c>
      <c r="I83" t="e">
        <f>VLOOKUP(F83,'Experimental Design'!$B$1:$C$25,2)</f>
        <v>#N/A</v>
      </c>
      <c r="K83" s="59">
        <f>J83*Calibration!$L$17</f>
        <v>0</v>
      </c>
      <c r="L83" s="59" t="s">
        <v>277</v>
      </c>
      <c r="M83" s="51" t="s">
        <v>40</v>
      </c>
      <c r="N83" s="56" t="str">
        <f>IF(K83&lt;0.1,"Below LOD",IF(K83&gt;Calibration!$L$20,IF('Record Sheet'!L83="All in solution","Greater than experimental limits","Within experimental limits"),"Within experimental limits"))</f>
        <v>Below LOD</v>
      </c>
      <c r="O83" s="57" t="e">
        <f>VLOOKUP(F83,'Material Form-Pattern'!$A$4:$D$27,4,TRUE)</f>
        <v>#N/A</v>
      </c>
      <c r="Q83" s="150" t="str">
        <f>CONCATENATE('Experimental Description'!$B$3,"-",'Experimental Description'!$B$2,"-",'Experimental Description'!$B$7,"-",'Experimental Description'!$C$5,"-",'Experimental Description'!$B$6,"-","Line ",'Record Sheet'!A83)</f>
        <v>E17-001679-AZD3293-AZ13530938-310117-1-Line 82</v>
      </c>
      <c r="R83" s="150" t="str">
        <f t="shared" si="105"/>
        <v>AZD3293</v>
      </c>
      <c r="S83" s="150" t="str">
        <f t="shared" si="106"/>
        <v>E17-001679</v>
      </c>
      <c r="T83" s="150" t="str">
        <f t="shared" si="107"/>
        <v>Holly Carter</v>
      </c>
      <c r="U83" s="150" t="str">
        <f t="shared" si="108"/>
        <v>31-01-17</v>
      </c>
      <c r="V83" s="150" t="str">
        <f t="shared" si="109"/>
        <v>1</v>
      </c>
      <c r="W83" s="150" t="str">
        <f t="shared" si="110"/>
        <v>AZ13530938</v>
      </c>
      <c r="X83" s="150">
        <f t="shared" si="111"/>
        <v>0</v>
      </c>
      <c r="Y83" s="150">
        <f t="shared" si="112"/>
        <v>83</v>
      </c>
      <c r="Z83" s="150" t="str">
        <f t="shared" si="112"/>
        <v>Not Known</v>
      </c>
      <c r="AA83" s="150" t="str">
        <f t="shared" si="113"/>
        <v xml:space="preserve">Manual </v>
      </c>
      <c r="AB83" s="150" t="str">
        <f t="shared" si="114"/>
        <v>Excess Solid Manual</v>
      </c>
      <c r="AC83" s="150">
        <f t="shared" si="115"/>
        <v>0</v>
      </c>
      <c r="AD83" s="150">
        <f t="shared" si="116"/>
        <v>0</v>
      </c>
      <c r="AE83" s="150" t="str">
        <f t="shared" si="117"/>
        <v>No</v>
      </c>
      <c r="AF83" s="150">
        <f t="shared" si="118"/>
        <v>0</v>
      </c>
      <c r="AG83" s="150">
        <f t="shared" si="119"/>
        <v>0</v>
      </c>
      <c r="AH83" s="150" t="str">
        <f t="shared" si="120"/>
        <v>CC1=NC2(N=C1N)c3cc(Br)ccc3CC24CCCCC4</v>
      </c>
      <c r="AI83" s="150">
        <f t="shared" si="121"/>
        <v>5</v>
      </c>
      <c r="AJ83" s="150">
        <f t="shared" si="122"/>
        <v>100</v>
      </c>
      <c r="AK83" s="150">
        <f t="shared" si="123"/>
        <v>31</v>
      </c>
      <c r="AL83" s="150">
        <f t="shared" si="124"/>
        <v>9.9200999999999997</v>
      </c>
      <c r="AM83" s="150">
        <f t="shared" si="125"/>
        <v>0.10080543542907834</v>
      </c>
      <c r="AN83" s="150">
        <f t="shared" si="126"/>
        <v>0.99980000000000002</v>
      </c>
      <c r="AO83" s="150">
        <f t="shared" si="127"/>
        <v>32</v>
      </c>
      <c r="AP83" s="150">
        <f t="shared" si="128"/>
        <v>60</v>
      </c>
      <c r="AQ83" s="150" t="str">
        <f t="shared" si="129"/>
        <v>UPLC</v>
      </c>
      <c r="AR83" s="150" t="str">
        <f t="shared" si="130"/>
        <v>CH238</v>
      </c>
      <c r="AS83" s="150" t="str">
        <f t="shared" si="131"/>
        <v>Single Wavelength</v>
      </c>
      <c r="AT83" s="150" t="str">
        <f t="shared" si="132"/>
        <v>Chan_238,PC_Miscellaneous,AZD3293 - 0938 int - sol</v>
      </c>
      <c r="AU83" s="150" t="str">
        <f t="shared" si="133"/>
        <v>AZD3293 int</v>
      </c>
      <c r="AV83" s="150" t="str">
        <f t="shared" si="134"/>
        <v>HPLC filter vial</v>
      </c>
      <c r="AW83" s="150">
        <f t="shared" si="135"/>
        <v>500</v>
      </c>
      <c r="AX83" s="150">
        <f t="shared" si="136"/>
        <v>50</v>
      </c>
      <c r="AY83" s="150" t="str">
        <f t="shared" si="137"/>
        <v>Vortex</v>
      </c>
      <c r="AZ83" s="150">
        <f t="shared" si="138"/>
        <v>22</v>
      </c>
      <c r="BA83" s="150">
        <f t="shared" si="139"/>
        <v>20</v>
      </c>
      <c r="BB83" s="150">
        <f t="shared" si="140"/>
        <v>600</v>
      </c>
      <c r="BC83" s="150" t="str">
        <f t="shared" si="141"/>
        <v>Filter Vial</v>
      </c>
      <c r="BD83" s="150">
        <f t="shared" si="142"/>
        <v>40</v>
      </c>
      <c r="BE83" s="150">
        <f t="shared" si="143"/>
        <v>1200</v>
      </c>
      <c r="BF83" s="150" t="str">
        <f t="shared" si="144"/>
        <v>Pipette - PDT</v>
      </c>
      <c r="BG83" s="150">
        <f t="shared" si="145"/>
        <v>50</v>
      </c>
      <c r="BH83" s="150">
        <f t="shared" si="146"/>
        <v>0</v>
      </c>
      <c r="BI83" s="150">
        <f t="shared" si="147"/>
        <v>0</v>
      </c>
      <c r="BJ83" s="150" t="str">
        <f t="shared" si="148"/>
        <v>Yes</v>
      </c>
      <c r="BK83" s="150" t="str">
        <f t="shared" si="149"/>
        <v>Yes</v>
      </c>
      <c r="BL83" s="150" t="str">
        <f t="shared" si="150"/>
        <v>Yes</v>
      </c>
      <c r="BM83" s="150" t="str">
        <f t="shared" si="151"/>
        <v>MeCN:Water (50:50)</v>
      </c>
      <c r="BN83" s="150" t="str">
        <f t="shared" si="152"/>
        <v>Pipette - ADT - 6 channel</v>
      </c>
      <c r="BO83" s="150">
        <f t="shared" si="153"/>
        <v>1200</v>
      </c>
      <c r="BP83" s="150">
        <f t="shared" si="154"/>
        <v>0</v>
      </c>
      <c r="BQ83" s="150" t="str">
        <f t="shared" si="155"/>
        <v>No</v>
      </c>
      <c r="BR83" s="150">
        <f t="shared" si="156"/>
        <v>3</v>
      </c>
      <c r="BS83" s="150">
        <f t="shared" si="157"/>
        <v>1</v>
      </c>
      <c r="BT83" s="150">
        <f t="shared" si="158"/>
        <v>284</v>
      </c>
      <c r="BU83" s="150">
        <f t="shared" si="159"/>
        <v>1</v>
      </c>
    </row>
    <row r="84" spans="1:73" x14ac:dyDescent="0.25">
      <c r="A84" s="1">
        <v>83</v>
      </c>
      <c r="C84" t="str">
        <f t="shared" si="102"/>
        <v/>
      </c>
      <c r="D84" t="str">
        <f t="shared" si="103"/>
        <v/>
      </c>
      <c r="E84" t="str">
        <f t="shared" si="104"/>
        <v/>
      </c>
      <c r="F84" s="56" t="e">
        <f>VLOOKUP(C84,'Experimental Design'!$A$2:$C$25,2)</f>
        <v>#N/A</v>
      </c>
      <c r="G84" s="51">
        <f>'Experimental Description'!$B$51</f>
        <v>284</v>
      </c>
      <c r="H84" s="51">
        <f>'Experimental Description'!$B$52</f>
        <v>1</v>
      </c>
      <c r="I84" t="e">
        <f>VLOOKUP(F84,'Experimental Design'!$B$1:$C$25,2)</f>
        <v>#N/A</v>
      </c>
      <c r="K84" s="59">
        <f>J84*Calibration!$L$17</f>
        <v>0</v>
      </c>
      <c r="L84" s="59" t="s">
        <v>277</v>
      </c>
      <c r="M84" s="51" t="s">
        <v>40</v>
      </c>
      <c r="N84" s="56" t="str">
        <f>IF(K84&lt;0.1,"Below LOD",IF(K84&gt;Calibration!$L$20,IF('Record Sheet'!L84="All in solution","Greater than experimental limits","Within experimental limits"),"Within experimental limits"))</f>
        <v>Below LOD</v>
      </c>
      <c r="O84" s="57" t="e">
        <f>VLOOKUP(F84,'Material Form-Pattern'!$A$4:$D$27,4,TRUE)</f>
        <v>#N/A</v>
      </c>
      <c r="Q84" s="150" t="str">
        <f>CONCATENATE('Experimental Description'!$B$3,"-",'Experimental Description'!$B$2,"-",'Experimental Description'!$B$7,"-",'Experimental Description'!$C$5,"-",'Experimental Description'!$B$6,"-","Line ",'Record Sheet'!A84)</f>
        <v>E17-001679-AZD3293-AZ13530938-310117-1-Line 83</v>
      </c>
      <c r="R84" s="150" t="str">
        <f t="shared" si="105"/>
        <v>AZD3293</v>
      </c>
      <c r="S84" s="150" t="str">
        <f t="shared" si="106"/>
        <v>E17-001679</v>
      </c>
      <c r="T84" s="150" t="str">
        <f t="shared" si="107"/>
        <v>Holly Carter</v>
      </c>
      <c r="U84" s="150" t="str">
        <f t="shared" si="108"/>
        <v>31-01-17</v>
      </c>
      <c r="V84" s="150" t="str">
        <f t="shared" si="109"/>
        <v>1</v>
      </c>
      <c r="W84" s="150" t="str">
        <f t="shared" si="110"/>
        <v>AZ13530938</v>
      </c>
      <c r="X84" s="150">
        <f t="shared" si="111"/>
        <v>0</v>
      </c>
      <c r="Y84" s="150">
        <f t="shared" si="112"/>
        <v>83</v>
      </c>
      <c r="Z84" s="150" t="str">
        <f t="shared" si="112"/>
        <v>Not Known</v>
      </c>
      <c r="AA84" s="150" t="str">
        <f t="shared" si="113"/>
        <v xml:space="preserve">Manual </v>
      </c>
      <c r="AB84" s="150" t="str">
        <f t="shared" si="114"/>
        <v>Excess Solid Manual</v>
      </c>
      <c r="AC84" s="150">
        <f t="shared" si="115"/>
        <v>0</v>
      </c>
      <c r="AD84" s="150">
        <f t="shared" si="116"/>
        <v>0</v>
      </c>
      <c r="AE84" s="150" t="str">
        <f t="shared" si="117"/>
        <v>No</v>
      </c>
      <c r="AF84" s="150">
        <f t="shared" si="118"/>
        <v>0</v>
      </c>
      <c r="AG84" s="150">
        <f t="shared" si="119"/>
        <v>0</v>
      </c>
      <c r="AH84" s="150" t="str">
        <f t="shared" si="120"/>
        <v>CC1=NC2(N=C1N)c3cc(Br)ccc3CC24CCCCC4</v>
      </c>
      <c r="AI84" s="150">
        <f t="shared" si="121"/>
        <v>5</v>
      </c>
      <c r="AJ84" s="150">
        <f t="shared" si="122"/>
        <v>100</v>
      </c>
      <c r="AK84" s="150">
        <f t="shared" si="123"/>
        <v>31</v>
      </c>
      <c r="AL84" s="150">
        <f t="shared" si="124"/>
        <v>9.9200999999999997</v>
      </c>
      <c r="AM84" s="150">
        <f t="shared" si="125"/>
        <v>0.10080543542907834</v>
      </c>
      <c r="AN84" s="150">
        <f t="shared" si="126"/>
        <v>0.99980000000000002</v>
      </c>
      <c r="AO84" s="150">
        <f t="shared" si="127"/>
        <v>32</v>
      </c>
      <c r="AP84" s="150">
        <f t="shared" si="128"/>
        <v>60</v>
      </c>
      <c r="AQ84" s="150" t="str">
        <f t="shared" si="129"/>
        <v>UPLC</v>
      </c>
      <c r="AR84" s="150" t="str">
        <f t="shared" si="130"/>
        <v>CH238</v>
      </c>
      <c r="AS84" s="150" t="str">
        <f t="shared" si="131"/>
        <v>Single Wavelength</v>
      </c>
      <c r="AT84" s="150" t="str">
        <f t="shared" si="132"/>
        <v>Chan_238,PC_Miscellaneous,AZD3293 - 0938 int - sol</v>
      </c>
      <c r="AU84" s="150" t="str">
        <f t="shared" si="133"/>
        <v>AZD3293 int</v>
      </c>
      <c r="AV84" s="150" t="str">
        <f t="shared" si="134"/>
        <v>HPLC filter vial</v>
      </c>
      <c r="AW84" s="150">
        <f t="shared" si="135"/>
        <v>500</v>
      </c>
      <c r="AX84" s="150">
        <f t="shared" si="136"/>
        <v>50</v>
      </c>
      <c r="AY84" s="150" t="str">
        <f t="shared" si="137"/>
        <v>Vortex</v>
      </c>
      <c r="AZ84" s="150">
        <f t="shared" si="138"/>
        <v>22</v>
      </c>
      <c r="BA84" s="150">
        <f t="shared" si="139"/>
        <v>20</v>
      </c>
      <c r="BB84" s="150">
        <f t="shared" si="140"/>
        <v>600</v>
      </c>
      <c r="BC84" s="150" t="str">
        <f t="shared" si="141"/>
        <v>Filter Vial</v>
      </c>
      <c r="BD84" s="150">
        <f t="shared" si="142"/>
        <v>40</v>
      </c>
      <c r="BE84" s="150">
        <f t="shared" si="143"/>
        <v>1200</v>
      </c>
      <c r="BF84" s="150" t="str">
        <f t="shared" si="144"/>
        <v>Pipette - PDT</v>
      </c>
      <c r="BG84" s="150">
        <f t="shared" si="145"/>
        <v>50</v>
      </c>
      <c r="BH84" s="150">
        <f t="shared" si="146"/>
        <v>0</v>
      </c>
      <c r="BI84" s="150">
        <f t="shared" si="147"/>
        <v>0</v>
      </c>
      <c r="BJ84" s="150" t="str">
        <f t="shared" si="148"/>
        <v>Yes</v>
      </c>
      <c r="BK84" s="150" t="str">
        <f t="shared" si="149"/>
        <v>Yes</v>
      </c>
      <c r="BL84" s="150" t="str">
        <f t="shared" si="150"/>
        <v>Yes</v>
      </c>
      <c r="BM84" s="150" t="str">
        <f t="shared" si="151"/>
        <v>MeCN:Water (50:50)</v>
      </c>
      <c r="BN84" s="150" t="str">
        <f t="shared" si="152"/>
        <v>Pipette - ADT - 6 channel</v>
      </c>
      <c r="BO84" s="150">
        <f t="shared" si="153"/>
        <v>1200</v>
      </c>
      <c r="BP84" s="150">
        <f t="shared" si="154"/>
        <v>0</v>
      </c>
      <c r="BQ84" s="150" t="str">
        <f t="shared" si="155"/>
        <v>No</v>
      </c>
      <c r="BR84" s="150">
        <f t="shared" si="156"/>
        <v>3</v>
      </c>
      <c r="BS84" s="150">
        <f t="shared" si="157"/>
        <v>1</v>
      </c>
      <c r="BT84" s="150">
        <f t="shared" si="158"/>
        <v>284</v>
      </c>
      <c r="BU84" s="150">
        <f t="shared" si="159"/>
        <v>1</v>
      </c>
    </row>
    <row r="85" spans="1:73" x14ac:dyDescent="0.25">
      <c r="A85" s="1">
        <v>84</v>
      </c>
      <c r="C85" t="str">
        <f t="shared" si="102"/>
        <v/>
      </c>
      <c r="D85" t="str">
        <f t="shared" si="103"/>
        <v/>
      </c>
      <c r="E85" t="str">
        <f t="shared" si="104"/>
        <v/>
      </c>
      <c r="F85" s="56" t="e">
        <f>VLOOKUP(C85,'Experimental Design'!$A$2:$C$25,2)</f>
        <v>#N/A</v>
      </c>
      <c r="G85" s="51">
        <f>'Experimental Description'!$B$51</f>
        <v>284</v>
      </c>
      <c r="H85" s="51">
        <f>'Experimental Description'!$B$52</f>
        <v>1</v>
      </c>
      <c r="I85" t="e">
        <f>VLOOKUP(F85,'Experimental Design'!$B$1:$C$25,2)</f>
        <v>#N/A</v>
      </c>
      <c r="K85" s="59">
        <f>J85*Calibration!$L$17</f>
        <v>0</v>
      </c>
      <c r="L85" s="59" t="s">
        <v>277</v>
      </c>
      <c r="M85" s="51" t="s">
        <v>40</v>
      </c>
      <c r="N85" s="56" t="str">
        <f>IF(K85&lt;0.1,"Below LOD",IF(K85&gt;Calibration!$L$20,IF('Record Sheet'!L85="All in solution","Greater than experimental limits","Within experimental limits"),"Within experimental limits"))</f>
        <v>Below LOD</v>
      </c>
      <c r="O85" s="57" t="e">
        <f>VLOOKUP(F85,'Material Form-Pattern'!$A$4:$D$27,4,TRUE)</f>
        <v>#N/A</v>
      </c>
      <c r="Q85" s="150" t="str">
        <f>CONCATENATE('Experimental Description'!$B$3,"-",'Experimental Description'!$B$2,"-",'Experimental Description'!$B$7,"-",'Experimental Description'!$C$5,"-",'Experimental Description'!$B$6,"-","Line ",'Record Sheet'!A85)</f>
        <v>E17-001679-AZD3293-AZ13530938-310117-1-Line 84</v>
      </c>
      <c r="R85" s="150" t="str">
        <f t="shared" si="105"/>
        <v>AZD3293</v>
      </c>
      <c r="S85" s="150" t="str">
        <f t="shared" si="106"/>
        <v>E17-001679</v>
      </c>
      <c r="T85" s="150" t="str">
        <f t="shared" si="107"/>
        <v>Holly Carter</v>
      </c>
      <c r="U85" s="150" t="str">
        <f t="shared" si="108"/>
        <v>31-01-17</v>
      </c>
      <c r="V85" s="150" t="str">
        <f t="shared" si="109"/>
        <v>1</v>
      </c>
      <c r="W85" s="150" t="str">
        <f t="shared" si="110"/>
        <v>AZ13530938</v>
      </c>
      <c r="X85" s="150">
        <f t="shared" si="111"/>
        <v>0</v>
      </c>
      <c r="Y85" s="150">
        <f t="shared" si="112"/>
        <v>83</v>
      </c>
      <c r="Z85" s="150" t="str">
        <f t="shared" si="112"/>
        <v>Not Known</v>
      </c>
      <c r="AA85" s="150" t="str">
        <f t="shared" si="113"/>
        <v xml:space="preserve">Manual </v>
      </c>
      <c r="AB85" s="150" t="str">
        <f t="shared" si="114"/>
        <v>Excess Solid Manual</v>
      </c>
      <c r="AC85" s="150">
        <f t="shared" si="115"/>
        <v>0</v>
      </c>
      <c r="AD85" s="150">
        <f t="shared" si="116"/>
        <v>0</v>
      </c>
      <c r="AE85" s="150" t="str">
        <f t="shared" si="117"/>
        <v>No</v>
      </c>
      <c r="AF85" s="150">
        <f t="shared" si="118"/>
        <v>0</v>
      </c>
      <c r="AG85" s="150">
        <f t="shared" si="119"/>
        <v>0</v>
      </c>
      <c r="AH85" s="150" t="str">
        <f t="shared" si="120"/>
        <v>CC1=NC2(N=C1N)c3cc(Br)ccc3CC24CCCCC4</v>
      </c>
      <c r="AI85" s="150">
        <f t="shared" si="121"/>
        <v>5</v>
      </c>
      <c r="AJ85" s="150">
        <f t="shared" si="122"/>
        <v>100</v>
      </c>
      <c r="AK85" s="150">
        <f t="shared" si="123"/>
        <v>31</v>
      </c>
      <c r="AL85" s="150">
        <f t="shared" si="124"/>
        <v>9.9200999999999997</v>
      </c>
      <c r="AM85" s="150">
        <f t="shared" si="125"/>
        <v>0.10080543542907834</v>
      </c>
      <c r="AN85" s="150">
        <f t="shared" si="126"/>
        <v>0.99980000000000002</v>
      </c>
      <c r="AO85" s="150">
        <f t="shared" si="127"/>
        <v>32</v>
      </c>
      <c r="AP85" s="150">
        <f t="shared" si="128"/>
        <v>60</v>
      </c>
      <c r="AQ85" s="150" t="str">
        <f t="shared" si="129"/>
        <v>UPLC</v>
      </c>
      <c r="AR85" s="150" t="str">
        <f t="shared" si="130"/>
        <v>CH238</v>
      </c>
      <c r="AS85" s="150" t="str">
        <f t="shared" si="131"/>
        <v>Single Wavelength</v>
      </c>
      <c r="AT85" s="150" t="str">
        <f t="shared" si="132"/>
        <v>Chan_238,PC_Miscellaneous,AZD3293 - 0938 int - sol</v>
      </c>
      <c r="AU85" s="150" t="str">
        <f t="shared" si="133"/>
        <v>AZD3293 int</v>
      </c>
      <c r="AV85" s="150" t="str">
        <f t="shared" si="134"/>
        <v>HPLC filter vial</v>
      </c>
      <c r="AW85" s="150">
        <f t="shared" si="135"/>
        <v>500</v>
      </c>
      <c r="AX85" s="150">
        <f t="shared" si="136"/>
        <v>50</v>
      </c>
      <c r="AY85" s="150" t="str">
        <f t="shared" si="137"/>
        <v>Vortex</v>
      </c>
      <c r="AZ85" s="150">
        <f t="shared" si="138"/>
        <v>22</v>
      </c>
      <c r="BA85" s="150">
        <f t="shared" si="139"/>
        <v>20</v>
      </c>
      <c r="BB85" s="150">
        <f t="shared" si="140"/>
        <v>600</v>
      </c>
      <c r="BC85" s="150" t="str">
        <f t="shared" si="141"/>
        <v>Filter Vial</v>
      </c>
      <c r="BD85" s="150">
        <f t="shared" si="142"/>
        <v>40</v>
      </c>
      <c r="BE85" s="150">
        <f t="shared" si="143"/>
        <v>1200</v>
      </c>
      <c r="BF85" s="150" t="str">
        <f t="shared" si="144"/>
        <v>Pipette - PDT</v>
      </c>
      <c r="BG85" s="150">
        <f t="shared" si="145"/>
        <v>50</v>
      </c>
      <c r="BH85" s="150">
        <f t="shared" si="146"/>
        <v>0</v>
      </c>
      <c r="BI85" s="150">
        <f t="shared" si="147"/>
        <v>0</v>
      </c>
      <c r="BJ85" s="150" t="str">
        <f t="shared" si="148"/>
        <v>Yes</v>
      </c>
      <c r="BK85" s="150" t="str">
        <f t="shared" si="149"/>
        <v>Yes</v>
      </c>
      <c r="BL85" s="150" t="str">
        <f t="shared" si="150"/>
        <v>Yes</v>
      </c>
      <c r="BM85" s="150" t="str">
        <f t="shared" si="151"/>
        <v>MeCN:Water (50:50)</v>
      </c>
      <c r="BN85" s="150" t="str">
        <f t="shared" si="152"/>
        <v>Pipette - ADT - 6 channel</v>
      </c>
      <c r="BO85" s="150">
        <f t="shared" si="153"/>
        <v>1200</v>
      </c>
      <c r="BP85" s="150">
        <f t="shared" si="154"/>
        <v>0</v>
      </c>
      <c r="BQ85" s="150" t="str">
        <f t="shared" si="155"/>
        <v>No</v>
      </c>
      <c r="BR85" s="150">
        <f t="shared" si="156"/>
        <v>3</v>
      </c>
      <c r="BS85" s="150">
        <f t="shared" si="157"/>
        <v>1</v>
      </c>
      <c r="BT85" s="150">
        <f t="shared" si="158"/>
        <v>284</v>
      </c>
      <c r="BU85" s="150">
        <f t="shared" si="159"/>
        <v>1</v>
      </c>
    </row>
    <row r="86" spans="1:73" x14ac:dyDescent="0.25">
      <c r="A86" s="1">
        <v>85</v>
      </c>
      <c r="C86" t="str">
        <f t="shared" si="102"/>
        <v/>
      </c>
      <c r="D86" t="str">
        <f t="shared" si="103"/>
        <v/>
      </c>
      <c r="E86" t="str">
        <f t="shared" si="104"/>
        <v/>
      </c>
      <c r="F86" s="56" t="e">
        <f>VLOOKUP(C86,'Experimental Design'!$A$2:$C$25,2)</f>
        <v>#N/A</v>
      </c>
      <c r="G86" s="51">
        <f>'Experimental Description'!$B$51</f>
        <v>284</v>
      </c>
      <c r="H86" s="51">
        <f>'Experimental Description'!$B$52</f>
        <v>1</v>
      </c>
      <c r="I86" t="e">
        <f>VLOOKUP(F86,'Experimental Design'!$B$1:$C$25,2)</f>
        <v>#N/A</v>
      </c>
      <c r="K86" s="59">
        <f>J86*Calibration!$L$17</f>
        <v>0</v>
      </c>
      <c r="L86" s="59" t="s">
        <v>277</v>
      </c>
      <c r="M86" s="51" t="s">
        <v>40</v>
      </c>
      <c r="N86" s="56" t="str">
        <f>IF(K86&lt;0.1,"Below LOD",IF(K86&gt;Calibration!$L$20,IF('Record Sheet'!L86="All in solution","Greater than experimental limits","Within experimental limits"),"Within experimental limits"))</f>
        <v>Below LOD</v>
      </c>
      <c r="O86" s="57" t="e">
        <f>VLOOKUP(F86,'Material Form-Pattern'!$A$4:$D$27,4,TRUE)</f>
        <v>#N/A</v>
      </c>
      <c r="Q86" s="150" t="str">
        <f>CONCATENATE('Experimental Description'!$B$3,"-",'Experimental Description'!$B$2,"-",'Experimental Description'!$B$7,"-",'Experimental Description'!$C$5,"-",'Experimental Description'!$B$6,"-","Line ",'Record Sheet'!A86)</f>
        <v>E17-001679-AZD3293-AZ13530938-310117-1-Line 85</v>
      </c>
      <c r="R86" s="150" t="str">
        <f t="shared" si="105"/>
        <v>AZD3293</v>
      </c>
      <c r="S86" s="150" t="str">
        <f t="shared" si="106"/>
        <v>E17-001679</v>
      </c>
      <c r="T86" s="150" t="str">
        <f t="shared" si="107"/>
        <v>Holly Carter</v>
      </c>
      <c r="U86" s="150" t="str">
        <f t="shared" si="108"/>
        <v>31-01-17</v>
      </c>
      <c r="V86" s="150" t="str">
        <f t="shared" si="109"/>
        <v>1</v>
      </c>
      <c r="W86" s="150" t="str">
        <f t="shared" si="110"/>
        <v>AZ13530938</v>
      </c>
      <c r="X86" s="150">
        <f t="shared" si="111"/>
        <v>0</v>
      </c>
      <c r="Y86" s="150">
        <f t="shared" si="112"/>
        <v>83</v>
      </c>
      <c r="Z86" s="150" t="str">
        <f t="shared" si="112"/>
        <v>Not Known</v>
      </c>
      <c r="AA86" s="150" t="str">
        <f t="shared" si="113"/>
        <v xml:space="preserve">Manual </v>
      </c>
      <c r="AB86" s="150" t="str">
        <f t="shared" si="114"/>
        <v>Excess Solid Manual</v>
      </c>
      <c r="AC86" s="150">
        <f t="shared" si="115"/>
        <v>0</v>
      </c>
      <c r="AD86" s="150">
        <f t="shared" si="116"/>
        <v>0</v>
      </c>
      <c r="AE86" s="150" t="str">
        <f t="shared" si="117"/>
        <v>No</v>
      </c>
      <c r="AF86" s="150">
        <f t="shared" si="118"/>
        <v>0</v>
      </c>
      <c r="AG86" s="150">
        <f t="shared" si="119"/>
        <v>0</v>
      </c>
      <c r="AH86" s="150" t="str">
        <f t="shared" si="120"/>
        <v>CC1=NC2(N=C1N)c3cc(Br)ccc3CC24CCCCC4</v>
      </c>
      <c r="AI86" s="150">
        <f t="shared" si="121"/>
        <v>5</v>
      </c>
      <c r="AJ86" s="150">
        <f t="shared" si="122"/>
        <v>100</v>
      </c>
      <c r="AK86" s="150">
        <f t="shared" si="123"/>
        <v>31</v>
      </c>
      <c r="AL86" s="150">
        <f t="shared" si="124"/>
        <v>9.9200999999999997</v>
      </c>
      <c r="AM86" s="150">
        <f t="shared" si="125"/>
        <v>0.10080543542907834</v>
      </c>
      <c r="AN86" s="150">
        <f t="shared" si="126"/>
        <v>0.99980000000000002</v>
      </c>
      <c r="AO86" s="150">
        <f t="shared" si="127"/>
        <v>32</v>
      </c>
      <c r="AP86" s="150">
        <f t="shared" si="128"/>
        <v>60</v>
      </c>
      <c r="AQ86" s="150" t="str">
        <f t="shared" si="129"/>
        <v>UPLC</v>
      </c>
      <c r="AR86" s="150" t="str">
        <f t="shared" si="130"/>
        <v>CH238</v>
      </c>
      <c r="AS86" s="150" t="str">
        <f t="shared" si="131"/>
        <v>Single Wavelength</v>
      </c>
      <c r="AT86" s="150" t="str">
        <f t="shared" si="132"/>
        <v>Chan_238,PC_Miscellaneous,AZD3293 - 0938 int - sol</v>
      </c>
      <c r="AU86" s="150" t="str">
        <f t="shared" si="133"/>
        <v>AZD3293 int</v>
      </c>
      <c r="AV86" s="150" t="str">
        <f t="shared" si="134"/>
        <v>HPLC filter vial</v>
      </c>
      <c r="AW86" s="150">
        <f t="shared" si="135"/>
        <v>500</v>
      </c>
      <c r="AX86" s="150">
        <f t="shared" si="136"/>
        <v>50</v>
      </c>
      <c r="AY86" s="150" t="str">
        <f t="shared" si="137"/>
        <v>Vortex</v>
      </c>
      <c r="AZ86" s="150">
        <f t="shared" si="138"/>
        <v>22</v>
      </c>
      <c r="BA86" s="150">
        <f t="shared" si="139"/>
        <v>20</v>
      </c>
      <c r="BB86" s="150">
        <f t="shared" si="140"/>
        <v>600</v>
      </c>
      <c r="BC86" s="150" t="str">
        <f t="shared" si="141"/>
        <v>Filter Vial</v>
      </c>
      <c r="BD86" s="150">
        <f t="shared" si="142"/>
        <v>40</v>
      </c>
      <c r="BE86" s="150">
        <f t="shared" si="143"/>
        <v>1200</v>
      </c>
      <c r="BF86" s="150" t="str">
        <f t="shared" si="144"/>
        <v>Pipette - PDT</v>
      </c>
      <c r="BG86" s="150">
        <f t="shared" si="145"/>
        <v>50</v>
      </c>
      <c r="BH86" s="150">
        <f t="shared" si="146"/>
        <v>0</v>
      </c>
      <c r="BI86" s="150">
        <f t="shared" si="147"/>
        <v>0</v>
      </c>
      <c r="BJ86" s="150" t="str">
        <f t="shared" si="148"/>
        <v>Yes</v>
      </c>
      <c r="BK86" s="150" t="str">
        <f t="shared" si="149"/>
        <v>Yes</v>
      </c>
      <c r="BL86" s="150" t="str">
        <f t="shared" si="150"/>
        <v>Yes</v>
      </c>
      <c r="BM86" s="150" t="str">
        <f t="shared" si="151"/>
        <v>MeCN:Water (50:50)</v>
      </c>
      <c r="BN86" s="150" t="str">
        <f t="shared" si="152"/>
        <v>Pipette - ADT - 6 channel</v>
      </c>
      <c r="BO86" s="150">
        <f t="shared" si="153"/>
        <v>1200</v>
      </c>
      <c r="BP86" s="150">
        <f t="shared" si="154"/>
        <v>0</v>
      </c>
      <c r="BQ86" s="150" t="str">
        <f t="shared" si="155"/>
        <v>No</v>
      </c>
      <c r="BR86" s="150">
        <f t="shared" si="156"/>
        <v>3</v>
      </c>
      <c r="BS86" s="150">
        <f t="shared" si="157"/>
        <v>1</v>
      </c>
      <c r="BT86" s="150">
        <f t="shared" si="158"/>
        <v>284</v>
      </c>
      <c r="BU86" s="150">
        <f t="shared" si="159"/>
        <v>1</v>
      </c>
    </row>
    <row r="87" spans="1:73" x14ac:dyDescent="0.25">
      <c r="A87" s="1">
        <v>86</v>
      </c>
      <c r="C87" t="str">
        <f t="shared" si="102"/>
        <v/>
      </c>
      <c r="D87" t="str">
        <f t="shared" si="103"/>
        <v/>
      </c>
      <c r="E87" t="str">
        <f t="shared" si="104"/>
        <v/>
      </c>
      <c r="F87" s="56" t="e">
        <f>VLOOKUP(C87,'Experimental Design'!$A$2:$C$25,2)</f>
        <v>#N/A</v>
      </c>
      <c r="G87" s="51">
        <f>'Experimental Description'!$B$51</f>
        <v>284</v>
      </c>
      <c r="H87" s="51">
        <f>'Experimental Description'!$B$52</f>
        <v>1</v>
      </c>
      <c r="I87" t="e">
        <f>VLOOKUP(F87,'Experimental Design'!$B$1:$C$25,2)</f>
        <v>#N/A</v>
      </c>
      <c r="K87" s="59">
        <f>J87*Calibration!$L$17</f>
        <v>0</v>
      </c>
      <c r="L87" s="59" t="s">
        <v>277</v>
      </c>
      <c r="M87" s="51" t="s">
        <v>40</v>
      </c>
      <c r="N87" s="56" t="str">
        <f>IF(K87&lt;0.1,"Below LOD",IF(K87&gt;Calibration!$L$20,IF('Record Sheet'!L87="All in solution","Greater than experimental limits","Within experimental limits"),"Within experimental limits"))</f>
        <v>Below LOD</v>
      </c>
      <c r="O87" s="57" t="e">
        <f>VLOOKUP(F87,'Material Form-Pattern'!$A$4:$D$27,4,TRUE)</f>
        <v>#N/A</v>
      </c>
      <c r="Q87" s="150" t="str">
        <f>CONCATENATE('Experimental Description'!$B$3,"-",'Experimental Description'!$B$2,"-",'Experimental Description'!$B$7,"-",'Experimental Description'!$C$5,"-",'Experimental Description'!$B$6,"-","Line ",'Record Sheet'!A87)</f>
        <v>E17-001679-AZD3293-AZ13530938-310117-1-Line 86</v>
      </c>
      <c r="R87" s="150" t="str">
        <f t="shared" si="105"/>
        <v>AZD3293</v>
      </c>
      <c r="S87" s="150" t="str">
        <f t="shared" si="106"/>
        <v>E17-001679</v>
      </c>
      <c r="T87" s="150" t="str">
        <f t="shared" si="107"/>
        <v>Holly Carter</v>
      </c>
      <c r="U87" s="150" t="str">
        <f t="shared" si="108"/>
        <v>31-01-17</v>
      </c>
      <c r="V87" s="150" t="str">
        <f t="shared" si="109"/>
        <v>1</v>
      </c>
      <c r="W87" s="150" t="str">
        <f t="shared" si="110"/>
        <v>AZ13530938</v>
      </c>
      <c r="X87" s="150">
        <f t="shared" si="111"/>
        <v>0</v>
      </c>
      <c r="Y87" s="150">
        <f t="shared" si="112"/>
        <v>83</v>
      </c>
      <c r="Z87" s="150" t="str">
        <f t="shared" si="112"/>
        <v>Not Known</v>
      </c>
      <c r="AA87" s="150" t="str">
        <f t="shared" si="113"/>
        <v xml:space="preserve">Manual </v>
      </c>
      <c r="AB87" s="150" t="str">
        <f t="shared" si="114"/>
        <v>Excess Solid Manual</v>
      </c>
      <c r="AC87" s="150">
        <f t="shared" si="115"/>
        <v>0</v>
      </c>
      <c r="AD87" s="150">
        <f t="shared" si="116"/>
        <v>0</v>
      </c>
      <c r="AE87" s="150" t="str">
        <f t="shared" si="117"/>
        <v>No</v>
      </c>
      <c r="AF87" s="150">
        <f t="shared" si="118"/>
        <v>0</v>
      </c>
      <c r="AG87" s="150">
        <f t="shared" si="119"/>
        <v>0</v>
      </c>
      <c r="AH87" s="150" t="str">
        <f t="shared" si="120"/>
        <v>CC1=NC2(N=C1N)c3cc(Br)ccc3CC24CCCCC4</v>
      </c>
      <c r="AI87" s="150">
        <f t="shared" si="121"/>
        <v>5</v>
      </c>
      <c r="AJ87" s="150">
        <f t="shared" si="122"/>
        <v>100</v>
      </c>
      <c r="AK87" s="150">
        <f t="shared" si="123"/>
        <v>31</v>
      </c>
      <c r="AL87" s="150">
        <f t="shared" si="124"/>
        <v>9.9200999999999997</v>
      </c>
      <c r="AM87" s="150">
        <f t="shared" si="125"/>
        <v>0.10080543542907834</v>
      </c>
      <c r="AN87" s="150">
        <f t="shared" si="126"/>
        <v>0.99980000000000002</v>
      </c>
      <c r="AO87" s="150">
        <f t="shared" si="127"/>
        <v>32</v>
      </c>
      <c r="AP87" s="150">
        <f t="shared" si="128"/>
        <v>60</v>
      </c>
      <c r="AQ87" s="150" t="str">
        <f t="shared" si="129"/>
        <v>UPLC</v>
      </c>
      <c r="AR87" s="150" t="str">
        <f t="shared" si="130"/>
        <v>CH238</v>
      </c>
      <c r="AS87" s="150" t="str">
        <f t="shared" si="131"/>
        <v>Single Wavelength</v>
      </c>
      <c r="AT87" s="150" t="str">
        <f t="shared" si="132"/>
        <v>Chan_238,PC_Miscellaneous,AZD3293 - 0938 int - sol</v>
      </c>
      <c r="AU87" s="150" t="str">
        <f t="shared" si="133"/>
        <v>AZD3293 int</v>
      </c>
      <c r="AV87" s="150" t="str">
        <f t="shared" si="134"/>
        <v>HPLC filter vial</v>
      </c>
      <c r="AW87" s="150">
        <f t="shared" si="135"/>
        <v>500</v>
      </c>
      <c r="AX87" s="150">
        <f t="shared" si="136"/>
        <v>50</v>
      </c>
      <c r="AY87" s="150" t="str">
        <f t="shared" si="137"/>
        <v>Vortex</v>
      </c>
      <c r="AZ87" s="150">
        <f t="shared" si="138"/>
        <v>22</v>
      </c>
      <c r="BA87" s="150">
        <f t="shared" si="139"/>
        <v>20</v>
      </c>
      <c r="BB87" s="150">
        <f t="shared" si="140"/>
        <v>600</v>
      </c>
      <c r="BC87" s="150" t="str">
        <f t="shared" si="141"/>
        <v>Filter Vial</v>
      </c>
      <c r="BD87" s="150">
        <f t="shared" si="142"/>
        <v>40</v>
      </c>
      <c r="BE87" s="150">
        <f t="shared" si="143"/>
        <v>1200</v>
      </c>
      <c r="BF87" s="150" t="str">
        <f t="shared" si="144"/>
        <v>Pipette - PDT</v>
      </c>
      <c r="BG87" s="150">
        <f t="shared" si="145"/>
        <v>50</v>
      </c>
      <c r="BH87" s="150">
        <f t="shared" si="146"/>
        <v>0</v>
      </c>
      <c r="BI87" s="150">
        <f t="shared" si="147"/>
        <v>0</v>
      </c>
      <c r="BJ87" s="150" t="str">
        <f t="shared" si="148"/>
        <v>Yes</v>
      </c>
      <c r="BK87" s="150" t="str">
        <f t="shared" si="149"/>
        <v>Yes</v>
      </c>
      <c r="BL87" s="150" t="str">
        <f t="shared" si="150"/>
        <v>Yes</v>
      </c>
      <c r="BM87" s="150" t="str">
        <f t="shared" si="151"/>
        <v>MeCN:Water (50:50)</v>
      </c>
      <c r="BN87" s="150" t="str">
        <f t="shared" si="152"/>
        <v>Pipette - ADT - 6 channel</v>
      </c>
      <c r="BO87" s="150">
        <f t="shared" si="153"/>
        <v>1200</v>
      </c>
      <c r="BP87" s="150">
        <f t="shared" si="154"/>
        <v>0</v>
      </c>
      <c r="BQ87" s="150" t="str">
        <f t="shared" si="155"/>
        <v>No</v>
      </c>
      <c r="BR87" s="150">
        <f t="shared" si="156"/>
        <v>3</v>
      </c>
      <c r="BS87" s="150">
        <f t="shared" si="157"/>
        <v>1</v>
      </c>
      <c r="BT87" s="150">
        <f t="shared" si="158"/>
        <v>284</v>
      </c>
      <c r="BU87" s="150">
        <f t="shared" si="159"/>
        <v>1</v>
      </c>
    </row>
    <row r="88" spans="1:73" x14ac:dyDescent="0.25">
      <c r="A88" s="1">
        <v>87</v>
      </c>
      <c r="C88" t="str">
        <f t="shared" si="102"/>
        <v/>
      </c>
      <c r="D88" t="str">
        <f t="shared" si="103"/>
        <v/>
      </c>
      <c r="E88" t="str">
        <f t="shared" si="104"/>
        <v/>
      </c>
      <c r="F88" s="56" t="e">
        <f>VLOOKUP(C88,'Experimental Design'!$A$2:$C$25,2)</f>
        <v>#N/A</v>
      </c>
      <c r="G88" s="51">
        <f>'Experimental Description'!$B$51</f>
        <v>284</v>
      </c>
      <c r="H88" s="51">
        <f>'Experimental Description'!$B$52</f>
        <v>1</v>
      </c>
      <c r="I88" t="e">
        <f>VLOOKUP(F88,'Experimental Design'!$B$1:$C$25,2)</f>
        <v>#N/A</v>
      </c>
      <c r="K88" s="59">
        <f>J88*Calibration!$L$17</f>
        <v>0</v>
      </c>
      <c r="L88" s="59" t="s">
        <v>277</v>
      </c>
      <c r="M88" s="51" t="s">
        <v>40</v>
      </c>
      <c r="N88" s="56" t="str">
        <f>IF(K88&lt;0.1,"Below LOD",IF(K88&gt;Calibration!$L$20,IF('Record Sheet'!L88="All in solution","Greater than experimental limits","Within experimental limits"),"Within experimental limits"))</f>
        <v>Below LOD</v>
      </c>
      <c r="O88" s="57" t="e">
        <f>VLOOKUP(F88,'Material Form-Pattern'!$A$4:$D$27,4,TRUE)</f>
        <v>#N/A</v>
      </c>
      <c r="Q88" s="150" t="str">
        <f>CONCATENATE('Experimental Description'!$B$3,"-",'Experimental Description'!$B$2,"-",'Experimental Description'!$B$7,"-",'Experimental Description'!$C$5,"-",'Experimental Description'!$B$6,"-","Line ",'Record Sheet'!A88)</f>
        <v>E17-001679-AZD3293-AZ13530938-310117-1-Line 87</v>
      </c>
      <c r="R88" s="150" t="str">
        <f t="shared" si="105"/>
        <v>AZD3293</v>
      </c>
      <c r="S88" s="150" t="str">
        <f t="shared" si="106"/>
        <v>E17-001679</v>
      </c>
      <c r="T88" s="150" t="str">
        <f t="shared" si="107"/>
        <v>Holly Carter</v>
      </c>
      <c r="U88" s="150" t="str">
        <f t="shared" si="108"/>
        <v>31-01-17</v>
      </c>
      <c r="V88" s="150" t="str">
        <f t="shared" si="109"/>
        <v>1</v>
      </c>
      <c r="W88" s="150" t="str">
        <f t="shared" si="110"/>
        <v>AZ13530938</v>
      </c>
      <c r="X88" s="150">
        <f t="shared" si="111"/>
        <v>0</v>
      </c>
      <c r="Y88" s="150">
        <f t="shared" si="112"/>
        <v>83</v>
      </c>
      <c r="Z88" s="150" t="str">
        <f t="shared" si="112"/>
        <v>Not Known</v>
      </c>
      <c r="AA88" s="150" t="str">
        <f t="shared" si="113"/>
        <v xml:space="preserve">Manual </v>
      </c>
      <c r="AB88" s="150" t="str">
        <f t="shared" si="114"/>
        <v>Excess Solid Manual</v>
      </c>
      <c r="AC88" s="150">
        <f t="shared" si="115"/>
        <v>0</v>
      </c>
      <c r="AD88" s="150">
        <f t="shared" si="116"/>
        <v>0</v>
      </c>
      <c r="AE88" s="150" t="str">
        <f t="shared" si="117"/>
        <v>No</v>
      </c>
      <c r="AF88" s="150">
        <f t="shared" si="118"/>
        <v>0</v>
      </c>
      <c r="AG88" s="150">
        <f t="shared" si="119"/>
        <v>0</v>
      </c>
      <c r="AH88" s="150" t="str">
        <f t="shared" si="120"/>
        <v>CC1=NC2(N=C1N)c3cc(Br)ccc3CC24CCCCC4</v>
      </c>
      <c r="AI88" s="150">
        <f t="shared" si="121"/>
        <v>5</v>
      </c>
      <c r="AJ88" s="150">
        <f t="shared" si="122"/>
        <v>100</v>
      </c>
      <c r="AK88" s="150">
        <f t="shared" si="123"/>
        <v>31</v>
      </c>
      <c r="AL88" s="150">
        <f t="shared" si="124"/>
        <v>9.9200999999999997</v>
      </c>
      <c r="AM88" s="150">
        <f t="shared" si="125"/>
        <v>0.10080543542907834</v>
      </c>
      <c r="AN88" s="150">
        <f t="shared" si="126"/>
        <v>0.99980000000000002</v>
      </c>
      <c r="AO88" s="150">
        <f t="shared" si="127"/>
        <v>32</v>
      </c>
      <c r="AP88" s="150">
        <f t="shared" si="128"/>
        <v>60</v>
      </c>
      <c r="AQ88" s="150" t="str">
        <f t="shared" si="129"/>
        <v>UPLC</v>
      </c>
      <c r="AR88" s="150" t="str">
        <f t="shared" si="130"/>
        <v>CH238</v>
      </c>
      <c r="AS88" s="150" t="str">
        <f t="shared" si="131"/>
        <v>Single Wavelength</v>
      </c>
      <c r="AT88" s="150" t="str">
        <f t="shared" si="132"/>
        <v>Chan_238,PC_Miscellaneous,AZD3293 - 0938 int - sol</v>
      </c>
      <c r="AU88" s="150" t="str">
        <f t="shared" si="133"/>
        <v>AZD3293 int</v>
      </c>
      <c r="AV88" s="150" t="str">
        <f t="shared" si="134"/>
        <v>HPLC filter vial</v>
      </c>
      <c r="AW88" s="150">
        <f t="shared" si="135"/>
        <v>500</v>
      </c>
      <c r="AX88" s="150">
        <f t="shared" si="136"/>
        <v>50</v>
      </c>
      <c r="AY88" s="150" t="str">
        <f t="shared" si="137"/>
        <v>Vortex</v>
      </c>
      <c r="AZ88" s="150">
        <f t="shared" si="138"/>
        <v>22</v>
      </c>
      <c r="BA88" s="150">
        <f t="shared" si="139"/>
        <v>20</v>
      </c>
      <c r="BB88" s="150">
        <f t="shared" si="140"/>
        <v>600</v>
      </c>
      <c r="BC88" s="150" t="str">
        <f t="shared" si="141"/>
        <v>Filter Vial</v>
      </c>
      <c r="BD88" s="150">
        <f t="shared" si="142"/>
        <v>40</v>
      </c>
      <c r="BE88" s="150">
        <f t="shared" si="143"/>
        <v>1200</v>
      </c>
      <c r="BF88" s="150" t="str">
        <f t="shared" si="144"/>
        <v>Pipette - PDT</v>
      </c>
      <c r="BG88" s="150">
        <f t="shared" si="145"/>
        <v>50</v>
      </c>
      <c r="BH88" s="150">
        <f t="shared" si="146"/>
        <v>0</v>
      </c>
      <c r="BI88" s="150">
        <f t="shared" si="147"/>
        <v>0</v>
      </c>
      <c r="BJ88" s="150" t="str">
        <f t="shared" si="148"/>
        <v>Yes</v>
      </c>
      <c r="BK88" s="150" t="str">
        <f t="shared" si="149"/>
        <v>Yes</v>
      </c>
      <c r="BL88" s="150" t="str">
        <f t="shared" si="150"/>
        <v>Yes</v>
      </c>
      <c r="BM88" s="150" t="str">
        <f t="shared" si="151"/>
        <v>MeCN:Water (50:50)</v>
      </c>
      <c r="BN88" s="150" t="str">
        <f t="shared" si="152"/>
        <v>Pipette - ADT - 6 channel</v>
      </c>
      <c r="BO88" s="150">
        <f t="shared" si="153"/>
        <v>1200</v>
      </c>
      <c r="BP88" s="150">
        <f t="shared" si="154"/>
        <v>0</v>
      </c>
      <c r="BQ88" s="150" t="str">
        <f t="shared" si="155"/>
        <v>No</v>
      </c>
      <c r="BR88" s="150">
        <f t="shared" si="156"/>
        <v>3</v>
      </c>
      <c r="BS88" s="150">
        <f t="shared" si="157"/>
        <v>1</v>
      </c>
      <c r="BT88" s="150">
        <f t="shared" si="158"/>
        <v>284</v>
      </c>
      <c r="BU88" s="150">
        <f t="shared" si="159"/>
        <v>1</v>
      </c>
    </row>
    <row r="89" spans="1:73" x14ac:dyDescent="0.25">
      <c r="A89" s="1">
        <v>88</v>
      </c>
      <c r="C89" t="str">
        <f t="shared" si="102"/>
        <v/>
      </c>
      <c r="D89" t="str">
        <f t="shared" si="103"/>
        <v/>
      </c>
      <c r="E89" t="str">
        <f t="shared" si="104"/>
        <v/>
      </c>
      <c r="F89" s="56" t="e">
        <f>VLOOKUP(C89,'Experimental Design'!$A$2:$C$25,2)</f>
        <v>#N/A</v>
      </c>
      <c r="G89" s="51">
        <f>'Experimental Description'!$B$51</f>
        <v>284</v>
      </c>
      <c r="H89" s="51">
        <f>'Experimental Description'!$B$52</f>
        <v>1</v>
      </c>
      <c r="I89" t="e">
        <f>VLOOKUP(F89,'Experimental Design'!$B$1:$C$25,2)</f>
        <v>#N/A</v>
      </c>
      <c r="K89" s="59">
        <f>J89*Calibration!$L$17</f>
        <v>0</v>
      </c>
      <c r="L89" s="59" t="s">
        <v>277</v>
      </c>
      <c r="M89" s="51" t="s">
        <v>40</v>
      </c>
      <c r="N89" s="56" t="str">
        <f>IF(K89&lt;0.1,"Below LOD",IF(K89&gt;Calibration!$L$20,IF('Record Sheet'!L89="All in solution","Greater than experimental limits","Within experimental limits"),"Within experimental limits"))</f>
        <v>Below LOD</v>
      </c>
      <c r="O89" s="57" t="e">
        <f>VLOOKUP(F89,'Material Form-Pattern'!$A$4:$D$27,4,TRUE)</f>
        <v>#N/A</v>
      </c>
      <c r="Q89" s="150" t="str">
        <f>CONCATENATE('Experimental Description'!$B$3,"-",'Experimental Description'!$B$2,"-",'Experimental Description'!$B$7,"-",'Experimental Description'!$C$5,"-",'Experimental Description'!$B$6,"-","Line ",'Record Sheet'!A89)</f>
        <v>E17-001679-AZD3293-AZ13530938-310117-1-Line 88</v>
      </c>
      <c r="R89" s="150" t="str">
        <f t="shared" si="105"/>
        <v>AZD3293</v>
      </c>
      <c r="S89" s="150" t="str">
        <f t="shared" si="106"/>
        <v>E17-001679</v>
      </c>
      <c r="T89" s="150" t="str">
        <f t="shared" si="107"/>
        <v>Holly Carter</v>
      </c>
      <c r="U89" s="150" t="str">
        <f t="shared" si="108"/>
        <v>31-01-17</v>
      </c>
      <c r="V89" s="150" t="str">
        <f t="shared" si="109"/>
        <v>1</v>
      </c>
      <c r="W89" s="150" t="str">
        <f t="shared" si="110"/>
        <v>AZ13530938</v>
      </c>
      <c r="X89" s="150">
        <f t="shared" si="111"/>
        <v>0</v>
      </c>
      <c r="Y89" s="150">
        <f t="shared" si="112"/>
        <v>83</v>
      </c>
      <c r="Z89" s="150" t="str">
        <f t="shared" si="112"/>
        <v>Not Known</v>
      </c>
      <c r="AA89" s="150" t="str">
        <f t="shared" si="113"/>
        <v xml:space="preserve">Manual </v>
      </c>
      <c r="AB89" s="150" t="str">
        <f t="shared" si="114"/>
        <v>Excess Solid Manual</v>
      </c>
      <c r="AC89" s="150">
        <f t="shared" si="115"/>
        <v>0</v>
      </c>
      <c r="AD89" s="150">
        <f t="shared" si="116"/>
        <v>0</v>
      </c>
      <c r="AE89" s="150" t="str">
        <f t="shared" si="117"/>
        <v>No</v>
      </c>
      <c r="AF89" s="150">
        <f t="shared" si="118"/>
        <v>0</v>
      </c>
      <c r="AG89" s="150">
        <f t="shared" si="119"/>
        <v>0</v>
      </c>
      <c r="AH89" s="150" t="str">
        <f t="shared" si="120"/>
        <v>CC1=NC2(N=C1N)c3cc(Br)ccc3CC24CCCCC4</v>
      </c>
      <c r="AI89" s="150">
        <f t="shared" si="121"/>
        <v>5</v>
      </c>
      <c r="AJ89" s="150">
        <f t="shared" si="122"/>
        <v>100</v>
      </c>
      <c r="AK89" s="150">
        <f t="shared" si="123"/>
        <v>31</v>
      </c>
      <c r="AL89" s="150">
        <f t="shared" si="124"/>
        <v>9.9200999999999997</v>
      </c>
      <c r="AM89" s="150">
        <f t="shared" si="125"/>
        <v>0.10080543542907834</v>
      </c>
      <c r="AN89" s="150">
        <f t="shared" si="126"/>
        <v>0.99980000000000002</v>
      </c>
      <c r="AO89" s="150">
        <f t="shared" si="127"/>
        <v>32</v>
      </c>
      <c r="AP89" s="150">
        <f t="shared" si="128"/>
        <v>60</v>
      </c>
      <c r="AQ89" s="150" t="str">
        <f t="shared" si="129"/>
        <v>UPLC</v>
      </c>
      <c r="AR89" s="150" t="str">
        <f t="shared" si="130"/>
        <v>CH238</v>
      </c>
      <c r="AS89" s="150" t="str">
        <f t="shared" si="131"/>
        <v>Single Wavelength</v>
      </c>
      <c r="AT89" s="150" t="str">
        <f t="shared" si="132"/>
        <v>Chan_238,PC_Miscellaneous,AZD3293 - 0938 int - sol</v>
      </c>
      <c r="AU89" s="150" t="str">
        <f t="shared" si="133"/>
        <v>AZD3293 int</v>
      </c>
      <c r="AV89" s="150" t="str">
        <f t="shared" si="134"/>
        <v>HPLC filter vial</v>
      </c>
      <c r="AW89" s="150">
        <f t="shared" si="135"/>
        <v>500</v>
      </c>
      <c r="AX89" s="150">
        <f t="shared" si="136"/>
        <v>50</v>
      </c>
      <c r="AY89" s="150" t="str">
        <f t="shared" si="137"/>
        <v>Vortex</v>
      </c>
      <c r="AZ89" s="150">
        <f t="shared" si="138"/>
        <v>22</v>
      </c>
      <c r="BA89" s="150">
        <f t="shared" si="139"/>
        <v>20</v>
      </c>
      <c r="BB89" s="150">
        <f t="shared" si="140"/>
        <v>600</v>
      </c>
      <c r="BC89" s="150" t="str">
        <f t="shared" si="141"/>
        <v>Filter Vial</v>
      </c>
      <c r="BD89" s="150">
        <f t="shared" si="142"/>
        <v>40</v>
      </c>
      <c r="BE89" s="150">
        <f t="shared" si="143"/>
        <v>1200</v>
      </c>
      <c r="BF89" s="150" t="str">
        <f t="shared" si="144"/>
        <v>Pipette - PDT</v>
      </c>
      <c r="BG89" s="150">
        <f t="shared" si="145"/>
        <v>50</v>
      </c>
      <c r="BH89" s="150">
        <f t="shared" si="146"/>
        <v>0</v>
      </c>
      <c r="BI89" s="150">
        <f t="shared" si="147"/>
        <v>0</v>
      </c>
      <c r="BJ89" s="150" t="str">
        <f t="shared" si="148"/>
        <v>Yes</v>
      </c>
      <c r="BK89" s="150" t="str">
        <f t="shared" si="149"/>
        <v>Yes</v>
      </c>
      <c r="BL89" s="150" t="str">
        <f t="shared" si="150"/>
        <v>Yes</v>
      </c>
      <c r="BM89" s="150" t="str">
        <f t="shared" si="151"/>
        <v>MeCN:Water (50:50)</v>
      </c>
      <c r="BN89" s="150" t="str">
        <f t="shared" si="152"/>
        <v>Pipette - ADT - 6 channel</v>
      </c>
      <c r="BO89" s="150">
        <f t="shared" si="153"/>
        <v>1200</v>
      </c>
      <c r="BP89" s="150">
        <f t="shared" si="154"/>
        <v>0</v>
      </c>
      <c r="BQ89" s="150" t="str">
        <f t="shared" si="155"/>
        <v>No</v>
      </c>
      <c r="BR89" s="150">
        <f t="shared" si="156"/>
        <v>3</v>
      </c>
      <c r="BS89" s="150">
        <f t="shared" si="157"/>
        <v>1</v>
      </c>
      <c r="BT89" s="150">
        <f t="shared" si="158"/>
        <v>284</v>
      </c>
      <c r="BU89" s="150">
        <f t="shared" si="159"/>
        <v>1</v>
      </c>
    </row>
    <row r="90" spans="1:73" x14ac:dyDescent="0.25">
      <c r="A90" s="1">
        <v>89</v>
      </c>
      <c r="C90" t="str">
        <f t="shared" si="102"/>
        <v/>
      </c>
      <c r="D90" t="str">
        <f t="shared" si="103"/>
        <v/>
      </c>
      <c r="E90" t="str">
        <f t="shared" si="104"/>
        <v/>
      </c>
      <c r="F90" s="56" t="e">
        <f>VLOOKUP(C90,'Experimental Design'!$A$2:$C$25,2)</f>
        <v>#N/A</v>
      </c>
      <c r="G90" s="51">
        <f>'Experimental Description'!$B$51</f>
        <v>284</v>
      </c>
      <c r="H90" s="51">
        <f>'Experimental Description'!$B$52</f>
        <v>1</v>
      </c>
      <c r="I90" t="e">
        <f>VLOOKUP(F90,'Experimental Design'!$B$1:$C$25,2)</f>
        <v>#N/A</v>
      </c>
      <c r="K90" s="59">
        <f>J90*Calibration!$L$17</f>
        <v>0</v>
      </c>
      <c r="L90" s="59" t="s">
        <v>277</v>
      </c>
      <c r="M90" s="51" t="s">
        <v>40</v>
      </c>
      <c r="N90" s="56" t="str">
        <f>IF(K90&lt;0.1,"Below LOD",IF(K90&gt;Calibration!$L$20,IF('Record Sheet'!L90="All in solution","Greater than experimental limits","Within experimental limits"),"Within experimental limits"))</f>
        <v>Below LOD</v>
      </c>
      <c r="O90" s="57" t="e">
        <f>VLOOKUP(F90,'Material Form-Pattern'!$A$4:$D$27,4,TRUE)</f>
        <v>#N/A</v>
      </c>
      <c r="Q90" s="150" t="str">
        <f>CONCATENATE('Experimental Description'!$B$3,"-",'Experimental Description'!$B$2,"-",'Experimental Description'!$B$7,"-",'Experimental Description'!$C$5,"-",'Experimental Description'!$B$6,"-","Line ",'Record Sheet'!A90)</f>
        <v>E17-001679-AZD3293-AZ13530938-310117-1-Line 89</v>
      </c>
      <c r="R90" s="150" t="str">
        <f t="shared" si="105"/>
        <v>AZD3293</v>
      </c>
      <c r="S90" s="150" t="str">
        <f t="shared" si="106"/>
        <v>E17-001679</v>
      </c>
      <c r="T90" s="150" t="str">
        <f t="shared" si="107"/>
        <v>Holly Carter</v>
      </c>
      <c r="U90" s="150" t="str">
        <f t="shared" si="108"/>
        <v>31-01-17</v>
      </c>
      <c r="V90" s="150" t="str">
        <f t="shared" si="109"/>
        <v>1</v>
      </c>
      <c r="W90" s="150" t="str">
        <f t="shared" si="110"/>
        <v>AZ13530938</v>
      </c>
      <c r="X90" s="150">
        <f t="shared" si="111"/>
        <v>0</v>
      </c>
      <c r="Y90" s="150">
        <f t="shared" si="112"/>
        <v>83</v>
      </c>
      <c r="Z90" s="150" t="str">
        <f t="shared" si="112"/>
        <v>Not Known</v>
      </c>
      <c r="AA90" s="150" t="str">
        <f t="shared" si="113"/>
        <v xml:space="preserve">Manual </v>
      </c>
      <c r="AB90" s="150" t="str">
        <f t="shared" si="114"/>
        <v>Excess Solid Manual</v>
      </c>
      <c r="AC90" s="150">
        <f t="shared" si="115"/>
        <v>0</v>
      </c>
      <c r="AD90" s="150">
        <f t="shared" si="116"/>
        <v>0</v>
      </c>
      <c r="AE90" s="150" t="str">
        <f t="shared" si="117"/>
        <v>No</v>
      </c>
      <c r="AF90" s="150">
        <f t="shared" si="118"/>
        <v>0</v>
      </c>
      <c r="AG90" s="150">
        <f t="shared" si="119"/>
        <v>0</v>
      </c>
      <c r="AH90" s="150" t="str">
        <f t="shared" si="120"/>
        <v>CC1=NC2(N=C1N)c3cc(Br)ccc3CC24CCCCC4</v>
      </c>
      <c r="AI90" s="150">
        <f t="shared" si="121"/>
        <v>5</v>
      </c>
      <c r="AJ90" s="150">
        <f t="shared" si="122"/>
        <v>100</v>
      </c>
      <c r="AK90" s="150">
        <f t="shared" si="123"/>
        <v>31</v>
      </c>
      <c r="AL90" s="150">
        <f t="shared" si="124"/>
        <v>9.9200999999999997</v>
      </c>
      <c r="AM90" s="150">
        <f t="shared" si="125"/>
        <v>0.10080543542907834</v>
      </c>
      <c r="AN90" s="150">
        <f t="shared" si="126"/>
        <v>0.99980000000000002</v>
      </c>
      <c r="AO90" s="150">
        <f t="shared" si="127"/>
        <v>32</v>
      </c>
      <c r="AP90" s="150">
        <f t="shared" si="128"/>
        <v>60</v>
      </c>
      <c r="AQ90" s="150" t="str">
        <f t="shared" si="129"/>
        <v>UPLC</v>
      </c>
      <c r="AR90" s="150" t="str">
        <f t="shared" si="130"/>
        <v>CH238</v>
      </c>
      <c r="AS90" s="150" t="str">
        <f t="shared" si="131"/>
        <v>Single Wavelength</v>
      </c>
      <c r="AT90" s="150" t="str">
        <f t="shared" si="132"/>
        <v>Chan_238,PC_Miscellaneous,AZD3293 - 0938 int - sol</v>
      </c>
      <c r="AU90" s="150" t="str">
        <f t="shared" si="133"/>
        <v>AZD3293 int</v>
      </c>
      <c r="AV90" s="150" t="str">
        <f t="shared" si="134"/>
        <v>HPLC filter vial</v>
      </c>
      <c r="AW90" s="150">
        <f t="shared" si="135"/>
        <v>500</v>
      </c>
      <c r="AX90" s="150">
        <f t="shared" si="136"/>
        <v>50</v>
      </c>
      <c r="AY90" s="150" t="str">
        <f t="shared" si="137"/>
        <v>Vortex</v>
      </c>
      <c r="AZ90" s="150">
        <f t="shared" si="138"/>
        <v>22</v>
      </c>
      <c r="BA90" s="150">
        <f t="shared" si="139"/>
        <v>20</v>
      </c>
      <c r="BB90" s="150">
        <f t="shared" si="140"/>
        <v>600</v>
      </c>
      <c r="BC90" s="150" t="str">
        <f t="shared" si="141"/>
        <v>Filter Vial</v>
      </c>
      <c r="BD90" s="150">
        <f t="shared" si="142"/>
        <v>40</v>
      </c>
      <c r="BE90" s="150">
        <f t="shared" si="143"/>
        <v>1200</v>
      </c>
      <c r="BF90" s="150" t="str">
        <f t="shared" si="144"/>
        <v>Pipette - PDT</v>
      </c>
      <c r="BG90" s="150">
        <f t="shared" si="145"/>
        <v>50</v>
      </c>
      <c r="BH90" s="150">
        <f t="shared" si="146"/>
        <v>0</v>
      </c>
      <c r="BI90" s="150">
        <f t="shared" si="147"/>
        <v>0</v>
      </c>
      <c r="BJ90" s="150" t="str">
        <f t="shared" si="148"/>
        <v>Yes</v>
      </c>
      <c r="BK90" s="150" t="str">
        <f t="shared" si="149"/>
        <v>Yes</v>
      </c>
      <c r="BL90" s="150" t="str">
        <f t="shared" si="150"/>
        <v>Yes</v>
      </c>
      <c r="BM90" s="150" t="str">
        <f t="shared" si="151"/>
        <v>MeCN:Water (50:50)</v>
      </c>
      <c r="BN90" s="150" t="str">
        <f t="shared" si="152"/>
        <v>Pipette - ADT - 6 channel</v>
      </c>
      <c r="BO90" s="150">
        <f t="shared" si="153"/>
        <v>1200</v>
      </c>
      <c r="BP90" s="150">
        <f t="shared" si="154"/>
        <v>0</v>
      </c>
      <c r="BQ90" s="150" t="str">
        <f t="shared" si="155"/>
        <v>No</v>
      </c>
      <c r="BR90" s="150">
        <f t="shared" si="156"/>
        <v>3</v>
      </c>
      <c r="BS90" s="150">
        <f t="shared" si="157"/>
        <v>1</v>
      </c>
      <c r="BT90" s="150">
        <f t="shared" si="158"/>
        <v>284</v>
      </c>
      <c r="BU90" s="150">
        <f t="shared" si="159"/>
        <v>1</v>
      </c>
    </row>
    <row r="91" spans="1:73" x14ac:dyDescent="0.25">
      <c r="A91" s="1">
        <v>90</v>
      </c>
      <c r="C91" t="str">
        <f t="shared" si="102"/>
        <v/>
      </c>
      <c r="D91" t="str">
        <f t="shared" si="103"/>
        <v/>
      </c>
      <c r="E91" t="str">
        <f t="shared" si="104"/>
        <v/>
      </c>
      <c r="F91" s="56" t="e">
        <f>VLOOKUP(C91,'Experimental Design'!$A$2:$C$25,2)</f>
        <v>#N/A</v>
      </c>
      <c r="G91" s="51">
        <f>'Experimental Description'!$B$51</f>
        <v>284</v>
      </c>
      <c r="H91" s="51">
        <f>'Experimental Description'!$B$52</f>
        <v>1</v>
      </c>
      <c r="I91" t="e">
        <f>VLOOKUP(F91,'Experimental Design'!$B$1:$C$25,2)</f>
        <v>#N/A</v>
      </c>
      <c r="K91" s="59">
        <f>J91*Calibration!$L$17</f>
        <v>0</v>
      </c>
      <c r="L91" s="59" t="s">
        <v>277</v>
      </c>
      <c r="M91" s="51" t="s">
        <v>40</v>
      </c>
      <c r="N91" s="56" t="str">
        <f>IF(K91&lt;0.1,"Below LOD",IF(K91&gt;Calibration!$L$20,IF('Record Sheet'!L91="All in solution","Greater than experimental limits","Within experimental limits"),"Within experimental limits"))</f>
        <v>Below LOD</v>
      </c>
      <c r="O91" s="57" t="e">
        <f>VLOOKUP(F91,'Material Form-Pattern'!$A$4:$D$27,4,TRUE)</f>
        <v>#N/A</v>
      </c>
      <c r="Q91" s="150" t="str">
        <f>CONCATENATE('Experimental Description'!$B$3,"-",'Experimental Description'!$B$2,"-",'Experimental Description'!$B$7,"-",'Experimental Description'!$C$5,"-",'Experimental Description'!$B$6,"-","Line ",'Record Sheet'!A91)</f>
        <v>E17-001679-AZD3293-AZ13530938-310117-1-Line 90</v>
      </c>
      <c r="R91" s="150" t="str">
        <f t="shared" si="105"/>
        <v>AZD3293</v>
      </c>
      <c r="S91" s="150" t="str">
        <f t="shared" si="106"/>
        <v>E17-001679</v>
      </c>
      <c r="T91" s="150" t="str">
        <f t="shared" si="107"/>
        <v>Holly Carter</v>
      </c>
      <c r="U91" s="150" t="str">
        <f t="shared" si="108"/>
        <v>31-01-17</v>
      </c>
      <c r="V91" s="150" t="str">
        <f t="shared" si="109"/>
        <v>1</v>
      </c>
      <c r="W91" s="150" t="str">
        <f t="shared" si="110"/>
        <v>AZ13530938</v>
      </c>
      <c r="X91" s="150">
        <f t="shared" si="111"/>
        <v>0</v>
      </c>
      <c r="Y91" s="150">
        <f t="shared" si="112"/>
        <v>83</v>
      </c>
      <c r="Z91" s="150" t="str">
        <f t="shared" si="112"/>
        <v>Not Known</v>
      </c>
      <c r="AA91" s="150" t="str">
        <f t="shared" si="113"/>
        <v xml:space="preserve">Manual </v>
      </c>
      <c r="AB91" s="150" t="str">
        <f t="shared" si="114"/>
        <v>Excess Solid Manual</v>
      </c>
      <c r="AC91" s="150">
        <f t="shared" si="115"/>
        <v>0</v>
      </c>
      <c r="AD91" s="150">
        <f t="shared" si="116"/>
        <v>0</v>
      </c>
      <c r="AE91" s="150" t="str">
        <f t="shared" si="117"/>
        <v>No</v>
      </c>
      <c r="AF91" s="150">
        <f t="shared" si="118"/>
        <v>0</v>
      </c>
      <c r="AG91" s="150">
        <f t="shared" si="119"/>
        <v>0</v>
      </c>
      <c r="AH91" s="150" t="str">
        <f t="shared" si="120"/>
        <v>CC1=NC2(N=C1N)c3cc(Br)ccc3CC24CCCCC4</v>
      </c>
      <c r="AI91" s="150">
        <f t="shared" si="121"/>
        <v>5</v>
      </c>
      <c r="AJ91" s="150">
        <f t="shared" si="122"/>
        <v>100</v>
      </c>
      <c r="AK91" s="150">
        <f t="shared" si="123"/>
        <v>31</v>
      </c>
      <c r="AL91" s="150">
        <f t="shared" si="124"/>
        <v>9.9200999999999997</v>
      </c>
      <c r="AM91" s="150">
        <f t="shared" si="125"/>
        <v>0.10080543542907834</v>
      </c>
      <c r="AN91" s="150">
        <f t="shared" si="126"/>
        <v>0.99980000000000002</v>
      </c>
      <c r="AO91" s="150">
        <f t="shared" si="127"/>
        <v>32</v>
      </c>
      <c r="AP91" s="150">
        <f t="shared" si="128"/>
        <v>60</v>
      </c>
      <c r="AQ91" s="150" t="str">
        <f t="shared" si="129"/>
        <v>UPLC</v>
      </c>
      <c r="AR91" s="150" t="str">
        <f t="shared" si="130"/>
        <v>CH238</v>
      </c>
      <c r="AS91" s="150" t="str">
        <f t="shared" si="131"/>
        <v>Single Wavelength</v>
      </c>
      <c r="AT91" s="150" t="str">
        <f t="shared" si="132"/>
        <v>Chan_238,PC_Miscellaneous,AZD3293 - 0938 int - sol</v>
      </c>
      <c r="AU91" s="150" t="str">
        <f t="shared" si="133"/>
        <v>AZD3293 int</v>
      </c>
      <c r="AV91" s="150" t="str">
        <f t="shared" si="134"/>
        <v>HPLC filter vial</v>
      </c>
      <c r="AW91" s="150">
        <f t="shared" si="135"/>
        <v>500</v>
      </c>
      <c r="AX91" s="150">
        <f t="shared" si="136"/>
        <v>50</v>
      </c>
      <c r="AY91" s="150" t="str">
        <f t="shared" si="137"/>
        <v>Vortex</v>
      </c>
      <c r="AZ91" s="150">
        <f t="shared" si="138"/>
        <v>22</v>
      </c>
      <c r="BA91" s="150">
        <f t="shared" si="139"/>
        <v>20</v>
      </c>
      <c r="BB91" s="150">
        <f t="shared" si="140"/>
        <v>600</v>
      </c>
      <c r="BC91" s="150" t="str">
        <f t="shared" si="141"/>
        <v>Filter Vial</v>
      </c>
      <c r="BD91" s="150">
        <f t="shared" si="142"/>
        <v>40</v>
      </c>
      <c r="BE91" s="150">
        <f t="shared" si="143"/>
        <v>1200</v>
      </c>
      <c r="BF91" s="150" t="str">
        <f t="shared" si="144"/>
        <v>Pipette - PDT</v>
      </c>
      <c r="BG91" s="150">
        <f t="shared" si="145"/>
        <v>50</v>
      </c>
      <c r="BH91" s="150">
        <f t="shared" si="146"/>
        <v>0</v>
      </c>
      <c r="BI91" s="150">
        <f t="shared" si="147"/>
        <v>0</v>
      </c>
      <c r="BJ91" s="150" t="str">
        <f t="shared" si="148"/>
        <v>Yes</v>
      </c>
      <c r="BK91" s="150" t="str">
        <f t="shared" si="149"/>
        <v>Yes</v>
      </c>
      <c r="BL91" s="150" t="str">
        <f t="shared" si="150"/>
        <v>Yes</v>
      </c>
      <c r="BM91" s="150" t="str">
        <f t="shared" si="151"/>
        <v>MeCN:Water (50:50)</v>
      </c>
      <c r="BN91" s="150" t="str">
        <f t="shared" si="152"/>
        <v>Pipette - ADT - 6 channel</v>
      </c>
      <c r="BO91" s="150">
        <f t="shared" si="153"/>
        <v>1200</v>
      </c>
      <c r="BP91" s="150">
        <f t="shared" si="154"/>
        <v>0</v>
      </c>
      <c r="BQ91" s="150" t="str">
        <f t="shared" si="155"/>
        <v>No</v>
      </c>
      <c r="BR91" s="150">
        <f t="shared" si="156"/>
        <v>3</v>
      </c>
      <c r="BS91" s="150">
        <f t="shared" si="157"/>
        <v>1</v>
      </c>
      <c r="BT91" s="150">
        <f t="shared" si="158"/>
        <v>284</v>
      </c>
      <c r="BU91" s="150">
        <f t="shared" si="159"/>
        <v>1</v>
      </c>
    </row>
    <row r="92" spans="1:73" x14ac:dyDescent="0.25">
      <c r="A92" s="1">
        <v>91</v>
      </c>
      <c r="C92" t="str">
        <f t="shared" si="102"/>
        <v/>
      </c>
      <c r="D92" t="str">
        <f t="shared" si="103"/>
        <v/>
      </c>
      <c r="E92" t="str">
        <f t="shared" si="104"/>
        <v/>
      </c>
      <c r="F92" s="56" t="e">
        <f>VLOOKUP(C92,'Experimental Design'!$A$2:$C$25,2)</f>
        <v>#N/A</v>
      </c>
      <c r="G92" s="51">
        <f>'Experimental Description'!$B$51</f>
        <v>284</v>
      </c>
      <c r="H92" s="51">
        <f>'Experimental Description'!$B$52</f>
        <v>1</v>
      </c>
      <c r="I92" t="e">
        <f>VLOOKUP(F92,'Experimental Design'!$B$1:$C$25,2)</f>
        <v>#N/A</v>
      </c>
      <c r="K92" s="59">
        <f>J92*Calibration!$L$17</f>
        <v>0</v>
      </c>
      <c r="L92" s="59" t="s">
        <v>277</v>
      </c>
      <c r="M92" s="51" t="s">
        <v>40</v>
      </c>
      <c r="N92" s="56" t="str">
        <f>IF(K92&lt;0.1,"Below LOD",IF(K92&gt;Calibration!$L$20,IF('Record Sheet'!L92="All in solution","Greater than experimental limits","Within experimental limits"),"Within experimental limits"))</f>
        <v>Below LOD</v>
      </c>
      <c r="O92" s="57" t="e">
        <f>VLOOKUP(F92,'Material Form-Pattern'!$A$4:$D$27,4,TRUE)</f>
        <v>#N/A</v>
      </c>
      <c r="Q92" s="150" t="str">
        <f>CONCATENATE('Experimental Description'!$B$3,"-",'Experimental Description'!$B$2,"-",'Experimental Description'!$B$7,"-",'Experimental Description'!$C$5,"-",'Experimental Description'!$B$6,"-","Line ",'Record Sheet'!A92)</f>
        <v>E17-001679-AZD3293-AZ13530938-310117-1-Line 91</v>
      </c>
      <c r="R92" s="150" t="str">
        <f t="shared" si="105"/>
        <v>AZD3293</v>
      </c>
      <c r="S92" s="150" t="str">
        <f t="shared" si="106"/>
        <v>E17-001679</v>
      </c>
      <c r="T92" s="150" t="str">
        <f t="shared" si="107"/>
        <v>Holly Carter</v>
      </c>
      <c r="U92" s="150" t="str">
        <f t="shared" si="108"/>
        <v>31-01-17</v>
      </c>
      <c r="V92" s="150" t="str">
        <f t="shared" si="109"/>
        <v>1</v>
      </c>
      <c r="W92" s="150" t="str">
        <f t="shared" si="110"/>
        <v>AZ13530938</v>
      </c>
      <c r="X92" s="150">
        <f t="shared" si="111"/>
        <v>0</v>
      </c>
      <c r="Y92" s="150">
        <f t="shared" si="112"/>
        <v>83</v>
      </c>
      <c r="Z92" s="150" t="str">
        <f t="shared" si="112"/>
        <v>Not Known</v>
      </c>
      <c r="AA92" s="150" t="str">
        <f t="shared" si="113"/>
        <v xml:space="preserve">Manual </v>
      </c>
      <c r="AB92" s="150" t="str">
        <f t="shared" si="114"/>
        <v>Excess Solid Manual</v>
      </c>
      <c r="AC92" s="150">
        <f t="shared" si="115"/>
        <v>0</v>
      </c>
      <c r="AD92" s="150">
        <f t="shared" si="116"/>
        <v>0</v>
      </c>
      <c r="AE92" s="150" t="str">
        <f t="shared" si="117"/>
        <v>No</v>
      </c>
      <c r="AF92" s="150">
        <f t="shared" si="118"/>
        <v>0</v>
      </c>
      <c r="AG92" s="150">
        <f t="shared" si="119"/>
        <v>0</v>
      </c>
      <c r="AH92" s="150" t="str">
        <f t="shared" si="120"/>
        <v>CC1=NC2(N=C1N)c3cc(Br)ccc3CC24CCCCC4</v>
      </c>
      <c r="AI92" s="150">
        <f t="shared" si="121"/>
        <v>5</v>
      </c>
      <c r="AJ92" s="150">
        <f t="shared" si="122"/>
        <v>100</v>
      </c>
      <c r="AK92" s="150">
        <f t="shared" si="123"/>
        <v>31</v>
      </c>
      <c r="AL92" s="150">
        <f t="shared" si="124"/>
        <v>9.9200999999999997</v>
      </c>
      <c r="AM92" s="150">
        <f t="shared" si="125"/>
        <v>0.10080543542907834</v>
      </c>
      <c r="AN92" s="150">
        <f t="shared" si="126"/>
        <v>0.99980000000000002</v>
      </c>
      <c r="AO92" s="150">
        <f t="shared" si="127"/>
        <v>32</v>
      </c>
      <c r="AP92" s="150">
        <f t="shared" si="128"/>
        <v>60</v>
      </c>
      <c r="AQ92" s="150" t="str">
        <f t="shared" si="129"/>
        <v>UPLC</v>
      </c>
      <c r="AR92" s="150" t="str">
        <f t="shared" si="130"/>
        <v>CH238</v>
      </c>
      <c r="AS92" s="150" t="str">
        <f t="shared" si="131"/>
        <v>Single Wavelength</v>
      </c>
      <c r="AT92" s="150" t="str">
        <f t="shared" si="132"/>
        <v>Chan_238,PC_Miscellaneous,AZD3293 - 0938 int - sol</v>
      </c>
      <c r="AU92" s="150" t="str">
        <f t="shared" si="133"/>
        <v>AZD3293 int</v>
      </c>
      <c r="AV92" s="150" t="str">
        <f t="shared" si="134"/>
        <v>HPLC filter vial</v>
      </c>
      <c r="AW92" s="150">
        <f t="shared" si="135"/>
        <v>500</v>
      </c>
      <c r="AX92" s="150">
        <f t="shared" si="136"/>
        <v>50</v>
      </c>
      <c r="AY92" s="150" t="str">
        <f t="shared" si="137"/>
        <v>Vortex</v>
      </c>
      <c r="AZ92" s="150">
        <f t="shared" si="138"/>
        <v>22</v>
      </c>
      <c r="BA92" s="150">
        <f t="shared" si="139"/>
        <v>20</v>
      </c>
      <c r="BB92" s="150">
        <f t="shared" si="140"/>
        <v>600</v>
      </c>
      <c r="BC92" s="150" t="str">
        <f t="shared" si="141"/>
        <v>Filter Vial</v>
      </c>
      <c r="BD92" s="150">
        <f t="shared" si="142"/>
        <v>40</v>
      </c>
      <c r="BE92" s="150">
        <f t="shared" si="143"/>
        <v>1200</v>
      </c>
      <c r="BF92" s="150" t="str">
        <f t="shared" si="144"/>
        <v>Pipette - PDT</v>
      </c>
      <c r="BG92" s="150">
        <f t="shared" si="145"/>
        <v>50</v>
      </c>
      <c r="BH92" s="150">
        <f t="shared" si="146"/>
        <v>0</v>
      </c>
      <c r="BI92" s="150">
        <f t="shared" si="147"/>
        <v>0</v>
      </c>
      <c r="BJ92" s="150" t="str">
        <f t="shared" si="148"/>
        <v>Yes</v>
      </c>
      <c r="BK92" s="150" t="str">
        <f t="shared" si="149"/>
        <v>Yes</v>
      </c>
      <c r="BL92" s="150" t="str">
        <f t="shared" si="150"/>
        <v>Yes</v>
      </c>
      <c r="BM92" s="150" t="str">
        <f t="shared" si="151"/>
        <v>MeCN:Water (50:50)</v>
      </c>
      <c r="BN92" s="150" t="str">
        <f t="shared" si="152"/>
        <v>Pipette - ADT - 6 channel</v>
      </c>
      <c r="BO92" s="150">
        <f t="shared" si="153"/>
        <v>1200</v>
      </c>
      <c r="BP92" s="150">
        <f t="shared" si="154"/>
        <v>0</v>
      </c>
      <c r="BQ92" s="150" t="str">
        <f t="shared" si="155"/>
        <v>No</v>
      </c>
      <c r="BR92" s="150">
        <f t="shared" si="156"/>
        <v>3</v>
      </c>
      <c r="BS92" s="150">
        <f t="shared" si="157"/>
        <v>1</v>
      </c>
      <c r="BT92" s="150">
        <f t="shared" si="158"/>
        <v>284</v>
      </c>
      <c r="BU92" s="150">
        <f t="shared" si="159"/>
        <v>1</v>
      </c>
    </row>
    <row r="93" spans="1:73" x14ac:dyDescent="0.25">
      <c r="A93" s="1">
        <v>92</v>
      </c>
      <c r="C93" t="str">
        <f t="shared" si="102"/>
        <v/>
      </c>
      <c r="D93" t="str">
        <f t="shared" si="103"/>
        <v/>
      </c>
      <c r="E93" t="str">
        <f t="shared" si="104"/>
        <v/>
      </c>
      <c r="F93" s="56" t="e">
        <f>VLOOKUP(C93,'Experimental Design'!$A$2:$C$25,2)</f>
        <v>#N/A</v>
      </c>
      <c r="G93" s="51">
        <f>'Experimental Description'!$B$51</f>
        <v>284</v>
      </c>
      <c r="H93" s="51">
        <f>'Experimental Description'!$B$52</f>
        <v>1</v>
      </c>
      <c r="I93" t="e">
        <f>VLOOKUP(F93,'Experimental Design'!$B$1:$C$25,2)</f>
        <v>#N/A</v>
      </c>
      <c r="K93" s="59">
        <f>J93*Calibration!$L$17</f>
        <v>0</v>
      </c>
      <c r="L93" s="59" t="s">
        <v>277</v>
      </c>
      <c r="M93" s="51" t="s">
        <v>40</v>
      </c>
      <c r="N93" s="56" t="str">
        <f>IF(K93&lt;0.1,"Below LOD",IF(K93&gt;Calibration!$L$20,IF('Record Sheet'!L93="All in solution","Greater than experimental limits","Within experimental limits"),"Within experimental limits"))</f>
        <v>Below LOD</v>
      </c>
      <c r="O93" s="57" t="e">
        <f>VLOOKUP(F93,'Material Form-Pattern'!$A$4:$D$27,4,TRUE)</f>
        <v>#N/A</v>
      </c>
      <c r="Q93" s="150" t="str">
        <f>CONCATENATE('Experimental Description'!$B$3,"-",'Experimental Description'!$B$2,"-",'Experimental Description'!$B$7,"-",'Experimental Description'!$C$5,"-",'Experimental Description'!$B$6,"-","Line ",'Record Sheet'!A93)</f>
        <v>E17-001679-AZD3293-AZ13530938-310117-1-Line 92</v>
      </c>
      <c r="R93" s="150" t="str">
        <f t="shared" si="105"/>
        <v>AZD3293</v>
      </c>
      <c r="S93" s="150" t="str">
        <f t="shared" si="106"/>
        <v>E17-001679</v>
      </c>
      <c r="T93" s="150" t="str">
        <f t="shared" si="107"/>
        <v>Holly Carter</v>
      </c>
      <c r="U93" s="150" t="str">
        <f t="shared" si="108"/>
        <v>31-01-17</v>
      </c>
      <c r="V93" s="150" t="str">
        <f t="shared" si="109"/>
        <v>1</v>
      </c>
      <c r="W93" s="150" t="str">
        <f t="shared" si="110"/>
        <v>AZ13530938</v>
      </c>
      <c r="X93" s="150">
        <f t="shared" si="111"/>
        <v>0</v>
      </c>
      <c r="Y93" s="150">
        <f t="shared" si="112"/>
        <v>83</v>
      </c>
      <c r="Z93" s="150" t="str">
        <f t="shared" si="112"/>
        <v>Not Known</v>
      </c>
      <c r="AA93" s="150" t="str">
        <f t="shared" si="113"/>
        <v xml:space="preserve">Manual </v>
      </c>
      <c r="AB93" s="150" t="str">
        <f t="shared" si="114"/>
        <v>Excess Solid Manual</v>
      </c>
      <c r="AC93" s="150">
        <f t="shared" si="115"/>
        <v>0</v>
      </c>
      <c r="AD93" s="150">
        <f t="shared" si="116"/>
        <v>0</v>
      </c>
      <c r="AE93" s="150" t="str">
        <f t="shared" si="117"/>
        <v>No</v>
      </c>
      <c r="AF93" s="150">
        <f t="shared" si="118"/>
        <v>0</v>
      </c>
      <c r="AG93" s="150">
        <f t="shared" si="119"/>
        <v>0</v>
      </c>
      <c r="AH93" s="150" t="str">
        <f t="shared" si="120"/>
        <v>CC1=NC2(N=C1N)c3cc(Br)ccc3CC24CCCCC4</v>
      </c>
      <c r="AI93" s="150">
        <f t="shared" si="121"/>
        <v>5</v>
      </c>
      <c r="AJ93" s="150">
        <f t="shared" si="122"/>
        <v>100</v>
      </c>
      <c r="AK93" s="150">
        <f t="shared" si="123"/>
        <v>31</v>
      </c>
      <c r="AL93" s="150">
        <f t="shared" si="124"/>
        <v>9.9200999999999997</v>
      </c>
      <c r="AM93" s="150">
        <f t="shared" si="125"/>
        <v>0.10080543542907834</v>
      </c>
      <c r="AN93" s="150">
        <f t="shared" si="126"/>
        <v>0.99980000000000002</v>
      </c>
      <c r="AO93" s="150">
        <f t="shared" si="127"/>
        <v>32</v>
      </c>
      <c r="AP93" s="150">
        <f t="shared" si="128"/>
        <v>60</v>
      </c>
      <c r="AQ93" s="150" t="str">
        <f t="shared" si="129"/>
        <v>UPLC</v>
      </c>
      <c r="AR93" s="150" t="str">
        <f t="shared" si="130"/>
        <v>CH238</v>
      </c>
      <c r="AS93" s="150" t="str">
        <f t="shared" si="131"/>
        <v>Single Wavelength</v>
      </c>
      <c r="AT93" s="150" t="str">
        <f t="shared" si="132"/>
        <v>Chan_238,PC_Miscellaneous,AZD3293 - 0938 int - sol</v>
      </c>
      <c r="AU93" s="150" t="str">
        <f t="shared" si="133"/>
        <v>AZD3293 int</v>
      </c>
      <c r="AV93" s="150" t="str">
        <f t="shared" si="134"/>
        <v>HPLC filter vial</v>
      </c>
      <c r="AW93" s="150">
        <f t="shared" si="135"/>
        <v>500</v>
      </c>
      <c r="AX93" s="150">
        <f t="shared" si="136"/>
        <v>50</v>
      </c>
      <c r="AY93" s="150" t="str">
        <f t="shared" si="137"/>
        <v>Vortex</v>
      </c>
      <c r="AZ93" s="150">
        <f t="shared" si="138"/>
        <v>22</v>
      </c>
      <c r="BA93" s="150">
        <f t="shared" si="139"/>
        <v>20</v>
      </c>
      <c r="BB93" s="150">
        <f t="shared" si="140"/>
        <v>600</v>
      </c>
      <c r="BC93" s="150" t="str">
        <f t="shared" si="141"/>
        <v>Filter Vial</v>
      </c>
      <c r="BD93" s="150">
        <f t="shared" si="142"/>
        <v>40</v>
      </c>
      <c r="BE93" s="150">
        <f t="shared" si="143"/>
        <v>1200</v>
      </c>
      <c r="BF93" s="150" t="str">
        <f t="shared" si="144"/>
        <v>Pipette - PDT</v>
      </c>
      <c r="BG93" s="150">
        <f t="shared" si="145"/>
        <v>50</v>
      </c>
      <c r="BH93" s="150">
        <f t="shared" si="146"/>
        <v>0</v>
      </c>
      <c r="BI93" s="150">
        <f t="shared" si="147"/>
        <v>0</v>
      </c>
      <c r="BJ93" s="150" t="str">
        <f t="shared" si="148"/>
        <v>Yes</v>
      </c>
      <c r="BK93" s="150" t="str">
        <f t="shared" si="149"/>
        <v>Yes</v>
      </c>
      <c r="BL93" s="150" t="str">
        <f t="shared" si="150"/>
        <v>Yes</v>
      </c>
      <c r="BM93" s="150" t="str">
        <f t="shared" si="151"/>
        <v>MeCN:Water (50:50)</v>
      </c>
      <c r="BN93" s="150" t="str">
        <f t="shared" si="152"/>
        <v>Pipette - ADT - 6 channel</v>
      </c>
      <c r="BO93" s="150">
        <f t="shared" si="153"/>
        <v>1200</v>
      </c>
      <c r="BP93" s="150">
        <f t="shared" si="154"/>
        <v>0</v>
      </c>
      <c r="BQ93" s="150" t="str">
        <f t="shared" si="155"/>
        <v>No</v>
      </c>
      <c r="BR93" s="150">
        <f t="shared" si="156"/>
        <v>3</v>
      </c>
      <c r="BS93" s="150">
        <f t="shared" si="157"/>
        <v>1</v>
      </c>
      <c r="BT93" s="150">
        <f t="shared" si="158"/>
        <v>284</v>
      </c>
      <c r="BU93" s="150">
        <f t="shared" si="159"/>
        <v>1</v>
      </c>
    </row>
    <row r="94" spans="1:73" x14ac:dyDescent="0.25">
      <c r="A94" s="1">
        <v>93</v>
      </c>
      <c r="C94" t="str">
        <f t="shared" si="102"/>
        <v/>
      </c>
      <c r="D94" t="str">
        <f t="shared" si="103"/>
        <v/>
      </c>
      <c r="E94" t="str">
        <f t="shared" si="104"/>
        <v/>
      </c>
      <c r="F94" s="56" t="e">
        <f>VLOOKUP(C94,'Experimental Design'!$A$2:$C$25,2)</f>
        <v>#N/A</v>
      </c>
      <c r="G94" s="51">
        <f>'Experimental Description'!$B$51</f>
        <v>284</v>
      </c>
      <c r="H94" s="51">
        <f>'Experimental Description'!$B$52</f>
        <v>1</v>
      </c>
      <c r="I94" t="e">
        <f>VLOOKUP(F94,'Experimental Design'!$B$1:$C$25,2)</f>
        <v>#N/A</v>
      </c>
      <c r="K94" s="59">
        <f>J94*Calibration!$L$17</f>
        <v>0</v>
      </c>
      <c r="L94" s="59" t="s">
        <v>277</v>
      </c>
      <c r="M94" s="51" t="s">
        <v>40</v>
      </c>
      <c r="N94" s="56" t="str">
        <f>IF(K94&lt;0.1,"Below LOD",IF(K94&gt;Calibration!$L$20,IF('Record Sheet'!L94="All in solution","Greater than experimental limits","Within experimental limits"),"Within experimental limits"))</f>
        <v>Below LOD</v>
      </c>
      <c r="O94" s="57" t="e">
        <f>VLOOKUP(F94,'Material Form-Pattern'!$A$4:$D$27,4,TRUE)</f>
        <v>#N/A</v>
      </c>
      <c r="Q94" s="150" t="str">
        <f>CONCATENATE('Experimental Description'!$B$3,"-",'Experimental Description'!$B$2,"-",'Experimental Description'!$B$7,"-",'Experimental Description'!$C$5,"-",'Experimental Description'!$B$6,"-","Line ",'Record Sheet'!A94)</f>
        <v>E17-001679-AZD3293-AZ13530938-310117-1-Line 93</v>
      </c>
      <c r="R94" s="150" t="str">
        <f t="shared" si="105"/>
        <v>AZD3293</v>
      </c>
      <c r="S94" s="150" t="str">
        <f t="shared" si="106"/>
        <v>E17-001679</v>
      </c>
      <c r="T94" s="150" t="str">
        <f t="shared" si="107"/>
        <v>Holly Carter</v>
      </c>
      <c r="U94" s="150" t="str">
        <f t="shared" si="108"/>
        <v>31-01-17</v>
      </c>
      <c r="V94" s="150" t="str">
        <f t="shared" si="109"/>
        <v>1</v>
      </c>
      <c r="W94" s="150" t="str">
        <f t="shared" si="110"/>
        <v>AZ13530938</v>
      </c>
      <c r="X94" s="150">
        <f t="shared" si="111"/>
        <v>0</v>
      </c>
      <c r="Y94" s="150">
        <f t="shared" si="112"/>
        <v>83</v>
      </c>
      <c r="Z94" s="150" t="str">
        <f t="shared" si="112"/>
        <v>Not Known</v>
      </c>
      <c r="AA94" s="150" t="str">
        <f t="shared" si="113"/>
        <v xml:space="preserve">Manual </v>
      </c>
      <c r="AB94" s="150" t="str">
        <f t="shared" si="114"/>
        <v>Excess Solid Manual</v>
      </c>
      <c r="AC94" s="150">
        <f t="shared" si="115"/>
        <v>0</v>
      </c>
      <c r="AD94" s="150">
        <f t="shared" si="116"/>
        <v>0</v>
      </c>
      <c r="AE94" s="150" t="str">
        <f t="shared" si="117"/>
        <v>No</v>
      </c>
      <c r="AF94" s="150">
        <f t="shared" si="118"/>
        <v>0</v>
      </c>
      <c r="AG94" s="150">
        <f t="shared" si="119"/>
        <v>0</v>
      </c>
      <c r="AH94" s="150" t="str">
        <f t="shared" si="120"/>
        <v>CC1=NC2(N=C1N)c3cc(Br)ccc3CC24CCCCC4</v>
      </c>
      <c r="AI94" s="150">
        <f t="shared" si="121"/>
        <v>5</v>
      </c>
      <c r="AJ94" s="150">
        <f t="shared" si="122"/>
        <v>100</v>
      </c>
      <c r="AK94" s="150">
        <f t="shared" si="123"/>
        <v>31</v>
      </c>
      <c r="AL94" s="150">
        <f t="shared" si="124"/>
        <v>9.9200999999999997</v>
      </c>
      <c r="AM94" s="150">
        <f t="shared" si="125"/>
        <v>0.10080543542907834</v>
      </c>
      <c r="AN94" s="150">
        <f t="shared" si="126"/>
        <v>0.99980000000000002</v>
      </c>
      <c r="AO94" s="150">
        <f t="shared" si="127"/>
        <v>32</v>
      </c>
      <c r="AP94" s="150">
        <f t="shared" si="128"/>
        <v>60</v>
      </c>
      <c r="AQ94" s="150" t="str">
        <f t="shared" si="129"/>
        <v>UPLC</v>
      </c>
      <c r="AR94" s="150" t="str">
        <f t="shared" si="130"/>
        <v>CH238</v>
      </c>
      <c r="AS94" s="150" t="str">
        <f t="shared" si="131"/>
        <v>Single Wavelength</v>
      </c>
      <c r="AT94" s="150" t="str">
        <f t="shared" si="132"/>
        <v>Chan_238,PC_Miscellaneous,AZD3293 - 0938 int - sol</v>
      </c>
      <c r="AU94" s="150" t="str">
        <f t="shared" si="133"/>
        <v>AZD3293 int</v>
      </c>
      <c r="AV94" s="150" t="str">
        <f t="shared" si="134"/>
        <v>HPLC filter vial</v>
      </c>
      <c r="AW94" s="150">
        <f t="shared" si="135"/>
        <v>500</v>
      </c>
      <c r="AX94" s="150">
        <f t="shared" si="136"/>
        <v>50</v>
      </c>
      <c r="AY94" s="150" t="str">
        <f t="shared" si="137"/>
        <v>Vortex</v>
      </c>
      <c r="AZ94" s="150">
        <f t="shared" si="138"/>
        <v>22</v>
      </c>
      <c r="BA94" s="150">
        <f t="shared" si="139"/>
        <v>20</v>
      </c>
      <c r="BB94" s="150">
        <f t="shared" si="140"/>
        <v>600</v>
      </c>
      <c r="BC94" s="150" t="str">
        <f t="shared" si="141"/>
        <v>Filter Vial</v>
      </c>
      <c r="BD94" s="150">
        <f t="shared" si="142"/>
        <v>40</v>
      </c>
      <c r="BE94" s="150">
        <f t="shared" si="143"/>
        <v>1200</v>
      </c>
      <c r="BF94" s="150" t="str">
        <f t="shared" si="144"/>
        <v>Pipette - PDT</v>
      </c>
      <c r="BG94" s="150">
        <f t="shared" si="145"/>
        <v>50</v>
      </c>
      <c r="BH94" s="150">
        <f t="shared" si="146"/>
        <v>0</v>
      </c>
      <c r="BI94" s="150">
        <f t="shared" si="147"/>
        <v>0</v>
      </c>
      <c r="BJ94" s="150" t="str">
        <f t="shared" si="148"/>
        <v>Yes</v>
      </c>
      <c r="BK94" s="150" t="str">
        <f t="shared" si="149"/>
        <v>Yes</v>
      </c>
      <c r="BL94" s="150" t="str">
        <f t="shared" si="150"/>
        <v>Yes</v>
      </c>
      <c r="BM94" s="150" t="str">
        <f t="shared" si="151"/>
        <v>MeCN:Water (50:50)</v>
      </c>
      <c r="BN94" s="150" t="str">
        <f t="shared" si="152"/>
        <v>Pipette - ADT - 6 channel</v>
      </c>
      <c r="BO94" s="150">
        <f t="shared" si="153"/>
        <v>1200</v>
      </c>
      <c r="BP94" s="150">
        <f t="shared" si="154"/>
        <v>0</v>
      </c>
      <c r="BQ94" s="150" t="str">
        <f t="shared" si="155"/>
        <v>No</v>
      </c>
      <c r="BR94" s="150">
        <f t="shared" si="156"/>
        <v>3</v>
      </c>
      <c r="BS94" s="150">
        <f t="shared" si="157"/>
        <v>1</v>
      </c>
      <c r="BT94" s="150">
        <f t="shared" si="158"/>
        <v>284</v>
      </c>
      <c r="BU94" s="150">
        <f t="shared" si="159"/>
        <v>1</v>
      </c>
    </row>
    <row r="95" spans="1:73" x14ac:dyDescent="0.25">
      <c r="A95" s="1">
        <v>94</v>
      </c>
      <c r="C95" t="str">
        <f t="shared" si="102"/>
        <v/>
      </c>
      <c r="D95" t="str">
        <f t="shared" si="103"/>
        <v/>
      </c>
      <c r="E95" t="str">
        <f t="shared" si="104"/>
        <v/>
      </c>
      <c r="F95" s="56" t="e">
        <f>VLOOKUP(C95,'Experimental Design'!$A$2:$C$25,2)</f>
        <v>#N/A</v>
      </c>
      <c r="G95" s="51">
        <f>'Experimental Description'!$B$51</f>
        <v>284</v>
      </c>
      <c r="H95" s="51">
        <f>'Experimental Description'!$B$52</f>
        <v>1</v>
      </c>
      <c r="I95" t="e">
        <f>VLOOKUP(F95,'Experimental Design'!$B$1:$C$25,2)</f>
        <v>#N/A</v>
      </c>
      <c r="K95" s="59">
        <f>J95*Calibration!$L$17</f>
        <v>0</v>
      </c>
      <c r="L95" s="59" t="s">
        <v>277</v>
      </c>
      <c r="M95" s="51" t="s">
        <v>40</v>
      </c>
      <c r="N95" s="56" t="str">
        <f>IF(K95&lt;0.1,"Below LOD",IF(K95&gt;Calibration!$L$20,IF('Record Sheet'!L95="All in solution","Greater than experimental limits","Within experimental limits"),"Within experimental limits"))</f>
        <v>Below LOD</v>
      </c>
      <c r="O95" s="57" t="e">
        <f>VLOOKUP(F95,'Material Form-Pattern'!$A$4:$D$27,4,TRUE)</f>
        <v>#N/A</v>
      </c>
      <c r="Q95" s="150" t="str">
        <f>CONCATENATE('Experimental Description'!$B$3,"-",'Experimental Description'!$B$2,"-",'Experimental Description'!$B$7,"-",'Experimental Description'!$C$5,"-",'Experimental Description'!$B$6,"-","Line ",'Record Sheet'!A95)</f>
        <v>E17-001679-AZD3293-AZ13530938-310117-1-Line 94</v>
      </c>
      <c r="R95" s="150" t="str">
        <f t="shared" si="105"/>
        <v>AZD3293</v>
      </c>
      <c r="S95" s="150" t="str">
        <f t="shared" si="106"/>
        <v>E17-001679</v>
      </c>
      <c r="T95" s="150" t="str">
        <f t="shared" si="107"/>
        <v>Holly Carter</v>
      </c>
      <c r="U95" s="150" t="str">
        <f t="shared" si="108"/>
        <v>31-01-17</v>
      </c>
      <c r="V95" s="150" t="str">
        <f t="shared" si="109"/>
        <v>1</v>
      </c>
      <c r="W95" s="150" t="str">
        <f t="shared" si="110"/>
        <v>AZ13530938</v>
      </c>
      <c r="X95" s="150">
        <f t="shared" si="111"/>
        <v>0</v>
      </c>
      <c r="Y95" s="150">
        <f t="shared" si="112"/>
        <v>83</v>
      </c>
      <c r="Z95" s="150" t="str">
        <f t="shared" si="112"/>
        <v>Not Known</v>
      </c>
      <c r="AA95" s="150" t="str">
        <f t="shared" si="113"/>
        <v xml:space="preserve">Manual </v>
      </c>
      <c r="AB95" s="150" t="str">
        <f t="shared" si="114"/>
        <v>Excess Solid Manual</v>
      </c>
      <c r="AC95" s="150">
        <f t="shared" si="115"/>
        <v>0</v>
      </c>
      <c r="AD95" s="150">
        <f t="shared" si="116"/>
        <v>0</v>
      </c>
      <c r="AE95" s="150" t="str">
        <f t="shared" si="117"/>
        <v>No</v>
      </c>
      <c r="AF95" s="150">
        <f t="shared" si="118"/>
        <v>0</v>
      </c>
      <c r="AG95" s="150">
        <f t="shared" si="119"/>
        <v>0</v>
      </c>
      <c r="AH95" s="150" t="str">
        <f t="shared" si="120"/>
        <v>CC1=NC2(N=C1N)c3cc(Br)ccc3CC24CCCCC4</v>
      </c>
      <c r="AI95" s="150">
        <f t="shared" si="121"/>
        <v>5</v>
      </c>
      <c r="AJ95" s="150">
        <f t="shared" si="122"/>
        <v>100</v>
      </c>
      <c r="AK95" s="150">
        <f t="shared" si="123"/>
        <v>31</v>
      </c>
      <c r="AL95" s="150">
        <f t="shared" si="124"/>
        <v>9.9200999999999997</v>
      </c>
      <c r="AM95" s="150">
        <f t="shared" si="125"/>
        <v>0.10080543542907834</v>
      </c>
      <c r="AN95" s="150">
        <f t="shared" si="126"/>
        <v>0.99980000000000002</v>
      </c>
      <c r="AO95" s="150">
        <f t="shared" si="127"/>
        <v>32</v>
      </c>
      <c r="AP95" s="150">
        <f t="shared" si="128"/>
        <v>60</v>
      </c>
      <c r="AQ95" s="150" t="str">
        <f t="shared" si="129"/>
        <v>UPLC</v>
      </c>
      <c r="AR95" s="150" t="str">
        <f t="shared" si="130"/>
        <v>CH238</v>
      </c>
      <c r="AS95" s="150" t="str">
        <f t="shared" si="131"/>
        <v>Single Wavelength</v>
      </c>
      <c r="AT95" s="150" t="str">
        <f t="shared" si="132"/>
        <v>Chan_238,PC_Miscellaneous,AZD3293 - 0938 int - sol</v>
      </c>
      <c r="AU95" s="150" t="str">
        <f t="shared" si="133"/>
        <v>AZD3293 int</v>
      </c>
      <c r="AV95" s="150" t="str">
        <f t="shared" si="134"/>
        <v>HPLC filter vial</v>
      </c>
      <c r="AW95" s="150">
        <f t="shared" si="135"/>
        <v>500</v>
      </c>
      <c r="AX95" s="150">
        <f t="shared" si="136"/>
        <v>50</v>
      </c>
      <c r="AY95" s="150" t="str">
        <f t="shared" si="137"/>
        <v>Vortex</v>
      </c>
      <c r="AZ95" s="150">
        <f t="shared" si="138"/>
        <v>22</v>
      </c>
      <c r="BA95" s="150">
        <f t="shared" si="139"/>
        <v>20</v>
      </c>
      <c r="BB95" s="150">
        <f t="shared" si="140"/>
        <v>600</v>
      </c>
      <c r="BC95" s="150" t="str">
        <f t="shared" si="141"/>
        <v>Filter Vial</v>
      </c>
      <c r="BD95" s="150">
        <f t="shared" si="142"/>
        <v>40</v>
      </c>
      <c r="BE95" s="150">
        <f t="shared" si="143"/>
        <v>1200</v>
      </c>
      <c r="BF95" s="150" t="str">
        <f t="shared" si="144"/>
        <v>Pipette - PDT</v>
      </c>
      <c r="BG95" s="150">
        <f t="shared" si="145"/>
        <v>50</v>
      </c>
      <c r="BH95" s="150">
        <f t="shared" si="146"/>
        <v>0</v>
      </c>
      <c r="BI95" s="150">
        <f t="shared" si="147"/>
        <v>0</v>
      </c>
      <c r="BJ95" s="150" t="str">
        <f t="shared" si="148"/>
        <v>Yes</v>
      </c>
      <c r="BK95" s="150" t="str">
        <f t="shared" si="149"/>
        <v>Yes</v>
      </c>
      <c r="BL95" s="150" t="str">
        <f t="shared" si="150"/>
        <v>Yes</v>
      </c>
      <c r="BM95" s="150" t="str">
        <f t="shared" si="151"/>
        <v>MeCN:Water (50:50)</v>
      </c>
      <c r="BN95" s="150" t="str">
        <f t="shared" si="152"/>
        <v>Pipette - ADT - 6 channel</v>
      </c>
      <c r="BO95" s="150">
        <f t="shared" si="153"/>
        <v>1200</v>
      </c>
      <c r="BP95" s="150">
        <f t="shared" si="154"/>
        <v>0</v>
      </c>
      <c r="BQ95" s="150" t="str">
        <f t="shared" si="155"/>
        <v>No</v>
      </c>
      <c r="BR95" s="150">
        <f t="shared" si="156"/>
        <v>3</v>
      </c>
      <c r="BS95" s="150">
        <f t="shared" si="157"/>
        <v>1</v>
      </c>
      <c r="BT95" s="150">
        <f t="shared" si="158"/>
        <v>284</v>
      </c>
      <c r="BU95" s="150">
        <f t="shared" si="159"/>
        <v>1</v>
      </c>
    </row>
    <row r="96" spans="1:73" x14ac:dyDescent="0.25">
      <c r="A96" s="1">
        <v>95</v>
      </c>
      <c r="C96" t="str">
        <f t="shared" si="102"/>
        <v/>
      </c>
      <c r="D96" t="str">
        <f t="shared" si="103"/>
        <v/>
      </c>
      <c r="E96" t="str">
        <f t="shared" si="104"/>
        <v/>
      </c>
      <c r="F96" s="56" t="e">
        <f>VLOOKUP(C96,'Experimental Design'!$A$2:$C$25,2)</f>
        <v>#N/A</v>
      </c>
      <c r="G96" s="51">
        <f>'Experimental Description'!$B$51</f>
        <v>284</v>
      </c>
      <c r="H96" s="51">
        <f>'Experimental Description'!$B$52</f>
        <v>1</v>
      </c>
      <c r="I96" t="e">
        <f>VLOOKUP(F96,'Experimental Design'!$B$1:$C$25,2)</f>
        <v>#N/A</v>
      </c>
      <c r="K96" s="59">
        <f>J96*Calibration!$L$17</f>
        <v>0</v>
      </c>
      <c r="L96" s="59" t="s">
        <v>277</v>
      </c>
      <c r="M96" s="51" t="s">
        <v>40</v>
      </c>
      <c r="N96" s="56" t="str">
        <f>IF(K96&lt;0.1,"Below LOD",IF(K96&gt;Calibration!$L$20,IF('Record Sheet'!L96="All in solution","Greater than experimental limits","Within experimental limits"),"Within experimental limits"))</f>
        <v>Below LOD</v>
      </c>
      <c r="O96" s="57" t="e">
        <f>VLOOKUP(F96,'Material Form-Pattern'!$A$4:$D$27,4,TRUE)</f>
        <v>#N/A</v>
      </c>
      <c r="Q96" s="150" t="str">
        <f>CONCATENATE('Experimental Description'!$B$3,"-",'Experimental Description'!$B$2,"-",'Experimental Description'!$B$7,"-",'Experimental Description'!$C$5,"-",'Experimental Description'!$B$6,"-","Line ",'Record Sheet'!A96)</f>
        <v>E17-001679-AZD3293-AZ13530938-310117-1-Line 95</v>
      </c>
      <c r="R96" s="150" t="str">
        <f t="shared" si="105"/>
        <v>AZD3293</v>
      </c>
      <c r="S96" s="150" t="str">
        <f t="shared" si="106"/>
        <v>E17-001679</v>
      </c>
      <c r="T96" s="150" t="str">
        <f t="shared" si="107"/>
        <v>Holly Carter</v>
      </c>
      <c r="U96" s="150" t="str">
        <f t="shared" si="108"/>
        <v>31-01-17</v>
      </c>
      <c r="V96" s="150" t="str">
        <f t="shared" si="109"/>
        <v>1</v>
      </c>
      <c r="W96" s="150" t="str">
        <f t="shared" si="110"/>
        <v>AZ13530938</v>
      </c>
      <c r="X96" s="150">
        <f t="shared" si="111"/>
        <v>0</v>
      </c>
      <c r="Y96" s="150">
        <f t="shared" si="112"/>
        <v>83</v>
      </c>
      <c r="Z96" s="150" t="str">
        <f t="shared" si="112"/>
        <v>Not Known</v>
      </c>
      <c r="AA96" s="150" t="str">
        <f t="shared" si="113"/>
        <v xml:space="preserve">Manual </v>
      </c>
      <c r="AB96" s="150" t="str">
        <f t="shared" si="114"/>
        <v>Excess Solid Manual</v>
      </c>
      <c r="AC96" s="150">
        <f t="shared" si="115"/>
        <v>0</v>
      </c>
      <c r="AD96" s="150">
        <f t="shared" si="116"/>
        <v>0</v>
      </c>
      <c r="AE96" s="150" t="str">
        <f t="shared" si="117"/>
        <v>No</v>
      </c>
      <c r="AF96" s="150">
        <f t="shared" si="118"/>
        <v>0</v>
      </c>
      <c r="AG96" s="150">
        <f t="shared" si="119"/>
        <v>0</v>
      </c>
      <c r="AH96" s="150" t="str">
        <f t="shared" si="120"/>
        <v>CC1=NC2(N=C1N)c3cc(Br)ccc3CC24CCCCC4</v>
      </c>
      <c r="AI96" s="150">
        <f t="shared" si="121"/>
        <v>5</v>
      </c>
      <c r="AJ96" s="150">
        <f t="shared" si="122"/>
        <v>100</v>
      </c>
      <c r="AK96" s="150">
        <f t="shared" si="123"/>
        <v>31</v>
      </c>
      <c r="AL96" s="150">
        <f t="shared" si="124"/>
        <v>9.9200999999999997</v>
      </c>
      <c r="AM96" s="150">
        <f t="shared" si="125"/>
        <v>0.10080543542907834</v>
      </c>
      <c r="AN96" s="150">
        <f t="shared" si="126"/>
        <v>0.99980000000000002</v>
      </c>
      <c r="AO96" s="150">
        <f t="shared" si="127"/>
        <v>32</v>
      </c>
      <c r="AP96" s="150">
        <f t="shared" si="128"/>
        <v>60</v>
      </c>
      <c r="AQ96" s="150" t="str">
        <f t="shared" si="129"/>
        <v>UPLC</v>
      </c>
      <c r="AR96" s="150" t="str">
        <f t="shared" si="130"/>
        <v>CH238</v>
      </c>
      <c r="AS96" s="150" t="str">
        <f t="shared" si="131"/>
        <v>Single Wavelength</v>
      </c>
      <c r="AT96" s="150" t="str">
        <f t="shared" si="132"/>
        <v>Chan_238,PC_Miscellaneous,AZD3293 - 0938 int - sol</v>
      </c>
      <c r="AU96" s="150" t="str">
        <f t="shared" si="133"/>
        <v>AZD3293 int</v>
      </c>
      <c r="AV96" s="150" t="str">
        <f t="shared" si="134"/>
        <v>HPLC filter vial</v>
      </c>
      <c r="AW96" s="150">
        <f t="shared" si="135"/>
        <v>500</v>
      </c>
      <c r="AX96" s="150">
        <f t="shared" si="136"/>
        <v>50</v>
      </c>
      <c r="AY96" s="150" t="str">
        <f t="shared" si="137"/>
        <v>Vortex</v>
      </c>
      <c r="AZ96" s="150">
        <f t="shared" si="138"/>
        <v>22</v>
      </c>
      <c r="BA96" s="150">
        <f t="shared" si="139"/>
        <v>20</v>
      </c>
      <c r="BB96" s="150">
        <f t="shared" si="140"/>
        <v>600</v>
      </c>
      <c r="BC96" s="150" t="str">
        <f t="shared" si="141"/>
        <v>Filter Vial</v>
      </c>
      <c r="BD96" s="150">
        <f t="shared" si="142"/>
        <v>40</v>
      </c>
      <c r="BE96" s="150">
        <f t="shared" si="143"/>
        <v>1200</v>
      </c>
      <c r="BF96" s="150" t="str">
        <f t="shared" si="144"/>
        <v>Pipette - PDT</v>
      </c>
      <c r="BG96" s="150">
        <f t="shared" si="145"/>
        <v>50</v>
      </c>
      <c r="BH96" s="150">
        <f t="shared" si="146"/>
        <v>0</v>
      </c>
      <c r="BI96" s="150">
        <f t="shared" si="147"/>
        <v>0</v>
      </c>
      <c r="BJ96" s="150" t="str">
        <f t="shared" si="148"/>
        <v>Yes</v>
      </c>
      <c r="BK96" s="150" t="str">
        <f t="shared" si="149"/>
        <v>Yes</v>
      </c>
      <c r="BL96" s="150" t="str">
        <f t="shared" si="150"/>
        <v>Yes</v>
      </c>
      <c r="BM96" s="150" t="str">
        <f t="shared" si="151"/>
        <v>MeCN:Water (50:50)</v>
      </c>
      <c r="BN96" s="150" t="str">
        <f t="shared" si="152"/>
        <v>Pipette - ADT - 6 channel</v>
      </c>
      <c r="BO96" s="150">
        <f t="shared" si="153"/>
        <v>1200</v>
      </c>
      <c r="BP96" s="150">
        <f t="shared" si="154"/>
        <v>0</v>
      </c>
      <c r="BQ96" s="150" t="str">
        <f t="shared" si="155"/>
        <v>No</v>
      </c>
      <c r="BR96" s="150">
        <f t="shared" si="156"/>
        <v>3</v>
      </c>
      <c r="BS96" s="150">
        <f t="shared" si="157"/>
        <v>1</v>
      </c>
      <c r="BT96" s="150">
        <f t="shared" si="158"/>
        <v>284</v>
      </c>
      <c r="BU96" s="150">
        <f t="shared" si="159"/>
        <v>1</v>
      </c>
    </row>
    <row r="97" spans="1:73" x14ac:dyDescent="0.25">
      <c r="A97" s="1">
        <v>96</v>
      </c>
      <c r="C97" t="str">
        <f t="shared" si="102"/>
        <v/>
      </c>
      <c r="D97" t="str">
        <f t="shared" si="103"/>
        <v/>
      </c>
      <c r="E97" t="str">
        <f t="shared" si="104"/>
        <v/>
      </c>
      <c r="F97" s="56" t="e">
        <f>VLOOKUP(C97,'Experimental Design'!$A$2:$C$25,2)</f>
        <v>#N/A</v>
      </c>
      <c r="G97" s="51">
        <f>'Experimental Description'!$B$51</f>
        <v>284</v>
      </c>
      <c r="H97" s="51">
        <f>'Experimental Description'!$B$52</f>
        <v>1</v>
      </c>
      <c r="I97" t="e">
        <f>VLOOKUP(F97,'Experimental Design'!$B$1:$C$25,2)</f>
        <v>#N/A</v>
      </c>
      <c r="K97" s="59">
        <f>J97*Calibration!$L$17</f>
        <v>0</v>
      </c>
      <c r="L97" s="59" t="s">
        <v>277</v>
      </c>
      <c r="M97" s="51" t="s">
        <v>40</v>
      </c>
      <c r="N97" s="56" t="str">
        <f>IF(K97&lt;0.1,"Below LOD",IF(K97&gt;Calibration!$L$20,IF('Record Sheet'!L97="All in solution","Greater than experimental limits","Within experimental limits"),"Within experimental limits"))</f>
        <v>Below LOD</v>
      </c>
      <c r="O97" s="57" t="e">
        <f>VLOOKUP(F97,'Material Form-Pattern'!$A$4:$D$27,4,TRUE)</f>
        <v>#N/A</v>
      </c>
      <c r="Q97" s="150" t="str">
        <f>CONCATENATE('Experimental Description'!$B$3,"-",'Experimental Description'!$B$2,"-",'Experimental Description'!$B$7,"-",'Experimental Description'!$C$5,"-",'Experimental Description'!$B$6,"-","Line ",'Record Sheet'!A97)</f>
        <v>E17-001679-AZD3293-AZ13530938-310117-1-Line 96</v>
      </c>
      <c r="R97" s="150" t="str">
        <f t="shared" si="105"/>
        <v>AZD3293</v>
      </c>
      <c r="S97" s="150" t="str">
        <f t="shared" si="106"/>
        <v>E17-001679</v>
      </c>
      <c r="T97" s="150" t="str">
        <f t="shared" si="107"/>
        <v>Holly Carter</v>
      </c>
      <c r="U97" s="150" t="str">
        <f t="shared" si="108"/>
        <v>31-01-17</v>
      </c>
      <c r="V97" s="150" t="str">
        <f t="shared" si="109"/>
        <v>1</v>
      </c>
      <c r="W97" s="150" t="str">
        <f t="shared" si="110"/>
        <v>AZ13530938</v>
      </c>
      <c r="X97" s="150">
        <f t="shared" si="111"/>
        <v>0</v>
      </c>
      <c r="Y97" s="150">
        <f t="shared" si="112"/>
        <v>83</v>
      </c>
      <c r="Z97" s="150" t="str">
        <f t="shared" si="112"/>
        <v>Not Known</v>
      </c>
      <c r="AA97" s="150" t="str">
        <f t="shared" si="113"/>
        <v xml:space="preserve">Manual </v>
      </c>
      <c r="AB97" s="150" t="str">
        <f t="shared" si="114"/>
        <v>Excess Solid Manual</v>
      </c>
      <c r="AC97" s="150">
        <f t="shared" si="115"/>
        <v>0</v>
      </c>
      <c r="AD97" s="150">
        <f t="shared" si="116"/>
        <v>0</v>
      </c>
      <c r="AE97" s="150" t="str">
        <f t="shared" si="117"/>
        <v>No</v>
      </c>
      <c r="AF97" s="150">
        <f t="shared" si="118"/>
        <v>0</v>
      </c>
      <c r="AG97" s="150">
        <f t="shared" si="119"/>
        <v>0</v>
      </c>
      <c r="AH97" s="150" t="str">
        <f t="shared" si="120"/>
        <v>CC1=NC2(N=C1N)c3cc(Br)ccc3CC24CCCCC4</v>
      </c>
      <c r="AI97" s="150">
        <f t="shared" si="121"/>
        <v>5</v>
      </c>
      <c r="AJ97" s="150">
        <f t="shared" si="122"/>
        <v>100</v>
      </c>
      <c r="AK97" s="150">
        <f t="shared" si="123"/>
        <v>31</v>
      </c>
      <c r="AL97" s="150">
        <f t="shared" si="124"/>
        <v>9.9200999999999997</v>
      </c>
      <c r="AM97" s="150">
        <f t="shared" si="125"/>
        <v>0.10080543542907834</v>
      </c>
      <c r="AN97" s="150">
        <f t="shared" si="126"/>
        <v>0.99980000000000002</v>
      </c>
      <c r="AO97" s="150">
        <f t="shared" si="127"/>
        <v>32</v>
      </c>
      <c r="AP97" s="150">
        <f t="shared" si="128"/>
        <v>60</v>
      </c>
      <c r="AQ97" s="150" t="str">
        <f t="shared" si="129"/>
        <v>UPLC</v>
      </c>
      <c r="AR97" s="150" t="str">
        <f t="shared" si="130"/>
        <v>CH238</v>
      </c>
      <c r="AS97" s="150" t="str">
        <f t="shared" si="131"/>
        <v>Single Wavelength</v>
      </c>
      <c r="AT97" s="150" t="str">
        <f t="shared" si="132"/>
        <v>Chan_238,PC_Miscellaneous,AZD3293 - 0938 int - sol</v>
      </c>
      <c r="AU97" s="150" t="str">
        <f t="shared" si="133"/>
        <v>AZD3293 int</v>
      </c>
      <c r="AV97" s="150" t="str">
        <f t="shared" si="134"/>
        <v>HPLC filter vial</v>
      </c>
      <c r="AW97" s="150">
        <f t="shared" si="135"/>
        <v>500</v>
      </c>
      <c r="AX97" s="150">
        <f t="shared" si="136"/>
        <v>50</v>
      </c>
      <c r="AY97" s="150" t="str">
        <f t="shared" si="137"/>
        <v>Vortex</v>
      </c>
      <c r="AZ97" s="150">
        <f t="shared" si="138"/>
        <v>22</v>
      </c>
      <c r="BA97" s="150">
        <f t="shared" si="139"/>
        <v>20</v>
      </c>
      <c r="BB97" s="150">
        <f t="shared" si="140"/>
        <v>600</v>
      </c>
      <c r="BC97" s="150" t="str">
        <f t="shared" si="141"/>
        <v>Filter Vial</v>
      </c>
      <c r="BD97" s="150">
        <f t="shared" si="142"/>
        <v>40</v>
      </c>
      <c r="BE97" s="150">
        <f t="shared" si="143"/>
        <v>1200</v>
      </c>
      <c r="BF97" s="150" t="str">
        <f t="shared" si="144"/>
        <v>Pipette - PDT</v>
      </c>
      <c r="BG97" s="150">
        <f t="shared" si="145"/>
        <v>50</v>
      </c>
      <c r="BH97" s="150">
        <f t="shared" si="146"/>
        <v>0</v>
      </c>
      <c r="BI97" s="150">
        <f t="shared" si="147"/>
        <v>0</v>
      </c>
      <c r="BJ97" s="150" t="str">
        <f t="shared" si="148"/>
        <v>Yes</v>
      </c>
      <c r="BK97" s="150" t="str">
        <f t="shared" si="149"/>
        <v>Yes</v>
      </c>
      <c r="BL97" s="150" t="str">
        <f t="shared" si="150"/>
        <v>Yes</v>
      </c>
      <c r="BM97" s="150" t="str">
        <f t="shared" si="151"/>
        <v>MeCN:Water (50:50)</v>
      </c>
      <c r="BN97" s="150" t="str">
        <f t="shared" si="152"/>
        <v>Pipette - ADT - 6 channel</v>
      </c>
      <c r="BO97" s="150">
        <f t="shared" si="153"/>
        <v>1200</v>
      </c>
      <c r="BP97" s="150">
        <f t="shared" si="154"/>
        <v>0</v>
      </c>
      <c r="BQ97" s="150" t="str">
        <f t="shared" si="155"/>
        <v>No</v>
      </c>
      <c r="BR97" s="150">
        <f t="shared" si="156"/>
        <v>3</v>
      </c>
      <c r="BS97" s="150">
        <f t="shared" si="157"/>
        <v>1</v>
      </c>
      <c r="BT97" s="150">
        <f t="shared" si="158"/>
        <v>284</v>
      </c>
      <c r="BU97" s="150">
        <f t="shared" si="159"/>
        <v>1</v>
      </c>
    </row>
    <row r="98" spans="1:73" x14ac:dyDescent="0.25">
      <c r="A98" s="1">
        <v>97</v>
      </c>
      <c r="C98" t="str">
        <f t="shared" si="102"/>
        <v/>
      </c>
      <c r="D98" t="str">
        <f t="shared" si="103"/>
        <v/>
      </c>
      <c r="E98" t="str">
        <f t="shared" si="104"/>
        <v/>
      </c>
      <c r="F98" s="56" t="e">
        <f>VLOOKUP(C98,'Experimental Design'!$A$2:$C$25,2)</f>
        <v>#N/A</v>
      </c>
      <c r="G98" s="51">
        <f>'Experimental Description'!$B$51</f>
        <v>284</v>
      </c>
      <c r="H98" s="51">
        <f>'Experimental Description'!$B$52</f>
        <v>1</v>
      </c>
      <c r="I98" t="e">
        <f>VLOOKUP(F98,'Experimental Design'!$B$1:$C$25,2)</f>
        <v>#N/A</v>
      </c>
      <c r="K98" s="59">
        <f>J98*Calibration!$L$17</f>
        <v>0</v>
      </c>
      <c r="L98" s="59" t="s">
        <v>277</v>
      </c>
      <c r="M98" s="51" t="s">
        <v>40</v>
      </c>
      <c r="N98" s="56" t="str">
        <f>IF(K98&lt;0.1,"Below LOD",IF(K98&gt;Calibration!$L$20,IF('Record Sheet'!L98="All in solution","Greater than experimental limits","Within experimental limits"),"Within experimental limits"))</f>
        <v>Below LOD</v>
      </c>
      <c r="O98" s="57" t="e">
        <f>VLOOKUP(F98,'Material Form-Pattern'!$A$4:$D$27,4,TRUE)</f>
        <v>#N/A</v>
      </c>
      <c r="Q98" s="150" t="str">
        <f>CONCATENATE('Experimental Description'!$B$3,"-",'Experimental Description'!$B$2,"-",'Experimental Description'!$B$7,"-",'Experimental Description'!$C$5,"-",'Experimental Description'!$B$6,"-","Line ",'Record Sheet'!A98)</f>
        <v>E17-001679-AZD3293-AZ13530938-310117-1-Line 97</v>
      </c>
      <c r="R98" s="150" t="str">
        <f t="shared" si="105"/>
        <v>AZD3293</v>
      </c>
      <c r="S98" s="150" t="str">
        <f t="shared" si="106"/>
        <v>E17-001679</v>
      </c>
      <c r="T98" s="150" t="str">
        <f t="shared" si="107"/>
        <v>Holly Carter</v>
      </c>
      <c r="U98" s="150" t="str">
        <f t="shared" si="108"/>
        <v>31-01-17</v>
      </c>
      <c r="V98" s="150" t="str">
        <f t="shared" si="109"/>
        <v>1</v>
      </c>
      <c r="W98" s="150" t="str">
        <f t="shared" si="110"/>
        <v>AZ13530938</v>
      </c>
      <c r="X98" s="150">
        <f t="shared" si="111"/>
        <v>0</v>
      </c>
      <c r="Y98" s="150">
        <f t="shared" si="112"/>
        <v>83</v>
      </c>
      <c r="Z98" s="150" t="str">
        <f t="shared" si="112"/>
        <v>Not Known</v>
      </c>
      <c r="AA98" s="150" t="str">
        <f t="shared" si="113"/>
        <v xml:space="preserve">Manual </v>
      </c>
      <c r="AB98" s="150" t="str">
        <f t="shared" si="114"/>
        <v>Excess Solid Manual</v>
      </c>
      <c r="AC98" s="150">
        <f t="shared" si="115"/>
        <v>0</v>
      </c>
      <c r="AD98" s="150">
        <f t="shared" si="116"/>
        <v>0</v>
      </c>
      <c r="AE98" s="150" t="str">
        <f t="shared" si="117"/>
        <v>No</v>
      </c>
      <c r="AF98" s="150">
        <f t="shared" si="118"/>
        <v>0</v>
      </c>
      <c r="AG98" s="150">
        <f t="shared" si="119"/>
        <v>0</v>
      </c>
      <c r="AH98" s="150" t="str">
        <f t="shared" si="120"/>
        <v>CC1=NC2(N=C1N)c3cc(Br)ccc3CC24CCCCC4</v>
      </c>
      <c r="AI98" s="150">
        <f t="shared" si="121"/>
        <v>5</v>
      </c>
      <c r="AJ98" s="150">
        <f t="shared" si="122"/>
        <v>100</v>
      </c>
      <c r="AK98" s="150">
        <f t="shared" si="123"/>
        <v>31</v>
      </c>
      <c r="AL98" s="150">
        <f t="shared" si="124"/>
        <v>9.9200999999999997</v>
      </c>
      <c r="AM98" s="150">
        <f t="shared" si="125"/>
        <v>0.10080543542907834</v>
      </c>
      <c r="AN98" s="150">
        <f t="shared" si="126"/>
        <v>0.99980000000000002</v>
      </c>
      <c r="AO98" s="150">
        <f t="shared" si="127"/>
        <v>32</v>
      </c>
      <c r="AP98" s="150">
        <f t="shared" si="128"/>
        <v>60</v>
      </c>
      <c r="AQ98" s="150" t="str">
        <f t="shared" si="129"/>
        <v>UPLC</v>
      </c>
      <c r="AR98" s="150" t="str">
        <f t="shared" si="130"/>
        <v>CH238</v>
      </c>
      <c r="AS98" s="150" t="str">
        <f t="shared" si="131"/>
        <v>Single Wavelength</v>
      </c>
      <c r="AT98" s="150" t="str">
        <f t="shared" si="132"/>
        <v>Chan_238,PC_Miscellaneous,AZD3293 - 0938 int - sol</v>
      </c>
      <c r="AU98" s="150" t="str">
        <f t="shared" si="133"/>
        <v>AZD3293 int</v>
      </c>
      <c r="AV98" s="150" t="str">
        <f t="shared" si="134"/>
        <v>HPLC filter vial</v>
      </c>
      <c r="AW98" s="150">
        <f t="shared" si="135"/>
        <v>500</v>
      </c>
      <c r="AX98" s="150">
        <f t="shared" si="136"/>
        <v>50</v>
      </c>
      <c r="AY98" s="150" t="str">
        <f t="shared" si="137"/>
        <v>Vortex</v>
      </c>
      <c r="AZ98" s="150">
        <f t="shared" si="138"/>
        <v>22</v>
      </c>
      <c r="BA98" s="150">
        <f t="shared" si="139"/>
        <v>20</v>
      </c>
      <c r="BB98" s="150">
        <f t="shared" si="140"/>
        <v>600</v>
      </c>
      <c r="BC98" s="150" t="str">
        <f t="shared" si="141"/>
        <v>Filter Vial</v>
      </c>
      <c r="BD98" s="150">
        <f t="shared" si="142"/>
        <v>40</v>
      </c>
      <c r="BE98" s="150">
        <f t="shared" si="143"/>
        <v>1200</v>
      </c>
      <c r="BF98" s="150" t="str">
        <f t="shared" si="144"/>
        <v>Pipette - PDT</v>
      </c>
      <c r="BG98" s="150">
        <f t="shared" si="145"/>
        <v>50</v>
      </c>
      <c r="BH98" s="150">
        <f t="shared" si="146"/>
        <v>0</v>
      </c>
      <c r="BI98" s="150">
        <f t="shared" si="147"/>
        <v>0</v>
      </c>
      <c r="BJ98" s="150" t="str">
        <f t="shared" si="148"/>
        <v>Yes</v>
      </c>
      <c r="BK98" s="150" t="str">
        <f t="shared" si="149"/>
        <v>Yes</v>
      </c>
      <c r="BL98" s="150" t="str">
        <f t="shared" si="150"/>
        <v>Yes</v>
      </c>
      <c r="BM98" s="150" t="str">
        <f t="shared" si="151"/>
        <v>MeCN:Water (50:50)</v>
      </c>
      <c r="BN98" s="150" t="str">
        <f t="shared" si="152"/>
        <v>Pipette - ADT - 6 channel</v>
      </c>
      <c r="BO98" s="150">
        <f t="shared" si="153"/>
        <v>1200</v>
      </c>
      <c r="BP98" s="150">
        <f t="shared" si="154"/>
        <v>0</v>
      </c>
      <c r="BQ98" s="150" t="str">
        <f t="shared" si="155"/>
        <v>No</v>
      </c>
      <c r="BR98" s="150">
        <f t="shared" si="156"/>
        <v>3</v>
      </c>
      <c r="BS98" s="150">
        <f t="shared" si="157"/>
        <v>1</v>
      </c>
      <c r="BT98" s="150">
        <f t="shared" si="158"/>
        <v>284</v>
      </c>
      <c r="BU98" s="150">
        <f t="shared" si="159"/>
        <v>1</v>
      </c>
    </row>
    <row r="99" spans="1:73" x14ac:dyDescent="0.25">
      <c r="A99" s="1">
        <v>98</v>
      </c>
      <c r="C99" t="str">
        <f t="shared" si="102"/>
        <v/>
      </c>
      <c r="D99" t="str">
        <f t="shared" si="103"/>
        <v/>
      </c>
      <c r="E99" t="str">
        <f t="shared" si="104"/>
        <v/>
      </c>
      <c r="F99" s="56" t="e">
        <f>VLOOKUP(C99,'Experimental Design'!$A$2:$C$25,2)</f>
        <v>#N/A</v>
      </c>
      <c r="G99" s="51">
        <f>'Experimental Description'!$B$51</f>
        <v>284</v>
      </c>
      <c r="H99" s="51">
        <f>'Experimental Description'!$B$52</f>
        <v>1</v>
      </c>
      <c r="I99" t="e">
        <f>VLOOKUP(F99,'Experimental Design'!$B$1:$C$25,2)</f>
        <v>#N/A</v>
      </c>
      <c r="K99" s="59">
        <f>J99*Calibration!$L$17</f>
        <v>0</v>
      </c>
      <c r="L99" s="59" t="s">
        <v>277</v>
      </c>
      <c r="M99" s="51" t="s">
        <v>40</v>
      </c>
      <c r="N99" s="56" t="str">
        <f>IF(K99&lt;0.1,"Below LOD",IF(K99&gt;Calibration!$L$20,IF('Record Sheet'!L99="All in solution","Greater than experimental limits","Within experimental limits"),"Within experimental limits"))</f>
        <v>Below LOD</v>
      </c>
      <c r="O99" s="57" t="e">
        <f>VLOOKUP(F99,'Material Form-Pattern'!$A$4:$D$27,4,TRUE)</f>
        <v>#N/A</v>
      </c>
      <c r="Q99" s="150" t="str">
        <f>CONCATENATE('Experimental Description'!$B$3,"-",'Experimental Description'!$B$2,"-",'Experimental Description'!$B$7,"-",'Experimental Description'!$C$5,"-",'Experimental Description'!$B$6,"-","Line ",'Record Sheet'!A99)</f>
        <v>E17-001679-AZD3293-AZ13530938-310117-1-Line 98</v>
      </c>
      <c r="R99" s="150" t="str">
        <f t="shared" si="105"/>
        <v>AZD3293</v>
      </c>
      <c r="S99" s="150" t="str">
        <f t="shared" si="106"/>
        <v>E17-001679</v>
      </c>
      <c r="T99" s="150" t="str">
        <f t="shared" si="107"/>
        <v>Holly Carter</v>
      </c>
      <c r="U99" s="150" t="str">
        <f t="shared" si="108"/>
        <v>31-01-17</v>
      </c>
      <c r="V99" s="150" t="str">
        <f t="shared" si="109"/>
        <v>1</v>
      </c>
      <c r="W99" s="150" t="str">
        <f t="shared" si="110"/>
        <v>AZ13530938</v>
      </c>
      <c r="X99" s="150">
        <f t="shared" si="111"/>
        <v>0</v>
      </c>
      <c r="Y99" s="150">
        <f t="shared" si="112"/>
        <v>83</v>
      </c>
      <c r="Z99" s="150" t="str">
        <f t="shared" si="112"/>
        <v>Not Known</v>
      </c>
      <c r="AA99" s="150" t="str">
        <f t="shared" si="113"/>
        <v xml:space="preserve">Manual </v>
      </c>
      <c r="AB99" s="150" t="str">
        <f t="shared" si="114"/>
        <v>Excess Solid Manual</v>
      </c>
      <c r="AC99" s="150">
        <f t="shared" si="115"/>
        <v>0</v>
      </c>
      <c r="AD99" s="150">
        <f t="shared" si="116"/>
        <v>0</v>
      </c>
      <c r="AE99" s="150" t="str">
        <f t="shared" si="117"/>
        <v>No</v>
      </c>
      <c r="AF99" s="150">
        <f t="shared" si="118"/>
        <v>0</v>
      </c>
      <c r="AG99" s="150">
        <f t="shared" si="119"/>
        <v>0</v>
      </c>
      <c r="AH99" s="150" t="str">
        <f t="shared" si="120"/>
        <v>CC1=NC2(N=C1N)c3cc(Br)ccc3CC24CCCCC4</v>
      </c>
      <c r="AI99" s="150">
        <f t="shared" si="121"/>
        <v>5</v>
      </c>
      <c r="AJ99" s="150">
        <f t="shared" si="122"/>
        <v>100</v>
      </c>
      <c r="AK99" s="150">
        <f t="shared" si="123"/>
        <v>31</v>
      </c>
      <c r="AL99" s="150">
        <f t="shared" si="124"/>
        <v>9.9200999999999997</v>
      </c>
      <c r="AM99" s="150">
        <f t="shared" si="125"/>
        <v>0.10080543542907834</v>
      </c>
      <c r="AN99" s="150">
        <f t="shared" si="126"/>
        <v>0.99980000000000002</v>
      </c>
      <c r="AO99" s="150">
        <f t="shared" si="127"/>
        <v>32</v>
      </c>
      <c r="AP99" s="150">
        <f t="shared" si="128"/>
        <v>60</v>
      </c>
      <c r="AQ99" s="150" t="str">
        <f t="shared" si="129"/>
        <v>UPLC</v>
      </c>
      <c r="AR99" s="150" t="str">
        <f t="shared" si="130"/>
        <v>CH238</v>
      </c>
      <c r="AS99" s="150" t="str">
        <f t="shared" si="131"/>
        <v>Single Wavelength</v>
      </c>
      <c r="AT99" s="150" t="str">
        <f t="shared" si="132"/>
        <v>Chan_238,PC_Miscellaneous,AZD3293 - 0938 int - sol</v>
      </c>
      <c r="AU99" s="150" t="str">
        <f t="shared" si="133"/>
        <v>AZD3293 int</v>
      </c>
      <c r="AV99" s="150" t="str">
        <f t="shared" si="134"/>
        <v>HPLC filter vial</v>
      </c>
      <c r="AW99" s="150">
        <f t="shared" si="135"/>
        <v>500</v>
      </c>
      <c r="AX99" s="150">
        <f t="shared" si="136"/>
        <v>50</v>
      </c>
      <c r="AY99" s="150" t="str">
        <f t="shared" si="137"/>
        <v>Vortex</v>
      </c>
      <c r="AZ99" s="150">
        <f t="shared" si="138"/>
        <v>22</v>
      </c>
      <c r="BA99" s="150">
        <f t="shared" si="139"/>
        <v>20</v>
      </c>
      <c r="BB99" s="150">
        <f t="shared" si="140"/>
        <v>600</v>
      </c>
      <c r="BC99" s="150" t="str">
        <f t="shared" si="141"/>
        <v>Filter Vial</v>
      </c>
      <c r="BD99" s="150">
        <f t="shared" si="142"/>
        <v>40</v>
      </c>
      <c r="BE99" s="150">
        <f t="shared" si="143"/>
        <v>1200</v>
      </c>
      <c r="BF99" s="150" t="str">
        <f t="shared" si="144"/>
        <v>Pipette - PDT</v>
      </c>
      <c r="BG99" s="150">
        <f t="shared" si="145"/>
        <v>50</v>
      </c>
      <c r="BH99" s="150">
        <f t="shared" si="146"/>
        <v>0</v>
      </c>
      <c r="BI99" s="150">
        <f t="shared" si="147"/>
        <v>0</v>
      </c>
      <c r="BJ99" s="150" t="str">
        <f t="shared" si="148"/>
        <v>Yes</v>
      </c>
      <c r="BK99" s="150" t="str">
        <f t="shared" si="149"/>
        <v>Yes</v>
      </c>
      <c r="BL99" s="150" t="str">
        <f t="shared" si="150"/>
        <v>Yes</v>
      </c>
      <c r="BM99" s="150" t="str">
        <f t="shared" si="151"/>
        <v>MeCN:Water (50:50)</v>
      </c>
      <c r="BN99" s="150" t="str">
        <f t="shared" si="152"/>
        <v>Pipette - ADT - 6 channel</v>
      </c>
      <c r="BO99" s="150">
        <f t="shared" si="153"/>
        <v>1200</v>
      </c>
      <c r="BP99" s="150">
        <f t="shared" si="154"/>
        <v>0</v>
      </c>
      <c r="BQ99" s="150" t="str">
        <f t="shared" si="155"/>
        <v>No</v>
      </c>
      <c r="BR99" s="150">
        <f t="shared" si="156"/>
        <v>3</v>
      </c>
      <c r="BS99" s="150">
        <f t="shared" si="157"/>
        <v>1</v>
      </c>
      <c r="BT99" s="150">
        <f t="shared" si="158"/>
        <v>284</v>
      </c>
      <c r="BU99" s="150">
        <f t="shared" si="159"/>
        <v>1</v>
      </c>
    </row>
    <row r="100" spans="1:73" x14ac:dyDescent="0.25">
      <c r="A100" s="1">
        <v>99</v>
      </c>
      <c r="C100" t="str">
        <f t="shared" si="102"/>
        <v/>
      </c>
      <c r="D100" t="str">
        <f t="shared" si="103"/>
        <v/>
      </c>
      <c r="E100" t="str">
        <f t="shared" si="104"/>
        <v/>
      </c>
      <c r="F100" s="56" t="e">
        <f>VLOOKUP(C100,'Experimental Design'!$A$2:$C$25,2)</f>
        <v>#N/A</v>
      </c>
      <c r="G100" s="51">
        <f>'Experimental Description'!$B$51</f>
        <v>284</v>
      </c>
      <c r="H100" s="51">
        <f>'Experimental Description'!$B$52</f>
        <v>1</v>
      </c>
      <c r="I100" t="e">
        <f>VLOOKUP(F100,'Experimental Design'!$B$1:$C$25,2)</f>
        <v>#N/A</v>
      </c>
      <c r="K100" s="59">
        <f>J100*Calibration!$L$17</f>
        <v>0</v>
      </c>
      <c r="L100" s="59" t="s">
        <v>277</v>
      </c>
      <c r="M100" s="51" t="s">
        <v>40</v>
      </c>
      <c r="N100" s="56" t="str">
        <f>IF(K100&lt;0.1,"Below LOD",IF(K100&gt;Calibration!$L$20,IF('Record Sheet'!L100="All in solution","Greater than experimental limits","Within experimental limits"),"Within experimental limits"))</f>
        <v>Below LOD</v>
      </c>
      <c r="O100" s="57" t="e">
        <f>VLOOKUP(F100,'Material Form-Pattern'!$A$4:$D$27,4,TRUE)</f>
        <v>#N/A</v>
      </c>
      <c r="Q100" s="150" t="str">
        <f>CONCATENATE('Experimental Description'!$B$3,"-",'Experimental Description'!$B$2,"-",'Experimental Description'!$B$7,"-",'Experimental Description'!$C$5,"-",'Experimental Description'!$B$6,"-","Line ",'Record Sheet'!A100)</f>
        <v>E17-001679-AZD3293-AZ13530938-310117-1-Line 99</v>
      </c>
      <c r="R100" s="150" t="str">
        <f t="shared" si="105"/>
        <v>AZD3293</v>
      </c>
      <c r="S100" s="150" t="str">
        <f t="shared" si="106"/>
        <v>E17-001679</v>
      </c>
      <c r="T100" s="150" t="str">
        <f t="shared" si="107"/>
        <v>Holly Carter</v>
      </c>
      <c r="U100" s="150" t="str">
        <f t="shared" si="108"/>
        <v>31-01-17</v>
      </c>
      <c r="V100" s="150" t="str">
        <f t="shared" si="109"/>
        <v>1</v>
      </c>
      <c r="W100" s="150" t="str">
        <f t="shared" si="110"/>
        <v>AZ13530938</v>
      </c>
      <c r="X100" s="150">
        <f t="shared" si="111"/>
        <v>0</v>
      </c>
      <c r="Y100" s="150">
        <f t="shared" si="112"/>
        <v>83</v>
      </c>
      <c r="Z100" s="150" t="str">
        <f t="shared" si="112"/>
        <v>Not Known</v>
      </c>
      <c r="AA100" s="150" t="str">
        <f t="shared" si="113"/>
        <v xml:space="preserve">Manual </v>
      </c>
      <c r="AB100" s="150" t="str">
        <f t="shared" si="114"/>
        <v>Excess Solid Manual</v>
      </c>
      <c r="AC100" s="150">
        <f t="shared" si="115"/>
        <v>0</v>
      </c>
      <c r="AD100" s="150">
        <f t="shared" si="116"/>
        <v>0</v>
      </c>
      <c r="AE100" s="150" t="str">
        <f t="shared" si="117"/>
        <v>No</v>
      </c>
      <c r="AF100" s="150">
        <f t="shared" si="118"/>
        <v>0</v>
      </c>
      <c r="AG100" s="150">
        <f t="shared" si="119"/>
        <v>0</v>
      </c>
      <c r="AH100" s="150" t="str">
        <f t="shared" si="120"/>
        <v>CC1=NC2(N=C1N)c3cc(Br)ccc3CC24CCCCC4</v>
      </c>
      <c r="AI100" s="150">
        <f t="shared" si="121"/>
        <v>5</v>
      </c>
      <c r="AJ100" s="150">
        <f t="shared" si="122"/>
        <v>100</v>
      </c>
      <c r="AK100" s="150">
        <f t="shared" si="123"/>
        <v>31</v>
      </c>
      <c r="AL100" s="150">
        <f t="shared" si="124"/>
        <v>9.9200999999999997</v>
      </c>
      <c r="AM100" s="150">
        <f t="shared" si="125"/>
        <v>0.10080543542907834</v>
      </c>
      <c r="AN100" s="150">
        <f t="shared" si="126"/>
        <v>0.99980000000000002</v>
      </c>
      <c r="AO100" s="150">
        <f t="shared" si="127"/>
        <v>32</v>
      </c>
      <c r="AP100" s="150">
        <f t="shared" si="128"/>
        <v>60</v>
      </c>
      <c r="AQ100" s="150" t="str">
        <f t="shared" si="129"/>
        <v>UPLC</v>
      </c>
      <c r="AR100" s="150" t="str">
        <f t="shared" si="130"/>
        <v>CH238</v>
      </c>
      <c r="AS100" s="150" t="str">
        <f t="shared" si="131"/>
        <v>Single Wavelength</v>
      </c>
      <c r="AT100" s="150" t="str">
        <f t="shared" si="132"/>
        <v>Chan_238,PC_Miscellaneous,AZD3293 - 0938 int - sol</v>
      </c>
      <c r="AU100" s="150" t="str">
        <f t="shared" si="133"/>
        <v>AZD3293 int</v>
      </c>
      <c r="AV100" s="150" t="str">
        <f t="shared" si="134"/>
        <v>HPLC filter vial</v>
      </c>
      <c r="AW100" s="150">
        <f t="shared" si="135"/>
        <v>500</v>
      </c>
      <c r="AX100" s="150">
        <f t="shared" si="136"/>
        <v>50</v>
      </c>
      <c r="AY100" s="150" t="str">
        <f t="shared" si="137"/>
        <v>Vortex</v>
      </c>
      <c r="AZ100" s="150">
        <f t="shared" si="138"/>
        <v>22</v>
      </c>
      <c r="BA100" s="150">
        <f t="shared" si="139"/>
        <v>20</v>
      </c>
      <c r="BB100" s="150">
        <f t="shared" si="140"/>
        <v>600</v>
      </c>
      <c r="BC100" s="150" t="str">
        <f t="shared" si="141"/>
        <v>Filter Vial</v>
      </c>
      <c r="BD100" s="150">
        <f t="shared" si="142"/>
        <v>40</v>
      </c>
      <c r="BE100" s="150">
        <f t="shared" si="143"/>
        <v>1200</v>
      </c>
      <c r="BF100" s="150" t="str">
        <f t="shared" si="144"/>
        <v>Pipette - PDT</v>
      </c>
      <c r="BG100" s="150">
        <f t="shared" si="145"/>
        <v>50</v>
      </c>
      <c r="BH100" s="150">
        <f t="shared" si="146"/>
        <v>0</v>
      </c>
      <c r="BI100" s="150">
        <f t="shared" si="147"/>
        <v>0</v>
      </c>
      <c r="BJ100" s="150" t="str">
        <f t="shared" si="148"/>
        <v>Yes</v>
      </c>
      <c r="BK100" s="150" t="str">
        <f t="shared" si="149"/>
        <v>Yes</v>
      </c>
      <c r="BL100" s="150" t="str">
        <f t="shared" si="150"/>
        <v>Yes</v>
      </c>
      <c r="BM100" s="150" t="str">
        <f t="shared" si="151"/>
        <v>MeCN:Water (50:50)</v>
      </c>
      <c r="BN100" s="150" t="str">
        <f t="shared" si="152"/>
        <v>Pipette - ADT - 6 channel</v>
      </c>
      <c r="BO100" s="150">
        <f t="shared" si="153"/>
        <v>1200</v>
      </c>
      <c r="BP100" s="150">
        <f t="shared" si="154"/>
        <v>0</v>
      </c>
      <c r="BQ100" s="150" t="str">
        <f t="shared" si="155"/>
        <v>No</v>
      </c>
      <c r="BR100" s="150">
        <f t="shared" si="156"/>
        <v>3</v>
      </c>
      <c r="BS100" s="150">
        <f t="shared" si="157"/>
        <v>1</v>
      </c>
      <c r="BT100" s="150">
        <f t="shared" si="158"/>
        <v>284</v>
      </c>
      <c r="BU100" s="150">
        <f t="shared" si="159"/>
        <v>1</v>
      </c>
    </row>
    <row r="101" spans="1:73" x14ac:dyDescent="0.25">
      <c r="A101" s="1">
        <v>100</v>
      </c>
      <c r="C101" t="str">
        <f t="shared" si="102"/>
        <v/>
      </c>
      <c r="D101" t="str">
        <f t="shared" si="103"/>
        <v/>
      </c>
      <c r="E101" t="str">
        <f t="shared" si="104"/>
        <v/>
      </c>
      <c r="F101" s="56" t="e">
        <f>VLOOKUP(C101,'Experimental Design'!$A$2:$C$25,2)</f>
        <v>#N/A</v>
      </c>
      <c r="G101" s="51">
        <f>'Experimental Description'!$B$51</f>
        <v>284</v>
      </c>
      <c r="H101" s="51">
        <f>'Experimental Description'!$B$52</f>
        <v>1</v>
      </c>
      <c r="I101" t="e">
        <f>VLOOKUP(F101,'Experimental Design'!$B$1:$C$25,2)</f>
        <v>#N/A</v>
      </c>
      <c r="K101" s="59">
        <f>J101*Calibration!$L$17</f>
        <v>0</v>
      </c>
      <c r="L101" s="59" t="s">
        <v>277</v>
      </c>
      <c r="M101" s="51" t="s">
        <v>40</v>
      </c>
      <c r="N101" s="56" t="str">
        <f>IF(K101&lt;0.1,"Below LOD",IF(K101&gt;Calibration!$L$20,IF('Record Sheet'!L101="All in solution","Greater than experimental limits","Within experimental limits"),"Within experimental limits"))</f>
        <v>Below LOD</v>
      </c>
      <c r="O101" s="57" t="e">
        <f>VLOOKUP(F101,'Material Form-Pattern'!$A$4:$D$27,4,TRUE)</f>
        <v>#N/A</v>
      </c>
      <c r="Q101" s="150" t="str">
        <f>CONCATENATE('Experimental Description'!$B$3,"-",'Experimental Description'!$B$2,"-",'Experimental Description'!$B$7,"-",'Experimental Description'!$C$5,"-",'Experimental Description'!$B$6,"-","Line ",'Record Sheet'!A101)</f>
        <v>E17-001679-AZD3293-AZ13530938-310117-1-Line 100</v>
      </c>
      <c r="R101" s="150" t="str">
        <f t="shared" si="105"/>
        <v>AZD3293</v>
      </c>
      <c r="S101" s="150" t="str">
        <f t="shared" si="106"/>
        <v>E17-001679</v>
      </c>
      <c r="T101" s="150" t="str">
        <f t="shared" si="107"/>
        <v>Holly Carter</v>
      </c>
      <c r="U101" s="150" t="str">
        <f t="shared" si="108"/>
        <v>31-01-17</v>
      </c>
      <c r="V101" s="150" t="str">
        <f t="shared" si="109"/>
        <v>1</v>
      </c>
      <c r="W101" s="150" t="str">
        <f t="shared" si="110"/>
        <v>AZ13530938</v>
      </c>
      <c r="X101" s="150">
        <f t="shared" si="111"/>
        <v>0</v>
      </c>
      <c r="Y101" s="150">
        <f t="shared" si="112"/>
        <v>83</v>
      </c>
      <c r="Z101" s="150" t="str">
        <f t="shared" si="112"/>
        <v>Not Known</v>
      </c>
      <c r="AA101" s="150" t="str">
        <f t="shared" si="113"/>
        <v xml:space="preserve">Manual </v>
      </c>
      <c r="AB101" s="150" t="str">
        <f t="shared" si="114"/>
        <v>Excess Solid Manual</v>
      </c>
      <c r="AC101" s="150">
        <f t="shared" si="115"/>
        <v>0</v>
      </c>
      <c r="AD101" s="150">
        <f t="shared" si="116"/>
        <v>0</v>
      </c>
      <c r="AE101" s="150" t="str">
        <f t="shared" si="117"/>
        <v>No</v>
      </c>
      <c r="AF101" s="150">
        <f t="shared" si="118"/>
        <v>0</v>
      </c>
      <c r="AG101" s="150">
        <f t="shared" si="119"/>
        <v>0</v>
      </c>
      <c r="AH101" s="150" t="str">
        <f t="shared" si="120"/>
        <v>CC1=NC2(N=C1N)c3cc(Br)ccc3CC24CCCCC4</v>
      </c>
      <c r="AI101" s="150">
        <f t="shared" si="121"/>
        <v>5</v>
      </c>
      <c r="AJ101" s="150">
        <f t="shared" si="122"/>
        <v>100</v>
      </c>
      <c r="AK101" s="150">
        <f t="shared" si="123"/>
        <v>31</v>
      </c>
      <c r="AL101" s="150">
        <f t="shared" si="124"/>
        <v>9.9200999999999997</v>
      </c>
      <c r="AM101" s="150">
        <f t="shared" si="125"/>
        <v>0.10080543542907834</v>
      </c>
      <c r="AN101" s="150">
        <f t="shared" si="126"/>
        <v>0.99980000000000002</v>
      </c>
      <c r="AO101" s="150">
        <f t="shared" si="127"/>
        <v>32</v>
      </c>
      <c r="AP101" s="150">
        <f t="shared" si="128"/>
        <v>60</v>
      </c>
      <c r="AQ101" s="150" t="str">
        <f t="shared" si="129"/>
        <v>UPLC</v>
      </c>
      <c r="AR101" s="150" t="str">
        <f t="shared" si="130"/>
        <v>CH238</v>
      </c>
      <c r="AS101" s="150" t="str">
        <f t="shared" si="131"/>
        <v>Single Wavelength</v>
      </c>
      <c r="AT101" s="150" t="str">
        <f t="shared" si="132"/>
        <v>Chan_238,PC_Miscellaneous,AZD3293 - 0938 int - sol</v>
      </c>
      <c r="AU101" s="150" t="str">
        <f t="shared" si="133"/>
        <v>AZD3293 int</v>
      </c>
      <c r="AV101" s="150" t="str">
        <f t="shared" si="134"/>
        <v>HPLC filter vial</v>
      </c>
      <c r="AW101" s="150">
        <f t="shared" si="135"/>
        <v>500</v>
      </c>
      <c r="AX101" s="150">
        <f t="shared" si="136"/>
        <v>50</v>
      </c>
      <c r="AY101" s="150" t="str">
        <f t="shared" si="137"/>
        <v>Vortex</v>
      </c>
      <c r="AZ101" s="150">
        <f t="shared" si="138"/>
        <v>22</v>
      </c>
      <c r="BA101" s="150">
        <f t="shared" si="139"/>
        <v>20</v>
      </c>
      <c r="BB101" s="150">
        <f t="shared" si="140"/>
        <v>600</v>
      </c>
      <c r="BC101" s="150" t="str">
        <f t="shared" si="141"/>
        <v>Filter Vial</v>
      </c>
      <c r="BD101" s="150">
        <f t="shared" si="142"/>
        <v>40</v>
      </c>
      <c r="BE101" s="150">
        <f t="shared" si="143"/>
        <v>1200</v>
      </c>
      <c r="BF101" s="150" t="str">
        <f t="shared" si="144"/>
        <v>Pipette - PDT</v>
      </c>
      <c r="BG101" s="150">
        <f t="shared" si="145"/>
        <v>50</v>
      </c>
      <c r="BH101" s="150">
        <f t="shared" si="146"/>
        <v>0</v>
      </c>
      <c r="BI101" s="150">
        <f t="shared" si="147"/>
        <v>0</v>
      </c>
      <c r="BJ101" s="150" t="str">
        <f t="shared" si="148"/>
        <v>Yes</v>
      </c>
      <c r="BK101" s="150" t="str">
        <f t="shared" si="149"/>
        <v>Yes</v>
      </c>
      <c r="BL101" s="150" t="str">
        <f t="shared" si="150"/>
        <v>Yes</v>
      </c>
      <c r="BM101" s="150" t="str">
        <f t="shared" si="151"/>
        <v>MeCN:Water (50:50)</v>
      </c>
      <c r="BN101" s="150" t="str">
        <f t="shared" si="152"/>
        <v>Pipette - ADT - 6 channel</v>
      </c>
      <c r="BO101" s="150">
        <f t="shared" si="153"/>
        <v>1200</v>
      </c>
      <c r="BP101" s="150">
        <f t="shared" si="154"/>
        <v>0</v>
      </c>
      <c r="BQ101" s="150" t="str">
        <f t="shared" si="155"/>
        <v>No</v>
      </c>
      <c r="BR101" s="150">
        <f t="shared" si="156"/>
        <v>3</v>
      </c>
      <c r="BS101" s="150">
        <f t="shared" si="157"/>
        <v>1</v>
      </c>
      <c r="BT101" s="150">
        <f t="shared" si="158"/>
        <v>284</v>
      </c>
      <c r="BU101" s="150">
        <f t="shared" si="159"/>
        <v>1</v>
      </c>
    </row>
    <row r="102" spans="1:73" x14ac:dyDescent="0.25">
      <c r="A102" s="1">
        <v>101</v>
      </c>
      <c r="C102" t="str">
        <f t="shared" si="102"/>
        <v/>
      </c>
      <c r="D102" t="str">
        <f t="shared" si="103"/>
        <v/>
      </c>
      <c r="E102" t="str">
        <f t="shared" si="104"/>
        <v/>
      </c>
      <c r="F102" s="56" t="e">
        <f>VLOOKUP(C102,'Experimental Design'!$A$2:$C$25,2)</f>
        <v>#N/A</v>
      </c>
      <c r="G102" s="51">
        <f>'Experimental Description'!$B$51</f>
        <v>284</v>
      </c>
      <c r="H102" s="51">
        <f>'Experimental Description'!$B$52</f>
        <v>1</v>
      </c>
      <c r="I102" t="e">
        <f>VLOOKUP(F102,'Experimental Design'!$B$1:$C$25,2)</f>
        <v>#N/A</v>
      </c>
      <c r="K102" s="59">
        <f>J102*Calibration!$L$17</f>
        <v>0</v>
      </c>
      <c r="L102" s="59" t="s">
        <v>277</v>
      </c>
      <c r="M102" s="51" t="s">
        <v>40</v>
      </c>
      <c r="N102" s="56" t="str">
        <f>IF(K102&lt;0.1,"Below LOD",IF(K102&gt;Calibration!$L$20,IF('Record Sheet'!L102="All in solution","Greater than experimental limits","Within experimental limits"),"Within experimental limits"))</f>
        <v>Below LOD</v>
      </c>
      <c r="O102" s="57" t="e">
        <f>VLOOKUP(F102,'Material Form-Pattern'!$A$4:$D$27,4,TRUE)</f>
        <v>#N/A</v>
      </c>
      <c r="Q102" s="150" t="str">
        <f>CONCATENATE('Experimental Description'!$B$3,"-",'Experimental Description'!$B$2,"-",'Experimental Description'!$B$7,"-",'Experimental Description'!$C$5,"-",'Experimental Description'!$B$6,"-","Line ",'Record Sheet'!A102)</f>
        <v>E17-001679-AZD3293-AZ13530938-310117-1-Line 101</v>
      </c>
      <c r="R102" s="150" t="str">
        <f t="shared" si="105"/>
        <v>AZD3293</v>
      </c>
      <c r="S102" s="150" t="str">
        <f t="shared" si="106"/>
        <v>E17-001679</v>
      </c>
      <c r="T102" s="150" t="str">
        <f t="shared" si="107"/>
        <v>Holly Carter</v>
      </c>
      <c r="U102" s="150" t="str">
        <f t="shared" si="108"/>
        <v>31-01-17</v>
      </c>
      <c r="V102" s="150" t="str">
        <f t="shared" si="109"/>
        <v>1</v>
      </c>
      <c r="W102" s="150" t="str">
        <f t="shared" si="110"/>
        <v>AZ13530938</v>
      </c>
      <c r="X102" s="150">
        <f t="shared" si="111"/>
        <v>0</v>
      </c>
      <c r="Y102" s="150">
        <f t="shared" si="112"/>
        <v>83</v>
      </c>
      <c r="Z102" s="150" t="str">
        <f t="shared" si="112"/>
        <v>Not Known</v>
      </c>
      <c r="AA102" s="150" t="str">
        <f t="shared" si="113"/>
        <v xml:space="preserve">Manual </v>
      </c>
      <c r="AB102" s="150" t="str">
        <f t="shared" si="114"/>
        <v>Excess Solid Manual</v>
      </c>
      <c r="AC102" s="150">
        <f t="shared" si="115"/>
        <v>0</v>
      </c>
      <c r="AD102" s="150">
        <f t="shared" si="116"/>
        <v>0</v>
      </c>
      <c r="AE102" s="150" t="str">
        <f t="shared" si="117"/>
        <v>No</v>
      </c>
      <c r="AF102" s="150">
        <f t="shared" si="118"/>
        <v>0</v>
      </c>
      <c r="AG102" s="150">
        <f t="shared" si="119"/>
        <v>0</v>
      </c>
      <c r="AH102" s="150" t="str">
        <f t="shared" si="120"/>
        <v>CC1=NC2(N=C1N)c3cc(Br)ccc3CC24CCCCC4</v>
      </c>
      <c r="AI102" s="150">
        <f t="shared" si="121"/>
        <v>5</v>
      </c>
      <c r="AJ102" s="150">
        <f t="shared" si="122"/>
        <v>100</v>
      </c>
      <c r="AK102" s="150">
        <f t="shared" si="123"/>
        <v>31</v>
      </c>
      <c r="AL102" s="150">
        <f t="shared" si="124"/>
        <v>9.9200999999999997</v>
      </c>
      <c r="AM102" s="150">
        <f t="shared" si="125"/>
        <v>0.10080543542907834</v>
      </c>
      <c r="AN102" s="150">
        <f t="shared" si="126"/>
        <v>0.99980000000000002</v>
      </c>
      <c r="AO102" s="150">
        <f t="shared" si="127"/>
        <v>32</v>
      </c>
      <c r="AP102" s="150">
        <f t="shared" si="128"/>
        <v>60</v>
      </c>
      <c r="AQ102" s="150" t="str">
        <f t="shared" si="129"/>
        <v>UPLC</v>
      </c>
      <c r="AR102" s="150" t="str">
        <f t="shared" si="130"/>
        <v>CH238</v>
      </c>
      <c r="AS102" s="150" t="str">
        <f t="shared" si="131"/>
        <v>Single Wavelength</v>
      </c>
      <c r="AT102" s="150" t="str">
        <f t="shared" si="132"/>
        <v>Chan_238,PC_Miscellaneous,AZD3293 - 0938 int - sol</v>
      </c>
      <c r="AU102" s="150" t="str">
        <f t="shared" si="133"/>
        <v>AZD3293 int</v>
      </c>
      <c r="AV102" s="150" t="str">
        <f t="shared" si="134"/>
        <v>HPLC filter vial</v>
      </c>
      <c r="AW102" s="150">
        <f t="shared" si="135"/>
        <v>500</v>
      </c>
      <c r="AX102" s="150">
        <f t="shared" si="136"/>
        <v>50</v>
      </c>
      <c r="AY102" s="150" t="str">
        <f t="shared" si="137"/>
        <v>Vortex</v>
      </c>
      <c r="AZ102" s="150">
        <f t="shared" si="138"/>
        <v>22</v>
      </c>
      <c r="BA102" s="150">
        <f t="shared" si="139"/>
        <v>20</v>
      </c>
      <c r="BB102" s="150">
        <f t="shared" si="140"/>
        <v>600</v>
      </c>
      <c r="BC102" s="150" t="str">
        <f t="shared" si="141"/>
        <v>Filter Vial</v>
      </c>
      <c r="BD102" s="150">
        <f t="shared" si="142"/>
        <v>40</v>
      </c>
      <c r="BE102" s="150">
        <f t="shared" si="143"/>
        <v>1200</v>
      </c>
      <c r="BF102" s="150" t="str">
        <f t="shared" si="144"/>
        <v>Pipette - PDT</v>
      </c>
      <c r="BG102" s="150">
        <f t="shared" si="145"/>
        <v>50</v>
      </c>
      <c r="BH102" s="150">
        <f t="shared" si="146"/>
        <v>0</v>
      </c>
      <c r="BI102" s="150">
        <f t="shared" si="147"/>
        <v>0</v>
      </c>
      <c r="BJ102" s="150" t="str">
        <f t="shared" si="148"/>
        <v>Yes</v>
      </c>
      <c r="BK102" s="150" t="str">
        <f t="shared" si="149"/>
        <v>Yes</v>
      </c>
      <c r="BL102" s="150" t="str">
        <f t="shared" si="150"/>
        <v>Yes</v>
      </c>
      <c r="BM102" s="150" t="str">
        <f t="shared" si="151"/>
        <v>MeCN:Water (50:50)</v>
      </c>
      <c r="BN102" s="150" t="str">
        <f t="shared" si="152"/>
        <v>Pipette - ADT - 6 channel</v>
      </c>
      <c r="BO102" s="150">
        <f t="shared" si="153"/>
        <v>1200</v>
      </c>
      <c r="BP102" s="150">
        <f t="shared" si="154"/>
        <v>0</v>
      </c>
      <c r="BQ102" s="150" t="str">
        <f t="shared" si="155"/>
        <v>No</v>
      </c>
      <c r="BR102" s="150">
        <f t="shared" si="156"/>
        <v>3</v>
      </c>
      <c r="BS102" s="150">
        <f t="shared" si="157"/>
        <v>1</v>
      </c>
      <c r="BT102" s="150">
        <f t="shared" si="158"/>
        <v>284</v>
      </c>
      <c r="BU102" s="150">
        <f t="shared" si="159"/>
        <v>1</v>
      </c>
    </row>
    <row r="103" spans="1:73" x14ac:dyDescent="0.25">
      <c r="A103" s="1">
        <v>102</v>
      </c>
      <c r="C103" t="str">
        <f t="shared" si="102"/>
        <v/>
      </c>
      <c r="D103" t="str">
        <f t="shared" si="103"/>
        <v/>
      </c>
      <c r="E103" t="str">
        <f t="shared" si="104"/>
        <v/>
      </c>
      <c r="F103" s="56" t="e">
        <f>VLOOKUP(C103,'Experimental Design'!$A$2:$C$25,2)</f>
        <v>#N/A</v>
      </c>
      <c r="G103" s="51">
        <f>'Experimental Description'!$B$51</f>
        <v>284</v>
      </c>
      <c r="H103" s="51">
        <f>'Experimental Description'!$B$52</f>
        <v>1</v>
      </c>
      <c r="I103" t="e">
        <f>VLOOKUP(F103,'Experimental Design'!$B$1:$C$25,2)</f>
        <v>#N/A</v>
      </c>
      <c r="K103" s="59">
        <f>J103*Calibration!$L$17</f>
        <v>0</v>
      </c>
      <c r="L103" s="59" t="s">
        <v>277</v>
      </c>
      <c r="M103" s="51" t="s">
        <v>40</v>
      </c>
      <c r="N103" s="56" t="str">
        <f>IF(K103&lt;0.1,"Below LOD",IF(K103&gt;Calibration!$L$20,IF('Record Sheet'!L103="All in solution","Greater than experimental limits","Within experimental limits"),"Within experimental limits"))</f>
        <v>Below LOD</v>
      </c>
      <c r="O103" s="57" t="e">
        <f>VLOOKUP(F103,'Material Form-Pattern'!$A$4:$D$27,4,TRUE)</f>
        <v>#N/A</v>
      </c>
      <c r="Q103" s="150" t="str">
        <f>CONCATENATE('Experimental Description'!$B$3,"-",'Experimental Description'!$B$2,"-",'Experimental Description'!$B$7,"-",'Experimental Description'!$C$5,"-",'Experimental Description'!$B$6,"-","Line ",'Record Sheet'!A103)</f>
        <v>E17-001679-AZD3293-AZ13530938-310117-1-Line 102</v>
      </c>
      <c r="R103" s="150" t="str">
        <f t="shared" si="105"/>
        <v>AZD3293</v>
      </c>
      <c r="S103" s="150" t="str">
        <f t="shared" si="106"/>
        <v>E17-001679</v>
      </c>
      <c r="T103" s="150" t="str">
        <f t="shared" si="107"/>
        <v>Holly Carter</v>
      </c>
      <c r="U103" s="150" t="str">
        <f t="shared" si="108"/>
        <v>31-01-17</v>
      </c>
      <c r="V103" s="150" t="str">
        <f t="shared" si="109"/>
        <v>1</v>
      </c>
      <c r="W103" s="150" t="str">
        <f t="shared" si="110"/>
        <v>AZ13530938</v>
      </c>
      <c r="X103" s="150">
        <f t="shared" si="111"/>
        <v>0</v>
      </c>
      <c r="Y103" s="150">
        <f t="shared" si="112"/>
        <v>83</v>
      </c>
      <c r="Z103" s="150" t="str">
        <f t="shared" si="112"/>
        <v>Not Known</v>
      </c>
      <c r="AA103" s="150" t="str">
        <f t="shared" si="113"/>
        <v xml:space="preserve">Manual </v>
      </c>
      <c r="AB103" s="150" t="str">
        <f t="shared" si="114"/>
        <v>Excess Solid Manual</v>
      </c>
      <c r="AC103" s="150">
        <f t="shared" si="115"/>
        <v>0</v>
      </c>
      <c r="AD103" s="150">
        <f t="shared" si="116"/>
        <v>0</v>
      </c>
      <c r="AE103" s="150" t="str">
        <f t="shared" si="117"/>
        <v>No</v>
      </c>
      <c r="AF103" s="150">
        <f t="shared" si="118"/>
        <v>0</v>
      </c>
      <c r="AG103" s="150">
        <f t="shared" si="119"/>
        <v>0</v>
      </c>
      <c r="AH103" s="150" t="str">
        <f t="shared" si="120"/>
        <v>CC1=NC2(N=C1N)c3cc(Br)ccc3CC24CCCCC4</v>
      </c>
      <c r="AI103" s="150">
        <f t="shared" si="121"/>
        <v>5</v>
      </c>
      <c r="AJ103" s="150">
        <f t="shared" si="122"/>
        <v>100</v>
      </c>
      <c r="AK103" s="150">
        <f t="shared" si="123"/>
        <v>31</v>
      </c>
      <c r="AL103" s="150">
        <f t="shared" si="124"/>
        <v>9.9200999999999997</v>
      </c>
      <c r="AM103" s="150">
        <f t="shared" si="125"/>
        <v>0.10080543542907834</v>
      </c>
      <c r="AN103" s="150">
        <f t="shared" si="126"/>
        <v>0.99980000000000002</v>
      </c>
      <c r="AO103" s="150">
        <f t="shared" si="127"/>
        <v>32</v>
      </c>
      <c r="AP103" s="150">
        <f t="shared" si="128"/>
        <v>60</v>
      </c>
      <c r="AQ103" s="150" t="str">
        <f t="shared" si="129"/>
        <v>UPLC</v>
      </c>
      <c r="AR103" s="150" t="str">
        <f t="shared" si="130"/>
        <v>CH238</v>
      </c>
      <c r="AS103" s="150" t="str">
        <f t="shared" si="131"/>
        <v>Single Wavelength</v>
      </c>
      <c r="AT103" s="150" t="str">
        <f t="shared" si="132"/>
        <v>Chan_238,PC_Miscellaneous,AZD3293 - 0938 int - sol</v>
      </c>
      <c r="AU103" s="150" t="str">
        <f t="shared" si="133"/>
        <v>AZD3293 int</v>
      </c>
      <c r="AV103" s="150" t="str">
        <f t="shared" si="134"/>
        <v>HPLC filter vial</v>
      </c>
      <c r="AW103" s="150">
        <f t="shared" si="135"/>
        <v>500</v>
      </c>
      <c r="AX103" s="150">
        <f t="shared" si="136"/>
        <v>50</v>
      </c>
      <c r="AY103" s="150" t="str">
        <f t="shared" si="137"/>
        <v>Vortex</v>
      </c>
      <c r="AZ103" s="150">
        <f t="shared" si="138"/>
        <v>22</v>
      </c>
      <c r="BA103" s="150">
        <f t="shared" si="139"/>
        <v>20</v>
      </c>
      <c r="BB103" s="150">
        <f t="shared" si="140"/>
        <v>600</v>
      </c>
      <c r="BC103" s="150" t="str">
        <f t="shared" si="141"/>
        <v>Filter Vial</v>
      </c>
      <c r="BD103" s="150">
        <f t="shared" si="142"/>
        <v>40</v>
      </c>
      <c r="BE103" s="150">
        <f t="shared" si="143"/>
        <v>1200</v>
      </c>
      <c r="BF103" s="150" t="str">
        <f t="shared" si="144"/>
        <v>Pipette - PDT</v>
      </c>
      <c r="BG103" s="150">
        <f t="shared" si="145"/>
        <v>50</v>
      </c>
      <c r="BH103" s="150">
        <f t="shared" si="146"/>
        <v>0</v>
      </c>
      <c r="BI103" s="150">
        <f t="shared" si="147"/>
        <v>0</v>
      </c>
      <c r="BJ103" s="150" t="str">
        <f t="shared" si="148"/>
        <v>Yes</v>
      </c>
      <c r="BK103" s="150" t="str">
        <f t="shared" si="149"/>
        <v>Yes</v>
      </c>
      <c r="BL103" s="150" t="str">
        <f t="shared" si="150"/>
        <v>Yes</v>
      </c>
      <c r="BM103" s="150" t="str">
        <f t="shared" si="151"/>
        <v>MeCN:Water (50:50)</v>
      </c>
      <c r="BN103" s="150" t="str">
        <f t="shared" si="152"/>
        <v>Pipette - ADT - 6 channel</v>
      </c>
      <c r="BO103" s="150">
        <f t="shared" si="153"/>
        <v>1200</v>
      </c>
      <c r="BP103" s="150">
        <f t="shared" si="154"/>
        <v>0</v>
      </c>
      <c r="BQ103" s="150" t="str">
        <f t="shared" si="155"/>
        <v>No</v>
      </c>
      <c r="BR103" s="150">
        <f t="shared" si="156"/>
        <v>3</v>
      </c>
      <c r="BS103" s="150">
        <f t="shared" si="157"/>
        <v>1</v>
      </c>
      <c r="BT103" s="150">
        <f t="shared" si="158"/>
        <v>284</v>
      </c>
      <c r="BU103" s="150">
        <f t="shared" si="159"/>
        <v>1</v>
      </c>
    </row>
    <row r="104" spans="1:73" x14ac:dyDescent="0.25">
      <c r="A104" s="1">
        <v>103</v>
      </c>
      <c r="C104" t="str">
        <f t="shared" si="102"/>
        <v/>
      </c>
      <c r="D104" t="str">
        <f t="shared" si="103"/>
        <v/>
      </c>
      <c r="E104" t="str">
        <f t="shared" si="104"/>
        <v/>
      </c>
      <c r="F104" s="56" t="e">
        <f>VLOOKUP(C104,'Experimental Design'!$A$2:$C$25,2)</f>
        <v>#N/A</v>
      </c>
      <c r="G104" s="51">
        <f>'Experimental Description'!$B$51</f>
        <v>284</v>
      </c>
      <c r="H104" s="51">
        <f>'Experimental Description'!$B$52</f>
        <v>1</v>
      </c>
      <c r="I104" t="e">
        <f>VLOOKUP(F104,'Experimental Design'!$B$1:$C$25,2)</f>
        <v>#N/A</v>
      </c>
      <c r="K104" s="59">
        <f>J104*Calibration!$L$17</f>
        <v>0</v>
      </c>
      <c r="L104" s="59" t="s">
        <v>277</v>
      </c>
      <c r="M104" s="51" t="s">
        <v>40</v>
      </c>
      <c r="N104" s="56" t="str">
        <f>IF(K104&lt;0.1,"Below LOD",IF(K104&gt;Calibration!$L$20,IF('Record Sheet'!L104="All in solution","Greater than experimental limits","Within experimental limits"),"Within experimental limits"))</f>
        <v>Below LOD</v>
      </c>
      <c r="O104" s="57" t="e">
        <f>VLOOKUP(F104,'Material Form-Pattern'!$A$4:$D$27,4,TRUE)</f>
        <v>#N/A</v>
      </c>
      <c r="Q104" s="150" t="str">
        <f>CONCATENATE('Experimental Description'!$B$3,"-",'Experimental Description'!$B$2,"-",'Experimental Description'!$B$7,"-",'Experimental Description'!$C$5,"-",'Experimental Description'!$B$6,"-","Line ",'Record Sheet'!A104)</f>
        <v>E17-001679-AZD3293-AZ13530938-310117-1-Line 103</v>
      </c>
      <c r="R104" s="150" t="str">
        <f t="shared" si="105"/>
        <v>AZD3293</v>
      </c>
      <c r="S104" s="150" t="str">
        <f t="shared" si="106"/>
        <v>E17-001679</v>
      </c>
      <c r="T104" s="150" t="str">
        <f t="shared" si="107"/>
        <v>Holly Carter</v>
      </c>
      <c r="U104" s="150" t="str">
        <f t="shared" si="108"/>
        <v>31-01-17</v>
      </c>
      <c r="V104" s="150" t="str">
        <f t="shared" si="109"/>
        <v>1</v>
      </c>
      <c r="W104" s="150" t="str">
        <f t="shared" si="110"/>
        <v>AZ13530938</v>
      </c>
      <c r="X104" s="150">
        <f t="shared" si="111"/>
        <v>0</v>
      </c>
      <c r="Y104" s="150">
        <f t="shared" si="112"/>
        <v>83</v>
      </c>
      <c r="Z104" s="150" t="str">
        <f t="shared" si="112"/>
        <v>Not Known</v>
      </c>
      <c r="AA104" s="150" t="str">
        <f t="shared" si="113"/>
        <v xml:space="preserve">Manual </v>
      </c>
      <c r="AB104" s="150" t="str">
        <f t="shared" si="114"/>
        <v>Excess Solid Manual</v>
      </c>
      <c r="AC104" s="150">
        <f t="shared" si="115"/>
        <v>0</v>
      </c>
      <c r="AD104" s="150">
        <f t="shared" si="116"/>
        <v>0</v>
      </c>
      <c r="AE104" s="150" t="str">
        <f t="shared" si="117"/>
        <v>No</v>
      </c>
      <c r="AF104" s="150">
        <f t="shared" si="118"/>
        <v>0</v>
      </c>
      <c r="AG104" s="150">
        <f t="shared" si="119"/>
        <v>0</v>
      </c>
      <c r="AH104" s="150" t="str">
        <f t="shared" si="120"/>
        <v>CC1=NC2(N=C1N)c3cc(Br)ccc3CC24CCCCC4</v>
      </c>
      <c r="AI104" s="150">
        <f t="shared" si="121"/>
        <v>5</v>
      </c>
      <c r="AJ104" s="150">
        <f t="shared" si="122"/>
        <v>100</v>
      </c>
      <c r="AK104" s="150">
        <f t="shared" si="123"/>
        <v>31</v>
      </c>
      <c r="AL104" s="150">
        <f t="shared" si="124"/>
        <v>9.9200999999999997</v>
      </c>
      <c r="AM104" s="150">
        <f t="shared" si="125"/>
        <v>0.10080543542907834</v>
      </c>
      <c r="AN104" s="150">
        <f t="shared" si="126"/>
        <v>0.99980000000000002</v>
      </c>
      <c r="AO104" s="150">
        <f t="shared" si="127"/>
        <v>32</v>
      </c>
      <c r="AP104" s="150">
        <f t="shared" si="128"/>
        <v>60</v>
      </c>
      <c r="AQ104" s="150" t="str">
        <f t="shared" si="129"/>
        <v>UPLC</v>
      </c>
      <c r="AR104" s="150" t="str">
        <f t="shared" si="130"/>
        <v>CH238</v>
      </c>
      <c r="AS104" s="150" t="str">
        <f t="shared" si="131"/>
        <v>Single Wavelength</v>
      </c>
      <c r="AT104" s="150" t="str">
        <f t="shared" si="132"/>
        <v>Chan_238,PC_Miscellaneous,AZD3293 - 0938 int - sol</v>
      </c>
      <c r="AU104" s="150" t="str">
        <f t="shared" si="133"/>
        <v>AZD3293 int</v>
      </c>
      <c r="AV104" s="150" t="str">
        <f t="shared" si="134"/>
        <v>HPLC filter vial</v>
      </c>
      <c r="AW104" s="150">
        <f t="shared" si="135"/>
        <v>500</v>
      </c>
      <c r="AX104" s="150">
        <f t="shared" si="136"/>
        <v>50</v>
      </c>
      <c r="AY104" s="150" t="str">
        <f t="shared" si="137"/>
        <v>Vortex</v>
      </c>
      <c r="AZ104" s="150">
        <f t="shared" si="138"/>
        <v>22</v>
      </c>
      <c r="BA104" s="150">
        <f t="shared" si="139"/>
        <v>20</v>
      </c>
      <c r="BB104" s="150">
        <f t="shared" si="140"/>
        <v>600</v>
      </c>
      <c r="BC104" s="150" t="str">
        <f t="shared" si="141"/>
        <v>Filter Vial</v>
      </c>
      <c r="BD104" s="150">
        <f t="shared" si="142"/>
        <v>40</v>
      </c>
      <c r="BE104" s="150">
        <f t="shared" si="143"/>
        <v>1200</v>
      </c>
      <c r="BF104" s="150" t="str">
        <f t="shared" si="144"/>
        <v>Pipette - PDT</v>
      </c>
      <c r="BG104" s="150">
        <f t="shared" si="145"/>
        <v>50</v>
      </c>
      <c r="BH104" s="150">
        <f t="shared" si="146"/>
        <v>0</v>
      </c>
      <c r="BI104" s="150">
        <f t="shared" si="147"/>
        <v>0</v>
      </c>
      <c r="BJ104" s="150" t="str">
        <f t="shared" si="148"/>
        <v>Yes</v>
      </c>
      <c r="BK104" s="150" t="str">
        <f t="shared" si="149"/>
        <v>Yes</v>
      </c>
      <c r="BL104" s="150" t="str">
        <f t="shared" si="150"/>
        <v>Yes</v>
      </c>
      <c r="BM104" s="150" t="str">
        <f t="shared" si="151"/>
        <v>MeCN:Water (50:50)</v>
      </c>
      <c r="BN104" s="150" t="str">
        <f t="shared" si="152"/>
        <v>Pipette - ADT - 6 channel</v>
      </c>
      <c r="BO104" s="150">
        <f t="shared" si="153"/>
        <v>1200</v>
      </c>
      <c r="BP104" s="150">
        <f t="shared" si="154"/>
        <v>0</v>
      </c>
      <c r="BQ104" s="150" t="str">
        <f t="shared" si="155"/>
        <v>No</v>
      </c>
      <c r="BR104" s="150">
        <f t="shared" si="156"/>
        <v>3</v>
      </c>
      <c r="BS104" s="150">
        <f t="shared" si="157"/>
        <v>1</v>
      </c>
      <c r="BT104" s="150">
        <f t="shared" si="158"/>
        <v>284</v>
      </c>
      <c r="BU104" s="150">
        <f t="shared" si="159"/>
        <v>1</v>
      </c>
    </row>
    <row r="105" spans="1:73" x14ac:dyDescent="0.25">
      <c r="A105" s="1">
        <v>104</v>
      </c>
      <c r="C105" t="str">
        <f t="shared" si="102"/>
        <v/>
      </c>
      <c r="D105" t="str">
        <f t="shared" si="103"/>
        <v/>
      </c>
      <c r="E105" t="str">
        <f t="shared" si="104"/>
        <v/>
      </c>
      <c r="F105" s="56" t="e">
        <f>VLOOKUP(C105,'Experimental Design'!$A$2:$C$25,2)</f>
        <v>#N/A</v>
      </c>
      <c r="G105" s="51">
        <f>'Experimental Description'!$B$51</f>
        <v>284</v>
      </c>
      <c r="H105" s="51">
        <f>'Experimental Description'!$B$52</f>
        <v>1</v>
      </c>
      <c r="I105" t="e">
        <f>VLOOKUP(F105,'Experimental Design'!$B$1:$C$25,2)</f>
        <v>#N/A</v>
      </c>
      <c r="K105" s="59">
        <f>J105*Calibration!$L$17</f>
        <v>0</v>
      </c>
      <c r="L105" s="59" t="s">
        <v>277</v>
      </c>
      <c r="M105" s="51" t="s">
        <v>40</v>
      </c>
      <c r="N105" s="56" t="str">
        <f>IF(K105&lt;0.1,"Below LOD",IF(K105&gt;Calibration!$L$20,IF('Record Sheet'!L105="All in solution","Greater than experimental limits","Within experimental limits"),"Within experimental limits"))</f>
        <v>Below LOD</v>
      </c>
      <c r="O105" s="57" t="e">
        <f>VLOOKUP(F105,'Material Form-Pattern'!$A$4:$D$27,4,TRUE)</f>
        <v>#N/A</v>
      </c>
      <c r="Q105" s="150" t="str">
        <f>CONCATENATE('Experimental Description'!$B$3,"-",'Experimental Description'!$B$2,"-",'Experimental Description'!$B$7,"-",'Experimental Description'!$C$5,"-",'Experimental Description'!$B$6,"-","Line ",'Record Sheet'!A105)</f>
        <v>E17-001679-AZD3293-AZ13530938-310117-1-Line 104</v>
      </c>
      <c r="R105" s="150" t="str">
        <f t="shared" si="105"/>
        <v>AZD3293</v>
      </c>
      <c r="S105" s="150" t="str">
        <f t="shared" si="106"/>
        <v>E17-001679</v>
      </c>
      <c r="T105" s="150" t="str">
        <f t="shared" si="107"/>
        <v>Holly Carter</v>
      </c>
      <c r="U105" s="150" t="str">
        <f t="shared" si="108"/>
        <v>31-01-17</v>
      </c>
      <c r="V105" s="150" t="str">
        <f t="shared" si="109"/>
        <v>1</v>
      </c>
      <c r="W105" s="150" t="str">
        <f t="shared" si="110"/>
        <v>AZ13530938</v>
      </c>
      <c r="X105" s="150">
        <f t="shared" si="111"/>
        <v>0</v>
      </c>
      <c r="Y105" s="150">
        <f t="shared" si="112"/>
        <v>83</v>
      </c>
      <c r="Z105" s="150" t="str">
        <f t="shared" si="112"/>
        <v>Not Known</v>
      </c>
      <c r="AA105" s="150" t="str">
        <f t="shared" si="113"/>
        <v xml:space="preserve">Manual </v>
      </c>
      <c r="AB105" s="150" t="str">
        <f t="shared" si="114"/>
        <v>Excess Solid Manual</v>
      </c>
      <c r="AC105" s="150">
        <f t="shared" si="115"/>
        <v>0</v>
      </c>
      <c r="AD105" s="150">
        <f t="shared" si="116"/>
        <v>0</v>
      </c>
      <c r="AE105" s="150" t="str">
        <f t="shared" si="117"/>
        <v>No</v>
      </c>
      <c r="AF105" s="150">
        <f t="shared" si="118"/>
        <v>0</v>
      </c>
      <c r="AG105" s="150">
        <f t="shared" si="119"/>
        <v>0</v>
      </c>
      <c r="AH105" s="150" t="str">
        <f t="shared" si="120"/>
        <v>CC1=NC2(N=C1N)c3cc(Br)ccc3CC24CCCCC4</v>
      </c>
      <c r="AI105" s="150">
        <f t="shared" si="121"/>
        <v>5</v>
      </c>
      <c r="AJ105" s="150">
        <f t="shared" si="122"/>
        <v>100</v>
      </c>
      <c r="AK105" s="150">
        <f t="shared" si="123"/>
        <v>31</v>
      </c>
      <c r="AL105" s="150">
        <f t="shared" si="124"/>
        <v>9.9200999999999997</v>
      </c>
      <c r="AM105" s="150">
        <f t="shared" si="125"/>
        <v>0.10080543542907834</v>
      </c>
      <c r="AN105" s="150">
        <f t="shared" si="126"/>
        <v>0.99980000000000002</v>
      </c>
      <c r="AO105" s="150">
        <f t="shared" si="127"/>
        <v>32</v>
      </c>
      <c r="AP105" s="150">
        <f t="shared" si="128"/>
        <v>60</v>
      </c>
      <c r="AQ105" s="150" t="str">
        <f t="shared" si="129"/>
        <v>UPLC</v>
      </c>
      <c r="AR105" s="150" t="str">
        <f t="shared" si="130"/>
        <v>CH238</v>
      </c>
      <c r="AS105" s="150" t="str">
        <f t="shared" si="131"/>
        <v>Single Wavelength</v>
      </c>
      <c r="AT105" s="150" t="str">
        <f t="shared" si="132"/>
        <v>Chan_238,PC_Miscellaneous,AZD3293 - 0938 int - sol</v>
      </c>
      <c r="AU105" s="150" t="str">
        <f t="shared" si="133"/>
        <v>AZD3293 int</v>
      </c>
      <c r="AV105" s="150" t="str">
        <f t="shared" si="134"/>
        <v>HPLC filter vial</v>
      </c>
      <c r="AW105" s="150">
        <f t="shared" si="135"/>
        <v>500</v>
      </c>
      <c r="AX105" s="150">
        <f t="shared" si="136"/>
        <v>50</v>
      </c>
      <c r="AY105" s="150" t="str">
        <f t="shared" si="137"/>
        <v>Vortex</v>
      </c>
      <c r="AZ105" s="150">
        <f t="shared" si="138"/>
        <v>22</v>
      </c>
      <c r="BA105" s="150">
        <f t="shared" si="139"/>
        <v>20</v>
      </c>
      <c r="BB105" s="150">
        <f t="shared" si="140"/>
        <v>600</v>
      </c>
      <c r="BC105" s="150" t="str">
        <f t="shared" si="141"/>
        <v>Filter Vial</v>
      </c>
      <c r="BD105" s="150">
        <f t="shared" si="142"/>
        <v>40</v>
      </c>
      <c r="BE105" s="150">
        <f t="shared" si="143"/>
        <v>1200</v>
      </c>
      <c r="BF105" s="150" t="str">
        <f t="shared" si="144"/>
        <v>Pipette - PDT</v>
      </c>
      <c r="BG105" s="150">
        <f t="shared" si="145"/>
        <v>50</v>
      </c>
      <c r="BH105" s="150">
        <f t="shared" si="146"/>
        <v>0</v>
      </c>
      <c r="BI105" s="150">
        <f t="shared" si="147"/>
        <v>0</v>
      </c>
      <c r="BJ105" s="150" t="str">
        <f t="shared" si="148"/>
        <v>Yes</v>
      </c>
      <c r="BK105" s="150" t="str">
        <f t="shared" si="149"/>
        <v>Yes</v>
      </c>
      <c r="BL105" s="150" t="str">
        <f t="shared" si="150"/>
        <v>Yes</v>
      </c>
      <c r="BM105" s="150" t="str">
        <f t="shared" si="151"/>
        <v>MeCN:Water (50:50)</v>
      </c>
      <c r="BN105" s="150" t="str">
        <f t="shared" si="152"/>
        <v>Pipette - ADT - 6 channel</v>
      </c>
      <c r="BO105" s="150">
        <f t="shared" si="153"/>
        <v>1200</v>
      </c>
      <c r="BP105" s="150">
        <f t="shared" si="154"/>
        <v>0</v>
      </c>
      <c r="BQ105" s="150" t="str">
        <f t="shared" si="155"/>
        <v>No</v>
      </c>
      <c r="BR105" s="150">
        <f t="shared" si="156"/>
        <v>3</v>
      </c>
      <c r="BS105" s="150">
        <f t="shared" si="157"/>
        <v>1</v>
      </c>
      <c r="BT105" s="150">
        <f t="shared" si="158"/>
        <v>284</v>
      </c>
      <c r="BU105" s="150">
        <f t="shared" si="159"/>
        <v>1</v>
      </c>
    </row>
    <row r="106" spans="1:73" x14ac:dyDescent="0.25">
      <c r="A106" s="1">
        <v>105</v>
      </c>
      <c r="C106" t="str">
        <f t="shared" si="102"/>
        <v/>
      </c>
      <c r="D106" t="str">
        <f t="shared" si="103"/>
        <v/>
      </c>
      <c r="E106" t="str">
        <f t="shared" si="104"/>
        <v/>
      </c>
      <c r="F106" s="56" t="e">
        <f>VLOOKUP(C106,'Experimental Design'!$A$2:$C$25,2)</f>
        <v>#N/A</v>
      </c>
      <c r="G106" s="51">
        <f>'Experimental Description'!$B$51</f>
        <v>284</v>
      </c>
      <c r="H106" s="51">
        <f>'Experimental Description'!$B$52</f>
        <v>1</v>
      </c>
      <c r="I106" t="e">
        <f>VLOOKUP(F106,'Experimental Design'!$B$1:$C$25,2)</f>
        <v>#N/A</v>
      </c>
      <c r="K106" s="59">
        <f>J106*Calibration!$L$17</f>
        <v>0</v>
      </c>
      <c r="L106" s="59" t="s">
        <v>277</v>
      </c>
      <c r="M106" s="51" t="s">
        <v>40</v>
      </c>
      <c r="N106" s="56" t="str">
        <f>IF(K106&lt;0.1,"Below LOD",IF(K106&gt;Calibration!$L$20,IF('Record Sheet'!L106="All in solution","Greater than experimental limits","Within experimental limits"),"Within experimental limits"))</f>
        <v>Below LOD</v>
      </c>
      <c r="O106" s="57" t="e">
        <f>VLOOKUP(F106,'Material Form-Pattern'!$A$4:$D$27,4,TRUE)</f>
        <v>#N/A</v>
      </c>
      <c r="Q106" s="150" t="str">
        <f>CONCATENATE('Experimental Description'!$B$3,"-",'Experimental Description'!$B$2,"-",'Experimental Description'!$B$7,"-",'Experimental Description'!$C$5,"-",'Experimental Description'!$B$6,"-","Line ",'Record Sheet'!A106)</f>
        <v>E17-001679-AZD3293-AZ13530938-310117-1-Line 105</v>
      </c>
      <c r="R106" s="150" t="str">
        <f t="shared" si="105"/>
        <v>AZD3293</v>
      </c>
      <c r="S106" s="150" t="str">
        <f t="shared" si="106"/>
        <v>E17-001679</v>
      </c>
      <c r="T106" s="150" t="str">
        <f t="shared" si="107"/>
        <v>Holly Carter</v>
      </c>
      <c r="U106" s="150" t="str">
        <f t="shared" si="108"/>
        <v>31-01-17</v>
      </c>
      <c r="V106" s="150" t="str">
        <f t="shared" si="109"/>
        <v>1</v>
      </c>
      <c r="W106" s="150" t="str">
        <f t="shared" si="110"/>
        <v>AZ13530938</v>
      </c>
      <c r="X106" s="150">
        <f t="shared" si="111"/>
        <v>0</v>
      </c>
      <c r="Y106" s="150">
        <f t="shared" si="112"/>
        <v>83</v>
      </c>
      <c r="Z106" s="150" t="str">
        <f t="shared" si="112"/>
        <v>Not Known</v>
      </c>
      <c r="AA106" s="150" t="str">
        <f t="shared" si="113"/>
        <v xml:space="preserve">Manual </v>
      </c>
      <c r="AB106" s="150" t="str">
        <f t="shared" si="114"/>
        <v>Excess Solid Manual</v>
      </c>
      <c r="AC106" s="150">
        <f t="shared" si="115"/>
        <v>0</v>
      </c>
      <c r="AD106" s="150">
        <f t="shared" si="116"/>
        <v>0</v>
      </c>
      <c r="AE106" s="150" t="str">
        <f t="shared" si="117"/>
        <v>No</v>
      </c>
      <c r="AF106" s="150">
        <f t="shared" si="118"/>
        <v>0</v>
      </c>
      <c r="AG106" s="150">
        <f t="shared" si="119"/>
        <v>0</v>
      </c>
      <c r="AH106" s="150" t="str">
        <f t="shared" si="120"/>
        <v>CC1=NC2(N=C1N)c3cc(Br)ccc3CC24CCCCC4</v>
      </c>
      <c r="AI106" s="150">
        <f t="shared" si="121"/>
        <v>5</v>
      </c>
      <c r="AJ106" s="150">
        <f t="shared" si="122"/>
        <v>100</v>
      </c>
      <c r="AK106" s="150">
        <f t="shared" si="123"/>
        <v>31</v>
      </c>
      <c r="AL106" s="150">
        <f t="shared" si="124"/>
        <v>9.9200999999999997</v>
      </c>
      <c r="AM106" s="150">
        <f t="shared" si="125"/>
        <v>0.10080543542907834</v>
      </c>
      <c r="AN106" s="150">
        <f t="shared" si="126"/>
        <v>0.99980000000000002</v>
      </c>
      <c r="AO106" s="150">
        <f t="shared" si="127"/>
        <v>32</v>
      </c>
      <c r="AP106" s="150">
        <f t="shared" si="128"/>
        <v>60</v>
      </c>
      <c r="AQ106" s="150" t="str">
        <f t="shared" si="129"/>
        <v>UPLC</v>
      </c>
      <c r="AR106" s="150" t="str">
        <f t="shared" si="130"/>
        <v>CH238</v>
      </c>
      <c r="AS106" s="150" t="str">
        <f t="shared" si="131"/>
        <v>Single Wavelength</v>
      </c>
      <c r="AT106" s="150" t="str">
        <f t="shared" si="132"/>
        <v>Chan_238,PC_Miscellaneous,AZD3293 - 0938 int - sol</v>
      </c>
      <c r="AU106" s="150" t="str">
        <f t="shared" si="133"/>
        <v>AZD3293 int</v>
      </c>
      <c r="AV106" s="150" t="str">
        <f t="shared" si="134"/>
        <v>HPLC filter vial</v>
      </c>
      <c r="AW106" s="150">
        <f t="shared" si="135"/>
        <v>500</v>
      </c>
      <c r="AX106" s="150">
        <f t="shared" si="136"/>
        <v>50</v>
      </c>
      <c r="AY106" s="150" t="str">
        <f t="shared" si="137"/>
        <v>Vortex</v>
      </c>
      <c r="AZ106" s="150">
        <f t="shared" si="138"/>
        <v>22</v>
      </c>
      <c r="BA106" s="150">
        <f t="shared" si="139"/>
        <v>20</v>
      </c>
      <c r="BB106" s="150">
        <f t="shared" si="140"/>
        <v>600</v>
      </c>
      <c r="BC106" s="150" t="str">
        <f t="shared" si="141"/>
        <v>Filter Vial</v>
      </c>
      <c r="BD106" s="150">
        <f t="shared" si="142"/>
        <v>40</v>
      </c>
      <c r="BE106" s="150">
        <f t="shared" si="143"/>
        <v>1200</v>
      </c>
      <c r="BF106" s="150" t="str">
        <f t="shared" si="144"/>
        <v>Pipette - PDT</v>
      </c>
      <c r="BG106" s="150">
        <f t="shared" si="145"/>
        <v>50</v>
      </c>
      <c r="BH106" s="150">
        <f t="shared" si="146"/>
        <v>0</v>
      </c>
      <c r="BI106" s="150">
        <f t="shared" si="147"/>
        <v>0</v>
      </c>
      <c r="BJ106" s="150" t="str">
        <f t="shared" si="148"/>
        <v>Yes</v>
      </c>
      <c r="BK106" s="150" t="str">
        <f t="shared" si="149"/>
        <v>Yes</v>
      </c>
      <c r="BL106" s="150" t="str">
        <f t="shared" si="150"/>
        <v>Yes</v>
      </c>
      <c r="BM106" s="150" t="str">
        <f t="shared" si="151"/>
        <v>MeCN:Water (50:50)</v>
      </c>
      <c r="BN106" s="150" t="str">
        <f t="shared" si="152"/>
        <v>Pipette - ADT - 6 channel</v>
      </c>
      <c r="BO106" s="150">
        <f t="shared" si="153"/>
        <v>1200</v>
      </c>
      <c r="BP106" s="150">
        <f t="shared" si="154"/>
        <v>0</v>
      </c>
      <c r="BQ106" s="150" t="str">
        <f t="shared" si="155"/>
        <v>No</v>
      </c>
      <c r="BR106" s="150">
        <f t="shared" si="156"/>
        <v>3</v>
      </c>
      <c r="BS106" s="150">
        <f t="shared" si="157"/>
        <v>1</v>
      </c>
      <c r="BT106" s="150">
        <f t="shared" si="158"/>
        <v>284</v>
      </c>
      <c r="BU106" s="150">
        <f t="shared" si="159"/>
        <v>1</v>
      </c>
    </row>
    <row r="107" spans="1:73" x14ac:dyDescent="0.25">
      <c r="A107" s="1">
        <v>106</v>
      </c>
      <c r="C107" t="str">
        <f t="shared" si="102"/>
        <v/>
      </c>
      <c r="D107" t="str">
        <f t="shared" si="103"/>
        <v/>
      </c>
      <c r="E107" t="str">
        <f t="shared" si="104"/>
        <v/>
      </c>
      <c r="F107" s="56" t="e">
        <f>VLOOKUP(C107,'Experimental Design'!$A$2:$C$25,2)</f>
        <v>#N/A</v>
      </c>
      <c r="G107" s="51">
        <f>'Experimental Description'!$B$51</f>
        <v>284</v>
      </c>
      <c r="H107" s="51">
        <f>'Experimental Description'!$B$52</f>
        <v>1</v>
      </c>
      <c r="I107" t="e">
        <f>VLOOKUP(F107,'Experimental Design'!$B$1:$C$25,2)</f>
        <v>#N/A</v>
      </c>
      <c r="K107" s="59">
        <f>J107*Calibration!$L$17</f>
        <v>0</v>
      </c>
      <c r="L107" s="59" t="s">
        <v>277</v>
      </c>
      <c r="M107" s="51" t="s">
        <v>40</v>
      </c>
      <c r="N107" s="56" t="str">
        <f>IF(K107&lt;0.1,"Below LOD",IF(K107&gt;Calibration!$L$20,IF('Record Sheet'!L107="All in solution","Greater than experimental limits","Within experimental limits"),"Within experimental limits"))</f>
        <v>Below LOD</v>
      </c>
      <c r="O107" s="57" t="e">
        <f>VLOOKUP(F107,'Material Form-Pattern'!$A$4:$D$27,4,TRUE)</f>
        <v>#N/A</v>
      </c>
      <c r="Q107" s="150" t="str">
        <f>CONCATENATE('Experimental Description'!$B$3,"-",'Experimental Description'!$B$2,"-",'Experimental Description'!$B$7,"-",'Experimental Description'!$C$5,"-",'Experimental Description'!$B$6,"-","Line ",'Record Sheet'!A107)</f>
        <v>E17-001679-AZD3293-AZ13530938-310117-1-Line 106</v>
      </c>
      <c r="R107" s="150" t="str">
        <f t="shared" si="105"/>
        <v>AZD3293</v>
      </c>
      <c r="S107" s="150" t="str">
        <f t="shared" si="106"/>
        <v>E17-001679</v>
      </c>
      <c r="T107" s="150" t="str">
        <f t="shared" si="107"/>
        <v>Holly Carter</v>
      </c>
      <c r="U107" s="150" t="str">
        <f t="shared" si="108"/>
        <v>31-01-17</v>
      </c>
      <c r="V107" s="150" t="str">
        <f t="shared" si="109"/>
        <v>1</v>
      </c>
      <c r="W107" s="150" t="str">
        <f t="shared" si="110"/>
        <v>AZ13530938</v>
      </c>
      <c r="X107" s="150">
        <f t="shared" si="111"/>
        <v>0</v>
      </c>
      <c r="Y107" s="150">
        <f t="shared" si="112"/>
        <v>83</v>
      </c>
      <c r="Z107" s="150" t="str">
        <f t="shared" si="112"/>
        <v>Not Known</v>
      </c>
      <c r="AA107" s="150" t="str">
        <f t="shared" si="113"/>
        <v xml:space="preserve">Manual </v>
      </c>
      <c r="AB107" s="150" t="str">
        <f t="shared" si="114"/>
        <v>Excess Solid Manual</v>
      </c>
      <c r="AC107" s="150">
        <f t="shared" si="115"/>
        <v>0</v>
      </c>
      <c r="AD107" s="150">
        <f t="shared" si="116"/>
        <v>0</v>
      </c>
      <c r="AE107" s="150" t="str">
        <f t="shared" si="117"/>
        <v>No</v>
      </c>
      <c r="AF107" s="150">
        <f t="shared" si="118"/>
        <v>0</v>
      </c>
      <c r="AG107" s="150">
        <f t="shared" si="119"/>
        <v>0</v>
      </c>
      <c r="AH107" s="150" t="str">
        <f t="shared" si="120"/>
        <v>CC1=NC2(N=C1N)c3cc(Br)ccc3CC24CCCCC4</v>
      </c>
      <c r="AI107" s="150">
        <f t="shared" si="121"/>
        <v>5</v>
      </c>
      <c r="AJ107" s="150">
        <f t="shared" si="122"/>
        <v>100</v>
      </c>
      <c r="AK107" s="150">
        <f t="shared" si="123"/>
        <v>31</v>
      </c>
      <c r="AL107" s="150">
        <f t="shared" si="124"/>
        <v>9.9200999999999997</v>
      </c>
      <c r="AM107" s="150">
        <f t="shared" si="125"/>
        <v>0.10080543542907834</v>
      </c>
      <c r="AN107" s="150">
        <f t="shared" si="126"/>
        <v>0.99980000000000002</v>
      </c>
      <c r="AO107" s="150">
        <f t="shared" si="127"/>
        <v>32</v>
      </c>
      <c r="AP107" s="150">
        <f t="shared" si="128"/>
        <v>60</v>
      </c>
      <c r="AQ107" s="150" t="str">
        <f t="shared" si="129"/>
        <v>UPLC</v>
      </c>
      <c r="AR107" s="150" t="str">
        <f t="shared" si="130"/>
        <v>CH238</v>
      </c>
      <c r="AS107" s="150" t="str">
        <f t="shared" si="131"/>
        <v>Single Wavelength</v>
      </c>
      <c r="AT107" s="150" t="str">
        <f t="shared" si="132"/>
        <v>Chan_238,PC_Miscellaneous,AZD3293 - 0938 int - sol</v>
      </c>
      <c r="AU107" s="150" t="str">
        <f t="shared" si="133"/>
        <v>AZD3293 int</v>
      </c>
      <c r="AV107" s="150" t="str">
        <f t="shared" si="134"/>
        <v>HPLC filter vial</v>
      </c>
      <c r="AW107" s="150">
        <f t="shared" si="135"/>
        <v>500</v>
      </c>
      <c r="AX107" s="150">
        <f t="shared" si="136"/>
        <v>50</v>
      </c>
      <c r="AY107" s="150" t="str">
        <f t="shared" si="137"/>
        <v>Vortex</v>
      </c>
      <c r="AZ107" s="150">
        <f t="shared" si="138"/>
        <v>22</v>
      </c>
      <c r="BA107" s="150">
        <f t="shared" si="139"/>
        <v>20</v>
      </c>
      <c r="BB107" s="150">
        <f t="shared" si="140"/>
        <v>600</v>
      </c>
      <c r="BC107" s="150" t="str">
        <f t="shared" si="141"/>
        <v>Filter Vial</v>
      </c>
      <c r="BD107" s="150">
        <f t="shared" si="142"/>
        <v>40</v>
      </c>
      <c r="BE107" s="150">
        <f t="shared" si="143"/>
        <v>1200</v>
      </c>
      <c r="BF107" s="150" t="str">
        <f t="shared" si="144"/>
        <v>Pipette - PDT</v>
      </c>
      <c r="BG107" s="150">
        <f t="shared" si="145"/>
        <v>50</v>
      </c>
      <c r="BH107" s="150">
        <f t="shared" si="146"/>
        <v>0</v>
      </c>
      <c r="BI107" s="150">
        <f t="shared" si="147"/>
        <v>0</v>
      </c>
      <c r="BJ107" s="150" t="str">
        <f t="shared" si="148"/>
        <v>Yes</v>
      </c>
      <c r="BK107" s="150" t="str">
        <f t="shared" si="149"/>
        <v>Yes</v>
      </c>
      <c r="BL107" s="150" t="str">
        <f t="shared" si="150"/>
        <v>Yes</v>
      </c>
      <c r="BM107" s="150" t="str">
        <f t="shared" si="151"/>
        <v>MeCN:Water (50:50)</v>
      </c>
      <c r="BN107" s="150" t="str">
        <f t="shared" si="152"/>
        <v>Pipette - ADT - 6 channel</v>
      </c>
      <c r="BO107" s="150">
        <f t="shared" si="153"/>
        <v>1200</v>
      </c>
      <c r="BP107" s="150">
        <f t="shared" si="154"/>
        <v>0</v>
      </c>
      <c r="BQ107" s="150" t="str">
        <f t="shared" si="155"/>
        <v>No</v>
      </c>
      <c r="BR107" s="150">
        <f t="shared" si="156"/>
        <v>3</v>
      </c>
      <c r="BS107" s="150">
        <f t="shared" si="157"/>
        <v>1</v>
      </c>
      <c r="BT107" s="150">
        <f t="shared" si="158"/>
        <v>284</v>
      </c>
      <c r="BU107" s="150">
        <f t="shared" si="159"/>
        <v>1</v>
      </c>
    </row>
    <row r="108" spans="1:73" x14ac:dyDescent="0.25">
      <c r="A108" s="1">
        <v>107</v>
      </c>
      <c r="C108" t="str">
        <f t="shared" si="102"/>
        <v/>
      </c>
      <c r="D108" t="str">
        <f t="shared" si="103"/>
        <v/>
      </c>
      <c r="E108" t="str">
        <f t="shared" si="104"/>
        <v/>
      </c>
      <c r="F108" s="56" t="e">
        <f>VLOOKUP(C108,'Experimental Design'!$A$2:$C$25,2)</f>
        <v>#N/A</v>
      </c>
      <c r="G108" s="51">
        <f>'Experimental Description'!$B$51</f>
        <v>284</v>
      </c>
      <c r="H108" s="51">
        <f>'Experimental Description'!$B$52</f>
        <v>1</v>
      </c>
      <c r="I108" t="e">
        <f>VLOOKUP(F108,'Experimental Design'!$B$1:$C$25,2)</f>
        <v>#N/A</v>
      </c>
      <c r="K108" s="59">
        <f>J108*Calibration!$L$17</f>
        <v>0</v>
      </c>
      <c r="L108" s="59" t="s">
        <v>277</v>
      </c>
      <c r="M108" s="51" t="s">
        <v>40</v>
      </c>
      <c r="N108" s="56" t="str">
        <f>IF(K108&lt;0.1,"Below LOD",IF(K108&gt;Calibration!$L$20,IF('Record Sheet'!L108="All in solution","Greater than experimental limits","Within experimental limits"),"Within experimental limits"))</f>
        <v>Below LOD</v>
      </c>
      <c r="O108" s="57" t="e">
        <f>VLOOKUP(F108,'Material Form-Pattern'!$A$4:$D$27,4,TRUE)</f>
        <v>#N/A</v>
      </c>
      <c r="Q108" s="150" t="str">
        <f>CONCATENATE('Experimental Description'!$B$3,"-",'Experimental Description'!$B$2,"-",'Experimental Description'!$B$7,"-",'Experimental Description'!$C$5,"-",'Experimental Description'!$B$6,"-","Line ",'Record Sheet'!A108)</f>
        <v>E17-001679-AZD3293-AZ13530938-310117-1-Line 107</v>
      </c>
      <c r="R108" s="150" t="str">
        <f t="shared" si="105"/>
        <v>AZD3293</v>
      </c>
      <c r="S108" s="150" t="str">
        <f t="shared" si="106"/>
        <v>E17-001679</v>
      </c>
      <c r="T108" s="150" t="str">
        <f t="shared" si="107"/>
        <v>Holly Carter</v>
      </c>
      <c r="U108" s="150" t="str">
        <f t="shared" si="108"/>
        <v>31-01-17</v>
      </c>
      <c r="V108" s="150" t="str">
        <f t="shared" si="109"/>
        <v>1</v>
      </c>
      <c r="W108" s="150" t="str">
        <f t="shared" si="110"/>
        <v>AZ13530938</v>
      </c>
      <c r="X108" s="150">
        <f t="shared" si="111"/>
        <v>0</v>
      </c>
      <c r="Y108" s="150">
        <f t="shared" si="112"/>
        <v>83</v>
      </c>
      <c r="Z108" s="150" t="str">
        <f t="shared" si="112"/>
        <v>Not Known</v>
      </c>
      <c r="AA108" s="150" t="str">
        <f t="shared" si="113"/>
        <v xml:space="preserve">Manual </v>
      </c>
      <c r="AB108" s="150" t="str">
        <f t="shared" si="114"/>
        <v>Excess Solid Manual</v>
      </c>
      <c r="AC108" s="150">
        <f t="shared" si="115"/>
        <v>0</v>
      </c>
      <c r="AD108" s="150">
        <f t="shared" si="116"/>
        <v>0</v>
      </c>
      <c r="AE108" s="150" t="str">
        <f t="shared" si="117"/>
        <v>No</v>
      </c>
      <c r="AF108" s="150">
        <f t="shared" si="118"/>
        <v>0</v>
      </c>
      <c r="AG108" s="150">
        <f t="shared" si="119"/>
        <v>0</v>
      </c>
      <c r="AH108" s="150" t="str">
        <f t="shared" si="120"/>
        <v>CC1=NC2(N=C1N)c3cc(Br)ccc3CC24CCCCC4</v>
      </c>
      <c r="AI108" s="150">
        <f t="shared" si="121"/>
        <v>5</v>
      </c>
      <c r="AJ108" s="150">
        <f t="shared" si="122"/>
        <v>100</v>
      </c>
      <c r="AK108" s="150">
        <f t="shared" si="123"/>
        <v>31</v>
      </c>
      <c r="AL108" s="150">
        <f t="shared" si="124"/>
        <v>9.9200999999999997</v>
      </c>
      <c r="AM108" s="150">
        <f t="shared" si="125"/>
        <v>0.10080543542907834</v>
      </c>
      <c r="AN108" s="150">
        <f t="shared" si="126"/>
        <v>0.99980000000000002</v>
      </c>
      <c r="AO108" s="150">
        <f t="shared" si="127"/>
        <v>32</v>
      </c>
      <c r="AP108" s="150">
        <f t="shared" si="128"/>
        <v>60</v>
      </c>
      <c r="AQ108" s="150" t="str">
        <f t="shared" si="129"/>
        <v>UPLC</v>
      </c>
      <c r="AR108" s="150" t="str">
        <f t="shared" si="130"/>
        <v>CH238</v>
      </c>
      <c r="AS108" s="150" t="str">
        <f t="shared" si="131"/>
        <v>Single Wavelength</v>
      </c>
      <c r="AT108" s="150" t="str">
        <f t="shared" si="132"/>
        <v>Chan_238,PC_Miscellaneous,AZD3293 - 0938 int - sol</v>
      </c>
      <c r="AU108" s="150" t="str">
        <f t="shared" si="133"/>
        <v>AZD3293 int</v>
      </c>
      <c r="AV108" s="150" t="str">
        <f t="shared" si="134"/>
        <v>HPLC filter vial</v>
      </c>
      <c r="AW108" s="150">
        <f t="shared" si="135"/>
        <v>500</v>
      </c>
      <c r="AX108" s="150">
        <f t="shared" si="136"/>
        <v>50</v>
      </c>
      <c r="AY108" s="150" t="str">
        <f t="shared" si="137"/>
        <v>Vortex</v>
      </c>
      <c r="AZ108" s="150">
        <f t="shared" si="138"/>
        <v>22</v>
      </c>
      <c r="BA108" s="150">
        <f t="shared" si="139"/>
        <v>20</v>
      </c>
      <c r="BB108" s="150">
        <f t="shared" si="140"/>
        <v>600</v>
      </c>
      <c r="BC108" s="150" t="str">
        <f t="shared" si="141"/>
        <v>Filter Vial</v>
      </c>
      <c r="BD108" s="150">
        <f t="shared" si="142"/>
        <v>40</v>
      </c>
      <c r="BE108" s="150">
        <f t="shared" si="143"/>
        <v>1200</v>
      </c>
      <c r="BF108" s="150" t="str">
        <f t="shared" si="144"/>
        <v>Pipette - PDT</v>
      </c>
      <c r="BG108" s="150">
        <f t="shared" si="145"/>
        <v>50</v>
      </c>
      <c r="BH108" s="150">
        <f t="shared" si="146"/>
        <v>0</v>
      </c>
      <c r="BI108" s="150">
        <f t="shared" si="147"/>
        <v>0</v>
      </c>
      <c r="BJ108" s="150" t="str">
        <f t="shared" si="148"/>
        <v>Yes</v>
      </c>
      <c r="BK108" s="150" t="str">
        <f t="shared" si="149"/>
        <v>Yes</v>
      </c>
      <c r="BL108" s="150" t="str">
        <f t="shared" si="150"/>
        <v>Yes</v>
      </c>
      <c r="BM108" s="150" t="str">
        <f t="shared" si="151"/>
        <v>MeCN:Water (50:50)</v>
      </c>
      <c r="BN108" s="150" t="str">
        <f t="shared" si="152"/>
        <v>Pipette - ADT - 6 channel</v>
      </c>
      <c r="BO108" s="150">
        <f t="shared" si="153"/>
        <v>1200</v>
      </c>
      <c r="BP108" s="150">
        <f t="shared" si="154"/>
        <v>0</v>
      </c>
      <c r="BQ108" s="150" t="str">
        <f t="shared" si="155"/>
        <v>No</v>
      </c>
      <c r="BR108" s="150">
        <f t="shared" si="156"/>
        <v>3</v>
      </c>
      <c r="BS108" s="150">
        <f t="shared" si="157"/>
        <v>1</v>
      </c>
      <c r="BT108" s="150">
        <f t="shared" si="158"/>
        <v>284</v>
      </c>
      <c r="BU108" s="150">
        <f t="shared" si="159"/>
        <v>1</v>
      </c>
    </row>
    <row r="109" spans="1:73" x14ac:dyDescent="0.25">
      <c r="A109" s="1">
        <v>108</v>
      </c>
      <c r="C109" t="str">
        <f t="shared" si="102"/>
        <v/>
      </c>
      <c r="D109" t="str">
        <f t="shared" si="103"/>
        <v/>
      </c>
      <c r="E109" t="str">
        <f t="shared" si="104"/>
        <v/>
      </c>
      <c r="F109" s="56" t="e">
        <f>VLOOKUP(C109,'Experimental Design'!$A$2:$C$25,2)</f>
        <v>#N/A</v>
      </c>
      <c r="G109" s="51">
        <f>'Experimental Description'!$B$51</f>
        <v>284</v>
      </c>
      <c r="H109" s="51">
        <f>'Experimental Description'!$B$52</f>
        <v>1</v>
      </c>
      <c r="I109" t="e">
        <f>VLOOKUP(F109,'Experimental Design'!$B$1:$C$25,2)</f>
        <v>#N/A</v>
      </c>
      <c r="K109" s="59">
        <f>J109*Calibration!$L$17</f>
        <v>0</v>
      </c>
      <c r="L109" s="59" t="s">
        <v>277</v>
      </c>
      <c r="M109" s="51" t="s">
        <v>40</v>
      </c>
      <c r="N109" s="56" t="str">
        <f>IF(K109&lt;0.1,"Below LOD",IF(K109&gt;Calibration!$L$20,IF('Record Sheet'!L109="All in solution","Greater than experimental limits","Within experimental limits"),"Within experimental limits"))</f>
        <v>Below LOD</v>
      </c>
      <c r="O109" s="57" t="e">
        <f>VLOOKUP(F109,'Material Form-Pattern'!$A$4:$D$27,4,TRUE)</f>
        <v>#N/A</v>
      </c>
      <c r="Q109" s="150" t="str">
        <f>CONCATENATE('Experimental Description'!$B$3,"-",'Experimental Description'!$B$2,"-",'Experimental Description'!$B$7,"-",'Experimental Description'!$C$5,"-",'Experimental Description'!$B$6,"-","Line ",'Record Sheet'!A109)</f>
        <v>E17-001679-AZD3293-AZ13530938-310117-1-Line 108</v>
      </c>
      <c r="R109" s="150" t="str">
        <f t="shared" si="105"/>
        <v>AZD3293</v>
      </c>
      <c r="S109" s="150" t="str">
        <f t="shared" si="106"/>
        <v>E17-001679</v>
      </c>
      <c r="T109" s="150" t="str">
        <f t="shared" si="107"/>
        <v>Holly Carter</v>
      </c>
      <c r="U109" s="150" t="str">
        <f t="shared" si="108"/>
        <v>31-01-17</v>
      </c>
      <c r="V109" s="150" t="str">
        <f t="shared" si="109"/>
        <v>1</v>
      </c>
      <c r="W109" s="150" t="str">
        <f t="shared" si="110"/>
        <v>AZ13530938</v>
      </c>
      <c r="X109" s="150">
        <f t="shared" si="111"/>
        <v>0</v>
      </c>
      <c r="Y109" s="150">
        <f t="shared" si="112"/>
        <v>83</v>
      </c>
      <c r="Z109" s="150" t="str">
        <f t="shared" si="112"/>
        <v>Not Known</v>
      </c>
      <c r="AA109" s="150" t="str">
        <f t="shared" si="113"/>
        <v xml:space="preserve">Manual </v>
      </c>
      <c r="AB109" s="150" t="str">
        <f t="shared" si="114"/>
        <v>Excess Solid Manual</v>
      </c>
      <c r="AC109" s="150">
        <f t="shared" si="115"/>
        <v>0</v>
      </c>
      <c r="AD109" s="150">
        <f t="shared" si="116"/>
        <v>0</v>
      </c>
      <c r="AE109" s="150" t="str">
        <f t="shared" si="117"/>
        <v>No</v>
      </c>
      <c r="AF109" s="150">
        <f t="shared" si="118"/>
        <v>0</v>
      </c>
      <c r="AG109" s="150">
        <f t="shared" si="119"/>
        <v>0</v>
      </c>
      <c r="AH109" s="150" t="str">
        <f t="shared" si="120"/>
        <v>CC1=NC2(N=C1N)c3cc(Br)ccc3CC24CCCCC4</v>
      </c>
      <c r="AI109" s="150">
        <f t="shared" si="121"/>
        <v>5</v>
      </c>
      <c r="AJ109" s="150">
        <f t="shared" si="122"/>
        <v>100</v>
      </c>
      <c r="AK109" s="150">
        <f t="shared" si="123"/>
        <v>31</v>
      </c>
      <c r="AL109" s="150">
        <f t="shared" si="124"/>
        <v>9.9200999999999997</v>
      </c>
      <c r="AM109" s="150">
        <f t="shared" si="125"/>
        <v>0.10080543542907834</v>
      </c>
      <c r="AN109" s="150">
        <f t="shared" si="126"/>
        <v>0.99980000000000002</v>
      </c>
      <c r="AO109" s="150">
        <f t="shared" si="127"/>
        <v>32</v>
      </c>
      <c r="AP109" s="150">
        <f t="shared" si="128"/>
        <v>60</v>
      </c>
      <c r="AQ109" s="150" t="str">
        <f t="shared" si="129"/>
        <v>UPLC</v>
      </c>
      <c r="AR109" s="150" t="str">
        <f t="shared" si="130"/>
        <v>CH238</v>
      </c>
      <c r="AS109" s="150" t="str">
        <f t="shared" si="131"/>
        <v>Single Wavelength</v>
      </c>
      <c r="AT109" s="150" t="str">
        <f t="shared" si="132"/>
        <v>Chan_238,PC_Miscellaneous,AZD3293 - 0938 int - sol</v>
      </c>
      <c r="AU109" s="150" t="str">
        <f t="shared" si="133"/>
        <v>AZD3293 int</v>
      </c>
      <c r="AV109" s="150" t="str">
        <f t="shared" si="134"/>
        <v>HPLC filter vial</v>
      </c>
      <c r="AW109" s="150">
        <f t="shared" si="135"/>
        <v>500</v>
      </c>
      <c r="AX109" s="150">
        <f t="shared" si="136"/>
        <v>50</v>
      </c>
      <c r="AY109" s="150" t="str">
        <f t="shared" si="137"/>
        <v>Vortex</v>
      </c>
      <c r="AZ109" s="150">
        <f t="shared" si="138"/>
        <v>22</v>
      </c>
      <c r="BA109" s="150">
        <f t="shared" si="139"/>
        <v>20</v>
      </c>
      <c r="BB109" s="150">
        <f t="shared" si="140"/>
        <v>600</v>
      </c>
      <c r="BC109" s="150" t="str">
        <f t="shared" si="141"/>
        <v>Filter Vial</v>
      </c>
      <c r="BD109" s="150">
        <f t="shared" si="142"/>
        <v>40</v>
      </c>
      <c r="BE109" s="150">
        <f t="shared" si="143"/>
        <v>1200</v>
      </c>
      <c r="BF109" s="150" t="str">
        <f t="shared" si="144"/>
        <v>Pipette - PDT</v>
      </c>
      <c r="BG109" s="150">
        <f t="shared" si="145"/>
        <v>50</v>
      </c>
      <c r="BH109" s="150">
        <f t="shared" si="146"/>
        <v>0</v>
      </c>
      <c r="BI109" s="150">
        <f t="shared" si="147"/>
        <v>0</v>
      </c>
      <c r="BJ109" s="150" t="str">
        <f t="shared" si="148"/>
        <v>Yes</v>
      </c>
      <c r="BK109" s="150" t="str">
        <f t="shared" si="149"/>
        <v>Yes</v>
      </c>
      <c r="BL109" s="150" t="str">
        <f t="shared" si="150"/>
        <v>Yes</v>
      </c>
      <c r="BM109" s="150" t="str">
        <f t="shared" si="151"/>
        <v>MeCN:Water (50:50)</v>
      </c>
      <c r="BN109" s="150" t="str">
        <f t="shared" si="152"/>
        <v>Pipette - ADT - 6 channel</v>
      </c>
      <c r="BO109" s="150">
        <f t="shared" si="153"/>
        <v>1200</v>
      </c>
      <c r="BP109" s="150">
        <f t="shared" si="154"/>
        <v>0</v>
      </c>
      <c r="BQ109" s="150" t="str">
        <f t="shared" si="155"/>
        <v>No</v>
      </c>
      <c r="BR109" s="150">
        <f t="shared" si="156"/>
        <v>3</v>
      </c>
      <c r="BS109" s="150">
        <f t="shared" si="157"/>
        <v>1</v>
      </c>
      <c r="BT109" s="150">
        <f t="shared" si="158"/>
        <v>284</v>
      </c>
      <c r="BU109" s="150">
        <f t="shared" si="159"/>
        <v>1</v>
      </c>
    </row>
    <row r="110" spans="1:73" x14ac:dyDescent="0.25">
      <c r="A110" s="1">
        <v>109</v>
      </c>
      <c r="C110" t="str">
        <f t="shared" si="102"/>
        <v/>
      </c>
      <c r="D110" t="str">
        <f t="shared" si="103"/>
        <v/>
      </c>
      <c r="E110" t="str">
        <f t="shared" si="104"/>
        <v/>
      </c>
      <c r="F110" s="56" t="e">
        <f>VLOOKUP(C110,'Experimental Design'!$A$2:$C$25,2)</f>
        <v>#N/A</v>
      </c>
      <c r="G110" s="51">
        <f>'Experimental Description'!$B$51</f>
        <v>284</v>
      </c>
      <c r="H110" s="51">
        <f>'Experimental Description'!$B$52</f>
        <v>1</v>
      </c>
      <c r="I110" t="e">
        <f>VLOOKUP(F110,'Experimental Design'!$B$1:$C$25,2)</f>
        <v>#N/A</v>
      </c>
      <c r="K110" s="59">
        <f>J110*Calibration!$L$17</f>
        <v>0</v>
      </c>
      <c r="L110" s="59" t="s">
        <v>277</v>
      </c>
      <c r="M110" s="51" t="s">
        <v>40</v>
      </c>
      <c r="N110" s="56" t="str">
        <f>IF(K110&lt;0.1,"Below LOD",IF(K110&gt;Calibration!$L$20,IF('Record Sheet'!L110="All in solution","Greater than experimental limits","Within experimental limits"),"Within experimental limits"))</f>
        <v>Below LOD</v>
      </c>
      <c r="O110" s="57" t="e">
        <f>VLOOKUP(F110,'Material Form-Pattern'!$A$4:$D$27,4,TRUE)</f>
        <v>#N/A</v>
      </c>
      <c r="Q110" s="150" t="str">
        <f>CONCATENATE('Experimental Description'!$B$3,"-",'Experimental Description'!$B$2,"-",'Experimental Description'!$B$7,"-",'Experimental Description'!$C$5,"-",'Experimental Description'!$B$6,"-","Line ",'Record Sheet'!A110)</f>
        <v>E17-001679-AZD3293-AZ13530938-310117-1-Line 109</v>
      </c>
      <c r="R110" s="150" t="str">
        <f t="shared" si="105"/>
        <v>AZD3293</v>
      </c>
      <c r="S110" s="150" t="str">
        <f t="shared" si="106"/>
        <v>E17-001679</v>
      </c>
      <c r="T110" s="150" t="str">
        <f t="shared" si="107"/>
        <v>Holly Carter</v>
      </c>
      <c r="U110" s="150" t="str">
        <f t="shared" si="108"/>
        <v>31-01-17</v>
      </c>
      <c r="V110" s="150" t="str">
        <f t="shared" si="109"/>
        <v>1</v>
      </c>
      <c r="W110" s="150" t="str">
        <f t="shared" si="110"/>
        <v>AZ13530938</v>
      </c>
      <c r="X110" s="150">
        <f t="shared" si="111"/>
        <v>0</v>
      </c>
      <c r="Y110" s="150">
        <f t="shared" si="112"/>
        <v>83</v>
      </c>
      <c r="Z110" s="150" t="str">
        <f t="shared" si="112"/>
        <v>Not Known</v>
      </c>
      <c r="AA110" s="150" t="str">
        <f t="shared" si="113"/>
        <v xml:space="preserve">Manual </v>
      </c>
      <c r="AB110" s="150" t="str">
        <f t="shared" si="114"/>
        <v>Excess Solid Manual</v>
      </c>
      <c r="AC110" s="150">
        <f t="shared" si="115"/>
        <v>0</v>
      </c>
      <c r="AD110" s="150">
        <f t="shared" si="116"/>
        <v>0</v>
      </c>
      <c r="AE110" s="150" t="str">
        <f t="shared" si="117"/>
        <v>No</v>
      </c>
      <c r="AF110" s="150">
        <f t="shared" si="118"/>
        <v>0</v>
      </c>
      <c r="AG110" s="150">
        <f t="shared" si="119"/>
        <v>0</v>
      </c>
      <c r="AH110" s="150" t="str">
        <f t="shared" si="120"/>
        <v>CC1=NC2(N=C1N)c3cc(Br)ccc3CC24CCCCC4</v>
      </c>
      <c r="AI110" s="150">
        <f t="shared" si="121"/>
        <v>5</v>
      </c>
      <c r="AJ110" s="150">
        <f t="shared" si="122"/>
        <v>100</v>
      </c>
      <c r="AK110" s="150">
        <f t="shared" si="123"/>
        <v>31</v>
      </c>
      <c r="AL110" s="150">
        <f t="shared" si="124"/>
        <v>9.9200999999999997</v>
      </c>
      <c r="AM110" s="150">
        <f t="shared" si="125"/>
        <v>0.10080543542907834</v>
      </c>
      <c r="AN110" s="150">
        <f t="shared" si="126"/>
        <v>0.99980000000000002</v>
      </c>
      <c r="AO110" s="150">
        <f t="shared" si="127"/>
        <v>32</v>
      </c>
      <c r="AP110" s="150">
        <f t="shared" si="128"/>
        <v>60</v>
      </c>
      <c r="AQ110" s="150" t="str">
        <f t="shared" si="129"/>
        <v>UPLC</v>
      </c>
      <c r="AR110" s="150" t="str">
        <f t="shared" si="130"/>
        <v>CH238</v>
      </c>
      <c r="AS110" s="150" t="str">
        <f t="shared" si="131"/>
        <v>Single Wavelength</v>
      </c>
      <c r="AT110" s="150" t="str">
        <f t="shared" si="132"/>
        <v>Chan_238,PC_Miscellaneous,AZD3293 - 0938 int - sol</v>
      </c>
      <c r="AU110" s="150" t="str">
        <f t="shared" si="133"/>
        <v>AZD3293 int</v>
      </c>
      <c r="AV110" s="150" t="str">
        <f t="shared" si="134"/>
        <v>HPLC filter vial</v>
      </c>
      <c r="AW110" s="150">
        <f t="shared" si="135"/>
        <v>500</v>
      </c>
      <c r="AX110" s="150">
        <f t="shared" si="136"/>
        <v>50</v>
      </c>
      <c r="AY110" s="150" t="str">
        <f t="shared" si="137"/>
        <v>Vortex</v>
      </c>
      <c r="AZ110" s="150">
        <f t="shared" si="138"/>
        <v>22</v>
      </c>
      <c r="BA110" s="150">
        <f t="shared" si="139"/>
        <v>20</v>
      </c>
      <c r="BB110" s="150">
        <f t="shared" si="140"/>
        <v>600</v>
      </c>
      <c r="BC110" s="150" t="str">
        <f t="shared" si="141"/>
        <v>Filter Vial</v>
      </c>
      <c r="BD110" s="150">
        <f t="shared" si="142"/>
        <v>40</v>
      </c>
      <c r="BE110" s="150">
        <f t="shared" si="143"/>
        <v>1200</v>
      </c>
      <c r="BF110" s="150" t="str">
        <f t="shared" si="144"/>
        <v>Pipette - PDT</v>
      </c>
      <c r="BG110" s="150">
        <f t="shared" si="145"/>
        <v>50</v>
      </c>
      <c r="BH110" s="150">
        <f t="shared" si="146"/>
        <v>0</v>
      </c>
      <c r="BI110" s="150">
        <f t="shared" si="147"/>
        <v>0</v>
      </c>
      <c r="BJ110" s="150" t="str">
        <f t="shared" si="148"/>
        <v>Yes</v>
      </c>
      <c r="BK110" s="150" t="str">
        <f t="shared" si="149"/>
        <v>Yes</v>
      </c>
      <c r="BL110" s="150" t="str">
        <f t="shared" si="150"/>
        <v>Yes</v>
      </c>
      <c r="BM110" s="150" t="str">
        <f t="shared" si="151"/>
        <v>MeCN:Water (50:50)</v>
      </c>
      <c r="BN110" s="150" t="str">
        <f t="shared" si="152"/>
        <v>Pipette - ADT - 6 channel</v>
      </c>
      <c r="BO110" s="150">
        <f t="shared" si="153"/>
        <v>1200</v>
      </c>
      <c r="BP110" s="150">
        <f t="shared" si="154"/>
        <v>0</v>
      </c>
      <c r="BQ110" s="150" t="str">
        <f t="shared" si="155"/>
        <v>No</v>
      </c>
      <c r="BR110" s="150">
        <f t="shared" si="156"/>
        <v>3</v>
      </c>
      <c r="BS110" s="150">
        <f t="shared" si="157"/>
        <v>1</v>
      </c>
      <c r="BT110" s="150">
        <f t="shared" si="158"/>
        <v>284</v>
      </c>
      <c r="BU110" s="150">
        <f t="shared" si="159"/>
        <v>1</v>
      </c>
    </row>
    <row r="111" spans="1:73" x14ac:dyDescent="0.25">
      <c r="A111" s="1">
        <v>110</v>
      </c>
      <c r="C111" t="str">
        <f t="shared" si="102"/>
        <v/>
      </c>
      <c r="D111" t="str">
        <f t="shared" si="103"/>
        <v/>
      </c>
      <c r="E111" t="str">
        <f t="shared" si="104"/>
        <v/>
      </c>
      <c r="F111" s="56" t="e">
        <f>VLOOKUP(C111,'Experimental Design'!$A$2:$C$25,2)</f>
        <v>#N/A</v>
      </c>
      <c r="G111" s="51">
        <f>'Experimental Description'!$B$51</f>
        <v>284</v>
      </c>
      <c r="H111" s="51">
        <f>'Experimental Description'!$B$52</f>
        <v>1</v>
      </c>
      <c r="I111" t="e">
        <f>VLOOKUP(F111,'Experimental Design'!$B$1:$C$25,2)</f>
        <v>#N/A</v>
      </c>
      <c r="K111" s="59">
        <f>J111*Calibration!$L$17</f>
        <v>0</v>
      </c>
      <c r="L111" s="59" t="s">
        <v>277</v>
      </c>
      <c r="M111" s="51" t="s">
        <v>40</v>
      </c>
      <c r="N111" s="56" t="str">
        <f>IF(K111&lt;0.1,"Below LOD",IF(K111&gt;Calibration!$L$20,IF('Record Sheet'!L111="All in solution","Greater than experimental limits","Within experimental limits"),"Within experimental limits"))</f>
        <v>Below LOD</v>
      </c>
      <c r="O111" s="57" t="e">
        <f>VLOOKUP(F111,'Material Form-Pattern'!$A$4:$D$27,4,TRUE)</f>
        <v>#N/A</v>
      </c>
      <c r="Q111" s="150" t="str">
        <f>CONCATENATE('Experimental Description'!$B$3,"-",'Experimental Description'!$B$2,"-",'Experimental Description'!$B$7,"-",'Experimental Description'!$C$5,"-",'Experimental Description'!$B$6,"-","Line ",'Record Sheet'!A111)</f>
        <v>E17-001679-AZD3293-AZ13530938-310117-1-Line 110</v>
      </c>
      <c r="R111" s="150" t="str">
        <f t="shared" si="105"/>
        <v>AZD3293</v>
      </c>
      <c r="S111" s="150" t="str">
        <f t="shared" si="106"/>
        <v>E17-001679</v>
      </c>
      <c r="T111" s="150" t="str">
        <f t="shared" si="107"/>
        <v>Holly Carter</v>
      </c>
      <c r="U111" s="150" t="str">
        <f t="shared" si="108"/>
        <v>31-01-17</v>
      </c>
      <c r="V111" s="150" t="str">
        <f t="shared" si="109"/>
        <v>1</v>
      </c>
      <c r="W111" s="150" t="str">
        <f t="shared" si="110"/>
        <v>AZ13530938</v>
      </c>
      <c r="X111" s="150">
        <f t="shared" si="111"/>
        <v>0</v>
      </c>
      <c r="Y111" s="150">
        <f t="shared" si="112"/>
        <v>83</v>
      </c>
      <c r="Z111" s="150" t="str">
        <f t="shared" si="112"/>
        <v>Not Known</v>
      </c>
      <c r="AA111" s="150" t="str">
        <f t="shared" si="113"/>
        <v xml:space="preserve">Manual </v>
      </c>
      <c r="AB111" s="150" t="str">
        <f t="shared" si="114"/>
        <v>Excess Solid Manual</v>
      </c>
      <c r="AC111" s="150">
        <f t="shared" si="115"/>
        <v>0</v>
      </c>
      <c r="AD111" s="150">
        <f t="shared" si="116"/>
        <v>0</v>
      </c>
      <c r="AE111" s="150" t="str">
        <f t="shared" si="117"/>
        <v>No</v>
      </c>
      <c r="AF111" s="150">
        <f t="shared" si="118"/>
        <v>0</v>
      </c>
      <c r="AG111" s="150">
        <f t="shared" si="119"/>
        <v>0</v>
      </c>
      <c r="AH111" s="150" t="str">
        <f t="shared" si="120"/>
        <v>CC1=NC2(N=C1N)c3cc(Br)ccc3CC24CCCCC4</v>
      </c>
      <c r="AI111" s="150">
        <f t="shared" si="121"/>
        <v>5</v>
      </c>
      <c r="AJ111" s="150">
        <f t="shared" si="122"/>
        <v>100</v>
      </c>
      <c r="AK111" s="150">
        <f t="shared" si="123"/>
        <v>31</v>
      </c>
      <c r="AL111" s="150">
        <f t="shared" si="124"/>
        <v>9.9200999999999997</v>
      </c>
      <c r="AM111" s="150">
        <f t="shared" si="125"/>
        <v>0.10080543542907834</v>
      </c>
      <c r="AN111" s="150">
        <f t="shared" si="126"/>
        <v>0.99980000000000002</v>
      </c>
      <c r="AO111" s="150">
        <f t="shared" si="127"/>
        <v>32</v>
      </c>
      <c r="AP111" s="150">
        <f t="shared" si="128"/>
        <v>60</v>
      </c>
      <c r="AQ111" s="150" t="str">
        <f t="shared" si="129"/>
        <v>UPLC</v>
      </c>
      <c r="AR111" s="150" t="str">
        <f t="shared" si="130"/>
        <v>CH238</v>
      </c>
      <c r="AS111" s="150" t="str">
        <f t="shared" si="131"/>
        <v>Single Wavelength</v>
      </c>
      <c r="AT111" s="150" t="str">
        <f t="shared" si="132"/>
        <v>Chan_238,PC_Miscellaneous,AZD3293 - 0938 int - sol</v>
      </c>
      <c r="AU111" s="150" t="str">
        <f t="shared" si="133"/>
        <v>AZD3293 int</v>
      </c>
      <c r="AV111" s="150" t="str">
        <f t="shared" si="134"/>
        <v>HPLC filter vial</v>
      </c>
      <c r="AW111" s="150">
        <f t="shared" si="135"/>
        <v>500</v>
      </c>
      <c r="AX111" s="150">
        <f t="shared" si="136"/>
        <v>50</v>
      </c>
      <c r="AY111" s="150" t="str">
        <f t="shared" si="137"/>
        <v>Vortex</v>
      </c>
      <c r="AZ111" s="150">
        <f t="shared" si="138"/>
        <v>22</v>
      </c>
      <c r="BA111" s="150">
        <f t="shared" si="139"/>
        <v>20</v>
      </c>
      <c r="BB111" s="150">
        <f t="shared" si="140"/>
        <v>600</v>
      </c>
      <c r="BC111" s="150" t="str">
        <f t="shared" si="141"/>
        <v>Filter Vial</v>
      </c>
      <c r="BD111" s="150">
        <f t="shared" si="142"/>
        <v>40</v>
      </c>
      <c r="BE111" s="150">
        <f t="shared" si="143"/>
        <v>1200</v>
      </c>
      <c r="BF111" s="150" t="str">
        <f t="shared" si="144"/>
        <v>Pipette - PDT</v>
      </c>
      <c r="BG111" s="150">
        <f t="shared" si="145"/>
        <v>50</v>
      </c>
      <c r="BH111" s="150">
        <f t="shared" si="146"/>
        <v>0</v>
      </c>
      <c r="BI111" s="150">
        <f t="shared" si="147"/>
        <v>0</v>
      </c>
      <c r="BJ111" s="150" t="str">
        <f t="shared" si="148"/>
        <v>Yes</v>
      </c>
      <c r="BK111" s="150" t="str">
        <f t="shared" si="149"/>
        <v>Yes</v>
      </c>
      <c r="BL111" s="150" t="str">
        <f t="shared" si="150"/>
        <v>Yes</v>
      </c>
      <c r="BM111" s="150" t="str">
        <f t="shared" si="151"/>
        <v>MeCN:Water (50:50)</v>
      </c>
      <c r="BN111" s="150" t="str">
        <f t="shared" si="152"/>
        <v>Pipette - ADT - 6 channel</v>
      </c>
      <c r="BO111" s="150">
        <f t="shared" si="153"/>
        <v>1200</v>
      </c>
      <c r="BP111" s="150">
        <f t="shared" si="154"/>
        <v>0</v>
      </c>
      <c r="BQ111" s="150" t="str">
        <f t="shared" si="155"/>
        <v>No</v>
      </c>
      <c r="BR111" s="150">
        <f t="shared" si="156"/>
        <v>3</v>
      </c>
      <c r="BS111" s="150">
        <f t="shared" si="157"/>
        <v>1</v>
      </c>
      <c r="BT111" s="150">
        <f t="shared" si="158"/>
        <v>284</v>
      </c>
      <c r="BU111" s="150">
        <f t="shared" si="159"/>
        <v>1</v>
      </c>
    </row>
    <row r="112" spans="1:73" x14ac:dyDescent="0.25">
      <c r="A112" s="1">
        <v>111</v>
      </c>
      <c r="C112" t="str">
        <f t="shared" si="102"/>
        <v/>
      </c>
      <c r="D112" t="str">
        <f t="shared" si="103"/>
        <v/>
      </c>
      <c r="E112" t="str">
        <f t="shared" si="104"/>
        <v/>
      </c>
      <c r="F112" s="56" t="e">
        <f>VLOOKUP(C112,'Experimental Design'!$A$2:$C$25,2)</f>
        <v>#N/A</v>
      </c>
      <c r="G112" s="51">
        <f>'Experimental Description'!$B$51</f>
        <v>284</v>
      </c>
      <c r="H112" s="51">
        <f>'Experimental Description'!$B$52</f>
        <v>1</v>
      </c>
      <c r="I112" t="e">
        <f>VLOOKUP(F112,'Experimental Design'!$B$1:$C$25,2)</f>
        <v>#N/A</v>
      </c>
      <c r="K112" s="59">
        <f>J112*Calibration!$L$17</f>
        <v>0</v>
      </c>
      <c r="L112" s="59" t="s">
        <v>277</v>
      </c>
      <c r="M112" s="51" t="s">
        <v>40</v>
      </c>
      <c r="N112" s="56" t="str">
        <f>IF(K112&lt;0.1,"Below LOD",IF(K112&gt;Calibration!$L$20,IF('Record Sheet'!L112="All in solution","Greater than experimental limits","Within experimental limits"),"Within experimental limits"))</f>
        <v>Below LOD</v>
      </c>
      <c r="O112" s="57" t="e">
        <f>VLOOKUP(F112,'Material Form-Pattern'!$A$4:$D$27,4,TRUE)</f>
        <v>#N/A</v>
      </c>
      <c r="Q112" s="150" t="str">
        <f>CONCATENATE('Experimental Description'!$B$3,"-",'Experimental Description'!$B$2,"-",'Experimental Description'!$B$7,"-",'Experimental Description'!$C$5,"-",'Experimental Description'!$B$6,"-","Line ",'Record Sheet'!A112)</f>
        <v>E17-001679-AZD3293-AZ13530938-310117-1-Line 111</v>
      </c>
      <c r="R112" s="150" t="str">
        <f t="shared" si="105"/>
        <v>AZD3293</v>
      </c>
      <c r="S112" s="150" t="str">
        <f t="shared" si="106"/>
        <v>E17-001679</v>
      </c>
      <c r="T112" s="150" t="str">
        <f t="shared" si="107"/>
        <v>Holly Carter</v>
      </c>
      <c r="U112" s="150" t="str">
        <f t="shared" si="108"/>
        <v>31-01-17</v>
      </c>
      <c r="V112" s="150" t="str">
        <f t="shared" si="109"/>
        <v>1</v>
      </c>
      <c r="W112" s="150" t="str">
        <f t="shared" si="110"/>
        <v>AZ13530938</v>
      </c>
      <c r="X112" s="150">
        <f t="shared" si="111"/>
        <v>0</v>
      </c>
      <c r="Y112" s="150">
        <f t="shared" si="112"/>
        <v>83</v>
      </c>
      <c r="Z112" s="150" t="str">
        <f t="shared" si="112"/>
        <v>Not Known</v>
      </c>
      <c r="AA112" s="150" t="str">
        <f t="shared" si="113"/>
        <v xml:space="preserve">Manual </v>
      </c>
      <c r="AB112" s="150" t="str">
        <f t="shared" si="114"/>
        <v>Excess Solid Manual</v>
      </c>
      <c r="AC112" s="150">
        <f t="shared" si="115"/>
        <v>0</v>
      </c>
      <c r="AD112" s="150">
        <f t="shared" si="116"/>
        <v>0</v>
      </c>
      <c r="AE112" s="150" t="str">
        <f t="shared" si="117"/>
        <v>No</v>
      </c>
      <c r="AF112" s="150">
        <f t="shared" si="118"/>
        <v>0</v>
      </c>
      <c r="AG112" s="150">
        <f t="shared" si="119"/>
        <v>0</v>
      </c>
      <c r="AH112" s="150" t="str">
        <f t="shared" si="120"/>
        <v>CC1=NC2(N=C1N)c3cc(Br)ccc3CC24CCCCC4</v>
      </c>
      <c r="AI112" s="150">
        <f t="shared" si="121"/>
        <v>5</v>
      </c>
      <c r="AJ112" s="150">
        <f t="shared" si="122"/>
        <v>100</v>
      </c>
      <c r="AK112" s="150">
        <f t="shared" si="123"/>
        <v>31</v>
      </c>
      <c r="AL112" s="150">
        <f t="shared" si="124"/>
        <v>9.9200999999999997</v>
      </c>
      <c r="AM112" s="150">
        <f t="shared" si="125"/>
        <v>0.10080543542907834</v>
      </c>
      <c r="AN112" s="150">
        <f t="shared" si="126"/>
        <v>0.99980000000000002</v>
      </c>
      <c r="AO112" s="150">
        <f t="shared" si="127"/>
        <v>32</v>
      </c>
      <c r="AP112" s="150">
        <f t="shared" si="128"/>
        <v>60</v>
      </c>
      <c r="AQ112" s="150" t="str">
        <f t="shared" si="129"/>
        <v>UPLC</v>
      </c>
      <c r="AR112" s="150" t="str">
        <f t="shared" si="130"/>
        <v>CH238</v>
      </c>
      <c r="AS112" s="150" t="str">
        <f t="shared" si="131"/>
        <v>Single Wavelength</v>
      </c>
      <c r="AT112" s="150" t="str">
        <f t="shared" si="132"/>
        <v>Chan_238,PC_Miscellaneous,AZD3293 - 0938 int - sol</v>
      </c>
      <c r="AU112" s="150" t="str">
        <f t="shared" si="133"/>
        <v>AZD3293 int</v>
      </c>
      <c r="AV112" s="150" t="str">
        <f t="shared" si="134"/>
        <v>HPLC filter vial</v>
      </c>
      <c r="AW112" s="150">
        <f t="shared" si="135"/>
        <v>500</v>
      </c>
      <c r="AX112" s="150">
        <f t="shared" si="136"/>
        <v>50</v>
      </c>
      <c r="AY112" s="150" t="str">
        <f t="shared" si="137"/>
        <v>Vortex</v>
      </c>
      <c r="AZ112" s="150">
        <f t="shared" si="138"/>
        <v>22</v>
      </c>
      <c r="BA112" s="150">
        <f t="shared" si="139"/>
        <v>20</v>
      </c>
      <c r="BB112" s="150">
        <f t="shared" si="140"/>
        <v>600</v>
      </c>
      <c r="BC112" s="150" t="str">
        <f t="shared" si="141"/>
        <v>Filter Vial</v>
      </c>
      <c r="BD112" s="150">
        <f t="shared" si="142"/>
        <v>40</v>
      </c>
      <c r="BE112" s="150">
        <f t="shared" si="143"/>
        <v>1200</v>
      </c>
      <c r="BF112" s="150" t="str">
        <f t="shared" si="144"/>
        <v>Pipette - PDT</v>
      </c>
      <c r="BG112" s="150">
        <f t="shared" si="145"/>
        <v>50</v>
      </c>
      <c r="BH112" s="150">
        <f t="shared" si="146"/>
        <v>0</v>
      </c>
      <c r="BI112" s="150">
        <f t="shared" si="147"/>
        <v>0</v>
      </c>
      <c r="BJ112" s="150" t="str">
        <f t="shared" si="148"/>
        <v>Yes</v>
      </c>
      <c r="BK112" s="150" t="str">
        <f t="shared" si="149"/>
        <v>Yes</v>
      </c>
      <c r="BL112" s="150" t="str">
        <f t="shared" si="150"/>
        <v>Yes</v>
      </c>
      <c r="BM112" s="150" t="str">
        <f t="shared" si="151"/>
        <v>MeCN:Water (50:50)</v>
      </c>
      <c r="BN112" s="150" t="str">
        <f t="shared" si="152"/>
        <v>Pipette - ADT - 6 channel</v>
      </c>
      <c r="BO112" s="150">
        <f t="shared" si="153"/>
        <v>1200</v>
      </c>
      <c r="BP112" s="150">
        <f t="shared" si="154"/>
        <v>0</v>
      </c>
      <c r="BQ112" s="150" t="str">
        <f t="shared" si="155"/>
        <v>No</v>
      </c>
      <c r="BR112" s="150">
        <f t="shared" si="156"/>
        <v>3</v>
      </c>
      <c r="BS112" s="150">
        <f t="shared" si="157"/>
        <v>1</v>
      </c>
      <c r="BT112" s="150">
        <f t="shared" si="158"/>
        <v>284</v>
      </c>
      <c r="BU112" s="150">
        <f t="shared" si="159"/>
        <v>1</v>
      </c>
    </row>
    <row r="113" spans="1:73" x14ac:dyDescent="0.25">
      <c r="A113" s="1">
        <v>112</v>
      </c>
      <c r="C113" t="str">
        <f t="shared" si="102"/>
        <v/>
      </c>
      <c r="D113" t="str">
        <f t="shared" si="103"/>
        <v/>
      </c>
      <c r="E113" t="str">
        <f t="shared" si="104"/>
        <v/>
      </c>
      <c r="F113" s="56" t="e">
        <f>VLOOKUP(C113,'Experimental Design'!$A$2:$C$25,2)</f>
        <v>#N/A</v>
      </c>
      <c r="G113" s="51">
        <f>'Experimental Description'!$B$51</f>
        <v>284</v>
      </c>
      <c r="H113" s="51">
        <f>'Experimental Description'!$B$52</f>
        <v>1</v>
      </c>
      <c r="I113" t="e">
        <f>VLOOKUP(F113,'Experimental Design'!$B$1:$C$25,2)</f>
        <v>#N/A</v>
      </c>
      <c r="K113" s="59">
        <f>J113*Calibration!$L$17</f>
        <v>0</v>
      </c>
      <c r="L113" s="59" t="s">
        <v>277</v>
      </c>
      <c r="M113" s="51" t="s">
        <v>40</v>
      </c>
      <c r="N113" s="56" t="str">
        <f>IF(K113&lt;0.1,"Below LOD",IF(K113&gt;Calibration!$L$20,IF('Record Sheet'!L113="All in solution","Greater than experimental limits","Within experimental limits"),"Within experimental limits"))</f>
        <v>Below LOD</v>
      </c>
      <c r="O113" s="57" t="e">
        <f>VLOOKUP(F113,'Material Form-Pattern'!$A$4:$D$27,4,TRUE)</f>
        <v>#N/A</v>
      </c>
      <c r="Q113" s="150" t="str">
        <f>CONCATENATE('Experimental Description'!$B$3,"-",'Experimental Description'!$B$2,"-",'Experimental Description'!$B$7,"-",'Experimental Description'!$C$5,"-",'Experimental Description'!$B$6,"-","Line ",'Record Sheet'!A113)</f>
        <v>E17-001679-AZD3293-AZ13530938-310117-1-Line 112</v>
      </c>
      <c r="R113" s="150" t="str">
        <f t="shared" si="105"/>
        <v>AZD3293</v>
      </c>
      <c r="S113" s="150" t="str">
        <f t="shared" si="106"/>
        <v>E17-001679</v>
      </c>
      <c r="T113" s="150" t="str">
        <f t="shared" si="107"/>
        <v>Holly Carter</v>
      </c>
      <c r="U113" s="150" t="str">
        <f t="shared" si="108"/>
        <v>31-01-17</v>
      </c>
      <c r="V113" s="150" t="str">
        <f t="shared" si="109"/>
        <v>1</v>
      </c>
      <c r="W113" s="150" t="str">
        <f t="shared" si="110"/>
        <v>AZ13530938</v>
      </c>
      <c r="X113" s="150">
        <f t="shared" si="111"/>
        <v>0</v>
      </c>
      <c r="Y113" s="150">
        <f t="shared" si="112"/>
        <v>83</v>
      </c>
      <c r="Z113" s="150" t="str">
        <f t="shared" si="112"/>
        <v>Not Known</v>
      </c>
      <c r="AA113" s="150" t="str">
        <f t="shared" si="113"/>
        <v xml:space="preserve">Manual </v>
      </c>
      <c r="AB113" s="150" t="str">
        <f t="shared" si="114"/>
        <v>Excess Solid Manual</v>
      </c>
      <c r="AC113" s="150">
        <f t="shared" si="115"/>
        <v>0</v>
      </c>
      <c r="AD113" s="150">
        <f t="shared" si="116"/>
        <v>0</v>
      </c>
      <c r="AE113" s="150" t="str">
        <f t="shared" si="117"/>
        <v>No</v>
      </c>
      <c r="AF113" s="150">
        <f t="shared" si="118"/>
        <v>0</v>
      </c>
      <c r="AG113" s="150">
        <f t="shared" si="119"/>
        <v>0</v>
      </c>
      <c r="AH113" s="150" t="str">
        <f t="shared" si="120"/>
        <v>CC1=NC2(N=C1N)c3cc(Br)ccc3CC24CCCCC4</v>
      </c>
      <c r="AI113" s="150">
        <f t="shared" si="121"/>
        <v>5</v>
      </c>
      <c r="AJ113" s="150">
        <f t="shared" si="122"/>
        <v>100</v>
      </c>
      <c r="AK113" s="150">
        <f t="shared" si="123"/>
        <v>31</v>
      </c>
      <c r="AL113" s="150">
        <f t="shared" si="124"/>
        <v>9.9200999999999997</v>
      </c>
      <c r="AM113" s="150">
        <f t="shared" si="125"/>
        <v>0.10080543542907834</v>
      </c>
      <c r="AN113" s="150">
        <f t="shared" si="126"/>
        <v>0.99980000000000002</v>
      </c>
      <c r="AO113" s="150">
        <f t="shared" si="127"/>
        <v>32</v>
      </c>
      <c r="AP113" s="150">
        <f t="shared" si="128"/>
        <v>60</v>
      </c>
      <c r="AQ113" s="150" t="str">
        <f t="shared" si="129"/>
        <v>UPLC</v>
      </c>
      <c r="AR113" s="150" t="str">
        <f t="shared" si="130"/>
        <v>CH238</v>
      </c>
      <c r="AS113" s="150" t="str">
        <f t="shared" si="131"/>
        <v>Single Wavelength</v>
      </c>
      <c r="AT113" s="150" t="str">
        <f t="shared" si="132"/>
        <v>Chan_238,PC_Miscellaneous,AZD3293 - 0938 int - sol</v>
      </c>
      <c r="AU113" s="150" t="str">
        <f t="shared" si="133"/>
        <v>AZD3293 int</v>
      </c>
      <c r="AV113" s="150" t="str">
        <f t="shared" si="134"/>
        <v>HPLC filter vial</v>
      </c>
      <c r="AW113" s="150">
        <f t="shared" si="135"/>
        <v>500</v>
      </c>
      <c r="AX113" s="150">
        <f t="shared" si="136"/>
        <v>50</v>
      </c>
      <c r="AY113" s="150" t="str">
        <f t="shared" si="137"/>
        <v>Vortex</v>
      </c>
      <c r="AZ113" s="150">
        <f t="shared" si="138"/>
        <v>22</v>
      </c>
      <c r="BA113" s="150">
        <f t="shared" si="139"/>
        <v>20</v>
      </c>
      <c r="BB113" s="150">
        <f t="shared" si="140"/>
        <v>600</v>
      </c>
      <c r="BC113" s="150" t="str">
        <f t="shared" si="141"/>
        <v>Filter Vial</v>
      </c>
      <c r="BD113" s="150">
        <f t="shared" si="142"/>
        <v>40</v>
      </c>
      <c r="BE113" s="150">
        <f t="shared" si="143"/>
        <v>1200</v>
      </c>
      <c r="BF113" s="150" t="str">
        <f t="shared" si="144"/>
        <v>Pipette - PDT</v>
      </c>
      <c r="BG113" s="150">
        <f t="shared" si="145"/>
        <v>50</v>
      </c>
      <c r="BH113" s="150">
        <f t="shared" si="146"/>
        <v>0</v>
      </c>
      <c r="BI113" s="150">
        <f t="shared" si="147"/>
        <v>0</v>
      </c>
      <c r="BJ113" s="150" t="str">
        <f t="shared" si="148"/>
        <v>Yes</v>
      </c>
      <c r="BK113" s="150" t="str">
        <f t="shared" si="149"/>
        <v>Yes</v>
      </c>
      <c r="BL113" s="150" t="str">
        <f t="shared" si="150"/>
        <v>Yes</v>
      </c>
      <c r="BM113" s="150" t="str">
        <f t="shared" si="151"/>
        <v>MeCN:Water (50:50)</v>
      </c>
      <c r="BN113" s="150" t="str">
        <f t="shared" si="152"/>
        <v>Pipette - ADT - 6 channel</v>
      </c>
      <c r="BO113" s="150">
        <f t="shared" si="153"/>
        <v>1200</v>
      </c>
      <c r="BP113" s="150">
        <f t="shared" si="154"/>
        <v>0</v>
      </c>
      <c r="BQ113" s="150" t="str">
        <f t="shared" si="155"/>
        <v>No</v>
      </c>
      <c r="BR113" s="150">
        <f t="shared" si="156"/>
        <v>3</v>
      </c>
      <c r="BS113" s="150">
        <f t="shared" si="157"/>
        <v>1</v>
      </c>
      <c r="BT113" s="150">
        <f t="shared" si="158"/>
        <v>284</v>
      </c>
      <c r="BU113" s="150">
        <f t="shared" si="159"/>
        <v>1</v>
      </c>
    </row>
    <row r="114" spans="1:73" x14ac:dyDescent="0.25">
      <c r="A114" s="1">
        <v>113</v>
      </c>
      <c r="C114" t="str">
        <f t="shared" si="102"/>
        <v/>
      </c>
      <c r="D114" t="str">
        <f t="shared" si="103"/>
        <v/>
      </c>
      <c r="E114" t="str">
        <f t="shared" si="104"/>
        <v/>
      </c>
      <c r="F114" s="56" t="e">
        <f>VLOOKUP(C114,'Experimental Design'!$A$2:$C$25,2)</f>
        <v>#N/A</v>
      </c>
      <c r="G114" s="51">
        <f>'Experimental Description'!$B$51</f>
        <v>284</v>
      </c>
      <c r="H114" s="51">
        <f>'Experimental Description'!$B$52</f>
        <v>1</v>
      </c>
      <c r="I114" t="e">
        <f>VLOOKUP(F114,'Experimental Design'!$B$1:$C$25,2)</f>
        <v>#N/A</v>
      </c>
      <c r="K114" s="59">
        <f>J114*Calibration!$L$17</f>
        <v>0</v>
      </c>
      <c r="L114" s="59" t="s">
        <v>277</v>
      </c>
      <c r="M114" s="51" t="s">
        <v>40</v>
      </c>
      <c r="N114" s="56" t="str">
        <f>IF(K114&lt;0.1,"Below LOD",IF(K114&gt;Calibration!$L$20,IF('Record Sheet'!L114="All in solution","Greater than experimental limits","Within experimental limits"),"Within experimental limits"))</f>
        <v>Below LOD</v>
      </c>
      <c r="O114" s="57" t="e">
        <f>VLOOKUP(F114,'Material Form-Pattern'!$A$4:$D$27,4,TRUE)</f>
        <v>#N/A</v>
      </c>
      <c r="Q114" s="150" t="str">
        <f>CONCATENATE('Experimental Description'!$B$3,"-",'Experimental Description'!$B$2,"-",'Experimental Description'!$B$7,"-",'Experimental Description'!$C$5,"-",'Experimental Description'!$B$6,"-","Line ",'Record Sheet'!A114)</f>
        <v>E17-001679-AZD3293-AZ13530938-310117-1-Line 113</v>
      </c>
      <c r="R114" s="150" t="str">
        <f t="shared" si="105"/>
        <v>AZD3293</v>
      </c>
      <c r="S114" s="150" t="str">
        <f t="shared" si="106"/>
        <v>E17-001679</v>
      </c>
      <c r="T114" s="150" t="str">
        <f t="shared" si="107"/>
        <v>Holly Carter</v>
      </c>
      <c r="U114" s="150" t="str">
        <f t="shared" si="108"/>
        <v>31-01-17</v>
      </c>
      <c r="V114" s="150" t="str">
        <f t="shared" si="109"/>
        <v>1</v>
      </c>
      <c r="W114" s="150" t="str">
        <f t="shared" si="110"/>
        <v>AZ13530938</v>
      </c>
      <c r="X114" s="150">
        <f t="shared" si="111"/>
        <v>0</v>
      </c>
      <c r="Y114" s="150">
        <f t="shared" si="112"/>
        <v>83</v>
      </c>
      <c r="Z114" s="150" t="str">
        <f t="shared" si="112"/>
        <v>Not Known</v>
      </c>
      <c r="AA114" s="150" t="str">
        <f t="shared" si="113"/>
        <v xml:space="preserve">Manual </v>
      </c>
      <c r="AB114" s="150" t="str">
        <f t="shared" si="114"/>
        <v>Excess Solid Manual</v>
      </c>
      <c r="AC114" s="150">
        <f t="shared" si="115"/>
        <v>0</v>
      </c>
      <c r="AD114" s="150">
        <f t="shared" si="116"/>
        <v>0</v>
      </c>
      <c r="AE114" s="150" t="str">
        <f t="shared" si="117"/>
        <v>No</v>
      </c>
      <c r="AF114" s="150">
        <f t="shared" si="118"/>
        <v>0</v>
      </c>
      <c r="AG114" s="150">
        <f t="shared" si="119"/>
        <v>0</v>
      </c>
      <c r="AH114" s="150" t="str">
        <f t="shared" si="120"/>
        <v>CC1=NC2(N=C1N)c3cc(Br)ccc3CC24CCCCC4</v>
      </c>
      <c r="AI114" s="150">
        <f t="shared" si="121"/>
        <v>5</v>
      </c>
      <c r="AJ114" s="150">
        <f t="shared" si="122"/>
        <v>100</v>
      </c>
      <c r="AK114" s="150">
        <f t="shared" si="123"/>
        <v>31</v>
      </c>
      <c r="AL114" s="150">
        <f t="shared" si="124"/>
        <v>9.9200999999999997</v>
      </c>
      <c r="AM114" s="150">
        <f t="shared" si="125"/>
        <v>0.10080543542907834</v>
      </c>
      <c r="AN114" s="150">
        <f t="shared" si="126"/>
        <v>0.99980000000000002</v>
      </c>
      <c r="AO114" s="150">
        <f t="shared" si="127"/>
        <v>32</v>
      </c>
      <c r="AP114" s="150">
        <f t="shared" si="128"/>
        <v>60</v>
      </c>
      <c r="AQ114" s="150" t="str">
        <f t="shared" si="129"/>
        <v>UPLC</v>
      </c>
      <c r="AR114" s="150" t="str">
        <f t="shared" si="130"/>
        <v>CH238</v>
      </c>
      <c r="AS114" s="150" t="str">
        <f t="shared" si="131"/>
        <v>Single Wavelength</v>
      </c>
      <c r="AT114" s="150" t="str">
        <f t="shared" si="132"/>
        <v>Chan_238,PC_Miscellaneous,AZD3293 - 0938 int - sol</v>
      </c>
      <c r="AU114" s="150" t="str">
        <f t="shared" si="133"/>
        <v>AZD3293 int</v>
      </c>
      <c r="AV114" s="150" t="str">
        <f t="shared" si="134"/>
        <v>HPLC filter vial</v>
      </c>
      <c r="AW114" s="150">
        <f t="shared" si="135"/>
        <v>500</v>
      </c>
      <c r="AX114" s="150">
        <f t="shared" si="136"/>
        <v>50</v>
      </c>
      <c r="AY114" s="150" t="str">
        <f t="shared" si="137"/>
        <v>Vortex</v>
      </c>
      <c r="AZ114" s="150">
        <f t="shared" si="138"/>
        <v>22</v>
      </c>
      <c r="BA114" s="150">
        <f t="shared" si="139"/>
        <v>20</v>
      </c>
      <c r="BB114" s="150">
        <f t="shared" si="140"/>
        <v>600</v>
      </c>
      <c r="BC114" s="150" t="str">
        <f t="shared" si="141"/>
        <v>Filter Vial</v>
      </c>
      <c r="BD114" s="150">
        <f t="shared" si="142"/>
        <v>40</v>
      </c>
      <c r="BE114" s="150">
        <f t="shared" si="143"/>
        <v>1200</v>
      </c>
      <c r="BF114" s="150" t="str">
        <f t="shared" si="144"/>
        <v>Pipette - PDT</v>
      </c>
      <c r="BG114" s="150">
        <f t="shared" si="145"/>
        <v>50</v>
      </c>
      <c r="BH114" s="150">
        <f t="shared" si="146"/>
        <v>0</v>
      </c>
      <c r="BI114" s="150">
        <f t="shared" si="147"/>
        <v>0</v>
      </c>
      <c r="BJ114" s="150" t="str">
        <f t="shared" si="148"/>
        <v>Yes</v>
      </c>
      <c r="BK114" s="150" t="str">
        <f t="shared" si="149"/>
        <v>Yes</v>
      </c>
      <c r="BL114" s="150" t="str">
        <f t="shared" si="150"/>
        <v>Yes</v>
      </c>
      <c r="BM114" s="150" t="str">
        <f t="shared" si="151"/>
        <v>MeCN:Water (50:50)</v>
      </c>
      <c r="BN114" s="150" t="str">
        <f t="shared" si="152"/>
        <v>Pipette - ADT - 6 channel</v>
      </c>
      <c r="BO114" s="150">
        <f t="shared" si="153"/>
        <v>1200</v>
      </c>
      <c r="BP114" s="150">
        <f t="shared" si="154"/>
        <v>0</v>
      </c>
      <c r="BQ114" s="150" t="str">
        <f t="shared" si="155"/>
        <v>No</v>
      </c>
      <c r="BR114" s="150">
        <f t="shared" si="156"/>
        <v>3</v>
      </c>
      <c r="BS114" s="150">
        <f t="shared" si="157"/>
        <v>1</v>
      </c>
      <c r="BT114" s="150">
        <f t="shared" si="158"/>
        <v>284</v>
      </c>
      <c r="BU114" s="150">
        <f t="shared" si="159"/>
        <v>1</v>
      </c>
    </row>
    <row r="115" spans="1:73" x14ac:dyDescent="0.25">
      <c r="A115" s="1">
        <v>114</v>
      </c>
      <c r="C115" t="str">
        <f t="shared" si="102"/>
        <v/>
      </c>
      <c r="D115" t="str">
        <f t="shared" si="103"/>
        <v/>
      </c>
      <c r="E115" t="str">
        <f t="shared" si="104"/>
        <v/>
      </c>
      <c r="F115" s="56" t="e">
        <f>VLOOKUP(C115,'Experimental Design'!$A$2:$C$25,2)</f>
        <v>#N/A</v>
      </c>
      <c r="G115" s="51">
        <f>'Experimental Description'!$B$51</f>
        <v>284</v>
      </c>
      <c r="H115" s="51">
        <f>'Experimental Description'!$B$52</f>
        <v>1</v>
      </c>
      <c r="I115" t="e">
        <f>VLOOKUP(F115,'Experimental Design'!$B$1:$C$25,2)</f>
        <v>#N/A</v>
      </c>
      <c r="K115" s="59">
        <f>J115*Calibration!$L$17</f>
        <v>0</v>
      </c>
      <c r="L115" s="59" t="s">
        <v>277</v>
      </c>
      <c r="M115" s="51" t="s">
        <v>40</v>
      </c>
      <c r="N115" s="56" t="str">
        <f>IF(K115&lt;0.1,"Below LOD",IF(K115&gt;Calibration!$L$20,IF('Record Sheet'!L115="All in solution","Greater than experimental limits","Within experimental limits"),"Within experimental limits"))</f>
        <v>Below LOD</v>
      </c>
      <c r="O115" s="57" t="e">
        <f>VLOOKUP(F115,'Material Form-Pattern'!$A$4:$D$27,4,TRUE)</f>
        <v>#N/A</v>
      </c>
      <c r="Q115" s="150" t="str">
        <f>CONCATENATE('Experimental Description'!$B$3,"-",'Experimental Description'!$B$2,"-",'Experimental Description'!$B$7,"-",'Experimental Description'!$C$5,"-",'Experimental Description'!$B$6,"-","Line ",'Record Sheet'!A115)</f>
        <v>E17-001679-AZD3293-AZ13530938-310117-1-Line 114</v>
      </c>
      <c r="R115" s="150" t="str">
        <f t="shared" si="105"/>
        <v>AZD3293</v>
      </c>
      <c r="S115" s="150" t="str">
        <f t="shared" si="106"/>
        <v>E17-001679</v>
      </c>
      <c r="T115" s="150" t="str">
        <f t="shared" si="107"/>
        <v>Holly Carter</v>
      </c>
      <c r="U115" s="150" t="str">
        <f t="shared" si="108"/>
        <v>31-01-17</v>
      </c>
      <c r="V115" s="150" t="str">
        <f t="shared" si="109"/>
        <v>1</v>
      </c>
      <c r="W115" s="150" t="str">
        <f t="shared" si="110"/>
        <v>AZ13530938</v>
      </c>
      <c r="X115" s="150">
        <f t="shared" si="111"/>
        <v>0</v>
      </c>
      <c r="Y115" s="150">
        <f t="shared" si="112"/>
        <v>83</v>
      </c>
      <c r="Z115" s="150" t="str">
        <f t="shared" si="112"/>
        <v>Not Known</v>
      </c>
      <c r="AA115" s="150" t="str">
        <f t="shared" si="113"/>
        <v xml:space="preserve">Manual </v>
      </c>
      <c r="AB115" s="150" t="str">
        <f t="shared" si="114"/>
        <v>Excess Solid Manual</v>
      </c>
      <c r="AC115" s="150">
        <f t="shared" si="115"/>
        <v>0</v>
      </c>
      <c r="AD115" s="150">
        <f t="shared" si="116"/>
        <v>0</v>
      </c>
      <c r="AE115" s="150" t="str">
        <f t="shared" si="117"/>
        <v>No</v>
      </c>
      <c r="AF115" s="150">
        <f t="shared" si="118"/>
        <v>0</v>
      </c>
      <c r="AG115" s="150">
        <f t="shared" si="119"/>
        <v>0</v>
      </c>
      <c r="AH115" s="150" t="str">
        <f t="shared" si="120"/>
        <v>CC1=NC2(N=C1N)c3cc(Br)ccc3CC24CCCCC4</v>
      </c>
      <c r="AI115" s="150">
        <f t="shared" si="121"/>
        <v>5</v>
      </c>
      <c r="AJ115" s="150">
        <f t="shared" si="122"/>
        <v>100</v>
      </c>
      <c r="AK115" s="150">
        <f t="shared" si="123"/>
        <v>31</v>
      </c>
      <c r="AL115" s="150">
        <f t="shared" si="124"/>
        <v>9.9200999999999997</v>
      </c>
      <c r="AM115" s="150">
        <f t="shared" si="125"/>
        <v>0.10080543542907834</v>
      </c>
      <c r="AN115" s="150">
        <f t="shared" si="126"/>
        <v>0.99980000000000002</v>
      </c>
      <c r="AO115" s="150">
        <f t="shared" si="127"/>
        <v>32</v>
      </c>
      <c r="AP115" s="150">
        <f t="shared" si="128"/>
        <v>60</v>
      </c>
      <c r="AQ115" s="150" t="str">
        <f t="shared" si="129"/>
        <v>UPLC</v>
      </c>
      <c r="AR115" s="150" t="str">
        <f t="shared" si="130"/>
        <v>CH238</v>
      </c>
      <c r="AS115" s="150" t="str">
        <f t="shared" si="131"/>
        <v>Single Wavelength</v>
      </c>
      <c r="AT115" s="150" t="str">
        <f t="shared" si="132"/>
        <v>Chan_238,PC_Miscellaneous,AZD3293 - 0938 int - sol</v>
      </c>
      <c r="AU115" s="150" t="str">
        <f t="shared" si="133"/>
        <v>AZD3293 int</v>
      </c>
      <c r="AV115" s="150" t="str">
        <f t="shared" si="134"/>
        <v>HPLC filter vial</v>
      </c>
      <c r="AW115" s="150">
        <f t="shared" si="135"/>
        <v>500</v>
      </c>
      <c r="AX115" s="150">
        <f t="shared" si="136"/>
        <v>50</v>
      </c>
      <c r="AY115" s="150" t="str">
        <f t="shared" si="137"/>
        <v>Vortex</v>
      </c>
      <c r="AZ115" s="150">
        <f t="shared" si="138"/>
        <v>22</v>
      </c>
      <c r="BA115" s="150">
        <f t="shared" si="139"/>
        <v>20</v>
      </c>
      <c r="BB115" s="150">
        <f t="shared" si="140"/>
        <v>600</v>
      </c>
      <c r="BC115" s="150" t="str">
        <f t="shared" si="141"/>
        <v>Filter Vial</v>
      </c>
      <c r="BD115" s="150">
        <f t="shared" si="142"/>
        <v>40</v>
      </c>
      <c r="BE115" s="150">
        <f t="shared" si="143"/>
        <v>1200</v>
      </c>
      <c r="BF115" s="150" t="str">
        <f t="shared" si="144"/>
        <v>Pipette - PDT</v>
      </c>
      <c r="BG115" s="150">
        <f t="shared" si="145"/>
        <v>50</v>
      </c>
      <c r="BH115" s="150">
        <f t="shared" si="146"/>
        <v>0</v>
      </c>
      <c r="BI115" s="150">
        <f t="shared" si="147"/>
        <v>0</v>
      </c>
      <c r="BJ115" s="150" t="str">
        <f t="shared" si="148"/>
        <v>Yes</v>
      </c>
      <c r="BK115" s="150" t="str">
        <f t="shared" si="149"/>
        <v>Yes</v>
      </c>
      <c r="BL115" s="150" t="str">
        <f t="shared" si="150"/>
        <v>Yes</v>
      </c>
      <c r="BM115" s="150" t="str">
        <f t="shared" si="151"/>
        <v>MeCN:Water (50:50)</v>
      </c>
      <c r="BN115" s="150" t="str">
        <f t="shared" si="152"/>
        <v>Pipette - ADT - 6 channel</v>
      </c>
      <c r="BO115" s="150">
        <f t="shared" si="153"/>
        <v>1200</v>
      </c>
      <c r="BP115" s="150">
        <f t="shared" si="154"/>
        <v>0</v>
      </c>
      <c r="BQ115" s="150" t="str">
        <f t="shared" si="155"/>
        <v>No</v>
      </c>
      <c r="BR115" s="150">
        <f t="shared" si="156"/>
        <v>3</v>
      </c>
      <c r="BS115" s="150">
        <f t="shared" si="157"/>
        <v>1</v>
      </c>
      <c r="BT115" s="150">
        <f t="shared" si="158"/>
        <v>284</v>
      </c>
      <c r="BU115" s="150">
        <f t="shared" si="159"/>
        <v>1</v>
      </c>
    </row>
    <row r="116" spans="1:73" x14ac:dyDescent="0.25">
      <c r="A116" s="1">
        <v>115</v>
      </c>
      <c r="C116" t="str">
        <f t="shared" si="102"/>
        <v/>
      </c>
      <c r="D116" t="str">
        <f t="shared" si="103"/>
        <v/>
      </c>
      <c r="E116" t="str">
        <f t="shared" si="104"/>
        <v/>
      </c>
      <c r="F116" s="56" t="e">
        <f>VLOOKUP(C116,'Experimental Design'!$A$2:$C$25,2)</f>
        <v>#N/A</v>
      </c>
      <c r="G116" s="51">
        <f>'Experimental Description'!$B$51</f>
        <v>284</v>
      </c>
      <c r="H116" s="51">
        <f>'Experimental Description'!$B$52</f>
        <v>1</v>
      </c>
      <c r="I116" t="e">
        <f>VLOOKUP(F116,'Experimental Design'!$B$1:$C$25,2)</f>
        <v>#N/A</v>
      </c>
      <c r="K116" s="59">
        <f>J116*Calibration!$L$17</f>
        <v>0</v>
      </c>
      <c r="L116" s="59" t="s">
        <v>277</v>
      </c>
      <c r="M116" s="51" t="s">
        <v>40</v>
      </c>
      <c r="N116" s="56" t="str">
        <f>IF(K116&lt;0.1,"Below LOD",IF(K116&gt;Calibration!$L$20,IF('Record Sheet'!L116="All in solution","Greater than experimental limits","Within experimental limits"),"Within experimental limits"))</f>
        <v>Below LOD</v>
      </c>
      <c r="O116" s="57" t="e">
        <f>VLOOKUP(F116,'Material Form-Pattern'!$A$4:$D$27,4,TRUE)</f>
        <v>#N/A</v>
      </c>
      <c r="Q116" s="150" t="str">
        <f>CONCATENATE('Experimental Description'!$B$3,"-",'Experimental Description'!$B$2,"-",'Experimental Description'!$B$7,"-",'Experimental Description'!$C$5,"-",'Experimental Description'!$B$6,"-","Line ",'Record Sheet'!A116)</f>
        <v>E17-001679-AZD3293-AZ13530938-310117-1-Line 115</v>
      </c>
      <c r="R116" s="150" t="str">
        <f t="shared" si="105"/>
        <v>AZD3293</v>
      </c>
      <c r="S116" s="150" t="str">
        <f t="shared" si="106"/>
        <v>E17-001679</v>
      </c>
      <c r="T116" s="150" t="str">
        <f t="shared" si="107"/>
        <v>Holly Carter</v>
      </c>
      <c r="U116" s="150" t="str">
        <f t="shared" si="108"/>
        <v>31-01-17</v>
      </c>
      <c r="V116" s="150" t="str">
        <f t="shared" si="109"/>
        <v>1</v>
      </c>
      <c r="W116" s="150" t="str">
        <f t="shared" si="110"/>
        <v>AZ13530938</v>
      </c>
      <c r="X116" s="150">
        <f t="shared" si="111"/>
        <v>0</v>
      </c>
      <c r="Y116" s="150">
        <f t="shared" si="112"/>
        <v>83</v>
      </c>
      <c r="Z116" s="150" t="str">
        <f t="shared" si="112"/>
        <v>Not Known</v>
      </c>
      <c r="AA116" s="150" t="str">
        <f t="shared" si="113"/>
        <v xml:space="preserve">Manual </v>
      </c>
      <c r="AB116" s="150" t="str">
        <f t="shared" si="114"/>
        <v>Excess Solid Manual</v>
      </c>
      <c r="AC116" s="150">
        <f t="shared" si="115"/>
        <v>0</v>
      </c>
      <c r="AD116" s="150">
        <f t="shared" si="116"/>
        <v>0</v>
      </c>
      <c r="AE116" s="150" t="str">
        <f t="shared" si="117"/>
        <v>No</v>
      </c>
      <c r="AF116" s="150">
        <f t="shared" si="118"/>
        <v>0</v>
      </c>
      <c r="AG116" s="150">
        <f t="shared" si="119"/>
        <v>0</v>
      </c>
      <c r="AH116" s="150" t="str">
        <f t="shared" si="120"/>
        <v>CC1=NC2(N=C1N)c3cc(Br)ccc3CC24CCCCC4</v>
      </c>
      <c r="AI116" s="150">
        <f t="shared" si="121"/>
        <v>5</v>
      </c>
      <c r="AJ116" s="150">
        <f t="shared" si="122"/>
        <v>100</v>
      </c>
      <c r="AK116" s="150">
        <f t="shared" si="123"/>
        <v>31</v>
      </c>
      <c r="AL116" s="150">
        <f t="shared" si="124"/>
        <v>9.9200999999999997</v>
      </c>
      <c r="AM116" s="150">
        <f t="shared" si="125"/>
        <v>0.10080543542907834</v>
      </c>
      <c r="AN116" s="150">
        <f t="shared" si="126"/>
        <v>0.99980000000000002</v>
      </c>
      <c r="AO116" s="150">
        <f t="shared" si="127"/>
        <v>32</v>
      </c>
      <c r="AP116" s="150">
        <f t="shared" si="128"/>
        <v>60</v>
      </c>
      <c r="AQ116" s="150" t="str">
        <f t="shared" si="129"/>
        <v>UPLC</v>
      </c>
      <c r="AR116" s="150" t="str">
        <f t="shared" si="130"/>
        <v>CH238</v>
      </c>
      <c r="AS116" s="150" t="str">
        <f t="shared" si="131"/>
        <v>Single Wavelength</v>
      </c>
      <c r="AT116" s="150" t="str">
        <f t="shared" si="132"/>
        <v>Chan_238,PC_Miscellaneous,AZD3293 - 0938 int - sol</v>
      </c>
      <c r="AU116" s="150" t="str">
        <f t="shared" si="133"/>
        <v>AZD3293 int</v>
      </c>
      <c r="AV116" s="150" t="str">
        <f t="shared" si="134"/>
        <v>HPLC filter vial</v>
      </c>
      <c r="AW116" s="150">
        <f t="shared" si="135"/>
        <v>500</v>
      </c>
      <c r="AX116" s="150">
        <f t="shared" si="136"/>
        <v>50</v>
      </c>
      <c r="AY116" s="150" t="str">
        <f t="shared" si="137"/>
        <v>Vortex</v>
      </c>
      <c r="AZ116" s="150">
        <f t="shared" si="138"/>
        <v>22</v>
      </c>
      <c r="BA116" s="150">
        <f t="shared" si="139"/>
        <v>20</v>
      </c>
      <c r="BB116" s="150">
        <f t="shared" si="140"/>
        <v>600</v>
      </c>
      <c r="BC116" s="150" t="str">
        <f t="shared" si="141"/>
        <v>Filter Vial</v>
      </c>
      <c r="BD116" s="150">
        <f t="shared" si="142"/>
        <v>40</v>
      </c>
      <c r="BE116" s="150">
        <f t="shared" si="143"/>
        <v>1200</v>
      </c>
      <c r="BF116" s="150" t="str">
        <f t="shared" si="144"/>
        <v>Pipette - PDT</v>
      </c>
      <c r="BG116" s="150">
        <f t="shared" si="145"/>
        <v>50</v>
      </c>
      <c r="BH116" s="150">
        <f t="shared" si="146"/>
        <v>0</v>
      </c>
      <c r="BI116" s="150">
        <f t="shared" si="147"/>
        <v>0</v>
      </c>
      <c r="BJ116" s="150" t="str">
        <f t="shared" si="148"/>
        <v>Yes</v>
      </c>
      <c r="BK116" s="150" t="str">
        <f t="shared" si="149"/>
        <v>Yes</v>
      </c>
      <c r="BL116" s="150" t="str">
        <f t="shared" si="150"/>
        <v>Yes</v>
      </c>
      <c r="BM116" s="150" t="str">
        <f t="shared" si="151"/>
        <v>MeCN:Water (50:50)</v>
      </c>
      <c r="BN116" s="150" t="str">
        <f t="shared" si="152"/>
        <v>Pipette - ADT - 6 channel</v>
      </c>
      <c r="BO116" s="150">
        <f t="shared" si="153"/>
        <v>1200</v>
      </c>
      <c r="BP116" s="150">
        <f t="shared" si="154"/>
        <v>0</v>
      </c>
      <c r="BQ116" s="150" t="str">
        <f t="shared" si="155"/>
        <v>No</v>
      </c>
      <c r="BR116" s="150">
        <f t="shared" si="156"/>
        <v>3</v>
      </c>
      <c r="BS116" s="150">
        <f t="shared" si="157"/>
        <v>1</v>
      </c>
      <c r="BT116" s="150">
        <f t="shared" si="158"/>
        <v>284</v>
      </c>
      <c r="BU116" s="150">
        <f t="shared" si="159"/>
        <v>1</v>
      </c>
    </row>
    <row r="117" spans="1:73" x14ac:dyDescent="0.25">
      <c r="A117" s="1">
        <v>116</v>
      </c>
      <c r="C117" t="str">
        <f t="shared" si="102"/>
        <v/>
      </c>
      <c r="D117" t="str">
        <f t="shared" si="103"/>
        <v/>
      </c>
      <c r="E117" t="str">
        <f t="shared" si="104"/>
        <v/>
      </c>
      <c r="F117" s="56" t="e">
        <f>VLOOKUP(C117,'Experimental Design'!$A$2:$C$25,2)</f>
        <v>#N/A</v>
      </c>
      <c r="G117" s="51">
        <f>'Experimental Description'!$B$51</f>
        <v>284</v>
      </c>
      <c r="H117" s="51">
        <f>'Experimental Description'!$B$52</f>
        <v>1</v>
      </c>
      <c r="I117" t="e">
        <f>VLOOKUP(F117,'Experimental Design'!$B$1:$C$25,2)</f>
        <v>#N/A</v>
      </c>
      <c r="K117" s="59">
        <f>J117*Calibration!$L$17</f>
        <v>0</v>
      </c>
      <c r="L117" s="59" t="s">
        <v>277</v>
      </c>
      <c r="M117" s="51" t="s">
        <v>40</v>
      </c>
      <c r="N117" s="56" t="str">
        <f>IF(K117&lt;0.1,"Below LOD",IF(K117&gt;Calibration!$L$20,IF('Record Sheet'!L117="All in solution","Greater than experimental limits","Within experimental limits"),"Within experimental limits"))</f>
        <v>Below LOD</v>
      </c>
      <c r="O117" s="57" t="e">
        <f>VLOOKUP(F117,'Material Form-Pattern'!$A$4:$D$27,4,TRUE)</f>
        <v>#N/A</v>
      </c>
      <c r="Q117" s="150" t="str">
        <f>CONCATENATE('Experimental Description'!$B$3,"-",'Experimental Description'!$B$2,"-",'Experimental Description'!$B$7,"-",'Experimental Description'!$C$5,"-",'Experimental Description'!$B$6,"-","Line ",'Record Sheet'!A117)</f>
        <v>E17-001679-AZD3293-AZ13530938-310117-1-Line 116</v>
      </c>
      <c r="R117" s="150" t="str">
        <f t="shared" si="105"/>
        <v>AZD3293</v>
      </c>
      <c r="S117" s="150" t="str">
        <f t="shared" si="106"/>
        <v>E17-001679</v>
      </c>
      <c r="T117" s="150" t="str">
        <f t="shared" si="107"/>
        <v>Holly Carter</v>
      </c>
      <c r="U117" s="150" t="str">
        <f t="shared" si="108"/>
        <v>31-01-17</v>
      </c>
      <c r="V117" s="150" t="str">
        <f t="shared" si="109"/>
        <v>1</v>
      </c>
      <c r="W117" s="150" t="str">
        <f t="shared" si="110"/>
        <v>AZ13530938</v>
      </c>
      <c r="X117" s="150">
        <f t="shared" si="111"/>
        <v>0</v>
      </c>
      <c r="Y117" s="150">
        <f t="shared" si="112"/>
        <v>83</v>
      </c>
      <c r="Z117" s="150" t="str">
        <f t="shared" si="112"/>
        <v>Not Known</v>
      </c>
      <c r="AA117" s="150" t="str">
        <f t="shared" si="113"/>
        <v xml:space="preserve">Manual </v>
      </c>
      <c r="AB117" s="150" t="str">
        <f t="shared" si="114"/>
        <v>Excess Solid Manual</v>
      </c>
      <c r="AC117" s="150">
        <f t="shared" si="115"/>
        <v>0</v>
      </c>
      <c r="AD117" s="150">
        <f t="shared" si="116"/>
        <v>0</v>
      </c>
      <c r="AE117" s="150" t="str">
        <f t="shared" si="117"/>
        <v>No</v>
      </c>
      <c r="AF117" s="150">
        <f t="shared" si="118"/>
        <v>0</v>
      </c>
      <c r="AG117" s="150">
        <f t="shared" si="119"/>
        <v>0</v>
      </c>
      <c r="AH117" s="150" t="str">
        <f t="shared" si="120"/>
        <v>CC1=NC2(N=C1N)c3cc(Br)ccc3CC24CCCCC4</v>
      </c>
      <c r="AI117" s="150">
        <f t="shared" si="121"/>
        <v>5</v>
      </c>
      <c r="AJ117" s="150">
        <f t="shared" si="122"/>
        <v>100</v>
      </c>
      <c r="AK117" s="150">
        <f t="shared" si="123"/>
        <v>31</v>
      </c>
      <c r="AL117" s="150">
        <f t="shared" si="124"/>
        <v>9.9200999999999997</v>
      </c>
      <c r="AM117" s="150">
        <f t="shared" si="125"/>
        <v>0.10080543542907834</v>
      </c>
      <c r="AN117" s="150">
        <f t="shared" si="126"/>
        <v>0.99980000000000002</v>
      </c>
      <c r="AO117" s="150">
        <f t="shared" si="127"/>
        <v>32</v>
      </c>
      <c r="AP117" s="150">
        <f t="shared" si="128"/>
        <v>60</v>
      </c>
      <c r="AQ117" s="150" t="str">
        <f t="shared" si="129"/>
        <v>UPLC</v>
      </c>
      <c r="AR117" s="150" t="str">
        <f t="shared" si="130"/>
        <v>CH238</v>
      </c>
      <c r="AS117" s="150" t="str">
        <f t="shared" si="131"/>
        <v>Single Wavelength</v>
      </c>
      <c r="AT117" s="150" t="str">
        <f t="shared" si="132"/>
        <v>Chan_238,PC_Miscellaneous,AZD3293 - 0938 int - sol</v>
      </c>
      <c r="AU117" s="150" t="str">
        <f t="shared" si="133"/>
        <v>AZD3293 int</v>
      </c>
      <c r="AV117" s="150" t="str">
        <f t="shared" si="134"/>
        <v>HPLC filter vial</v>
      </c>
      <c r="AW117" s="150">
        <f t="shared" si="135"/>
        <v>500</v>
      </c>
      <c r="AX117" s="150">
        <f t="shared" si="136"/>
        <v>50</v>
      </c>
      <c r="AY117" s="150" t="str">
        <f t="shared" si="137"/>
        <v>Vortex</v>
      </c>
      <c r="AZ117" s="150">
        <f t="shared" si="138"/>
        <v>22</v>
      </c>
      <c r="BA117" s="150">
        <f t="shared" si="139"/>
        <v>20</v>
      </c>
      <c r="BB117" s="150">
        <f t="shared" si="140"/>
        <v>600</v>
      </c>
      <c r="BC117" s="150" t="str">
        <f t="shared" si="141"/>
        <v>Filter Vial</v>
      </c>
      <c r="BD117" s="150">
        <f t="shared" si="142"/>
        <v>40</v>
      </c>
      <c r="BE117" s="150">
        <f t="shared" si="143"/>
        <v>1200</v>
      </c>
      <c r="BF117" s="150" t="str">
        <f t="shared" si="144"/>
        <v>Pipette - PDT</v>
      </c>
      <c r="BG117" s="150">
        <f t="shared" si="145"/>
        <v>50</v>
      </c>
      <c r="BH117" s="150">
        <f t="shared" si="146"/>
        <v>0</v>
      </c>
      <c r="BI117" s="150">
        <f t="shared" si="147"/>
        <v>0</v>
      </c>
      <c r="BJ117" s="150" t="str">
        <f t="shared" si="148"/>
        <v>Yes</v>
      </c>
      <c r="BK117" s="150" t="str">
        <f t="shared" si="149"/>
        <v>Yes</v>
      </c>
      <c r="BL117" s="150" t="str">
        <f t="shared" si="150"/>
        <v>Yes</v>
      </c>
      <c r="BM117" s="150" t="str">
        <f t="shared" si="151"/>
        <v>MeCN:Water (50:50)</v>
      </c>
      <c r="BN117" s="150" t="str">
        <f t="shared" si="152"/>
        <v>Pipette - ADT - 6 channel</v>
      </c>
      <c r="BO117" s="150">
        <f t="shared" si="153"/>
        <v>1200</v>
      </c>
      <c r="BP117" s="150">
        <f t="shared" si="154"/>
        <v>0</v>
      </c>
      <c r="BQ117" s="150" t="str">
        <f t="shared" si="155"/>
        <v>No</v>
      </c>
      <c r="BR117" s="150">
        <f t="shared" si="156"/>
        <v>3</v>
      </c>
      <c r="BS117" s="150">
        <f t="shared" si="157"/>
        <v>1</v>
      </c>
      <c r="BT117" s="150">
        <f t="shared" si="158"/>
        <v>284</v>
      </c>
      <c r="BU117" s="150">
        <f t="shared" si="159"/>
        <v>1</v>
      </c>
    </row>
    <row r="118" spans="1:73" x14ac:dyDescent="0.25">
      <c r="A118" s="1">
        <v>117</v>
      </c>
      <c r="C118" t="str">
        <f t="shared" si="102"/>
        <v/>
      </c>
      <c r="D118" t="str">
        <f t="shared" si="103"/>
        <v/>
      </c>
      <c r="E118" t="str">
        <f t="shared" si="104"/>
        <v/>
      </c>
      <c r="F118" s="56" t="e">
        <f>VLOOKUP(C118,'Experimental Design'!$A$2:$C$25,2)</f>
        <v>#N/A</v>
      </c>
      <c r="G118" s="51">
        <f>'Experimental Description'!$B$51</f>
        <v>284</v>
      </c>
      <c r="H118" s="51">
        <f>'Experimental Description'!$B$52</f>
        <v>1</v>
      </c>
      <c r="I118" t="e">
        <f>VLOOKUP(F118,'Experimental Design'!$B$1:$C$25,2)</f>
        <v>#N/A</v>
      </c>
      <c r="K118" s="59">
        <f>J118*Calibration!$L$17</f>
        <v>0</v>
      </c>
      <c r="L118" s="59" t="s">
        <v>277</v>
      </c>
      <c r="M118" s="51" t="s">
        <v>40</v>
      </c>
      <c r="N118" s="56" t="str">
        <f>IF(K118&lt;0.1,"Below LOD",IF(K118&gt;Calibration!$L$20,IF('Record Sheet'!L118="All in solution","Greater than experimental limits","Within experimental limits"),"Within experimental limits"))</f>
        <v>Below LOD</v>
      </c>
      <c r="O118" s="57" t="e">
        <f>VLOOKUP(F118,'Material Form-Pattern'!$A$4:$D$27,4,TRUE)</f>
        <v>#N/A</v>
      </c>
      <c r="Q118" s="150" t="str">
        <f>CONCATENATE('Experimental Description'!$B$3,"-",'Experimental Description'!$B$2,"-",'Experimental Description'!$B$7,"-",'Experimental Description'!$C$5,"-",'Experimental Description'!$B$6,"-","Line ",'Record Sheet'!A118)</f>
        <v>E17-001679-AZD3293-AZ13530938-310117-1-Line 117</v>
      </c>
      <c r="R118" s="150" t="str">
        <f t="shared" si="105"/>
        <v>AZD3293</v>
      </c>
      <c r="S118" s="150" t="str">
        <f t="shared" si="106"/>
        <v>E17-001679</v>
      </c>
      <c r="T118" s="150" t="str">
        <f t="shared" si="107"/>
        <v>Holly Carter</v>
      </c>
      <c r="U118" s="150" t="str">
        <f t="shared" si="108"/>
        <v>31-01-17</v>
      </c>
      <c r="V118" s="150" t="str">
        <f t="shared" si="109"/>
        <v>1</v>
      </c>
      <c r="W118" s="150" t="str">
        <f t="shared" si="110"/>
        <v>AZ13530938</v>
      </c>
      <c r="X118" s="150">
        <f t="shared" si="111"/>
        <v>0</v>
      </c>
      <c r="Y118" s="150">
        <f t="shared" si="112"/>
        <v>83</v>
      </c>
      <c r="Z118" s="150" t="str">
        <f t="shared" si="112"/>
        <v>Not Known</v>
      </c>
      <c r="AA118" s="150" t="str">
        <f t="shared" si="113"/>
        <v xml:space="preserve">Manual </v>
      </c>
      <c r="AB118" s="150" t="str">
        <f t="shared" si="114"/>
        <v>Excess Solid Manual</v>
      </c>
      <c r="AC118" s="150">
        <f t="shared" si="115"/>
        <v>0</v>
      </c>
      <c r="AD118" s="150">
        <f t="shared" si="116"/>
        <v>0</v>
      </c>
      <c r="AE118" s="150" t="str">
        <f t="shared" si="117"/>
        <v>No</v>
      </c>
      <c r="AF118" s="150">
        <f t="shared" si="118"/>
        <v>0</v>
      </c>
      <c r="AG118" s="150">
        <f t="shared" si="119"/>
        <v>0</v>
      </c>
      <c r="AH118" s="150" t="str">
        <f t="shared" si="120"/>
        <v>CC1=NC2(N=C1N)c3cc(Br)ccc3CC24CCCCC4</v>
      </c>
      <c r="AI118" s="150">
        <f t="shared" si="121"/>
        <v>5</v>
      </c>
      <c r="AJ118" s="150">
        <f t="shared" si="122"/>
        <v>100</v>
      </c>
      <c r="AK118" s="150">
        <f t="shared" si="123"/>
        <v>31</v>
      </c>
      <c r="AL118" s="150">
        <f t="shared" si="124"/>
        <v>9.9200999999999997</v>
      </c>
      <c r="AM118" s="150">
        <f t="shared" si="125"/>
        <v>0.10080543542907834</v>
      </c>
      <c r="AN118" s="150">
        <f t="shared" si="126"/>
        <v>0.99980000000000002</v>
      </c>
      <c r="AO118" s="150">
        <f t="shared" si="127"/>
        <v>32</v>
      </c>
      <c r="AP118" s="150">
        <f t="shared" si="128"/>
        <v>60</v>
      </c>
      <c r="AQ118" s="150" t="str">
        <f t="shared" si="129"/>
        <v>UPLC</v>
      </c>
      <c r="AR118" s="150" t="str">
        <f t="shared" si="130"/>
        <v>CH238</v>
      </c>
      <c r="AS118" s="150" t="str">
        <f t="shared" si="131"/>
        <v>Single Wavelength</v>
      </c>
      <c r="AT118" s="150" t="str">
        <f t="shared" si="132"/>
        <v>Chan_238,PC_Miscellaneous,AZD3293 - 0938 int - sol</v>
      </c>
      <c r="AU118" s="150" t="str">
        <f t="shared" si="133"/>
        <v>AZD3293 int</v>
      </c>
      <c r="AV118" s="150" t="str">
        <f t="shared" si="134"/>
        <v>HPLC filter vial</v>
      </c>
      <c r="AW118" s="150">
        <f t="shared" si="135"/>
        <v>500</v>
      </c>
      <c r="AX118" s="150">
        <f t="shared" si="136"/>
        <v>50</v>
      </c>
      <c r="AY118" s="150" t="str">
        <f t="shared" si="137"/>
        <v>Vortex</v>
      </c>
      <c r="AZ118" s="150">
        <f t="shared" si="138"/>
        <v>22</v>
      </c>
      <c r="BA118" s="150">
        <f t="shared" si="139"/>
        <v>20</v>
      </c>
      <c r="BB118" s="150">
        <f t="shared" si="140"/>
        <v>600</v>
      </c>
      <c r="BC118" s="150" t="str">
        <f t="shared" si="141"/>
        <v>Filter Vial</v>
      </c>
      <c r="BD118" s="150">
        <f t="shared" si="142"/>
        <v>40</v>
      </c>
      <c r="BE118" s="150">
        <f t="shared" si="143"/>
        <v>1200</v>
      </c>
      <c r="BF118" s="150" t="str">
        <f t="shared" si="144"/>
        <v>Pipette - PDT</v>
      </c>
      <c r="BG118" s="150">
        <f t="shared" si="145"/>
        <v>50</v>
      </c>
      <c r="BH118" s="150">
        <f t="shared" si="146"/>
        <v>0</v>
      </c>
      <c r="BI118" s="150">
        <f t="shared" si="147"/>
        <v>0</v>
      </c>
      <c r="BJ118" s="150" t="str">
        <f t="shared" si="148"/>
        <v>Yes</v>
      </c>
      <c r="BK118" s="150" t="str">
        <f t="shared" si="149"/>
        <v>Yes</v>
      </c>
      <c r="BL118" s="150" t="str">
        <f t="shared" si="150"/>
        <v>Yes</v>
      </c>
      <c r="BM118" s="150" t="str">
        <f t="shared" si="151"/>
        <v>MeCN:Water (50:50)</v>
      </c>
      <c r="BN118" s="150" t="str">
        <f t="shared" si="152"/>
        <v>Pipette - ADT - 6 channel</v>
      </c>
      <c r="BO118" s="150">
        <f t="shared" si="153"/>
        <v>1200</v>
      </c>
      <c r="BP118" s="150">
        <f t="shared" si="154"/>
        <v>0</v>
      </c>
      <c r="BQ118" s="150" t="str">
        <f t="shared" si="155"/>
        <v>No</v>
      </c>
      <c r="BR118" s="150">
        <f t="shared" si="156"/>
        <v>3</v>
      </c>
      <c r="BS118" s="150">
        <f t="shared" si="157"/>
        <v>1</v>
      </c>
      <c r="BT118" s="150">
        <f t="shared" si="158"/>
        <v>284</v>
      </c>
      <c r="BU118" s="150">
        <f t="shared" si="159"/>
        <v>1</v>
      </c>
    </row>
    <row r="119" spans="1:73" x14ac:dyDescent="0.25">
      <c r="A119" s="1">
        <v>118</v>
      </c>
      <c r="C119" t="str">
        <f t="shared" si="102"/>
        <v/>
      </c>
      <c r="D119" t="str">
        <f t="shared" si="103"/>
        <v/>
      </c>
      <c r="E119" t="str">
        <f t="shared" si="104"/>
        <v/>
      </c>
      <c r="F119" s="56" t="e">
        <f>VLOOKUP(C119,'Experimental Design'!$A$2:$C$25,2)</f>
        <v>#N/A</v>
      </c>
      <c r="G119" s="51">
        <f>'Experimental Description'!$B$51</f>
        <v>284</v>
      </c>
      <c r="H119" s="51">
        <f>'Experimental Description'!$B$52</f>
        <v>1</v>
      </c>
      <c r="I119" t="e">
        <f>VLOOKUP(F119,'Experimental Design'!$B$1:$C$25,2)</f>
        <v>#N/A</v>
      </c>
      <c r="K119" s="59">
        <f>J119*Calibration!$L$17</f>
        <v>0</v>
      </c>
      <c r="L119" s="59" t="s">
        <v>277</v>
      </c>
      <c r="M119" s="51" t="s">
        <v>40</v>
      </c>
      <c r="N119" s="56" t="str">
        <f>IF(K119&lt;0.1,"Below LOD",IF(K119&gt;Calibration!$L$20,IF('Record Sheet'!L119="All in solution","Greater than experimental limits","Within experimental limits"),"Within experimental limits"))</f>
        <v>Below LOD</v>
      </c>
      <c r="O119" s="57" t="e">
        <f>VLOOKUP(F119,'Material Form-Pattern'!$A$4:$D$27,4,TRUE)</f>
        <v>#N/A</v>
      </c>
      <c r="Q119" s="150" t="str">
        <f>CONCATENATE('Experimental Description'!$B$3,"-",'Experimental Description'!$B$2,"-",'Experimental Description'!$B$7,"-",'Experimental Description'!$C$5,"-",'Experimental Description'!$B$6,"-","Line ",'Record Sheet'!A119)</f>
        <v>E17-001679-AZD3293-AZ13530938-310117-1-Line 118</v>
      </c>
      <c r="R119" s="150" t="str">
        <f t="shared" si="105"/>
        <v>AZD3293</v>
      </c>
      <c r="S119" s="150" t="str">
        <f t="shared" si="106"/>
        <v>E17-001679</v>
      </c>
      <c r="T119" s="150" t="str">
        <f t="shared" si="107"/>
        <v>Holly Carter</v>
      </c>
      <c r="U119" s="150" t="str">
        <f t="shared" si="108"/>
        <v>31-01-17</v>
      </c>
      <c r="V119" s="150" t="str">
        <f t="shared" si="109"/>
        <v>1</v>
      </c>
      <c r="W119" s="150" t="str">
        <f t="shared" si="110"/>
        <v>AZ13530938</v>
      </c>
      <c r="X119" s="150">
        <f t="shared" si="111"/>
        <v>0</v>
      </c>
      <c r="Y119" s="150">
        <f t="shared" si="112"/>
        <v>83</v>
      </c>
      <c r="Z119" s="150" t="str">
        <f t="shared" si="112"/>
        <v>Not Known</v>
      </c>
      <c r="AA119" s="150" t="str">
        <f t="shared" si="113"/>
        <v xml:space="preserve">Manual </v>
      </c>
      <c r="AB119" s="150" t="str">
        <f t="shared" si="114"/>
        <v>Excess Solid Manual</v>
      </c>
      <c r="AC119" s="150">
        <f t="shared" si="115"/>
        <v>0</v>
      </c>
      <c r="AD119" s="150">
        <f t="shared" si="116"/>
        <v>0</v>
      </c>
      <c r="AE119" s="150" t="str">
        <f t="shared" si="117"/>
        <v>No</v>
      </c>
      <c r="AF119" s="150">
        <f t="shared" si="118"/>
        <v>0</v>
      </c>
      <c r="AG119" s="150">
        <f t="shared" si="119"/>
        <v>0</v>
      </c>
      <c r="AH119" s="150" t="str">
        <f t="shared" si="120"/>
        <v>CC1=NC2(N=C1N)c3cc(Br)ccc3CC24CCCCC4</v>
      </c>
      <c r="AI119" s="150">
        <f t="shared" si="121"/>
        <v>5</v>
      </c>
      <c r="AJ119" s="150">
        <f t="shared" si="122"/>
        <v>100</v>
      </c>
      <c r="AK119" s="150">
        <f t="shared" si="123"/>
        <v>31</v>
      </c>
      <c r="AL119" s="150">
        <f t="shared" si="124"/>
        <v>9.9200999999999997</v>
      </c>
      <c r="AM119" s="150">
        <f t="shared" si="125"/>
        <v>0.10080543542907834</v>
      </c>
      <c r="AN119" s="150">
        <f t="shared" si="126"/>
        <v>0.99980000000000002</v>
      </c>
      <c r="AO119" s="150">
        <f t="shared" si="127"/>
        <v>32</v>
      </c>
      <c r="AP119" s="150">
        <f t="shared" si="128"/>
        <v>60</v>
      </c>
      <c r="AQ119" s="150" t="str">
        <f t="shared" si="129"/>
        <v>UPLC</v>
      </c>
      <c r="AR119" s="150" t="str">
        <f t="shared" si="130"/>
        <v>CH238</v>
      </c>
      <c r="AS119" s="150" t="str">
        <f t="shared" si="131"/>
        <v>Single Wavelength</v>
      </c>
      <c r="AT119" s="150" t="str">
        <f t="shared" si="132"/>
        <v>Chan_238,PC_Miscellaneous,AZD3293 - 0938 int - sol</v>
      </c>
      <c r="AU119" s="150" t="str">
        <f t="shared" si="133"/>
        <v>AZD3293 int</v>
      </c>
      <c r="AV119" s="150" t="str">
        <f t="shared" si="134"/>
        <v>HPLC filter vial</v>
      </c>
      <c r="AW119" s="150">
        <f t="shared" si="135"/>
        <v>500</v>
      </c>
      <c r="AX119" s="150">
        <f t="shared" si="136"/>
        <v>50</v>
      </c>
      <c r="AY119" s="150" t="str">
        <f t="shared" si="137"/>
        <v>Vortex</v>
      </c>
      <c r="AZ119" s="150">
        <f t="shared" si="138"/>
        <v>22</v>
      </c>
      <c r="BA119" s="150">
        <f t="shared" si="139"/>
        <v>20</v>
      </c>
      <c r="BB119" s="150">
        <f t="shared" si="140"/>
        <v>600</v>
      </c>
      <c r="BC119" s="150" t="str">
        <f t="shared" si="141"/>
        <v>Filter Vial</v>
      </c>
      <c r="BD119" s="150">
        <f t="shared" si="142"/>
        <v>40</v>
      </c>
      <c r="BE119" s="150">
        <f t="shared" si="143"/>
        <v>1200</v>
      </c>
      <c r="BF119" s="150" t="str">
        <f t="shared" si="144"/>
        <v>Pipette - PDT</v>
      </c>
      <c r="BG119" s="150">
        <f t="shared" si="145"/>
        <v>50</v>
      </c>
      <c r="BH119" s="150">
        <f t="shared" si="146"/>
        <v>0</v>
      </c>
      <c r="BI119" s="150">
        <f t="shared" si="147"/>
        <v>0</v>
      </c>
      <c r="BJ119" s="150" t="str">
        <f t="shared" si="148"/>
        <v>Yes</v>
      </c>
      <c r="BK119" s="150" t="str">
        <f t="shared" si="149"/>
        <v>Yes</v>
      </c>
      <c r="BL119" s="150" t="str">
        <f t="shared" si="150"/>
        <v>Yes</v>
      </c>
      <c r="BM119" s="150" t="str">
        <f t="shared" si="151"/>
        <v>MeCN:Water (50:50)</v>
      </c>
      <c r="BN119" s="150" t="str">
        <f t="shared" si="152"/>
        <v>Pipette - ADT - 6 channel</v>
      </c>
      <c r="BO119" s="150">
        <f t="shared" si="153"/>
        <v>1200</v>
      </c>
      <c r="BP119" s="150">
        <f t="shared" si="154"/>
        <v>0</v>
      </c>
      <c r="BQ119" s="150" t="str">
        <f t="shared" si="155"/>
        <v>No</v>
      </c>
      <c r="BR119" s="150">
        <f t="shared" si="156"/>
        <v>3</v>
      </c>
      <c r="BS119" s="150">
        <f t="shared" si="157"/>
        <v>1</v>
      </c>
      <c r="BT119" s="150">
        <f t="shared" si="158"/>
        <v>284</v>
      </c>
      <c r="BU119" s="150">
        <f t="shared" si="159"/>
        <v>1</v>
      </c>
    </row>
    <row r="120" spans="1:73" x14ac:dyDescent="0.25">
      <c r="A120" s="1">
        <v>119</v>
      </c>
      <c r="C120" t="str">
        <f t="shared" si="102"/>
        <v/>
      </c>
      <c r="D120" t="str">
        <f t="shared" si="103"/>
        <v/>
      </c>
      <c r="E120" t="str">
        <f t="shared" si="104"/>
        <v/>
      </c>
      <c r="F120" s="56" t="e">
        <f>VLOOKUP(C120,'Experimental Design'!$A$2:$C$25,2)</f>
        <v>#N/A</v>
      </c>
      <c r="G120" s="51">
        <f>'Experimental Description'!$B$51</f>
        <v>284</v>
      </c>
      <c r="H120" s="51">
        <f>'Experimental Description'!$B$52</f>
        <v>1</v>
      </c>
      <c r="I120" t="e">
        <f>VLOOKUP(F120,'Experimental Design'!$B$1:$C$25,2)</f>
        <v>#N/A</v>
      </c>
      <c r="K120" s="59">
        <f>J120*Calibration!$L$17</f>
        <v>0</v>
      </c>
      <c r="L120" s="59" t="s">
        <v>277</v>
      </c>
      <c r="M120" s="51" t="s">
        <v>40</v>
      </c>
      <c r="N120" s="56" t="str">
        <f>IF(K120&lt;0.1,"Below LOD",IF(K120&gt;Calibration!$L$20,IF('Record Sheet'!L120="All in solution","Greater than experimental limits","Within experimental limits"),"Within experimental limits"))</f>
        <v>Below LOD</v>
      </c>
      <c r="O120" s="57" t="e">
        <f>VLOOKUP(F120,'Material Form-Pattern'!$A$4:$D$27,4,TRUE)</f>
        <v>#N/A</v>
      </c>
      <c r="Q120" s="150" t="str">
        <f>CONCATENATE('Experimental Description'!$B$3,"-",'Experimental Description'!$B$2,"-",'Experimental Description'!$B$7,"-",'Experimental Description'!$C$5,"-",'Experimental Description'!$B$6,"-","Line ",'Record Sheet'!A120)</f>
        <v>E17-001679-AZD3293-AZ13530938-310117-1-Line 119</v>
      </c>
      <c r="R120" s="150" t="str">
        <f t="shared" si="105"/>
        <v>AZD3293</v>
      </c>
      <c r="S120" s="150" t="str">
        <f t="shared" si="106"/>
        <v>E17-001679</v>
      </c>
      <c r="T120" s="150" t="str">
        <f t="shared" si="107"/>
        <v>Holly Carter</v>
      </c>
      <c r="U120" s="150" t="str">
        <f t="shared" si="108"/>
        <v>31-01-17</v>
      </c>
      <c r="V120" s="150" t="str">
        <f t="shared" si="109"/>
        <v>1</v>
      </c>
      <c r="W120" s="150" t="str">
        <f t="shared" si="110"/>
        <v>AZ13530938</v>
      </c>
      <c r="X120" s="150">
        <f t="shared" si="111"/>
        <v>0</v>
      </c>
      <c r="Y120" s="150">
        <f t="shared" si="112"/>
        <v>83</v>
      </c>
      <c r="Z120" s="150" t="str">
        <f t="shared" si="112"/>
        <v>Not Known</v>
      </c>
      <c r="AA120" s="150" t="str">
        <f t="shared" si="113"/>
        <v xml:space="preserve">Manual </v>
      </c>
      <c r="AB120" s="150" t="str">
        <f t="shared" si="114"/>
        <v>Excess Solid Manual</v>
      </c>
      <c r="AC120" s="150">
        <f t="shared" si="115"/>
        <v>0</v>
      </c>
      <c r="AD120" s="150">
        <f t="shared" si="116"/>
        <v>0</v>
      </c>
      <c r="AE120" s="150" t="str">
        <f t="shared" si="117"/>
        <v>No</v>
      </c>
      <c r="AF120" s="150">
        <f t="shared" si="118"/>
        <v>0</v>
      </c>
      <c r="AG120" s="150">
        <f t="shared" si="119"/>
        <v>0</v>
      </c>
      <c r="AH120" s="150" t="str">
        <f t="shared" si="120"/>
        <v>CC1=NC2(N=C1N)c3cc(Br)ccc3CC24CCCCC4</v>
      </c>
      <c r="AI120" s="150">
        <f t="shared" si="121"/>
        <v>5</v>
      </c>
      <c r="AJ120" s="150">
        <f t="shared" si="122"/>
        <v>100</v>
      </c>
      <c r="AK120" s="150">
        <f t="shared" si="123"/>
        <v>31</v>
      </c>
      <c r="AL120" s="150">
        <f t="shared" si="124"/>
        <v>9.9200999999999997</v>
      </c>
      <c r="AM120" s="150">
        <f t="shared" si="125"/>
        <v>0.10080543542907834</v>
      </c>
      <c r="AN120" s="150">
        <f t="shared" si="126"/>
        <v>0.99980000000000002</v>
      </c>
      <c r="AO120" s="150">
        <f t="shared" si="127"/>
        <v>32</v>
      </c>
      <c r="AP120" s="150">
        <f t="shared" si="128"/>
        <v>60</v>
      </c>
      <c r="AQ120" s="150" t="str">
        <f t="shared" si="129"/>
        <v>UPLC</v>
      </c>
      <c r="AR120" s="150" t="str">
        <f t="shared" si="130"/>
        <v>CH238</v>
      </c>
      <c r="AS120" s="150" t="str">
        <f t="shared" si="131"/>
        <v>Single Wavelength</v>
      </c>
      <c r="AT120" s="150" t="str">
        <f t="shared" si="132"/>
        <v>Chan_238,PC_Miscellaneous,AZD3293 - 0938 int - sol</v>
      </c>
      <c r="AU120" s="150" t="str">
        <f t="shared" si="133"/>
        <v>AZD3293 int</v>
      </c>
      <c r="AV120" s="150" t="str">
        <f t="shared" si="134"/>
        <v>HPLC filter vial</v>
      </c>
      <c r="AW120" s="150">
        <f t="shared" si="135"/>
        <v>500</v>
      </c>
      <c r="AX120" s="150">
        <f t="shared" si="136"/>
        <v>50</v>
      </c>
      <c r="AY120" s="150" t="str">
        <f t="shared" si="137"/>
        <v>Vortex</v>
      </c>
      <c r="AZ120" s="150">
        <f t="shared" si="138"/>
        <v>22</v>
      </c>
      <c r="BA120" s="150">
        <f t="shared" si="139"/>
        <v>20</v>
      </c>
      <c r="BB120" s="150">
        <f t="shared" si="140"/>
        <v>600</v>
      </c>
      <c r="BC120" s="150" t="str">
        <f t="shared" si="141"/>
        <v>Filter Vial</v>
      </c>
      <c r="BD120" s="150">
        <f t="shared" si="142"/>
        <v>40</v>
      </c>
      <c r="BE120" s="150">
        <f t="shared" si="143"/>
        <v>1200</v>
      </c>
      <c r="BF120" s="150" t="str">
        <f t="shared" si="144"/>
        <v>Pipette - PDT</v>
      </c>
      <c r="BG120" s="150">
        <f t="shared" si="145"/>
        <v>50</v>
      </c>
      <c r="BH120" s="150">
        <f t="shared" si="146"/>
        <v>0</v>
      </c>
      <c r="BI120" s="150">
        <f t="shared" si="147"/>
        <v>0</v>
      </c>
      <c r="BJ120" s="150" t="str">
        <f t="shared" si="148"/>
        <v>Yes</v>
      </c>
      <c r="BK120" s="150" t="str">
        <f t="shared" si="149"/>
        <v>Yes</v>
      </c>
      <c r="BL120" s="150" t="str">
        <f t="shared" si="150"/>
        <v>Yes</v>
      </c>
      <c r="BM120" s="150" t="str">
        <f t="shared" si="151"/>
        <v>MeCN:Water (50:50)</v>
      </c>
      <c r="BN120" s="150" t="str">
        <f t="shared" si="152"/>
        <v>Pipette - ADT - 6 channel</v>
      </c>
      <c r="BO120" s="150">
        <f t="shared" si="153"/>
        <v>1200</v>
      </c>
      <c r="BP120" s="150">
        <f t="shared" si="154"/>
        <v>0</v>
      </c>
      <c r="BQ120" s="150" t="str">
        <f t="shared" si="155"/>
        <v>No</v>
      </c>
      <c r="BR120" s="150">
        <f t="shared" si="156"/>
        <v>3</v>
      </c>
      <c r="BS120" s="150">
        <f t="shared" si="157"/>
        <v>1</v>
      </c>
      <c r="BT120" s="150">
        <f t="shared" si="158"/>
        <v>284</v>
      </c>
      <c r="BU120" s="150">
        <f t="shared" si="159"/>
        <v>1</v>
      </c>
    </row>
    <row r="121" spans="1:73" x14ac:dyDescent="0.25">
      <c r="A121" s="1">
        <v>120</v>
      </c>
      <c r="C121" t="str">
        <f t="shared" si="102"/>
        <v/>
      </c>
      <c r="D121" t="str">
        <f t="shared" si="103"/>
        <v/>
      </c>
      <c r="E121" t="str">
        <f t="shared" si="104"/>
        <v/>
      </c>
      <c r="F121" s="56" t="e">
        <f>VLOOKUP(C121,'Experimental Design'!$A$2:$C$25,2)</f>
        <v>#N/A</v>
      </c>
      <c r="G121" s="51">
        <f>'Experimental Description'!$B$51</f>
        <v>284</v>
      </c>
      <c r="H121" s="51">
        <f>'Experimental Description'!$B$52</f>
        <v>1</v>
      </c>
      <c r="I121" t="e">
        <f>VLOOKUP(F121,'Experimental Design'!$B$1:$C$25,2)</f>
        <v>#N/A</v>
      </c>
      <c r="K121" s="59">
        <f>J121*Calibration!$L$17</f>
        <v>0</v>
      </c>
      <c r="L121" s="59" t="s">
        <v>277</v>
      </c>
      <c r="M121" s="51" t="s">
        <v>40</v>
      </c>
      <c r="N121" s="56" t="str">
        <f>IF(K121&lt;0.1,"Below LOD",IF(K121&gt;Calibration!$L$20,IF('Record Sheet'!L121="All in solution","Greater than experimental limits","Within experimental limits"),"Within experimental limits"))</f>
        <v>Below LOD</v>
      </c>
      <c r="O121" s="57" t="e">
        <f>VLOOKUP(F121,'Material Form-Pattern'!$A$4:$D$27,4,TRUE)</f>
        <v>#N/A</v>
      </c>
      <c r="Q121" s="150" t="str">
        <f>CONCATENATE('Experimental Description'!$B$3,"-",'Experimental Description'!$B$2,"-",'Experimental Description'!$B$7,"-",'Experimental Description'!$C$5,"-",'Experimental Description'!$B$6,"-","Line ",'Record Sheet'!A121)</f>
        <v>E17-001679-AZD3293-AZ13530938-310117-1-Line 120</v>
      </c>
      <c r="R121" s="150" t="str">
        <f t="shared" si="105"/>
        <v>AZD3293</v>
      </c>
      <c r="S121" s="150" t="str">
        <f t="shared" si="106"/>
        <v>E17-001679</v>
      </c>
      <c r="T121" s="150" t="str">
        <f t="shared" si="107"/>
        <v>Holly Carter</v>
      </c>
      <c r="U121" s="150" t="str">
        <f t="shared" si="108"/>
        <v>31-01-17</v>
      </c>
      <c r="V121" s="150" t="str">
        <f t="shared" si="109"/>
        <v>1</v>
      </c>
      <c r="W121" s="150" t="str">
        <f t="shared" si="110"/>
        <v>AZ13530938</v>
      </c>
      <c r="X121" s="150">
        <f t="shared" si="111"/>
        <v>0</v>
      </c>
      <c r="Y121" s="150">
        <f t="shared" si="112"/>
        <v>83</v>
      </c>
      <c r="Z121" s="150" t="str">
        <f t="shared" si="112"/>
        <v>Not Known</v>
      </c>
      <c r="AA121" s="150" t="str">
        <f t="shared" si="113"/>
        <v xml:space="preserve">Manual </v>
      </c>
      <c r="AB121" s="150" t="str">
        <f t="shared" si="114"/>
        <v>Excess Solid Manual</v>
      </c>
      <c r="AC121" s="150">
        <f t="shared" si="115"/>
        <v>0</v>
      </c>
      <c r="AD121" s="150">
        <f t="shared" si="116"/>
        <v>0</v>
      </c>
      <c r="AE121" s="150" t="str">
        <f t="shared" si="117"/>
        <v>No</v>
      </c>
      <c r="AF121" s="150">
        <f t="shared" si="118"/>
        <v>0</v>
      </c>
      <c r="AG121" s="150">
        <f t="shared" si="119"/>
        <v>0</v>
      </c>
      <c r="AH121" s="150" t="str">
        <f t="shared" si="120"/>
        <v>CC1=NC2(N=C1N)c3cc(Br)ccc3CC24CCCCC4</v>
      </c>
      <c r="AI121" s="150">
        <f t="shared" si="121"/>
        <v>5</v>
      </c>
      <c r="AJ121" s="150">
        <f t="shared" si="122"/>
        <v>100</v>
      </c>
      <c r="AK121" s="150">
        <f t="shared" si="123"/>
        <v>31</v>
      </c>
      <c r="AL121" s="150">
        <f t="shared" si="124"/>
        <v>9.9200999999999997</v>
      </c>
      <c r="AM121" s="150">
        <f t="shared" si="125"/>
        <v>0.10080543542907834</v>
      </c>
      <c r="AN121" s="150">
        <f t="shared" si="126"/>
        <v>0.99980000000000002</v>
      </c>
      <c r="AO121" s="150">
        <f t="shared" si="127"/>
        <v>32</v>
      </c>
      <c r="AP121" s="150">
        <f t="shared" si="128"/>
        <v>60</v>
      </c>
      <c r="AQ121" s="150" t="str">
        <f t="shared" si="129"/>
        <v>UPLC</v>
      </c>
      <c r="AR121" s="150" t="str">
        <f t="shared" si="130"/>
        <v>CH238</v>
      </c>
      <c r="AS121" s="150" t="str">
        <f t="shared" si="131"/>
        <v>Single Wavelength</v>
      </c>
      <c r="AT121" s="150" t="str">
        <f t="shared" si="132"/>
        <v>Chan_238,PC_Miscellaneous,AZD3293 - 0938 int - sol</v>
      </c>
      <c r="AU121" s="150" t="str">
        <f t="shared" si="133"/>
        <v>AZD3293 int</v>
      </c>
      <c r="AV121" s="150" t="str">
        <f t="shared" si="134"/>
        <v>HPLC filter vial</v>
      </c>
      <c r="AW121" s="150">
        <f t="shared" si="135"/>
        <v>500</v>
      </c>
      <c r="AX121" s="150">
        <f t="shared" si="136"/>
        <v>50</v>
      </c>
      <c r="AY121" s="150" t="str">
        <f t="shared" si="137"/>
        <v>Vortex</v>
      </c>
      <c r="AZ121" s="150">
        <f t="shared" si="138"/>
        <v>22</v>
      </c>
      <c r="BA121" s="150">
        <f t="shared" si="139"/>
        <v>20</v>
      </c>
      <c r="BB121" s="150">
        <f t="shared" si="140"/>
        <v>600</v>
      </c>
      <c r="BC121" s="150" t="str">
        <f t="shared" si="141"/>
        <v>Filter Vial</v>
      </c>
      <c r="BD121" s="150">
        <f t="shared" si="142"/>
        <v>40</v>
      </c>
      <c r="BE121" s="150">
        <f t="shared" si="143"/>
        <v>1200</v>
      </c>
      <c r="BF121" s="150" t="str">
        <f t="shared" si="144"/>
        <v>Pipette - PDT</v>
      </c>
      <c r="BG121" s="150">
        <f t="shared" si="145"/>
        <v>50</v>
      </c>
      <c r="BH121" s="150">
        <f t="shared" si="146"/>
        <v>0</v>
      </c>
      <c r="BI121" s="150">
        <f t="shared" si="147"/>
        <v>0</v>
      </c>
      <c r="BJ121" s="150" t="str">
        <f t="shared" si="148"/>
        <v>Yes</v>
      </c>
      <c r="BK121" s="150" t="str">
        <f t="shared" si="149"/>
        <v>Yes</v>
      </c>
      <c r="BL121" s="150" t="str">
        <f t="shared" si="150"/>
        <v>Yes</v>
      </c>
      <c r="BM121" s="150" t="str">
        <f t="shared" si="151"/>
        <v>MeCN:Water (50:50)</v>
      </c>
      <c r="BN121" s="150" t="str">
        <f t="shared" si="152"/>
        <v>Pipette - ADT - 6 channel</v>
      </c>
      <c r="BO121" s="150">
        <f t="shared" si="153"/>
        <v>1200</v>
      </c>
      <c r="BP121" s="150">
        <f t="shared" si="154"/>
        <v>0</v>
      </c>
      <c r="BQ121" s="150" t="str">
        <f t="shared" si="155"/>
        <v>No</v>
      </c>
      <c r="BR121" s="150">
        <f t="shared" si="156"/>
        <v>3</v>
      </c>
      <c r="BS121" s="150">
        <f t="shared" si="157"/>
        <v>1</v>
      </c>
      <c r="BT121" s="150">
        <f t="shared" si="158"/>
        <v>284</v>
      </c>
      <c r="BU121" s="150">
        <f t="shared" si="159"/>
        <v>1</v>
      </c>
    </row>
    <row r="122" spans="1:73" x14ac:dyDescent="0.25">
      <c r="A122" s="1">
        <v>121</v>
      </c>
      <c r="C122" t="str">
        <f t="shared" si="102"/>
        <v/>
      </c>
      <c r="D122" t="str">
        <f t="shared" si="103"/>
        <v/>
      </c>
      <c r="E122" t="str">
        <f t="shared" si="104"/>
        <v/>
      </c>
      <c r="F122" s="56" t="e">
        <f>VLOOKUP(C122,'Experimental Design'!$A$2:$C$25,2)</f>
        <v>#N/A</v>
      </c>
      <c r="G122" s="51">
        <f>'Experimental Description'!$B$51</f>
        <v>284</v>
      </c>
      <c r="H122" s="51">
        <f>'Experimental Description'!$B$52</f>
        <v>1</v>
      </c>
      <c r="I122" t="e">
        <f>VLOOKUP(F122,'Experimental Design'!$B$1:$C$25,2)</f>
        <v>#N/A</v>
      </c>
      <c r="K122" s="59">
        <f>J122*Calibration!$L$17</f>
        <v>0</v>
      </c>
      <c r="L122" s="59" t="s">
        <v>277</v>
      </c>
      <c r="M122" s="51" t="s">
        <v>40</v>
      </c>
      <c r="N122" s="56" t="str">
        <f>IF(K122&lt;0.1,"Below LOD",IF(K122&gt;Calibration!$L$20,IF('Record Sheet'!L122="All in solution","Greater than experimental limits","Within experimental limits"),"Within experimental limits"))</f>
        <v>Below LOD</v>
      </c>
      <c r="O122" s="57" t="e">
        <f>VLOOKUP(F122,'Material Form-Pattern'!$A$4:$D$27,4,TRUE)</f>
        <v>#N/A</v>
      </c>
      <c r="Q122" s="150" t="str">
        <f>CONCATENATE('Experimental Description'!$B$3,"-",'Experimental Description'!$B$2,"-",'Experimental Description'!$B$7,"-",'Experimental Description'!$C$5,"-",'Experimental Description'!$B$6,"-","Line ",'Record Sheet'!A122)</f>
        <v>E17-001679-AZD3293-AZ13530938-310117-1-Line 121</v>
      </c>
      <c r="R122" s="150" t="str">
        <f t="shared" si="105"/>
        <v>AZD3293</v>
      </c>
      <c r="S122" s="150" t="str">
        <f t="shared" si="106"/>
        <v>E17-001679</v>
      </c>
      <c r="T122" s="150" t="str">
        <f t="shared" si="107"/>
        <v>Holly Carter</v>
      </c>
      <c r="U122" s="150" t="str">
        <f t="shared" si="108"/>
        <v>31-01-17</v>
      </c>
      <c r="V122" s="150" t="str">
        <f t="shared" si="109"/>
        <v>1</v>
      </c>
      <c r="W122" s="150" t="str">
        <f t="shared" si="110"/>
        <v>AZ13530938</v>
      </c>
      <c r="X122" s="150">
        <f t="shared" si="111"/>
        <v>0</v>
      </c>
      <c r="Y122" s="150">
        <f t="shared" si="112"/>
        <v>83</v>
      </c>
      <c r="Z122" s="150" t="str">
        <f t="shared" si="112"/>
        <v>Not Known</v>
      </c>
      <c r="AA122" s="150" t="str">
        <f t="shared" si="113"/>
        <v xml:space="preserve">Manual </v>
      </c>
      <c r="AB122" s="150" t="str">
        <f t="shared" si="114"/>
        <v>Excess Solid Manual</v>
      </c>
      <c r="AC122" s="150">
        <f t="shared" si="115"/>
        <v>0</v>
      </c>
      <c r="AD122" s="150">
        <f t="shared" si="116"/>
        <v>0</v>
      </c>
      <c r="AE122" s="150" t="str">
        <f t="shared" si="117"/>
        <v>No</v>
      </c>
      <c r="AF122" s="150">
        <f t="shared" si="118"/>
        <v>0</v>
      </c>
      <c r="AG122" s="150">
        <f t="shared" si="119"/>
        <v>0</v>
      </c>
      <c r="AH122" s="150" t="str">
        <f t="shared" si="120"/>
        <v>CC1=NC2(N=C1N)c3cc(Br)ccc3CC24CCCCC4</v>
      </c>
      <c r="AI122" s="150">
        <f t="shared" si="121"/>
        <v>5</v>
      </c>
      <c r="AJ122" s="150">
        <f t="shared" si="122"/>
        <v>100</v>
      </c>
      <c r="AK122" s="150">
        <f t="shared" si="123"/>
        <v>31</v>
      </c>
      <c r="AL122" s="150">
        <f t="shared" si="124"/>
        <v>9.9200999999999997</v>
      </c>
      <c r="AM122" s="150">
        <f t="shared" si="125"/>
        <v>0.10080543542907834</v>
      </c>
      <c r="AN122" s="150">
        <f t="shared" si="126"/>
        <v>0.99980000000000002</v>
      </c>
      <c r="AO122" s="150">
        <f t="shared" si="127"/>
        <v>32</v>
      </c>
      <c r="AP122" s="150">
        <f t="shared" si="128"/>
        <v>60</v>
      </c>
      <c r="AQ122" s="150" t="str">
        <f t="shared" si="129"/>
        <v>UPLC</v>
      </c>
      <c r="AR122" s="150" t="str">
        <f t="shared" si="130"/>
        <v>CH238</v>
      </c>
      <c r="AS122" s="150" t="str">
        <f t="shared" si="131"/>
        <v>Single Wavelength</v>
      </c>
      <c r="AT122" s="150" t="str">
        <f t="shared" si="132"/>
        <v>Chan_238,PC_Miscellaneous,AZD3293 - 0938 int - sol</v>
      </c>
      <c r="AU122" s="150" t="str">
        <f t="shared" si="133"/>
        <v>AZD3293 int</v>
      </c>
      <c r="AV122" s="150" t="str">
        <f t="shared" si="134"/>
        <v>HPLC filter vial</v>
      </c>
      <c r="AW122" s="150">
        <f t="shared" si="135"/>
        <v>500</v>
      </c>
      <c r="AX122" s="150">
        <f t="shared" si="136"/>
        <v>50</v>
      </c>
      <c r="AY122" s="150" t="str">
        <f t="shared" si="137"/>
        <v>Vortex</v>
      </c>
      <c r="AZ122" s="150">
        <f t="shared" si="138"/>
        <v>22</v>
      </c>
      <c r="BA122" s="150">
        <f t="shared" si="139"/>
        <v>20</v>
      </c>
      <c r="BB122" s="150">
        <f t="shared" si="140"/>
        <v>600</v>
      </c>
      <c r="BC122" s="150" t="str">
        <f t="shared" si="141"/>
        <v>Filter Vial</v>
      </c>
      <c r="BD122" s="150">
        <f t="shared" si="142"/>
        <v>40</v>
      </c>
      <c r="BE122" s="150">
        <f t="shared" si="143"/>
        <v>1200</v>
      </c>
      <c r="BF122" s="150" t="str">
        <f t="shared" si="144"/>
        <v>Pipette - PDT</v>
      </c>
      <c r="BG122" s="150">
        <f t="shared" si="145"/>
        <v>50</v>
      </c>
      <c r="BH122" s="150">
        <f t="shared" si="146"/>
        <v>0</v>
      </c>
      <c r="BI122" s="150">
        <f t="shared" si="147"/>
        <v>0</v>
      </c>
      <c r="BJ122" s="150" t="str">
        <f t="shared" si="148"/>
        <v>Yes</v>
      </c>
      <c r="BK122" s="150" t="str">
        <f t="shared" si="149"/>
        <v>Yes</v>
      </c>
      <c r="BL122" s="150" t="str">
        <f t="shared" si="150"/>
        <v>Yes</v>
      </c>
      <c r="BM122" s="150" t="str">
        <f t="shared" si="151"/>
        <v>MeCN:Water (50:50)</v>
      </c>
      <c r="BN122" s="150" t="str">
        <f t="shared" si="152"/>
        <v>Pipette - ADT - 6 channel</v>
      </c>
      <c r="BO122" s="150">
        <f t="shared" si="153"/>
        <v>1200</v>
      </c>
      <c r="BP122" s="150">
        <f t="shared" si="154"/>
        <v>0</v>
      </c>
      <c r="BQ122" s="150" t="str">
        <f t="shared" si="155"/>
        <v>No</v>
      </c>
      <c r="BR122" s="150">
        <f t="shared" si="156"/>
        <v>3</v>
      </c>
      <c r="BS122" s="150">
        <f t="shared" si="157"/>
        <v>1</v>
      </c>
      <c r="BT122" s="150">
        <f t="shared" si="158"/>
        <v>284</v>
      </c>
      <c r="BU122" s="150">
        <f t="shared" si="159"/>
        <v>1</v>
      </c>
    </row>
    <row r="123" spans="1:73" x14ac:dyDescent="0.25">
      <c r="A123" s="1">
        <v>122</v>
      </c>
      <c r="C123" t="str">
        <f t="shared" si="102"/>
        <v/>
      </c>
      <c r="D123" t="str">
        <f t="shared" si="103"/>
        <v/>
      </c>
      <c r="E123" t="str">
        <f t="shared" si="104"/>
        <v/>
      </c>
      <c r="F123" s="56" t="e">
        <f>VLOOKUP(C123,'Experimental Design'!$A$2:$C$25,2)</f>
        <v>#N/A</v>
      </c>
      <c r="G123" s="51">
        <f>'Experimental Description'!$B$51</f>
        <v>284</v>
      </c>
      <c r="H123" s="51">
        <f>'Experimental Description'!$B$52</f>
        <v>1</v>
      </c>
      <c r="I123" t="e">
        <f>VLOOKUP(F123,'Experimental Design'!$B$1:$C$25,2)</f>
        <v>#N/A</v>
      </c>
      <c r="K123" s="59">
        <f>J123*Calibration!$L$17</f>
        <v>0</v>
      </c>
      <c r="L123" s="59" t="s">
        <v>277</v>
      </c>
      <c r="M123" s="51" t="s">
        <v>40</v>
      </c>
      <c r="N123" s="56" t="str">
        <f>IF(K123&lt;0.1,"Below LOD",IF(K123&gt;Calibration!$L$20,IF('Record Sheet'!L123="All in solution","Greater than experimental limits","Within experimental limits"),"Within experimental limits"))</f>
        <v>Below LOD</v>
      </c>
      <c r="O123" s="57" t="e">
        <f>VLOOKUP(F123,'Material Form-Pattern'!$A$4:$D$27,4,TRUE)</f>
        <v>#N/A</v>
      </c>
      <c r="Q123" s="150" t="str">
        <f>CONCATENATE('Experimental Description'!$B$3,"-",'Experimental Description'!$B$2,"-",'Experimental Description'!$B$7,"-",'Experimental Description'!$C$5,"-",'Experimental Description'!$B$6,"-","Line ",'Record Sheet'!A123)</f>
        <v>E17-001679-AZD3293-AZ13530938-310117-1-Line 122</v>
      </c>
      <c r="R123" s="150" t="str">
        <f t="shared" si="105"/>
        <v>AZD3293</v>
      </c>
      <c r="S123" s="150" t="str">
        <f t="shared" si="106"/>
        <v>E17-001679</v>
      </c>
      <c r="T123" s="150" t="str">
        <f t="shared" si="107"/>
        <v>Holly Carter</v>
      </c>
      <c r="U123" s="150" t="str">
        <f t="shared" si="108"/>
        <v>31-01-17</v>
      </c>
      <c r="V123" s="150" t="str">
        <f t="shared" si="109"/>
        <v>1</v>
      </c>
      <c r="W123" s="150" t="str">
        <f t="shared" si="110"/>
        <v>AZ13530938</v>
      </c>
      <c r="X123" s="150">
        <f t="shared" si="111"/>
        <v>0</v>
      </c>
      <c r="Y123" s="150">
        <f t="shared" si="112"/>
        <v>83</v>
      </c>
      <c r="Z123" s="150" t="str">
        <f t="shared" si="112"/>
        <v>Not Known</v>
      </c>
      <c r="AA123" s="150" t="str">
        <f t="shared" si="113"/>
        <v xml:space="preserve">Manual </v>
      </c>
      <c r="AB123" s="150" t="str">
        <f t="shared" si="114"/>
        <v>Excess Solid Manual</v>
      </c>
      <c r="AC123" s="150">
        <f t="shared" si="115"/>
        <v>0</v>
      </c>
      <c r="AD123" s="150">
        <f t="shared" si="116"/>
        <v>0</v>
      </c>
      <c r="AE123" s="150" t="str">
        <f t="shared" si="117"/>
        <v>No</v>
      </c>
      <c r="AF123" s="150">
        <f t="shared" si="118"/>
        <v>0</v>
      </c>
      <c r="AG123" s="150">
        <f t="shared" si="119"/>
        <v>0</v>
      </c>
      <c r="AH123" s="150" t="str">
        <f t="shared" si="120"/>
        <v>CC1=NC2(N=C1N)c3cc(Br)ccc3CC24CCCCC4</v>
      </c>
      <c r="AI123" s="150">
        <f t="shared" si="121"/>
        <v>5</v>
      </c>
      <c r="AJ123" s="150">
        <f t="shared" si="122"/>
        <v>100</v>
      </c>
      <c r="AK123" s="150">
        <f t="shared" si="123"/>
        <v>31</v>
      </c>
      <c r="AL123" s="150">
        <f t="shared" si="124"/>
        <v>9.9200999999999997</v>
      </c>
      <c r="AM123" s="150">
        <f t="shared" si="125"/>
        <v>0.10080543542907834</v>
      </c>
      <c r="AN123" s="150">
        <f t="shared" si="126"/>
        <v>0.99980000000000002</v>
      </c>
      <c r="AO123" s="150">
        <f t="shared" si="127"/>
        <v>32</v>
      </c>
      <c r="AP123" s="150">
        <f t="shared" si="128"/>
        <v>60</v>
      </c>
      <c r="AQ123" s="150" t="str">
        <f t="shared" si="129"/>
        <v>UPLC</v>
      </c>
      <c r="AR123" s="150" t="str">
        <f t="shared" si="130"/>
        <v>CH238</v>
      </c>
      <c r="AS123" s="150" t="str">
        <f t="shared" si="131"/>
        <v>Single Wavelength</v>
      </c>
      <c r="AT123" s="150" t="str">
        <f t="shared" si="132"/>
        <v>Chan_238,PC_Miscellaneous,AZD3293 - 0938 int - sol</v>
      </c>
      <c r="AU123" s="150" t="str">
        <f t="shared" si="133"/>
        <v>AZD3293 int</v>
      </c>
      <c r="AV123" s="150" t="str">
        <f t="shared" si="134"/>
        <v>HPLC filter vial</v>
      </c>
      <c r="AW123" s="150">
        <f t="shared" si="135"/>
        <v>500</v>
      </c>
      <c r="AX123" s="150">
        <f t="shared" si="136"/>
        <v>50</v>
      </c>
      <c r="AY123" s="150" t="str">
        <f t="shared" si="137"/>
        <v>Vortex</v>
      </c>
      <c r="AZ123" s="150">
        <f t="shared" si="138"/>
        <v>22</v>
      </c>
      <c r="BA123" s="150">
        <f t="shared" si="139"/>
        <v>20</v>
      </c>
      <c r="BB123" s="150">
        <f t="shared" si="140"/>
        <v>600</v>
      </c>
      <c r="BC123" s="150" t="str">
        <f t="shared" si="141"/>
        <v>Filter Vial</v>
      </c>
      <c r="BD123" s="150">
        <f t="shared" si="142"/>
        <v>40</v>
      </c>
      <c r="BE123" s="150">
        <f t="shared" si="143"/>
        <v>1200</v>
      </c>
      <c r="BF123" s="150" t="str">
        <f t="shared" si="144"/>
        <v>Pipette - PDT</v>
      </c>
      <c r="BG123" s="150">
        <f t="shared" si="145"/>
        <v>50</v>
      </c>
      <c r="BH123" s="150">
        <f t="shared" si="146"/>
        <v>0</v>
      </c>
      <c r="BI123" s="150">
        <f t="shared" si="147"/>
        <v>0</v>
      </c>
      <c r="BJ123" s="150" t="str">
        <f t="shared" si="148"/>
        <v>Yes</v>
      </c>
      <c r="BK123" s="150" t="str">
        <f t="shared" si="149"/>
        <v>Yes</v>
      </c>
      <c r="BL123" s="150" t="str">
        <f t="shared" si="150"/>
        <v>Yes</v>
      </c>
      <c r="BM123" s="150" t="str">
        <f t="shared" si="151"/>
        <v>MeCN:Water (50:50)</v>
      </c>
      <c r="BN123" s="150" t="str">
        <f t="shared" si="152"/>
        <v>Pipette - ADT - 6 channel</v>
      </c>
      <c r="BO123" s="150">
        <f t="shared" si="153"/>
        <v>1200</v>
      </c>
      <c r="BP123" s="150">
        <f t="shared" si="154"/>
        <v>0</v>
      </c>
      <c r="BQ123" s="150" t="str">
        <f t="shared" si="155"/>
        <v>No</v>
      </c>
      <c r="BR123" s="150">
        <f t="shared" si="156"/>
        <v>3</v>
      </c>
      <c r="BS123" s="150">
        <f t="shared" si="157"/>
        <v>1</v>
      </c>
      <c r="BT123" s="150">
        <f t="shared" si="158"/>
        <v>284</v>
      </c>
      <c r="BU123" s="150">
        <f t="shared" si="159"/>
        <v>1</v>
      </c>
    </row>
    <row r="124" spans="1:73" x14ac:dyDescent="0.25">
      <c r="A124" s="1">
        <v>123</v>
      </c>
      <c r="C124" t="str">
        <f t="shared" si="102"/>
        <v/>
      </c>
      <c r="D124" t="str">
        <f t="shared" si="103"/>
        <v/>
      </c>
      <c r="E124" t="str">
        <f t="shared" si="104"/>
        <v/>
      </c>
      <c r="F124" s="56" t="e">
        <f>VLOOKUP(C124,'Experimental Design'!$A$2:$C$25,2)</f>
        <v>#N/A</v>
      </c>
      <c r="G124" s="51">
        <f>'Experimental Description'!$B$51</f>
        <v>284</v>
      </c>
      <c r="H124" s="51">
        <f>'Experimental Description'!$B$52</f>
        <v>1</v>
      </c>
      <c r="I124" t="e">
        <f>VLOOKUP(F124,'Experimental Design'!$B$1:$C$25,2)</f>
        <v>#N/A</v>
      </c>
      <c r="K124" s="59">
        <f>J124*Calibration!$L$17</f>
        <v>0</v>
      </c>
      <c r="L124" s="59" t="s">
        <v>277</v>
      </c>
      <c r="M124" s="51" t="s">
        <v>40</v>
      </c>
      <c r="N124" s="56" t="str">
        <f>IF(K124&lt;0.1,"Below LOD",IF(K124&gt;Calibration!$L$20,IF('Record Sheet'!L124="All in solution","Greater than experimental limits","Within experimental limits"),"Within experimental limits"))</f>
        <v>Below LOD</v>
      </c>
      <c r="O124" s="57" t="e">
        <f>VLOOKUP(F124,'Material Form-Pattern'!$A$4:$D$27,4,TRUE)</f>
        <v>#N/A</v>
      </c>
      <c r="Q124" s="150" t="str">
        <f>CONCATENATE('Experimental Description'!$B$3,"-",'Experimental Description'!$B$2,"-",'Experimental Description'!$B$7,"-",'Experimental Description'!$C$5,"-",'Experimental Description'!$B$6,"-","Line ",'Record Sheet'!A124)</f>
        <v>E17-001679-AZD3293-AZ13530938-310117-1-Line 123</v>
      </c>
      <c r="R124" s="150" t="str">
        <f t="shared" si="105"/>
        <v>AZD3293</v>
      </c>
      <c r="S124" s="150" t="str">
        <f t="shared" si="106"/>
        <v>E17-001679</v>
      </c>
      <c r="T124" s="150" t="str">
        <f t="shared" si="107"/>
        <v>Holly Carter</v>
      </c>
      <c r="U124" s="150" t="str">
        <f t="shared" si="108"/>
        <v>31-01-17</v>
      </c>
      <c r="V124" s="150" t="str">
        <f t="shared" si="109"/>
        <v>1</v>
      </c>
      <c r="W124" s="150" t="str">
        <f t="shared" si="110"/>
        <v>AZ13530938</v>
      </c>
      <c r="X124" s="150">
        <f t="shared" si="111"/>
        <v>0</v>
      </c>
      <c r="Y124" s="150">
        <f t="shared" si="112"/>
        <v>83</v>
      </c>
      <c r="Z124" s="150" t="str">
        <f t="shared" si="112"/>
        <v>Not Known</v>
      </c>
      <c r="AA124" s="150" t="str">
        <f t="shared" si="113"/>
        <v xml:space="preserve">Manual </v>
      </c>
      <c r="AB124" s="150" t="str">
        <f t="shared" si="114"/>
        <v>Excess Solid Manual</v>
      </c>
      <c r="AC124" s="150">
        <f t="shared" si="115"/>
        <v>0</v>
      </c>
      <c r="AD124" s="150">
        <f t="shared" si="116"/>
        <v>0</v>
      </c>
      <c r="AE124" s="150" t="str">
        <f t="shared" si="117"/>
        <v>No</v>
      </c>
      <c r="AF124" s="150">
        <f t="shared" si="118"/>
        <v>0</v>
      </c>
      <c r="AG124" s="150">
        <f t="shared" si="119"/>
        <v>0</v>
      </c>
      <c r="AH124" s="150" t="str">
        <f t="shared" si="120"/>
        <v>CC1=NC2(N=C1N)c3cc(Br)ccc3CC24CCCCC4</v>
      </c>
      <c r="AI124" s="150">
        <f t="shared" si="121"/>
        <v>5</v>
      </c>
      <c r="AJ124" s="150">
        <f t="shared" si="122"/>
        <v>100</v>
      </c>
      <c r="AK124" s="150">
        <f t="shared" si="123"/>
        <v>31</v>
      </c>
      <c r="AL124" s="150">
        <f t="shared" si="124"/>
        <v>9.9200999999999997</v>
      </c>
      <c r="AM124" s="150">
        <f t="shared" si="125"/>
        <v>0.10080543542907834</v>
      </c>
      <c r="AN124" s="150">
        <f t="shared" si="126"/>
        <v>0.99980000000000002</v>
      </c>
      <c r="AO124" s="150">
        <f t="shared" si="127"/>
        <v>32</v>
      </c>
      <c r="AP124" s="150">
        <f t="shared" si="128"/>
        <v>60</v>
      </c>
      <c r="AQ124" s="150" t="str">
        <f t="shared" si="129"/>
        <v>UPLC</v>
      </c>
      <c r="AR124" s="150" t="str">
        <f t="shared" si="130"/>
        <v>CH238</v>
      </c>
      <c r="AS124" s="150" t="str">
        <f t="shared" si="131"/>
        <v>Single Wavelength</v>
      </c>
      <c r="AT124" s="150" t="str">
        <f t="shared" si="132"/>
        <v>Chan_238,PC_Miscellaneous,AZD3293 - 0938 int - sol</v>
      </c>
      <c r="AU124" s="150" t="str">
        <f t="shared" si="133"/>
        <v>AZD3293 int</v>
      </c>
      <c r="AV124" s="150" t="str">
        <f t="shared" si="134"/>
        <v>HPLC filter vial</v>
      </c>
      <c r="AW124" s="150">
        <f t="shared" si="135"/>
        <v>500</v>
      </c>
      <c r="AX124" s="150">
        <f t="shared" si="136"/>
        <v>50</v>
      </c>
      <c r="AY124" s="150" t="str">
        <f t="shared" si="137"/>
        <v>Vortex</v>
      </c>
      <c r="AZ124" s="150">
        <f t="shared" si="138"/>
        <v>22</v>
      </c>
      <c r="BA124" s="150">
        <f t="shared" si="139"/>
        <v>20</v>
      </c>
      <c r="BB124" s="150">
        <f t="shared" si="140"/>
        <v>600</v>
      </c>
      <c r="BC124" s="150" t="str">
        <f t="shared" si="141"/>
        <v>Filter Vial</v>
      </c>
      <c r="BD124" s="150">
        <f t="shared" si="142"/>
        <v>40</v>
      </c>
      <c r="BE124" s="150">
        <f t="shared" si="143"/>
        <v>1200</v>
      </c>
      <c r="BF124" s="150" t="str">
        <f t="shared" si="144"/>
        <v>Pipette - PDT</v>
      </c>
      <c r="BG124" s="150">
        <f t="shared" si="145"/>
        <v>50</v>
      </c>
      <c r="BH124" s="150">
        <f t="shared" si="146"/>
        <v>0</v>
      </c>
      <c r="BI124" s="150">
        <f t="shared" si="147"/>
        <v>0</v>
      </c>
      <c r="BJ124" s="150" t="str">
        <f t="shared" si="148"/>
        <v>Yes</v>
      </c>
      <c r="BK124" s="150" t="str">
        <f t="shared" si="149"/>
        <v>Yes</v>
      </c>
      <c r="BL124" s="150" t="str">
        <f t="shared" si="150"/>
        <v>Yes</v>
      </c>
      <c r="BM124" s="150" t="str">
        <f t="shared" si="151"/>
        <v>MeCN:Water (50:50)</v>
      </c>
      <c r="BN124" s="150" t="str">
        <f t="shared" si="152"/>
        <v>Pipette - ADT - 6 channel</v>
      </c>
      <c r="BO124" s="150">
        <f t="shared" si="153"/>
        <v>1200</v>
      </c>
      <c r="BP124" s="150">
        <f t="shared" si="154"/>
        <v>0</v>
      </c>
      <c r="BQ124" s="150" t="str">
        <f t="shared" si="155"/>
        <v>No</v>
      </c>
      <c r="BR124" s="150">
        <f t="shared" si="156"/>
        <v>3</v>
      </c>
      <c r="BS124" s="150">
        <f t="shared" si="157"/>
        <v>1</v>
      </c>
      <c r="BT124" s="150">
        <f t="shared" si="158"/>
        <v>284</v>
      </c>
      <c r="BU124" s="150">
        <f t="shared" si="159"/>
        <v>1</v>
      </c>
    </row>
    <row r="125" spans="1:73" x14ac:dyDescent="0.25">
      <c r="A125" s="1">
        <v>124</v>
      </c>
      <c r="C125" t="str">
        <f t="shared" si="102"/>
        <v/>
      </c>
      <c r="D125" t="str">
        <f t="shared" si="103"/>
        <v/>
      </c>
      <c r="E125" t="str">
        <f t="shared" si="104"/>
        <v/>
      </c>
      <c r="F125" s="56" t="e">
        <f>VLOOKUP(C125,'Experimental Design'!$A$2:$C$25,2)</f>
        <v>#N/A</v>
      </c>
      <c r="G125" s="51">
        <f>'Experimental Description'!$B$51</f>
        <v>284</v>
      </c>
      <c r="H125" s="51">
        <f>'Experimental Description'!$B$52</f>
        <v>1</v>
      </c>
      <c r="I125" t="e">
        <f>VLOOKUP(F125,'Experimental Design'!$B$1:$C$25,2)</f>
        <v>#N/A</v>
      </c>
      <c r="K125" s="59">
        <f>J125*Calibration!$L$17</f>
        <v>0</v>
      </c>
      <c r="L125" s="59" t="s">
        <v>277</v>
      </c>
      <c r="M125" s="51" t="s">
        <v>40</v>
      </c>
      <c r="N125" s="56" t="str">
        <f>IF(K125&lt;0.1,"Below LOD",IF(K125&gt;Calibration!$L$20,IF('Record Sheet'!L125="All in solution","Greater than experimental limits","Within experimental limits"),"Within experimental limits"))</f>
        <v>Below LOD</v>
      </c>
      <c r="O125" s="57" t="e">
        <f>VLOOKUP(F125,'Material Form-Pattern'!$A$4:$D$27,4,TRUE)</f>
        <v>#N/A</v>
      </c>
      <c r="Q125" s="150" t="str">
        <f>CONCATENATE('Experimental Description'!$B$3,"-",'Experimental Description'!$B$2,"-",'Experimental Description'!$B$7,"-",'Experimental Description'!$C$5,"-",'Experimental Description'!$B$6,"-","Line ",'Record Sheet'!A125)</f>
        <v>E17-001679-AZD3293-AZ13530938-310117-1-Line 124</v>
      </c>
      <c r="R125" s="150" t="str">
        <f t="shared" si="105"/>
        <v>AZD3293</v>
      </c>
      <c r="S125" s="150" t="str">
        <f t="shared" si="106"/>
        <v>E17-001679</v>
      </c>
      <c r="T125" s="150" t="str">
        <f t="shared" si="107"/>
        <v>Holly Carter</v>
      </c>
      <c r="U125" s="150" t="str">
        <f t="shared" si="108"/>
        <v>31-01-17</v>
      </c>
      <c r="V125" s="150" t="str">
        <f t="shared" si="109"/>
        <v>1</v>
      </c>
      <c r="W125" s="150" t="str">
        <f t="shared" si="110"/>
        <v>AZ13530938</v>
      </c>
      <c r="X125" s="150">
        <f t="shared" si="111"/>
        <v>0</v>
      </c>
      <c r="Y125" s="150">
        <f t="shared" si="112"/>
        <v>83</v>
      </c>
      <c r="Z125" s="150" t="str">
        <f t="shared" si="112"/>
        <v>Not Known</v>
      </c>
      <c r="AA125" s="150" t="str">
        <f t="shared" si="113"/>
        <v xml:space="preserve">Manual </v>
      </c>
      <c r="AB125" s="150" t="str">
        <f t="shared" si="114"/>
        <v>Excess Solid Manual</v>
      </c>
      <c r="AC125" s="150">
        <f t="shared" si="115"/>
        <v>0</v>
      </c>
      <c r="AD125" s="150">
        <f t="shared" si="116"/>
        <v>0</v>
      </c>
      <c r="AE125" s="150" t="str">
        <f t="shared" si="117"/>
        <v>No</v>
      </c>
      <c r="AF125" s="150">
        <f t="shared" si="118"/>
        <v>0</v>
      </c>
      <c r="AG125" s="150">
        <f t="shared" si="119"/>
        <v>0</v>
      </c>
      <c r="AH125" s="150" t="str">
        <f t="shared" si="120"/>
        <v>CC1=NC2(N=C1N)c3cc(Br)ccc3CC24CCCCC4</v>
      </c>
      <c r="AI125" s="150">
        <f t="shared" si="121"/>
        <v>5</v>
      </c>
      <c r="AJ125" s="150">
        <f t="shared" si="122"/>
        <v>100</v>
      </c>
      <c r="AK125" s="150">
        <f t="shared" si="123"/>
        <v>31</v>
      </c>
      <c r="AL125" s="150">
        <f t="shared" si="124"/>
        <v>9.9200999999999997</v>
      </c>
      <c r="AM125" s="150">
        <f t="shared" si="125"/>
        <v>0.10080543542907834</v>
      </c>
      <c r="AN125" s="150">
        <f t="shared" si="126"/>
        <v>0.99980000000000002</v>
      </c>
      <c r="AO125" s="150">
        <f t="shared" si="127"/>
        <v>32</v>
      </c>
      <c r="AP125" s="150">
        <f t="shared" si="128"/>
        <v>60</v>
      </c>
      <c r="AQ125" s="150" t="str">
        <f t="shared" si="129"/>
        <v>UPLC</v>
      </c>
      <c r="AR125" s="150" t="str">
        <f t="shared" si="130"/>
        <v>CH238</v>
      </c>
      <c r="AS125" s="150" t="str">
        <f t="shared" si="131"/>
        <v>Single Wavelength</v>
      </c>
      <c r="AT125" s="150" t="str">
        <f t="shared" si="132"/>
        <v>Chan_238,PC_Miscellaneous,AZD3293 - 0938 int - sol</v>
      </c>
      <c r="AU125" s="150" t="str">
        <f t="shared" si="133"/>
        <v>AZD3293 int</v>
      </c>
      <c r="AV125" s="150" t="str">
        <f t="shared" si="134"/>
        <v>HPLC filter vial</v>
      </c>
      <c r="AW125" s="150">
        <f t="shared" si="135"/>
        <v>500</v>
      </c>
      <c r="AX125" s="150">
        <f t="shared" si="136"/>
        <v>50</v>
      </c>
      <c r="AY125" s="150" t="str">
        <f t="shared" si="137"/>
        <v>Vortex</v>
      </c>
      <c r="AZ125" s="150">
        <f t="shared" si="138"/>
        <v>22</v>
      </c>
      <c r="BA125" s="150">
        <f t="shared" si="139"/>
        <v>20</v>
      </c>
      <c r="BB125" s="150">
        <f t="shared" si="140"/>
        <v>600</v>
      </c>
      <c r="BC125" s="150" t="str">
        <f t="shared" si="141"/>
        <v>Filter Vial</v>
      </c>
      <c r="BD125" s="150">
        <f t="shared" si="142"/>
        <v>40</v>
      </c>
      <c r="BE125" s="150">
        <f t="shared" si="143"/>
        <v>1200</v>
      </c>
      <c r="BF125" s="150" t="str">
        <f t="shared" si="144"/>
        <v>Pipette - PDT</v>
      </c>
      <c r="BG125" s="150">
        <f t="shared" si="145"/>
        <v>50</v>
      </c>
      <c r="BH125" s="150">
        <f t="shared" si="146"/>
        <v>0</v>
      </c>
      <c r="BI125" s="150">
        <f t="shared" si="147"/>
        <v>0</v>
      </c>
      <c r="BJ125" s="150" t="str">
        <f t="shared" si="148"/>
        <v>Yes</v>
      </c>
      <c r="BK125" s="150" t="str">
        <f t="shared" si="149"/>
        <v>Yes</v>
      </c>
      <c r="BL125" s="150" t="str">
        <f t="shared" si="150"/>
        <v>Yes</v>
      </c>
      <c r="BM125" s="150" t="str">
        <f t="shared" si="151"/>
        <v>MeCN:Water (50:50)</v>
      </c>
      <c r="BN125" s="150" t="str">
        <f t="shared" si="152"/>
        <v>Pipette - ADT - 6 channel</v>
      </c>
      <c r="BO125" s="150">
        <f t="shared" si="153"/>
        <v>1200</v>
      </c>
      <c r="BP125" s="150">
        <f t="shared" si="154"/>
        <v>0</v>
      </c>
      <c r="BQ125" s="150" t="str">
        <f t="shared" si="155"/>
        <v>No</v>
      </c>
      <c r="BR125" s="150">
        <f t="shared" si="156"/>
        <v>3</v>
      </c>
      <c r="BS125" s="150">
        <f t="shared" si="157"/>
        <v>1</v>
      </c>
      <c r="BT125" s="150">
        <f t="shared" si="158"/>
        <v>284</v>
      </c>
      <c r="BU125" s="150">
        <f t="shared" si="159"/>
        <v>1</v>
      </c>
    </row>
    <row r="126" spans="1:73" x14ac:dyDescent="0.25">
      <c r="A126" s="1">
        <v>125</v>
      </c>
      <c r="C126" t="str">
        <f t="shared" si="102"/>
        <v/>
      </c>
      <c r="D126" t="str">
        <f t="shared" si="103"/>
        <v/>
      </c>
      <c r="E126" t="str">
        <f t="shared" si="104"/>
        <v/>
      </c>
      <c r="F126" s="56" t="e">
        <f>VLOOKUP(C126,'Experimental Design'!$A$2:$C$25,2)</f>
        <v>#N/A</v>
      </c>
      <c r="G126" s="51">
        <f>'Experimental Description'!$B$51</f>
        <v>284</v>
      </c>
      <c r="H126" s="51">
        <f>'Experimental Description'!$B$52</f>
        <v>1</v>
      </c>
      <c r="I126" t="e">
        <f>VLOOKUP(F126,'Experimental Design'!$B$1:$C$25,2)</f>
        <v>#N/A</v>
      </c>
      <c r="K126" s="59">
        <f>J126*Calibration!$L$17</f>
        <v>0</v>
      </c>
      <c r="L126" s="59" t="s">
        <v>277</v>
      </c>
      <c r="M126" s="51" t="s">
        <v>40</v>
      </c>
      <c r="N126" s="56" t="str">
        <f>IF(K126&lt;0.1,"Below LOD",IF(K126&gt;Calibration!$L$20,IF('Record Sheet'!L126="All in solution","Greater than experimental limits","Within experimental limits"),"Within experimental limits"))</f>
        <v>Below LOD</v>
      </c>
      <c r="O126" s="57" t="e">
        <f>VLOOKUP(F126,'Material Form-Pattern'!$A$4:$D$27,4,TRUE)</f>
        <v>#N/A</v>
      </c>
      <c r="Q126" s="150" t="str">
        <f>CONCATENATE('Experimental Description'!$B$3,"-",'Experimental Description'!$B$2,"-",'Experimental Description'!$B$7,"-",'Experimental Description'!$C$5,"-",'Experimental Description'!$B$6,"-","Line ",'Record Sheet'!A126)</f>
        <v>E17-001679-AZD3293-AZ13530938-310117-1-Line 125</v>
      </c>
      <c r="R126" s="150" t="str">
        <f t="shared" si="105"/>
        <v>AZD3293</v>
      </c>
      <c r="S126" s="150" t="str">
        <f t="shared" si="106"/>
        <v>E17-001679</v>
      </c>
      <c r="T126" s="150" t="str">
        <f t="shared" si="107"/>
        <v>Holly Carter</v>
      </c>
      <c r="U126" s="150" t="str">
        <f t="shared" si="108"/>
        <v>31-01-17</v>
      </c>
      <c r="V126" s="150" t="str">
        <f t="shared" si="109"/>
        <v>1</v>
      </c>
      <c r="W126" s="150" t="str">
        <f t="shared" si="110"/>
        <v>AZ13530938</v>
      </c>
      <c r="X126" s="150">
        <f t="shared" si="111"/>
        <v>0</v>
      </c>
      <c r="Y126" s="150">
        <f t="shared" si="112"/>
        <v>83</v>
      </c>
      <c r="Z126" s="150" t="str">
        <f t="shared" si="112"/>
        <v>Not Known</v>
      </c>
      <c r="AA126" s="150" t="str">
        <f t="shared" si="113"/>
        <v xml:space="preserve">Manual </v>
      </c>
      <c r="AB126" s="150" t="str">
        <f t="shared" si="114"/>
        <v>Excess Solid Manual</v>
      </c>
      <c r="AC126" s="150">
        <f t="shared" si="115"/>
        <v>0</v>
      </c>
      <c r="AD126" s="150">
        <f t="shared" si="116"/>
        <v>0</v>
      </c>
      <c r="AE126" s="150" t="str">
        <f t="shared" si="117"/>
        <v>No</v>
      </c>
      <c r="AF126" s="150">
        <f t="shared" si="118"/>
        <v>0</v>
      </c>
      <c r="AG126" s="150">
        <f t="shared" si="119"/>
        <v>0</v>
      </c>
      <c r="AH126" s="150" t="str">
        <f t="shared" si="120"/>
        <v>CC1=NC2(N=C1N)c3cc(Br)ccc3CC24CCCCC4</v>
      </c>
      <c r="AI126" s="150">
        <f t="shared" si="121"/>
        <v>5</v>
      </c>
      <c r="AJ126" s="150">
        <f t="shared" si="122"/>
        <v>100</v>
      </c>
      <c r="AK126" s="150">
        <f t="shared" si="123"/>
        <v>31</v>
      </c>
      <c r="AL126" s="150">
        <f t="shared" si="124"/>
        <v>9.9200999999999997</v>
      </c>
      <c r="AM126" s="150">
        <f t="shared" si="125"/>
        <v>0.10080543542907834</v>
      </c>
      <c r="AN126" s="150">
        <f t="shared" si="126"/>
        <v>0.99980000000000002</v>
      </c>
      <c r="AO126" s="150">
        <f t="shared" si="127"/>
        <v>32</v>
      </c>
      <c r="AP126" s="150">
        <f t="shared" si="128"/>
        <v>60</v>
      </c>
      <c r="AQ126" s="150" t="str">
        <f t="shared" si="129"/>
        <v>UPLC</v>
      </c>
      <c r="AR126" s="150" t="str">
        <f t="shared" si="130"/>
        <v>CH238</v>
      </c>
      <c r="AS126" s="150" t="str">
        <f t="shared" si="131"/>
        <v>Single Wavelength</v>
      </c>
      <c r="AT126" s="150" t="str">
        <f t="shared" si="132"/>
        <v>Chan_238,PC_Miscellaneous,AZD3293 - 0938 int - sol</v>
      </c>
      <c r="AU126" s="150" t="str">
        <f t="shared" si="133"/>
        <v>AZD3293 int</v>
      </c>
      <c r="AV126" s="150" t="str">
        <f t="shared" si="134"/>
        <v>HPLC filter vial</v>
      </c>
      <c r="AW126" s="150">
        <f t="shared" si="135"/>
        <v>500</v>
      </c>
      <c r="AX126" s="150">
        <f t="shared" si="136"/>
        <v>50</v>
      </c>
      <c r="AY126" s="150" t="str">
        <f t="shared" si="137"/>
        <v>Vortex</v>
      </c>
      <c r="AZ126" s="150">
        <f t="shared" si="138"/>
        <v>22</v>
      </c>
      <c r="BA126" s="150">
        <f t="shared" si="139"/>
        <v>20</v>
      </c>
      <c r="BB126" s="150">
        <f t="shared" si="140"/>
        <v>600</v>
      </c>
      <c r="BC126" s="150" t="str">
        <f t="shared" si="141"/>
        <v>Filter Vial</v>
      </c>
      <c r="BD126" s="150">
        <f t="shared" si="142"/>
        <v>40</v>
      </c>
      <c r="BE126" s="150">
        <f t="shared" si="143"/>
        <v>1200</v>
      </c>
      <c r="BF126" s="150" t="str">
        <f t="shared" si="144"/>
        <v>Pipette - PDT</v>
      </c>
      <c r="BG126" s="150">
        <f t="shared" si="145"/>
        <v>50</v>
      </c>
      <c r="BH126" s="150">
        <f t="shared" si="146"/>
        <v>0</v>
      </c>
      <c r="BI126" s="150">
        <f t="shared" si="147"/>
        <v>0</v>
      </c>
      <c r="BJ126" s="150" t="str">
        <f t="shared" si="148"/>
        <v>Yes</v>
      </c>
      <c r="BK126" s="150" t="str">
        <f t="shared" si="149"/>
        <v>Yes</v>
      </c>
      <c r="BL126" s="150" t="str">
        <f t="shared" si="150"/>
        <v>Yes</v>
      </c>
      <c r="BM126" s="150" t="str">
        <f t="shared" si="151"/>
        <v>MeCN:Water (50:50)</v>
      </c>
      <c r="BN126" s="150" t="str">
        <f t="shared" si="152"/>
        <v>Pipette - ADT - 6 channel</v>
      </c>
      <c r="BO126" s="150">
        <f t="shared" si="153"/>
        <v>1200</v>
      </c>
      <c r="BP126" s="150">
        <f t="shared" si="154"/>
        <v>0</v>
      </c>
      <c r="BQ126" s="150" t="str">
        <f t="shared" si="155"/>
        <v>No</v>
      </c>
      <c r="BR126" s="150">
        <f t="shared" si="156"/>
        <v>3</v>
      </c>
      <c r="BS126" s="150">
        <f t="shared" si="157"/>
        <v>1</v>
      </c>
      <c r="BT126" s="150">
        <f t="shared" si="158"/>
        <v>284</v>
      </c>
      <c r="BU126" s="150">
        <f t="shared" si="159"/>
        <v>1</v>
      </c>
    </row>
    <row r="127" spans="1:73" x14ac:dyDescent="0.25">
      <c r="A127" s="1">
        <v>126</v>
      </c>
      <c r="C127" t="str">
        <f t="shared" si="102"/>
        <v/>
      </c>
      <c r="D127" t="str">
        <f t="shared" si="103"/>
        <v/>
      </c>
      <c r="E127" t="str">
        <f t="shared" si="104"/>
        <v/>
      </c>
      <c r="F127" s="56" t="e">
        <f>VLOOKUP(C127,'Experimental Design'!$A$2:$C$25,2)</f>
        <v>#N/A</v>
      </c>
      <c r="G127" s="51">
        <f>'Experimental Description'!$B$51</f>
        <v>284</v>
      </c>
      <c r="H127" s="51">
        <f>'Experimental Description'!$B$52</f>
        <v>1</v>
      </c>
      <c r="I127" t="e">
        <f>VLOOKUP(F127,'Experimental Design'!$B$1:$C$25,2)</f>
        <v>#N/A</v>
      </c>
      <c r="K127" s="59">
        <f>J127*Calibration!$L$17</f>
        <v>0</v>
      </c>
      <c r="L127" s="59" t="s">
        <v>277</v>
      </c>
      <c r="M127" s="51" t="s">
        <v>40</v>
      </c>
      <c r="N127" s="56" t="str">
        <f>IF(K127&lt;0.1,"Below LOD",IF(K127&gt;Calibration!$L$20,IF('Record Sheet'!L127="All in solution","Greater than experimental limits","Within experimental limits"),"Within experimental limits"))</f>
        <v>Below LOD</v>
      </c>
      <c r="O127" s="57" t="e">
        <f>VLOOKUP(F127,'Material Form-Pattern'!$A$4:$D$27,4,TRUE)</f>
        <v>#N/A</v>
      </c>
      <c r="Q127" s="150" t="str">
        <f>CONCATENATE('Experimental Description'!$B$3,"-",'Experimental Description'!$B$2,"-",'Experimental Description'!$B$7,"-",'Experimental Description'!$C$5,"-",'Experimental Description'!$B$6,"-","Line ",'Record Sheet'!A127)</f>
        <v>E17-001679-AZD3293-AZ13530938-310117-1-Line 126</v>
      </c>
      <c r="R127" s="150" t="str">
        <f t="shared" si="105"/>
        <v>AZD3293</v>
      </c>
      <c r="S127" s="150" t="str">
        <f t="shared" si="106"/>
        <v>E17-001679</v>
      </c>
      <c r="T127" s="150" t="str">
        <f t="shared" si="107"/>
        <v>Holly Carter</v>
      </c>
      <c r="U127" s="150" t="str">
        <f t="shared" si="108"/>
        <v>31-01-17</v>
      </c>
      <c r="V127" s="150" t="str">
        <f t="shared" si="109"/>
        <v>1</v>
      </c>
      <c r="W127" s="150" t="str">
        <f t="shared" si="110"/>
        <v>AZ13530938</v>
      </c>
      <c r="X127" s="150">
        <f t="shared" si="111"/>
        <v>0</v>
      </c>
      <c r="Y127" s="150">
        <f t="shared" si="112"/>
        <v>83</v>
      </c>
      <c r="Z127" s="150" t="str">
        <f t="shared" si="112"/>
        <v>Not Known</v>
      </c>
      <c r="AA127" s="150" t="str">
        <f t="shared" si="113"/>
        <v xml:space="preserve">Manual </v>
      </c>
      <c r="AB127" s="150" t="str">
        <f t="shared" si="114"/>
        <v>Excess Solid Manual</v>
      </c>
      <c r="AC127" s="150">
        <f t="shared" si="115"/>
        <v>0</v>
      </c>
      <c r="AD127" s="150">
        <f t="shared" si="116"/>
        <v>0</v>
      </c>
      <c r="AE127" s="150" t="str">
        <f t="shared" si="117"/>
        <v>No</v>
      </c>
      <c r="AF127" s="150">
        <f t="shared" si="118"/>
        <v>0</v>
      </c>
      <c r="AG127" s="150">
        <f t="shared" si="119"/>
        <v>0</v>
      </c>
      <c r="AH127" s="150" t="str">
        <f t="shared" si="120"/>
        <v>CC1=NC2(N=C1N)c3cc(Br)ccc3CC24CCCCC4</v>
      </c>
      <c r="AI127" s="150">
        <f t="shared" si="121"/>
        <v>5</v>
      </c>
      <c r="AJ127" s="150">
        <f t="shared" si="122"/>
        <v>100</v>
      </c>
      <c r="AK127" s="150">
        <f t="shared" si="123"/>
        <v>31</v>
      </c>
      <c r="AL127" s="150">
        <f t="shared" si="124"/>
        <v>9.9200999999999997</v>
      </c>
      <c r="AM127" s="150">
        <f t="shared" si="125"/>
        <v>0.10080543542907834</v>
      </c>
      <c r="AN127" s="150">
        <f t="shared" si="126"/>
        <v>0.99980000000000002</v>
      </c>
      <c r="AO127" s="150">
        <f t="shared" si="127"/>
        <v>32</v>
      </c>
      <c r="AP127" s="150">
        <f t="shared" si="128"/>
        <v>60</v>
      </c>
      <c r="AQ127" s="150" t="str">
        <f t="shared" si="129"/>
        <v>UPLC</v>
      </c>
      <c r="AR127" s="150" t="str">
        <f t="shared" si="130"/>
        <v>CH238</v>
      </c>
      <c r="AS127" s="150" t="str">
        <f t="shared" si="131"/>
        <v>Single Wavelength</v>
      </c>
      <c r="AT127" s="150" t="str">
        <f t="shared" si="132"/>
        <v>Chan_238,PC_Miscellaneous,AZD3293 - 0938 int - sol</v>
      </c>
      <c r="AU127" s="150" t="str">
        <f t="shared" si="133"/>
        <v>AZD3293 int</v>
      </c>
      <c r="AV127" s="150" t="str">
        <f t="shared" si="134"/>
        <v>HPLC filter vial</v>
      </c>
      <c r="AW127" s="150">
        <f t="shared" si="135"/>
        <v>500</v>
      </c>
      <c r="AX127" s="150">
        <f t="shared" si="136"/>
        <v>50</v>
      </c>
      <c r="AY127" s="150" t="str">
        <f t="shared" si="137"/>
        <v>Vortex</v>
      </c>
      <c r="AZ127" s="150">
        <f t="shared" si="138"/>
        <v>22</v>
      </c>
      <c r="BA127" s="150">
        <f t="shared" si="139"/>
        <v>20</v>
      </c>
      <c r="BB127" s="150">
        <f t="shared" si="140"/>
        <v>600</v>
      </c>
      <c r="BC127" s="150" t="str">
        <f t="shared" si="141"/>
        <v>Filter Vial</v>
      </c>
      <c r="BD127" s="150">
        <f t="shared" si="142"/>
        <v>40</v>
      </c>
      <c r="BE127" s="150">
        <f t="shared" si="143"/>
        <v>1200</v>
      </c>
      <c r="BF127" s="150" t="str">
        <f t="shared" si="144"/>
        <v>Pipette - PDT</v>
      </c>
      <c r="BG127" s="150">
        <f t="shared" si="145"/>
        <v>50</v>
      </c>
      <c r="BH127" s="150">
        <f t="shared" si="146"/>
        <v>0</v>
      </c>
      <c r="BI127" s="150">
        <f t="shared" si="147"/>
        <v>0</v>
      </c>
      <c r="BJ127" s="150" t="str">
        <f t="shared" si="148"/>
        <v>Yes</v>
      </c>
      <c r="BK127" s="150" t="str">
        <f t="shared" si="149"/>
        <v>Yes</v>
      </c>
      <c r="BL127" s="150" t="str">
        <f t="shared" si="150"/>
        <v>Yes</v>
      </c>
      <c r="BM127" s="150" t="str">
        <f t="shared" si="151"/>
        <v>MeCN:Water (50:50)</v>
      </c>
      <c r="BN127" s="150" t="str">
        <f t="shared" si="152"/>
        <v>Pipette - ADT - 6 channel</v>
      </c>
      <c r="BO127" s="150">
        <f t="shared" si="153"/>
        <v>1200</v>
      </c>
      <c r="BP127" s="150">
        <f t="shared" si="154"/>
        <v>0</v>
      </c>
      <c r="BQ127" s="150" t="str">
        <f t="shared" si="155"/>
        <v>No</v>
      </c>
      <c r="BR127" s="150">
        <f t="shared" si="156"/>
        <v>3</v>
      </c>
      <c r="BS127" s="150">
        <f t="shared" si="157"/>
        <v>1</v>
      </c>
      <c r="BT127" s="150">
        <f t="shared" si="158"/>
        <v>284</v>
      </c>
      <c r="BU127" s="150">
        <f t="shared" si="159"/>
        <v>1</v>
      </c>
    </row>
    <row r="128" spans="1:73" x14ac:dyDescent="0.25">
      <c r="A128" s="1">
        <v>127</v>
      </c>
      <c r="C128" t="str">
        <f t="shared" si="102"/>
        <v/>
      </c>
      <c r="D128" t="str">
        <f t="shared" si="103"/>
        <v/>
      </c>
      <c r="E128" t="str">
        <f t="shared" si="104"/>
        <v/>
      </c>
      <c r="F128" s="56" t="e">
        <f>VLOOKUP(C128,'Experimental Design'!$A$2:$C$25,2)</f>
        <v>#N/A</v>
      </c>
      <c r="G128" s="51">
        <f>'Experimental Description'!$B$51</f>
        <v>284</v>
      </c>
      <c r="H128" s="51">
        <f>'Experimental Description'!$B$52</f>
        <v>1</v>
      </c>
      <c r="I128" t="e">
        <f>VLOOKUP(F128,'Experimental Design'!$B$1:$C$25,2)</f>
        <v>#N/A</v>
      </c>
      <c r="K128" s="59">
        <f>J128*Calibration!$L$17</f>
        <v>0</v>
      </c>
      <c r="L128" s="59" t="s">
        <v>277</v>
      </c>
      <c r="M128" s="51" t="s">
        <v>40</v>
      </c>
      <c r="N128" s="56" t="str">
        <f>IF(K128&lt;0.1,"Below LOD",IF(K128&gt;Calibration!$L$20,IF('Record Sheet'!L128="All in solution","Greater than experimental limits","Within experimental limits"),"Within experimental limits"))</f>
        <v>Below LOD</v>
      </c>
      <c r="O128" s="57" t="e">
        <f>VLOOKUP(F128,'Material Form-Pattern'!$A$4:$D$27,4,TRUE)</f>
        <v>#N/A</v>
      </c>
      <c r="Q128" s="150" t="str">
        <f>CONCATENATE('Experimental Description'!$B$3,"-",'Experimental Description'!$B$2,"-",'Experimental Description'!$B$7,"-",'Experimental Description'!$C$5,"-",'Experimental Description'!$B$6,"-","Line ",'Record Sheet'!A128)</f>
        <v>E17-001679-AZD3293-AZ13530938-310117-1-Line 127</v>
      </c>
      <c r="R128" s="150" t="str">
        <f t="shared" si="105"/>
        <v>AZD3293</v>
      </c>
      <c r="S128" s="150" t="str">
        <f t="shared" si="106"/>
        <v>E17-001679</v>
      </c>
      <c r="T128" s="150" t="str">
        <f t="shared" si="107"/>
        <v>Holly Carter</v>
      </c>
      <c r="U128" s="150" t="str">
        <f t="shared" si="108"/>
        <v>31-01-17</v>
      </c>
      <c r="V128" s="150" t="str">
        <f t="shared" si="109"/>
        <v>1</v>
      </c>
      <c r="W128" s="150" t="str">
        <f t="shared" si="110"/>
        <v>AZ13530938</v>
      </c>
      <c r="X128" s="150">
        <f t="shared" si="111"/>
        <v>0</v>
      </c>
      <c r="Y128" s="150">
        <f t="shared" si="112"/>
        <v>83</v>
      </c>
      <c r="Z128" s="150" t="str">
        <f t="shared" si="112"/>
        <v>Not Known</v>
      </c>
      <c r="AA128" s="150" t="str">
        <f t="shared" si="113"/>
        <v xml:space="preserve">Manual </v>
      </c>
      <c r="AB128" s="150" t="str">
        <f t="shared" si="114"/>
        <v>Excess Solid Manual</v>
      </c>
      <c r="AC128" s="150">
        <f t="shared" si="115"/>
        <v>0</v>
      </c>
      <c r="AD128" s="150">
        <f t="shared" si="116"/>
        <v>0</v>
      </c>
      <c r="AE128" s="150" t="str">
        <f t="shared" si="117"/>
        <v>No</v>
      </c>
      <c r="AF128" s="150">
        <f t="shared" si="118"/>
        <v>0</v>
      </c>
      <c r="AG128" s="150">
        <f t="shared" si="119"/>
        <v>0</v>
      </c>
      <c r="AH128" s="150" t="str">
        <f t="shared" si="120"/>
        <v>CC1=NC2(N=C1N)c3cc(Br)ccc3CC24CCCCC4</v>
      </c>
      <c r="AI128" s="150">
        <f t="shared" si="121"/>
        <v>5</v>
      </c>
      <c r="AJ128" s="150">
        <f t="shared" si="122"/>
        <v>100</v>
      </c>
      <c r="AK128" s="150">
        <f t="shared" si="123"/>
        <v>31</v>
      </c>
      <c r="AL128" s="150">
        <f t="shared" si="124"/>
        <v>9.9200999999999997</v>
      </c>
      <c r="AM128" s="150">
        <f t="shared" si="125"/>
        <v>0.10080543542907834</v>
      </c>
      <c r="AN128" s="150">
        <f t="shared" si="126"/>
        <v>0.99980000000000002</v>
      </c>
      <c r="AO128" s="150">
        <f t="shared" si="127"/>
        <v>32</v>
      </c>
      <c r="AP128" s="150">
        <f t="shared" si="128"/>
        <v>60</v>
      </c>
      <c r="AQ128" s="150" t="str">
        <f t="shared" si="129"/>
        <v>UPLC</v>
      </c>
      <c r="AR128" s="150" t="str">
        <f t="shared" si="130"/>
        <v>CH238</v>
      </c>
      <c r="AS128" s="150" t="str">
        <f t="shared" si="131"/>
        <v>Single Wavelength</v>
      </c>
      <c r="AT128" s="150" t="str">
        <f t="shared" si="132"/>
        <v>Chan_238,PC_Miscellaneous,AZD3293 - 0938 int - sol</v>
      </c>
      <c r="AU128" s="150" t="str">
        <f t="shared" si="133"/>
        <v>AZD3293 int</v>
      </c>
      <c r="AV128" s="150" t="str">
        <f t="shared" si="134"/>
        <v>HPLC filter vial</v>
      </c>
      <c r="AW128" s="150">
        <f t="shared" si="135"/>
        <v>500</v>
      </c>
      <c r="AX128" s="150">
        <f t="shared" si="136"/>
        <v>50</v>
      </c>
      <c r="AY128" s="150" t="str">
        <f t="shared" si="137"/>
        <v>Vortex</v>
      </c>
      <c r="AZ128" s="150">
        <f t="shared" si="138"/>
        <v>22</v>
      </c>
      <c r="BA128" s="150">
        <f t="shared" si="139"/>
        <v>20</v>
      </c>
      <c r="BB128" s="150">
        <f t="shared" si="140"/>
        <v>600</v>
      </c>
      <c r="BC128" s="150" t="str">
        <f t="shared" si="141"/>
        <v>Filter Vial</v>
      </c>
      <c r="BD128" s="150">
        <f t="shared" si="142"/>
        <v>40</v>
      </c>
      <c r="BE128" s="150">
        <f t="shared" si="143"/>
        <v>1200</v>
      </c>
      <c r="BF128" s="150" t="str">
        <f t="shared" si="144"/>
        <v>Pipette - PDT</v>
      </c>
      <c r="BG128" s="150">
        <f t="shared" si="145"/>
        <v>50</v>
      </c>
      <c r="BH128" s="150">
        <f t="shared" si="146"/>
        <v>0</v>
      </c>
      <c r="BI128" s="150">
        <f t="shared" si="147"/>
        <v>0</v>
      </c>
      <c r="BJ128" s="150" t="str">
        <f t="shared" si="148"/>
        <v>Yes</v>
      </c>
      <c r="BK128" s="150" t="str">
        <f t="shared" si="149"/>
        <v>Yes</v>
      </c>
      <c r="BL128" s="150" t="str">
        <f t="shared" si="150"/>
        <v>Yes</v>
      </c>
      <c r="BM128" s="150" t="str">
        <f t="shared" si="151"/>
        <v>MeCN:Water (50:50)</v>
      </c>
      <c r="BN128" s="150" t="str">
        <f t="shared" si="152"/>
        <v>Pipette - ADT - 6 channel</v>
      </c>
      <c r="BO128" s="150">
        <f t="shared" si="153"/>
        <v>1200</v>
      </c>
      <c r="BP128" s="150">
        <f t="shared" si="154"/>
        <v>0</v>
      </c>
      <c r="BQ128" s="150" t="str">
        <f t="shared" si="155"/>
        <v>No</v>
      </c>
      <c r="BR128" s="150">
        <f t="shared" si="156"/>
        <v>3</v>
      </c>
      <c r="BS128" s="150">
        <f t="shared" si="157"/>
        <v>1</v>
      </c>
      <c r="BT128" s="150">
        <f t="shared" si="158"/>
        <v>284</v>
      </c>
      <c r="BU128" s="150">
        <f t="shared" si="159"/>
        <v>1</v>
      </c>
    </row>
    <row r="129" spans="1:73" x14ac:dyDescent="0.25">
      <c r="A129" s="1">
        <v>128</v>
      </c>
      <c r="C129" t="str">
        <f t="shared" si="102"/>
        <v/>
      </c>
      <c r="D129" t="str">
        <f t="shared" si="103"/>
        <v/>
      </c>
      <c r="E129" t="str">
        <f t="shared" si="104"/>
        <v/>
      </c>
      <c r="F129" s="56" t="e">
        <f>VLOOKUP(C129,'Experimental Design'!$A$2:$C$25,2)</f>
        <v>#N/A</v>
      </c>
      <c r="G129" s="51">
        <f>'Experimental Description'!$B$51</f>
        <v>284</v>
      </c>
      <c r="H129" s="51">
        <f>'Experimental Description'!$B$52</f>
        <v>1</v>
      </c>
      <c r="I129" t="e">
        <f>VLOOKUP(F129,'Experimental Design'!$B$1:$C$25,2)</f>
        <v>#N/A</v>
      </c>
      <c r="K129" s="59">
        <f>J129*Calibration!$L$17</f>
        <v>0</v>
      </c>
      <c r="L129" s="59" t="s">
        <v>277</v>
      </c>
      <c r="M129" s="51" t="s">
        <v>40</v>
      </c>
      <c r="N129" s="56" t="str">
        <f>IF(K129&lt;0.1,"Below LOD",IF(K129&gt;Calibration!$L$20,IF('Record Sheet'!L129="All in solution","Greater than experimental limits","Within experimental limits"),"Within experimental limits"))</f>
        <v>Below LOD</v>
      </c>
      <c r="O129" s="57" t="e">
        <f>VLOOKUP(F129,'Material Form-Pattern'!$A$4:$D$27,4,TRUE)</f>
        <v>#N/A</v>
      </c>
      <c r="Q129" s="150" t="str">
        <f>CONCATENATE('Experimental Description'!$B$3,"-",'Experimental Description'!$B$2,"-",'Experimental Description'!$B$7,"-",'Experimental Description'!$C$5,"-",'Experimental Description'!$B$6,"-","Line ",'Record Sheet'!A129)</f>
        <v>E17-001679-AZD3293-AZ13530938-310117-1-Line 128</v>
      </c>
      <c r="R129" s="150" t="str">
        <f t="shared" si="105"/>
        <v>AZD3293</v>
      </c>
      <c r="S129" s="150" t="str">
        <f t="shared" si="106"/>
        <v>E17-001679</v>
      </c>
      <c r="T129" s="150" t="str">
        <f t="shared" si="107"/>
        <v>Holly Carter</v>
      </c>
      <c r="U129" s="150" t="str">
        <f t="shared" si="108"/>
        <v>31-01-17</v>
      </c>
      <c r="V129" s="150" t="str">
        <f t="shared" si="109"/>
        <v>1</v>
      </c>
      <c r="W129" s="150" t="str">
        <f t="shared" si="110"/>
        <v>AZ13530938</v>
      </c>
      <c r="X129" s="150">
        <f t="shared" si="111"/>
        <v>0</v>
      </c>
      <c r="Y129" s="150">
        <f t="shared" si="112"/>
        <v>83</v>
      </c>
      <c r="Z129" s="150" t="str">
        <f t="shared" si="112"/>
        <v>Not Known</v>
      </c>
      <c r="AA129" s="150" t="str">
        <f t="shared" si="113"/>
        <v xml:space="preserve">Manual </v>
      </c>
      <c r="AB129" s="150" t="str">
        <f t="shared" si="114"/>
        <v>Excess Solid Manual</v>
      </c>
      <c r="AC129" s="150">
        <f t="shared" si="115"/>
        <v>0</v>
      </c>
      <c r="AD129" s="150">
        <f t="shared" si="116"/>
        <v>0</v>
      </c>
      <c r="AE129" s="150" t="str">
        <f t="shared" si="117"/>
        <v>No</v>
      </c>
      <c r="AF129" s="150">
        <f t="shared" si="118"/>
        <v>0</v>
      </c>
      <c r="AG129" s="150">
        <f t="shared" si="119"/>
        <v>0</v>
      </c>
      <c r="AH129" s="150" t="str">
        <f t="shared" si="120"/>
        <v>CC1=NC2(N=C1N)c3cc(Br)ccc3CC24CCCCC4</v>
      </c>
      <c r="AI129" s="150">
        <f t="shared" si="121"/>
        <v>5</v>
      </c>
      <c r="AJ129" s="150">
        <f t="shared" si="122"/>
        <v>100</v>
      </c>
      <c r="AK129" s="150">
        <f t="shared" si="123"/>
        <v>31</v>
      </c>
      <c r="AL129" s="150">
        <f t="shared" si="124"/>
        <v>9.9200999999999997</v>
      </c>
      <c r="AM129" s="150">
        <f t="shared" si="125"/>
        <v>0.10080543542907834</v>
      </c>
      <c r="AN129" s="150">
        <f t="shared" si="126"/>
        <v>0.99980000000000002</v>
      </c>
      <c r="AO129" s="150">
        <f t="shared" si="127"/>
        <v>32</v>
      </c>
      <c r="AP129" s="150">
        <f t="shared" si="128"/>
        <v>60</v>
      </c>
      <c r="AQ129" s="150" t="str">
        <f t="shared" si="129"/>
        <v>UPLC</v>
      </c>
      <c r="AR129" s="150" t="str">
        <f t="shared" si="130"/>
        <v>CH238</v>
      </c>
      <c r="AS129" s="150" t="str">
        <f t="shared" si="131"/>
        <v>Single Wavelength</v>
      </c>
      <c r="AT129" s="150" t="str">
        <f t="shared" si="132"/>
        <v>Chan_238,PC_Miscellaneous,AZD3293 - 0938 int - sol</v>
      </c>
      <c r="AU129" s="150" t="str">
        <f t="shared" si="133"/>
        <v>AZD3293 int</v>
      </c>
      <c r="AV129" s="150" t="str">
        <f t="shared" si="134"/>
        <v>HPLC filter vial</v>
      </c>
      <c r="AW129" s="150">
        <f t="shared" si="135"/>
        <v>500</v>
      </c>
      <c r="AX129" s="150">
        <f t="shared" si="136"/>
        <v>50</v>
      </c>
      <c r="AY129" s="150" t="str">
        <f t="shared" si="137"/>
        <v>Vortex</v>
      </c>
      <c r="AZ129" s="150">
        <f t="shared" si="138"/>
        <v>22</v>
      </c>
      <c r="BA129" s="150">
        <f t="shared" si="139"/>
        <v>20</v>
      </c>
      <c r="BB129" s="150">
        <f t="shared" si="140"/>
        <v>600</v>
      </c>
      <c r="BC129" s="150" t="str">
        <f t="shared" si="141"/>
        <v>Filter Vial</v>
      </c>
      <c r="BD129" s="150">
        <f t="shared" si="142"/>
        <v>40</v>
      </c>
      <c r="BE129" s="150">
        <f t="shared" si="143"/>
        <v>1200</v>
      </c>
      <c r="BF129" s="150" t="str">
        <f t="shared" si="144"/>
        <v>Pipette - PDT</v>
      </c>
      <c r="BG129" s="150">
        <f t="shared" si="145"/>
        <v>50</v>
      </c>
      <c r="BH129" s="150">
        <f t="shared" si="146"/>
        <v>0</v>
      </c>
      <c r="BI129" s="150">
        <f t="shared" si="147"/>
        <v>0</v>
      </c>
      <c r="BJ129" s="150" t="str">
        <f t="shared" si="148"/>
        <v>Yes</v>
      </c>
      <c r="BK129" s="150" t="str">
        <f t="shared" si="149"/>
        <v>Yes</v>
      </c>
      <c r="BL129" s="150" t="str">
        <f t="shared" si="150"/>
        <v>Yes</v>
      </c>
      <c r="BM129" s="150" t="str">
        <f t="shared" si="151"/>
        <v>MeCN:Water (50:50)</v>
      </c>
      <c r="BN129" s="150" t="str">
        <f t="shared" si="152"/>
        <v>Pipette - ADT - 6 channel</v>
      </c>
      <c r="BO129" s="150">
        <f t="shared" si="153"/>
        <v>1200</v>
      </c>
      <c r="BP129" s="150">
        <f t="shared" si="154"/>
        <v>0</v>
      </c>
      <c r="BQ129" s="150" t="str">
        <f t="shared" si="155"/>
        <v>No</v>
      </c>
      <c r="BR129" s="150">
        <f t="shared" si="156"/>
        <v>3</v>
      </c>
      <c r="BS129" s="150">
        <f t="shared" si="157"/>
        <v>1</v>
      </c>
      <c r="BT129" s="150">
        <f t="shared" si="158"/>
        <v>284</v>
      </c>
      <c r="BU129" s="150">
        <f t="shared" si="159"/>
        <v>1</v>
      </c>
    </row>
    <row r="130" spans="1:73" x14ac:dyDescent="0.25">
      <c r="A130" s="1">
        <v>129</v>
      </c>
      <c r="C130" t="str">
        <f t="shared" si="102"/>
        <v/>
      </c>
      <c r="D130" t="str">
        <f t="shared" si="103"/>
        <v/>
      </c>
      <c r="E130" t="str">
        <f t="shared" si="104"/>
        <v/>
      </c>
      <c r="F130" s="56" t="e">
        <f>VLOOKUP(C130,'Experimental Design'!$A$2:$C$25,2)</f>
        <v>#N/A</v>
      </c>
      <c r="G130" s="51">
        <f>'Experimental Description'!$B$51</f>
        <v>284</v>
      </c>
      <c r="H130" s="51">
        <f>'Experimental Description'!$B$52</f>
        <v>1</v>
      </c>
      <c r="I130" t="e">
        <f>VLOOKUP(F130,'Experimental Design'!$B$1:$C$25,2)</f>
        <v>#N/A</v>
      </c>
      <c r="K130" s="59">
        <f>J130*Calibration!$L$17</f>
        <v>0</v>
      </c>
      <c r="L130" s="59" t="s">
        <v>277</v>
      </c>
      <c r="M130" s="51" t="s">
        <v>40</v>
      </c>
      <c r="N130" s="56" t="str">
        <f>IF(K130&lt;0.1,"Below LOD",IF(K130&gt;Calibration!$L$20,IF('Record Sheet'!L130="All in solution","Greater than experimental limits","Within experimental limits"),"Within experimental limits"))</f>
        <v>Below LOD</v>
      </c>
      <c r="O130" s="57" t="e">
        <f>VLOOKUP(F130,'Material Form-Pattern'!$A$4:$D$27,4,TRUE)</f>
        <v>#N/A</v>
      </c>
      <c r="Q130" s="150" t="str">
        <f>CONCATENATE('Experimental Description'!$B$3,"-",'Experimental Description'!$B$2,"-",'Experimental Description'!$B$7,"-",'Experimental Description'!$C$5,"-",'Experimental Description'!$B$6,"-","Line ",'Record Sheet'!A130)</f>
        <v>E17-001679-AZD3293-AZ13530938-310117-1-Line 129</v>
      </c>
      <c r="R130" s="150" t="str">
        <f t="shared" si="105"/>
        <v>AZD3293</v>
      </c>
      <c r="S130" s="150" t="str">
        <f t="shared" si="106"/>
        <v>E17-001679</v>
      </c>
      <c r="T130" s="150" t="str">
        <f t="shared" si="107"/>
        <v>Holly Carter</v>
      </c>
      <c r="U130" s="150" t="str">
        <f t="shared" si="108"/>
        <v>31-01-17</v>
      </c>
      <c r="V130" s="150" t="str">
        <f t="shared" si="109"/>
        <v>1</v>
      </c>
      <c r="W130" s="150" t="str">
        <f t="shared" si="110"/>
        <v>AZ13530938</v>
      </c>
      <c r="X130" s="150">
        <f t="shared" si="111"/>
        <v>0</v>
      </c>
      <c r="Y130" s="150">
        <f t="shared" si="112"/>
        <v>83</v>
      </c>
      <c r="Z130" s="150" t="str">
        <f t="shared" si="112"/>
        <v>Not Known</v>
      </c>
      <c r="AA130" s="150" t="str">
        <f t="shared" si="113"/>
        <v xml:space="preserve">Manual </v>
      </c>
      <c r="AB130" s="150" t="str">
        <f t="shared" si="114"/>
        <v>Excess Solid Manual</v>
      </c>
      <c r="AC130" s="150">
        <f t="shared" si="115"/>
        <v>0</v>
      </c>
      <c r="AD130" s="150">
        <f t="shared" si="116"/>
        <v>0</v>
      </c>
      <c r="AE130" s="150" t="str">
        <f t="shared" si="117"/>
        <v>No</v>
      </c>
      <c r="AF130" s="150">
        <f t="shared" si="118"/>
        <v>0</v>
      </c>
      <c r="AG130" s="150">
        <f t="shared" si="119"/>
        <v>0</v>
      </c>
      <c r="AH130" s="150" t="str">
        <f t="shared" si="120"/>
        <v>CC1=NC2(N=C1N)c3cc(Br)ccc3CC24CCCCC4</v>
      </c>
      <c r="AI130" s="150">
        <f t="shared" si="121"/>
        <v>5</v>
      </c>
      <c r="AJ130" s="150">
        <f t="shared" si="122"/>
        <v>100</v>
      </c>
      <c r="AK130" s="150">
        <f t="shared" si="123"/>
        <v>31</v>
      </c>
      <c r="AL130" s="150">
        <f t="shared" si="124"/>
        <v>9.9200999999999997</v>
      </c>
      <c r="AM130" s="150">
        <f t="shared" si="125"/>
        <v>0.10080543542907834</v>
      </c>
      <c r="AN130" s="150">
        <f t="shared" si="126"/>
        <v>0.99980000000000002</v>
      </c>
      <c r="AO130" s="150">
        <f t="shared" si="127"/>
        <v>32</v>
      </c>
      <c r="AP130" s="150">
        <f t="shared" si="128"/>
        <v>60</v>
      </c>
      <c r="AQ130" s="150" t="str">
        <f t="shared" si="129"/>
        <v>UPLC</v>
      </c>
      <c r="AR130" s="150" t="str">
        <f t="shared" si="130"/>
        <v>CH238</v>
      </c>
      <c r="AS130" s="150" t="str">
        <f t="shared" si="131"/>
        <v>Single Wavelength</v>
      </c>
      <c r="AT130" s="150" t="str">
        <f t="shared" si="132"/>
        <v>Chan_238,PC_Miscellaneous,AZD3293 - 0938 int - sol</v>
      </c>
      <c r="AU130" s="150" t="str">
        <f t="shared" si="133"/>
        <v>AZD3293 int</v>
      </c>
      <c r="AV130" s="150" t="str">
        <f t="shared" si="134"/>
        <v>HPLC filter vial</v>
      </c>
      <c r="AW130" s="150">
        <f t="shared" si="135"/>
        <v>500</v>
      </c>
      <c r="AX130" s="150">
        <f t="shared" si="136"/>
        <v>50</v>
      </c>
      <c r="AY130" s="150" t="str">
        <f t="shared" si="137"/>
        <v>Vortex</v>
      </c>
      <c r="AZ130" s="150">
        <f t="shared" si="138"/>
        <v>22</v>
      </c>
      <c r="BA130" s="150">
        <f t="shared" si="139"/>
        <v>20</v>
      </c>
      <c r="BB130" s="150">
        <f t="shared" si="140"/>
        <v>600</v>
      </c>
      <c r="BC130" s="150" t="str">
        <f t="shared" si="141"/>
        <v>Filter Vial</v>
      </c>
      <c r="BD130" s="150">
        <f t="shared" si="142"/>
        <v>40</v>
      </c>
      <c r="BE130" s="150">
        <f t="shared" si="143"/>
        <v>1200</v>
      </c>
      <c r="BF130" s="150" t="str">
        <f t="shared" si="144"/>
        <v>Pipette - PDT</v>
      </c>
      <c r="BG130" s="150">
        <f t="shared" si="145"/>
        <v>50</v>
      </c>
      <c r="BH130" s="150">
        <f t="shared" si="146"/>
        <v>0</v>
      </c>
      <c r="BI130" s="150">
        <f t="shared" si="147"/>
        <v>0</v>
      </c>
      <c r="BJ130" s="150" t="str">
        <f t="shared" si="148"/>
        <v>Yes</v>
      </c>
      <c r="BK130" s="150" t="str">
        <f t="shared" si="149"/>
        <v>Yes</v>
      </c>
      <c r="BL130" s="150" t="str">
        <f t="shared" si="150"/>
        <v>Yes</v>
      </c>
      <c r="BM130" s="150" t="str">
        <f t="shared" si="151"/>
        <v>MeCN:Water (50:50)</v>
      </c>
      <c r="BN130" s="150" t="str">
        <f t="shared" si="152"/>
        <v>Pipette - ADT - 6 channel</v>
      </c>
      <c r="BO130" s="150">
        <f t="shared" si="153"/>
        <v>1200</v>
      </c>
      <c r="BP130" s="150">
        <f t="shared" si="154"/>
        <v>0</v>
      </c>
      <c r="BQ130" s="150" t="str">
        <f t="shared" si="155"/>
        <v>No</v>
      </c>
      <c r="BR130" s="150">
        <f t="shared" si="156"/>
        <v>3</v>
      </c>
      <c r="BS130" s="150">
        <f t="shared" si="157"/>
        <v>1</v>
      </c>
      <c r="BT130" s="150">
        <f t="shared" si="158"/>
        <v>284</v>
      </c>
      <c r="BU130" s="150">
        <f t="shared" si="159"/>
        <v>1</v>
      </c>
    </row>
    <row r="131" spans="1:73" x14ac:dyDescent="0.25">
      <c r="A131" s="1">
        <v>130</v>
      </c>
      <c r="C131" t="str">
        <f t="shared" ref="C131:C193" si="160">LEFT(B131,2)</f>
        <v/>
      </c>
      <c r="D131" t="str">
        <f t="shared" ref="D131:D193" si="161">MID(B131,12,1)</f>
        <v/>
      </c>
      <c r="E131" t="str">
        <f t="shared" ref="E131:E193" si="162">RIGHT(B131,1)</f>
        <v/>
      </c>
      <c r="F131" s="56" t="e">
        <f>VLOOKUP(C131,'Experimental Design'!$A$2:$C$25,2)</f>
        <v>#N/A</v>
      </c>
      <c r="G131" s="51">
        <f>'Experimental Description'!$B$51</f>
        <v>284</v>
      </c>
      <c r="H131" s="51">
        <f>'Experimental Description'!$B$52</f>
        <v>1</v>
      </c>
      <c r="I131" t="e">
        <f>VLOOKUP(F131,'Experimental Design'!$B$1:$C$25,2)</f>
        <v>#N/A</v>
      </c>
      <c r="K131" s="59">
        <f>J131*Calibration!$L$17</f>
        <v>0</v>
      </c>
      <c r="L131" s="59" t="s">
        <v>277</v>
      </c>
      <c r="M131" s="51" t="s">
        <v>40</v>
      </c>
      <c r="N131" s="56" t="str">
        <f>IF(K131&lt;0.1,"Below LOD",IF(K131&gt;Calibration!$L$20,IF('Record Sheet'!L131="All in solution","Greater than experimental limits","Within experimental limits"),"Within experimental limits"))</f>
        <v>Below LOD</v>
      </c>
      <c r="O131" s="57" t="e">
        <f>VLOOKUP(F131,'Material Form-Pattern'!$A$4:$D$27,4,TRUE)</f>
        <v>#N/A</v>
      </c>
      <c r="Q131" s="150" t="str">
        <f>CONCATENATE('Experimental Description'!$B$3,"-",'Experimental Description'!$B$2,"-",'Experimental Description'!$B$7,"-",'Experimental Description'!$C$5,"-",'Experimental Description'!$B$6,"-","Line ",'Record Sheet'!A131)</f>
        <v>E17-001679-AZD3293-AZ13530938-310117-1-Line 130</v>
      </c>
      <c r="R131" s="150" t="str">
        <f t="shared" si="105"/>
        <v>AZD3293</v>
      </c>
      <c r="S131" s="150" t="str">
        <f t="shared" si="106"/>
        <v>E17-001679</v>
      </c>
      <c r="T131" s="150" t="str">
        <f t="shared" si="107"/>
        <v>Holly Carter</v>
      </c>
      <c r="U131" s="150" t="str">
        <f t="shared" si="108"/>
        <v>31-01-17</v>
      </c>
      <c r="V131" s="150" t="str">
        <f t="shared" si="109"/>
        <v>1</v>
      </c>
      <c r="W131" s="150" t="str">
        <f t="shared" si="110"/>
        <v>AZ13530938</v>
      </c>
      <c r="X131" s="150">
        <f t="shared" si="111"/>
        <v>0</v>
      </c>
      <c r="Y131" s="150">
        <f t="shared" si="112"/>
        <v>83</v>
      </c>
      <c r="Z131" s="150" t="str">
        <f t="shared" si="112"/>
        <v>Not Known</v>
      </c>
      <c r="AA131" s="150" t="str">
        <f t="shared" si="113"/>
        <v xml:space="preserve">Manual </v>
      </c>
      <c r="AB131" s="150" t="str">
        <f t="shared" si="114"/>
        <v>Excess Solid Manual</v>
      </c>
      <c r="AC131" s="150">
        <f t="shared" si="115"/>
        <v>0</v>
      </c>
      <c r="AD131" s="150">
        <f t="shared" si="116"/>
        <v>0</v>
      </c>
      <c r="AE131" s="150" t="str">
        <f t="shared" si="117"/>
        <v>No</v>
      </c>
      <c r="AF131" s="150">
        <f t="shared" si="118"/>
        <v>0</v>
      </c>
      <c r="AG131" s="150">
        <f t="shared" si="119"/>
        <v>0</v>
      </c>
      <c r="AH131" s="150" t="str">
        <f t="shared" si="120"/>
        <v>CC1=NC2(N=C1N)c3cc(Br)ccc3CC24CCCCC4</v>
      </c>
      <c r="AI131" s="150">
        <f t="shared" si="121"/>
        <v>5</v>
      </c>
      <c r="AJ131" s="150">
        <f t="shared" si="122"/>
        <v>100</v>
      </c>
      <c r="AK131" s="150">
        <f t="shared" si="123"/>
        <v>31</v>
      </c>
      <c r="AL131" s="150">
        <f t="shared" si="124"/>
        <v>9.9200999999999997</v>
      </c>
      <c r="AM131" s="150">
        <f t="shared" si="125"/>
        <v>0.10080543542907834</v>
      </c>
      <c r="AN131" s="150">
        <f t="shared" si="126"/>
        <v>0.99980000000000002</v>
      </c>
      <c r="AO131" s="150">
        <f t="shared" si="127"/>
        <v>32</v>
      </c>
      <c r="AP131" s="150">
        <f t="shared" si="128"/>
        <v>60</v>
      </c>
      <c r="AQ131" s="150" t="str">
        <f t="shared" si="129"/>
        <v>UPLC</v>
      </c>
      <c r="AR131" s="150" t="str">
        <f t="shared" si="130"/>
        <v>CH238</v>
      </c>
      <c r="AS131" s="150" t="str">
        <f t="shared" si="131"/>
        <v>Single Wavelength</v>
      </c>
      <c r="AT131" s="150" t="str">
        <f t="shared" si="132"/>
        <v>Chan_238,PC_Miscellaneous,AZD3293 - 0938 int - sol</v>
      </c>
      <c r="AU131" s="150" t="str">
        <f t="shared" si="133"/>
        <v>AZD3293 int</v>
      </c>
      <c r="AV131" s="150" t="str">
        <f t="shared" si="134"/>
        <v>HPLC filter vial</v>
      </c>
      <c r="AW131" s="150">
        <f t="shared" si="135"/>
        <v>500</v>
      </c>
      <c r="AX131" s="150">
        <f t="shared" si="136"/>
        <v>50</v>
      </c>
      <c r="AY131" s="150" t="str">
        <f t="shared" si="137"/>
        <v>Vortex</v>
      </c>
      <c r="AZ131" s="150">
        <f t="shared" si="138"/>
        <v>22</v>
      </c>
      <c r="BA131" s="150">
        <f t="shared" si="139"/>
        <v>20</v>
      </c>
      <c r="BB131" s="150">
        <f t="shared" si="140"/>
        <v>600</v>
      </c>
      <c r="BC131" s="150" t="str">
        <f t="shared" si="141"/>
        <v>Filter Vial</v>
      </c>
      <c r="BD131" s="150">
        <f t="shared" si="142"/>
        <v>40</v>
      </c>
      <c r="BE131" s="150">
        <f t="shared" si="143"/>
        <v>1200</v>
      </c>
      <c r="BF131" s="150" t="str">
        <f t="shared" si="144"/>
        <v>Pipette - PDT</v>
      </c>
      <c r="BG131" s="150">
        <f t="shared" si="145"/>
        <v>50</v>
      </c>
      <c r="BH131" s="150">
        <f t="shared" si="146"/>
        <v>0</v>
      </c>
      <c r="BI131" s="150">
        <f t="shared" si="147"/>
        <v>0</v>
      </c>
      <c r="BJ131" s="150" t="str">
        <f t="shared" si="148"/>
        <v>Yes</v>
      </c>
      <c r="BK131" s="150" t="str">
        <f t="shared" si="149"/>
        <v>Yes</v>
      </c>
      <c r="BL131" s="150" t="str">
        <f t="shared" si="150"/>
        <v>Yes</v>
      </c>
      <c r="BM131" s="150" t="str">
        <f t="shared" si="151"/>
        <v>MeCN:Water (50:50)</v>
      </c>
      <c r="BN131" s="150" t="str">
        <f t="shared" si="152"/>
        <v>Pipette - ADT - 6 channel</v>
      </c>
      <c r="BO131" s="150">
        <f t="shared" si="153"/>
        <v>1200</v>
      </c>
      <c r="BP131" s="150">
        <f t="shared" si="154"/>
        <v>0</v>
      </c>
      <c r="BQ131" s="150" t="str">
        <f t="shared" si="155"/>
        <v>No</v>
      </c>
      <c r="BR131" s="150">
        <f t="shared" si="156"/>
        <v>3</v>
      </c>
      <c r="BS131" s="150">
        <f t="shared" si="157"/>
        <v>1</v>
      </c>
      <c r="BT131" s="150">
        <f t="shared" si="158"/>
        <v>284</v>
      </c>
      <c r="BU131" s="150">
        <f t="shared" si="159"/>
        <v>1</v>
      </c>
    </row>
    <row r="132" spans="1:73" x14ac:dyDescent="0.25">
      <c r="A132" s="1">
        <v>131</v>
      </c>
      <c r="C132" t="str">
        <f t="shared" si="160"/>
        <v/>
      </c>
      <c r="D132" t="str">
        <f t="shared" si="161"/>
        <v/>
      </c>
      <c r="E132" t="str">
        <f t="shared" si="162"/>
        <v/>
      </c>
      <c r="F132" s="56" t="e">
        <f>VLOOKUP(C132,'Experimental Design'!$A$2:$C$25,2)</f>
        <v>#N/A</v>
      </c>
      <c r="G132" s="51">
        <f>'Experimental Description'!$B$51</f>
        <v>284</v>
      </c>
      <c r="H132" s="51">
        <f>'Experimental Description'!$B$52</f>
        <v>1</v>
      </c>
      <c r="I132" t="e">
        <f>VLOOKUP(F132,'Experimental Design'!$B$1:$C$25,2)</f>
        <v>#N/A</v>
      </c>
      <c r="K132" s="59">
        <f>J132*Calibration!$L$17</f>
        <v>0</v>
      </c>
      <c r="L132" s="59" t="s">
        <v>277</v>
      </c>
      <c r="M132" s="51" t="s">
        <v>40</v>
      </c>
      <c r="N132" s="56" t="str">
        <f>IF(K132&lt;0.1,"Below LOD",IF(K132&gt;Calibration!$L$20,IF('Record Sheet'!L132="All in solution","Greater than experimental limits","Within experimental limits"),"Within experimental limits"))</f>
        <v>Below LOD</v>
      </c>
      <c r="O132" s="57" t="e">
        <f>VLOOKUP(F132,'Material Form-Pattern'!$A$4:$D$27,4,TRUE)</f>
        <v>#N/A</v>
      </c>
      <c r="Q132" s="150" t="str">
        <f>CONCATENATE('Experimental Description'!$B$3,"-",'Experimental Description'!$B$2,"-",'Experimental Description'!$B$7,"-",'Experimental Description'!$C$5,"-",'Experimental Description'!$B$6,"-","Line ",'Record Sheet'!A132)</f>
        <v>E17-001679-AZD3293-AZ13530938-310117-1-Line 131</v>
      </c>
      <c r="R132" s="150" t="str">
        <f t="shared" ref="R132:R193" si="163">R131</f>
        <v>AZD3293</v>
      </c>
      <c r="S132" s="150" t="str">
        <f t="shared" ref="S132:S193" si="164">S131</f>
        <v>E17-001679</v>
      </c>
      <c r="T132" s="150" t="str">
        <f t="shared" ref="T132:T193" si="165">T131</f>
        <v>Holly Carter</v>
      </c>
      <c r="U132" s="150" t="str">
        <f t="shared" ref="U132:U193" si="166">U131</f>
        <v>31-01-17</v>
      </c>
      <c r="V132" s="150" t="str">
        <f t="shared" ref="V132:V193" si="167">V131</f>
        <v>1</v>
      </c>
      <c r="W132" s="150" t="str">
        <f t="shared" ref="W132:W193" si="168">W131</f>
        <v>AZ13530938</v>
      </c>
      <c r="X132" s="150">
        <f t="shared" ref="X132:X193" si="169">X131</f>
        <v>0</v>
      </c>
      <c r="Y132" s="150">
        <f t="shared" ref="Y132:Z193" si="170">Y131</f>
        <v>83</v>
      </c>
      <c r="Z132" s="150" t="str">
        <f t="shared" si="170"/>
        <v>Not Known</v>
      </c>
      <c r="AA132" s="150" t="str">
        <f t="shared" ref="AA132:AA193" si="171">AA131</f>
        <v xml:space="preserve">Manual </v>
      </c>
      <c r="AB132" s="150" t="str">
        <f t="shared" ref="AB132:AB193" si="172">AB131</f>
        <v>Excess Solid Manual</v>
      </c>
      <c r="AC132" s="150">
        <f t="shared" ref="AC132:AC193" si="173">AC131</f>
        <v>0</v>
      </c>
      <c r="AD132" s="150">
        <f t="shared" ref="AD132:AD193" si="174">AD131</f>
        <v>0</v>
      </c>
      <c r="AE132" s="150" t="str">
        <f t="shared" ref="AE132:AE193" si="175">AE131</f>
        <v>No</v>
      </c>
      <c r="AF132" s="150">
        <f t="shared" ref="AF132:AF193" si="176">AF131</f>
        <v>0</v>
      </c>
      <c r="AG132" s="150">
        <f t="shared" ref="AG132:AG193" si="177">AG131</f>
        <v>0</v>
      </c>
      <c r="AH132" s="150" t="str">
        <f t="shared" ref="AH132:AH193" si="178">AH131</f>
        <v>CC1=NC2(N=C1N)c3cc(Br)ccc3CC24CCCCC4</v>
      </c>
      <c r="AI132" s="150">
        <f t="shared" ref="AI132:AI193" si="179">AI131</f>
        <v>5</v>
      </c>
      <c r="AJ132" s="150">
        <f t="shared" ref="AJ132:AJ193" si="180">AJ131</f>
        <v>100</v>
      </c>
      <c r="AK132" s="150">
        <f t="shared" ref="AK132:AK193" si="181">AK131</f>
        <v>31</v>
      </c>
      <c r="AL132" s="150">
        <f t="shared" ref="AL132:AL193" si="182">AL131</f>
        <v>9.9200999999999997</v>
      </c>
      <c r="AM132" s="150">
        <f t="shared" ref="AM132:AM193" si="183">AM131</f>
        <v>0.10080543542907834</v>
      </c>
      <c r="AN132" s="150">
        <f t="shared" ref="AN132:AN193" si="184">AN131</f>
        <v>0.99980000000000002</v>
      </c>
      <c r="AO132" s="150">
        <f t="shared" ref="AO132:AO193" si="185">AO131</f>
        <v>32</v>
      </c>
      <c r="AP132" s="150">
        <f t="shared" ref="AP132:AP193" si="186">AP131</f>
        <v>60</v>
      </c>
      <c r="AQ132" s="150" t="str">
        <f t="shared" ref="AQ132:AQ193" si="187">AQ131</f>
        <v>UPLC</v>
      </c>
      <c r="AR132" s="150" t="str">
        <f t="shared" ref="AR132:AR193" si="188">AR131</f>
        <v>CH238</v>
      </c>
      <c r="AS132" s="150" t="str">
        <f t="shared" ref="AS132:AS193" si="189">AS131</f>
        <v>Single Wavelength</v>
      </c>
      <c r="AT132" s="150" t="str">
        <f t="shared" ref="AT132:AT193" si="190">AT131</f>
        <v>Chan_238,PC_Miscellaneous,AZD3293 - 0938 int - sol</v>
      </c>
      <c r="AU132" s="150" t="str">
        <f t="shared" ref="AU132:AU193" si="191">AU131</f>
        <v>AZD3293 int</v>
      </c>
      <c r="AV132" s="150" t="str">
        <f t="shared" ref="AV132:AV193" si="192">AV131</f>
        <v>HPLC filter vial</v>
      </c>
      <c r="AW132" s="150">
        <f t="shared" ref="AW132:AW193" si="193">AW131</f>
        <v>500</v>
      </c>
      <c r="AX132" s="150">
        <f t="shared" ref="AX132:AX193" si="194">AX131</f>
        <v>50</v>
      </c>
      <c r="AY132" s="150" t="str">
        <f t="shared" ref="AY132:AY193" si="195">AY131</f>
        <v>Vortex</v>
      </c>
      <c r="AZ132" s="150">
        <f t="shared" ref="AZ132:AZ193" si="196">AZ131</f>
        <v>22</v>
      </c>
      <c r="BA132" s="150">
        <f t="shared" ref="BA132:BA193" si="197">BA131</f>
        <v>20</v>
      </c>
      <c r="BB132" s="150">
        <f t="shared" ref="BB132:BB193" si="198">BB131</f>
        <v>600</v>
      </c>
      <c r="BC132" s="150" t="str">
        <f t="shared" ref="BC132:BC193" si="199">BC131</f>
        <v>Filter Vial</v>
      </c>
      <c r="BD132" s="150">
        <f t="shared" ref="BD132:BD193" si="200">BD131</f>
        <v>40</v>
      </c>
      <c r="BE132" s="150">
        <f t="shared" ref="BE132:BE193" si="201">BE131</f>
        <v>1200</v>
      </c>
      <c r="BF132" s="150" t="str">
        <f t="shared" ref="BF132:BF193" si="202">BF131</f>
        <v>Pipette - PDT</v>
      </c>
      <c r="BG132" s="150">
        <f t="shared" ref="BG132:BG193" si="203">BG131</f>
        <v>50</v>
      </c>
      <c r="BH132" s="150">
        <f t="shared" ref="BH132:BH193" si="204">BH131</f>
        <v>0</v>
      </c>
      <c r="BI132" s="150">
        <f t="shared" ref="BI132:BI193" si="205">BI131</f>
        <v>0</v>
      </c>
      <c r="BJ132" s="150" t="str">
        <f t="shared" ref="BJ132:BJ193" si="206">BJ131</f>
        <v>Yes</v>
      </c>
      <c r="BK132" s="150" t="str">
        <f t="shared" ref="BK132:BK193" si="207">BK131</f>
        <v>Yes</v>
      </c>
      <c r="BL132" s="150" t="str">
        <f t="shared" ref="BL132:BL193" si="208">BL131</f>
        <v>Yes</v>
      </c>
      <c r="BM132" s="150" t="str">
        <f t="shared" ref="BM132:BM193" si="209">BM131</f>
        <v>MeCN:Water (50:50)</v>
      </c>
      <c r="BN132" s="150" t="str">
        <f t="shared" ref="BN132:BN193" si="210">BN131</f>
        <v>Pipette - ADT - 6 channel</v>
      </c>
      <c r="BO132" s="150">
        <f t="shared" ref="BO132:BO193" si="211">BO131</f>
        <v>1200</v>
      </c>
      <c r="BP132" s="150">
        <f t="shared" ref="BP132:BP193" si="212">BP131</f>
        <v>0</v>
      </c>
      <c r="BQ132" s="150" t="str">
        <f t="shared" ref="BQ132:BQ193" si="213">BQ131</f>
        <v>No</v>
      </c>
      <c r="BR132" s="150">
        <f t="shared" ref="BR132:BR193" si="214">BR131</f>
        <v>3</v>
      </c>
      <c r="BS132" s="150">
        <f t="shared" ref="BS132:BS193" si="215">BS131</f>
        <v>1</v>
      </c>
      <c r="BT132" s="150">
        <f t="shared" ref="BT132:BT193" si="216">BT131</f>
        <v>284</v>
      </c>
      <c r="BU132" s="150">
        <f t="shared" ref="BU132:BU193" si="217">BU131</f>
        <v>1</v>
      </c>
    </row>
    <row r="133" spans="1:73" x14ac:dyDescent="0.25">
      <c r="A133" s="1">
        <v>132</v>
      </c>
      <c r="C133" t="str">
        <f t="shared" si="160"/>
        <v/>
      </c>
      <c r="D133" t="str">
        <f t="shared" si="161"/>
        <v/>
      </c>
      <c r="E133" t="str">
        <f t="shared" si="162"/>
        <v/>
      </c>
      <c r="F133" s="56" t="e">
        <f>VLOOKUP(C133,'Experimental Design'!$A$2:$C$25,2)</f>
        <v>#N/A</v>
      </c>
      <c r="G133" s="51">
        <f>'Experimental Description'!$B$51</f>
        <v>284</v>
      </c>
      <c r="H133" s="51">
        <f>'Experimental Description'!$B$52</f>
        <v>1</v>
      </c>
      <c r="I133" t="e">
        <f>VLOOKUP(F133,'Experimental Design'!$B$1:$C$25,2)</f>
        <v>#N/A</v>
      </c>
      <c r="K133" s="59">
        <f>J133*Calibration!$L$17</f>
        <v>0</v>
      </c>
      <c r="L133" s="59" t="s">
        <v>277</v>
      </c>
      <c r="M133" s="51" t="s">
        <v>40</v>
      </c>
      <c r="N133" s="56" t="str">
        <f>IF(K133&lt;0.1,"Below LOD",IF(K133&gt;Calibration!$L$20,IF('Record Sheet'!L133="All in solution","Greater than experimental limits","Within experimental limits"),"Within experimental limits"))</f>
        <v>Below LOD</v>
      </c>
      <c r="O133" s="57" t="e">
        <f>VLOOKUP(F133,'Material Form-Pattern'!$A$4:$D$27,4,TRUE)</f>
        <v>#N/A</v>
      </c>
      <c r="Q133" s="150" t="str">
        <f>CONCATENATE('Experimental Description'!$B$3,"-",'Experimental Description'!$B$2,"-",'Experimental Description'!$B$7,"-",'Experimental Description'!$C$5,"-",'Experimental Description'!$B$6,"-","Line ",'Record Sheet'!A133)</f>
        <v>E17-001679-AZD3293-AZ13530938-310117-1-Line 132</v>
      </c>
      <c r="R133" s="150" t="str">
        <f t="shared" si="163"/>
        <v>AZD3293</v>
      </c>
      <c r="S133" s="150" t="str">
        <f t="shared" si="164"/>
        <v>E17-001679</v>
      </c>
      <c r="T133" s="150" t="str">
        <f t="shared" si="165"/>
        <v>Holly Carter</v>
      </c>
      <c r="U133" s="150" t="str">
        <f t="shared" si="166"/>
        <v>31-01-17</v>
      </c>
      <c r="V133" s="150" t="str">
        <f t="shared" si="167"/>
        <v>1</v>
      </c>
      <c r="W133" s="150" t="str">
        <f t="shared" si="168"/>
        <v>AZ13530938</v>
      </c>
      <c r="X133" s="150">
        <f t="shared" si="169"/>
        <v>0</v>
      </c>
      <c r="Y133" s="150">
        <f t="shared" si="170"/>
        <v>83</v>
      </c>
      <c r="Z133" s="150" t="str">
        <f t="shared" si="170"/>
        <v>Not Known</v>
      </c>
      <c r="AA133" s="150" t="str">
        <f t="shared" si="171"/>
        <v xml:space="preserve">Manual </v>
      </c>
      <c r="AB133" s="150" t="str">
        <f t="shared" si="172"/>
        <v>Excess Solid Manual</v>
      </c>
      <c r="AC133" s="150">
        <f t="shared" si="173"/>
        <v>0</v>
      </c>
      <c r="AD133" s="150">
        <f t="shared" si="174"/>
        <v>0</v>
      </c>
      <c r="AE133" s="150" t="str">
        <f t="shared" si="175"/>
        <v>No</v>
      </c>
      <c r="AF133" s="150">
        <f t="shared" si="176"/>
        <v>0</v>
      </c>
      <c r="AG133" s="150">
        <f t="shared" si="177"/>
        <v>0</v>
      </c>
      <c r="AH133" s="150" t="str">
        <f t="shared" si="178"/>
        <v>CC1=NC2(N=C1N)c3cc(Br)ccc3CC24CCCCC4</v>
      </c>
      <c r="AI133" s="150">
        <f t="shared" si="179"/>
        <v>5</v>
      </c>
      <c r="AJ133" s="150">
        <f t="shared" si="180"/>
        <v>100</v>
      </c>
      <c r="AK133" s="150">
        <f t="shared" si="181"/>
        <v>31</v>
      </c>
      <c r="AL133" s="150">
        <f t="shared" si="182"/>
        <v>9.9200999999999997</v>
      </c>
      <c r="AM133" s="150">
        <f t="shared" si="183"/>
        <v>0.10080543542907834</v>
      </c>
      <c r="AN133" s="150">
        <f t="shared" si="184"/>
        <v>0.99980000000000002</v>
      </c>
      <c r="AO133" s="150">
        <f t="shared" si="185"/>
        <v>32</v>
      </c>
      <c r="AP133" s="150">
        <f t="shared" si="186"/>
        <v>60</v>
      </c>
      <c r="AQ133" s="150" t="str">
        <f t="shared" si="187"/>
        <v>UPLC</v>
      </c>
      <c r="AR133" s="150" t="str">
        <f t="shared" si="188"/>
        <v>CH238</v>
      </c>
      <c r="AS133" s="150" t="str">
        <f t="shared" si="189"/>
        <v>Single Wavelength</v>
      </c>
      <c r="AT133" s="150" t="str">
        <f t="shared" si="190"/>
        <v>Chan_238,PC_Miscellaneous,AZD3293 - 0938 int - sol</v>
      </c>
      <c r="AU133" s="150" t="str">
        <f t="shared" si="191"/>
        <v>AZD3293 int</v>
      </c>
      <c r="AV133" s="150" t="str">
        <f t="shared" si="192"/>
        <v>HPLC filter vial</v>
      </c>
      <c r="AW133" s="150">
        <f t="shared" si="193"/>
        <v>500</v>
      </c>
      <c r="AX133" s="150">
        <f t="shared" si="194"/>
        <v>50</v>
      </c>
      <c r="AY133" s="150" t="str">
        <f t="shared" si="195"/>
        <v>Vortex</v>
      </c>
      <c r="AZ133" s="150">
        <f t="shared" si="196"/>
        <v>22</v>
      </c>
      <c r="BA133" s="150">
        <f t="shared" si="197"/>
        <v>20</v>
      </c>
      <c r="BB133" s="150">
        <f t="shared" si="198"/>
        <v>600</v>
      </c>
      <c r="BC133" s="150" t="str">
        <f t="shared" si="199"/>
        <v>Filter Vial</v>
      </c>
      <c r="BD133" s="150">
        <f t="shared" si="200"/>
        <v>40</v>
      </c>
      <c r="BE133" s="150">
        <f t="shared" si="201"/>
        <v>1200</v>
      </c>
      <c r="BF133" s="150" t="str">
        <f t="shared" si="202"/>
        <v>Pipette - PDT</v>
      </c>
      <c r="BG133" s="150">
        <f t="shared" si="203"/>
        <v>50</v>
      </c>
      <c r="BH133" s="150">
        <f t="shared" si="204"/>
        <v>0</v>
      </c>
      <c r="BI133" s="150">
        <f t="shared" si="205"/>
        <v>0</v>
      </c>
      <c r="BJ133" s="150" t="str">
        <f t="shared" si="206"/>
        <v>Yes</v>
      </c>
      <c r="BK133" s="150" t="str">
        <f t="shared" si="207"/>
        <v>Yes</v>
      </c>
      <c r="BL133" s="150" t="str">
        <f t="shared" si="208"/>
        <v>Yes</v>
      </c>
      <c r="BM133" s="150" t="str">
        <f t="shared" si="209"/>
        <v>MeCN:Water (50:50)</v>
      </c>
      <c r="BN133" s="150" t="str">
        <f t="shared" si="210"/>
        <v>Pipette - ADT - 6 channel</v>
      </c>
      <c r="BO133" s="150">
        <f t="shared" si="211"/>
        <v>1200</v>
      </c>
      <c r="BP133" s="150">
        <f t="shared" si="212"/>
        <v>0</v>
      </c>
      <c r="BQ133" s="150" t="str">
        <f t="shared" si="213"/>
        <v>No</v>
      </c>
      <c r="BR133" s="150">
        <f t="shared" si="214"/>
        <v>3</v>
      </c>
      <c r="BS133" s="150">
        <f t="shared" si="215"/>
        <v>1</v>
      </c>
      <c r="BT133" s="150">
        <f t="shared" si="216"/>
        <v>284</v>
      </c>
      <c r="BU133" s="150">
        <f t="shared" si="217"/>
        <v>1</v>
      </c>
    </row>
    <row r="134" spans="1:73" x14ac:dyDescent="0.25">
      <c r="A134" s="1">
        <v>133</v>
      </c>
      <c r="C134" t="str">
        <f t="shared" si="160"/>
        <v/>
      </c>
      <c r="D134" t="str">
        <f t="shared" si="161"/>
        <v/>
      </c>
      <c r="E134" t="str">
        <f t="shared" si="162"/>
        <v/>
      </c>
      <c r="F134" s="56" t="e">
        <f>VLOOKUP(C134,'Experimental Design'!$A$2:$C$25,2)</f>
        <v>#N/A</v>
      </c>
      <c r="G134" s="51">
        <f>'Experimental Description'!$B$51</f>
        <v>284</v>
      </c>
      <c r="H134" s="51">
        <f>'Experimental Description'!$B$52</f>
        <v>1</v>
      </c>
      <c r="I134" t="e">
        <f>VLOOKUP(F134,'Experimental Design'!$B$1:$C$25,2)</f>
        <v>#N/A</v>
      </c>
      <c r="K134" s="59">
        <f>J134*Calibration!$L$17</f>
        <v>0</v>
      </c>
      <c r="L134" s="59" t="s">
        <v>277</v>
      </c>
      <c r="M134" s="51" t="s">
        <v>40</v>
      </c>
      <c r="N134" s="56" t="str">
        <f>IF(K134&lt;0.1,"Below LOD",IF(K134&gt;Calibration!$L$20,IF('Record Sheet'!L134="All in solution","Greater than experimental limits","Within experimental limits"),"Within experimental limits"))</f>
        <v>Below LOD</v>
      </c>
      <c r="O134" s="57" t="e">
        <f>VLOOKUP(F134,'Material Form-Pattern'!$A$4:$D$27,4,TRUE)</f>
        <v>#N/A</v>
      </c>
      <c r="Q134" s="150" t="str">
        <f>CONCATENATE('Experimental Description'!$B$3,"-",'Experimental Description'!$B$2,"-",'Experimental Description'!$B$7,"-",'Experimental Description'!$C$5,"-",'Experimental Description'!$B$6,"-","Line ",'Record Sheet'!A134)</f>
        <v>E17-001679-AZD3293-AZ13530938-310117-1-Line 133</v>
      </c>
      <c r="R134" s="150" t="str">
        <f t="shared" si="163"/>
        <v>AZD3293</v>
      </c>
      <c r="S134" s="150" t="str">
        <f t="shared" si="164"/>
        <v>E17-001679</v>
      </c>
      <c r="T134" s="150" t="str">
        <f t="shared" si="165"/>
        <v>Holly Carter</v>
      </c>
      <c r="U134" s="150" t="str">
        <f t="shared" si="166"/>
        <v>31-01-17</v>
      </c>
      <c r="V134" s="150" t="str">
        <f t="shared" si="167"/>
        <v>1</v>
      </c>
      <c r="W134" s="150" t="str">
        <f t="shared" si="168"/>
        <v>AZ13530938</v>
      </c>
      <c r="X134" s="150">
        <f t="shared" si="169"/>
        <v>0</v>
      </c>
      <c r="Y134" s="150">
        <f t="shared" si="170"/>
        <v>83</v>
      </c>
      <c r="Z134" s="150" t="str">
        <f t="shared" si="170"/>
        <v>Not Known</v>
      </c>
      <c r="AA134" s="150" t="str">
        <f t="shared" si="171"/>
        <v xml:space="preserve">Manual </v>
      </c>
      <c r="AB134" s="150" t="str">
        <f t="shared" si="172"/>
        <v>Excess Solid Manual</v>
      </c>
      <c r="AC134" s="150">
        <f t="shared" si="173"/>
        <v>0</v>
      </c>
      <c r="AD134" s="150">
        <f t="shared" si="174"/>
        <v>0</v>
      </c>
      <c r="AE134" s="150" t="str">
        <f t="shared" si="175"/>
        <v>No</v>
      </c>
      <c r="AF134" s="150">
        <f t="shared" si="176"/>
        <v>0</v>
      </c>
      <c r="AG134" s="150">
        <f t="shared" si="177"/>
        <v>0</v>
      </c>
      <c r="AH134" s="150" t="str">
        <f t="shared" si="178"/>
        <v>CC1=NC2(N=C1N)c3cc(Br)ccc3CC24CCCCC4</v>
      </c>
      <c r="AI134" s="150">
        <f t="shared" si="179"/>
        <v>5</v>
      </c>
      <c r="AJ134" s="150">
        <f t="shared" si="180"/>
        <v>100</v>
      </c>
      <c r="AK134" s="150">
        <f t="shared" si="181"/>
        <v>31</v>
      </c>
      <c r="AL134" s="150">
        <f t="shared" si="182"/>
        <v>9.9200999999999997</v>
      </c>
      <c r="AM134" s="150">
        <f t="shared" si="183"/>
        <v>0.10080543542907834</v>
      </c>
      <c r="AN134" s="150">
        <f t="shared" si="184"/>
        <v>0.99980000000000002</v>
      </c>
      <c r="AO134" s="150">
        <f t="shared" si="185"/>
        <v>32</v>
      </c>
      <c r="AP134" s="150">
        <f t="shared" si="186"/>
        <v>60</v>
      </c>
      <c r="AQ134" s="150" t="str">
        <f t="shared" si="187"/>
        <v>UPLC</v>
      </c>
      <c r="AR134" s="150" t="str">
        <f t="shared" si="188"/>
        <v>CH238</v>
      </c>
      <c r="AS134" s="150" t="str">
        <f t="shared" si="189"/>
        <v>Single Wavelength</v>
      </c>
      <c r="AT134" s="150" t="str">
        <f t="shared" si="190"/>
        <v>Chan_238,PC_Miscellaneous,AZD3293 - 0938 int - sol</v>
      </c>
      <c r="AU134" s="150" t="str">
        <f t="shared" si="191"/>
        <v>AZD3293 int</v>
      </c>
      <c r="AV134" s="150" t="str">
        <f t="shared" si="192"/>
        <v>HPLC filter vial</v>
      </c>
      <c r="AW134" s="150">
        <f t="shared" si="193"/>
        <v>500</v>
      </c>
      <c r="AX134" s="150">
        <f t="shared" si="194"/>
        <v>50</v>
      </c>
      <c r="AY134" s="150" t="str">
        <f t="shared" si="195"/>
        <v>Vortex</v>
      </c>
      <c r="AZ134" s="150">
        <f t="shared" si="196"/>
        <v>22</v>
      </c>
      <c r="BA134" s="150">
        <f t="shared" si="197"/>
        <v>20</v>
      </c>
      <c r="BB134" s="150">
        <f t="shared" si="198"/>
        <v>600</v>
      </c>
      <c r="BC134" s="150" t="str">
        <f t="shared" si="199"/>
        <v>Filter Vial</v>
      </c>
      <c r="BD134" s="150">
        <f t="shared" si="200"/>
        <v>40</v>
      </c>
      <c r="BE134" s="150">
        <f t="shared" si="201"/>
        <v>1200</v>
      </c>
      <c r="BF134" s="150" t="str">
        <f t="shared" si="202"/>
        <v>Pipette - PDT</v>
      </c>
      <c r="BG134" s="150">
        <f t="shared" si="203"/>
        <v>50</v>
      </c>
      <c r="BH134" s="150">
        <f t="shared" si="204"/>
        <v>0</v>
      </c>
      <c r="BI134" s="150">
        <f t="shared" si="205"/>
        <v>0</v>
      </c>
      <c r="BJ134" s="150" t="str">
        <f t="shared" si="206"/>
        <v>Yes</v>
      </c>
      <c r="BK134" s="150" t="str">
        <f t="shared" si="207"/>
        <v>Yes</v>
      </c>
      <c r="BL134" s="150" t="str">
        <f t="shared" si="208"/>
        <v>Yes</v>
      </c>
      <c r="BM134" s="150" t="str">
        <f t="shared" si="209"/>
        <v>MeCN:Water (50:50)</v>
      </c>
      <c r="BN134" s="150" t="str">
        <f t="shared" si="210"/>
        <v>Pipette - ADT - 6 channel</v>
      </c>
      <c r="BO134" s="150">
        <f t="shared" si="211"/>
        <v>1200</v>
      </c>
      <c r="BP134" s="150">
        <f t="shared" si="212"/>
        <v>0</v>
      </c>
      <c r="BQ134" s="150" t="str">
        <f t="shared" si="213"/>
        <v>No</v>
      </c>
      <c r="BR134" s="150">
        <f t="shared" si="214"/>
        <v>3</v>
      </c>
      <c r="BS134" s="150">
        <f t="shared" si="215"/>
        <v>1</v>
      </c>
      <c r="BT134" s="150">
        <f t="shared" si="216"/>
        <v>284</v>
      </c>
      <c r="BU134" s="150">
        <f t="shared" si="217"/>
        <v>1</v>
      </c>
    </row>
    <row r="135" spans="1:73" x14ac:dyDescent="0.25">
      <c r="A135" s="1">
        <v>134</v>
      </c>
      <c r="C135" t="str">
        <f t="shared" si="160"/>
        <v/>
      </c>
      <c r="D135" t="str">
        <f t="shared" si="161"/>
        <v/>
      </c>
      <c r="E135" t="str">
        <f t="shared" si="162"/>
        <v/>
      </c>
      <c r="F135" s="56" t="e">
        <f>VLOOKUP(C135,'Experimental Design'!$A$2:$C$25,2)</f>
        <v>#N/A</v>
      </c>
      <c r="G135" s="51">
        <f>'Experimental Description'!$B$51</f>
        <v>284</v>
      </c>
      <c r="H135" s="51">
        <f>'Experimental Description'!$B$52</f>
        <v>1</v>
      </c>
      <c r="I135" t="e">
        <f>VLOOKUP(F135,'Experimental Design'!$B$1:$C$25,2)</f>
        <v>#N/A</v>
      </c>
      <c r="K135" s="59">
        <f>J135*Calibration!$L$17</f>
        <v>0</v>
      </c>
      <c r="L135" s="59" t="s">
        <v>277</v>
      </c>
      <c r="M135" s="51" t="s">
        <v>40</v>
      </c>
      <c r="N135" s="56" t="str">
        <f>IF(K135&lt;0.1,"Below LOD",IF(K135&gt;Calibration!$L$20,IF('Record Sheet'!L135="All in solution","Greater than experimental limits","Within experimental limits"),"Within experimental limits"))</f>
        <v>Below LOD</v>
      </c>
      <c r="O135" s="57" t="e">
        <f>VLOOKUP(F135,'Material Form-Pattern'!$A$4:$D$27,4,TRUE)</f>
        <v>#N/A</v>
      </c>
      <c r="Q135" s="150" t="str">
        <f>CONCATENATE('Experimental Description'!$B$3,"-",'Experimental Description'!$B$2,"-",'Experimental Description'!$B$7,"-",'Experimental Description'!$C$5,"-",'Experimental Description'!$B$6,"-","Line ",'Record Sheet'!A135)</f>
        <v>E17-001679-AZD3293-AZ13530938-310117-1-Line 134</v>
      </c>
      <c r="R135" s="150" t="str">
        <f t="shared" si="163"/>
        <v>AZD3293</v>
      </c>
      <c r="S135" s="150" t="str">
        <f t="shared" si="164"/>
        <v>E17-001679</v>
      </c>
      <c r="T135" s="150" t="str">
        <f t="shared" si="165"/>
        <v>Holly Carter</v>
      </c>
      <c r="U135" s="150" t="str">
        <f t="shared" si="166"/>
        <v>31-01-17</v>
      </c>
      <c r="V135" s="150" t="str">
        <f t="shared" si="167"/>
        <v>1</v>
      </c>
      <c r="W135" s="150" t="str">
        <f t="shared" si="168"/>
        <v>AZ13530938</v>
      </c>
      <c r="X135" s="150">
        <f t="shared" si="169"/>
        <v>0</v>
      </c>
      <c r="Y135" s="150">
        <f t="shared" si="170"/>
        <v>83</v>
      </c>
      <c r="Z135" s="150" t="str">
        <f t="shared" si="170"/>
        <v>Not Known</v>
      </c>
      <c r="AA135" s="150" t="str">
        <f t="shared" si="171"/>
        <v xml:space="preserve">Manual </v>
      </c>
      <c r="AB135" s="150" t="str">
        <f t="shared" si="172"/>
        <v>Excess Solid Manual</v>
      </c>
      <c r="AC135" s="150">
        <f t="shared" si="173"/>
        <v>0</v>
      </c>
      <c r="AD135" s="150">
        <f t="shared" si="174"/>
        <v>0</v>
      </c>
      <c r="AE135" s="150" t="str">
        <f t="shared" si="175"/>
        <v>No</v>
      </c>
      <c r="AF135" s="150">
        <f t="shared" si="176"/>
        <v>0</v>
      </c>
      <c r="AG135" s="150">
        <f t="shared" si="177"/>
        <v>0</v>
      </c>
      <c r="AH135" s="150" t="str">
        <f t="shared" si="178"/>
        <v>CC1=NC2(N=C1N)c3cc(Br)ccc3CC24CCCCC4</v>
      </c>
      <c r="AI135" s="150">
        <f t="shared" si="179"/>
        <v>5</v>
      </c>
      <c r="AJ135" s="150">
        <f t="shared" si="180"/>
        <v>100</v>
      </c>
      <c r="AK135" s="150">
        <f t="shared" si="181"/>
        <v>31</v>
      </c>
      <c r="AL135" s="150">
        <f t="shared" si="182"/>
        <v>9.9200999999999997</v>
      </c>
      <c r="AM135" s="150">
        <f t="shared" si="183"/>
        <v>0.10080543542907834</v>
      </c>
      <c r="AN135" s="150">
        <f t="shared" si="184"/>
        <v>0.99980000000000002</v>
      </c>
      <c r="AO135" s="150">
        <f t="shared" si="185"/>
        <v>32</v>
      </c>
      <c r="AP135" s="150">
        <f t="shared" si="186"/>
        <v>60</v>
      </c>
      <c r="AQ135" s="150" t="str">
        <f t="shared" si="187"/>
        <v>UPLC</v>
      </c>
      <c r="AR135" s="150" t="str">
        <f t="shared" si="188"/>
        <v>CH238</v>
      </c>
      <c r="AS135" s="150" t="str">
        <f t="shared" si="189"/>
        <v>Single Wavelength</v>
      </c>
      <c r="AT135" s="150" t="str">
        <f t="shared" si="190"/>
        <v>Chan_238,PC_Miscellaneous,AZD3293 - 0938 int - sol</v>
      </c>
      <c r="AU135" s="150" t="str">
        <f t="shared" si="191"/>
        <v>AZD3293 int</v>
      </c>
      <c r="AV135" s="150" t="str">
        <f t="shared" si="192"/>
        <v>HPLC filter vial</v>
      </c>
      <c r="AW135" s="150">
        <f t="shared" si="193"/>
        <v>500</v>
      </c>
      <c r="AX135" s="150">
        <f t="shared" si="194"/>
        <v>50</v>
      </c>
      <c r="AY135" s="150" t="str">
        <f t="shared" si="195"/>
        <v>Vortex</v>
      </c>
      <c r="AZ135" s="150">
        <f t="shared" si="196"/>
        <v>22</v>
      </c>
      <c r="BA135" s="150">
        <f t="shared" si="197"/>
        <v>20</v>
      </c>
      <c r="BB135" s="150">
        <f t="shared" si="198"/>
        <v>600</v>
      </c>
      <c r="BC135" s="150" t="str">
        <f t="shared" si="199"/>
        <v>Filter Vial</v>
      </c>
      <c r="BD135" s="150">
        <f t="shared" si="200"/>
        <v>40</v>
      </c>
      <c r="BE135" s="150">
        <f t="shared" si="201"/>
        <v>1200</v>
      </c>
      <c r="BF135" s="150" t="str">
        <f t="shared" si="202"/>
        <v>Pipette - PDT</v>
      </c>
      <c r="BG135" s="150">
        <f t="shared" si="203"/>
        <v>50</v>
      </c>
      <c r="BH135" s="150">
        <f t="shared" si="204"/>
        <v>0</v>
      </c>
      <c r="BI135" s="150">
        <f t="shared" si="205"/>
        <v>0</v>
      </c>
      <c r="BJ135" s="150" t="str">
        <f t="shared" si="206"/>
        <v>Yes</v>
      </c>
      <c r="BK135" s="150" t="str">
        <f t="shared" si="207"/>
        <v>Yes</v>
      </c>
      <c r="BL135" s="150" t="str">
        <f t="shared" si="208"/>
        <v>Yes</v>
      </c>
      <c r="BM135" s="150" t="str">
        <f t="shared" si="209"/>
        <v>MeCN:Water (50:50)</v>
      </c>
      <c r="BN135" s="150" t="str">
        <f t="shared" si="210"/>
        <v>Pipette - ADT - 6 channel</v>
      </c>
      <c r="BO135" s="150">
        <f t="shared" si="211"/>
        <v>1200</v>
      </c>
      <c r="BP135" s="150">
        <f t="shared" si="212"/>
        <v>0</v>
      </c>
      <c r="BQ135" s="150" t="str">
        <f t="shared" si="213"/>
        <v>No</v>
      </c>
      <c r="BR135" s="150">
        <f t="shared" si="214"/>
        <v>3</v>
      </c>
      <c r="BS135" s="150">
        <f t="shared" si="215"/>
        <v>1</v>
      </c>
      <c r="BT135" s="150">
        <f t="shared" si="216"/>
        <v>284</v>
      </c>
      <c r="BU135" s="150">
        <f t="shared" si="217"/>
        <v>1</v>
      </c>
    </row>
    <row r="136" spans="1:73" x14ac:dyDescent="0.25">
      <c r="A136" s="1">
        <v>135</v>
      </c>
      <c r="C136" t="str">
        <f t="shared" si="160"/>
        <v/>
      </c>
      <c r="D136" t="str">
        <f t="shared" si="161"/>
        <v/>
      </c>
      <c r="E136" t="str">
        <f t="shared" si="162"/>
        <v/>
      </c>
      <c r="F136" s="56" t="e">
        <f>VLOOKUP(C136,'Experimental Design'!$A$2:$C$25,2)</f>
        <v>#N/A</v>
      </c>
      <c r="G136" s="51">
        <f>'Experimental Description'!$B$51</f>
        <v>284</v>
      </c>
      <c r="H136" s="51">
        <f>'Experimental Description'!$B$52</f>
        <v>1</v>
      </c>
      <c r="I136" t="e">
        <f>VLOOKUP(F136,'Experimental Design'!$B$1:$C$25,2)</f>
        <v>#N/A</v>
      </c>
      <c r="K136" s="59">
        <f>J136*Calibration!$L$17</f>
        <v>0</v>
      </c>
      <c r="L136" s="59" t="s">
        <v>277</v>
      </c>
      <c r="M136" s="51" t="s">
        <v>40</v>
      </c>
      <c r="N136" s="56" t="str">
        <f>IF(K136&lt;0.1,"Below LOD",IF(K136&gt;Calibration!$L$20,IF('Record Sheet'!L136="All in solution","Greater than experimental limits","Within experimental limits"),"Within experimental limits"))</f>
        <v>Below LOD</v>
      </c>
      <c r="O136" s="57" t="e">
        <f>VLOOKUP(F136,'Material Form-Pattern'!$A$4:$D$27,4,TRUE)</f>
        <v>#N/A</v>
      </c>
      <c r="Q136" s="150" t="str">
        <f>CONCATENATE('Experimental Description'!$B$3,"-",'Experimental Description'!$B$2,"-",'Experimental Description'!$B$7,"-",'Experimental Description'!$C$5,"-",'Experimental Description'!$B$6,"-","Line ",'Record Sheet'!A136)</f>
        <v>E17-001679-AZD3293-AZ13530938-310117-1-Line 135</v>
      </c>
      <c r="R136" s="150" t="str">
        <f t="shared" si="163"/>
        <v>AZD3293</v>
      </c>
      <c r="S136" s="150" t="str">
        <f t="shared" si="164"/>
        <v>E17-001679</v>
      </c>
      <c r="T136" s="150" t="str">
        <f t="shared" si="165"/>
        <v>Holly Carter</v>
      </c>
      <c r="U136" s="150" t="str">
        <f t="shared" si="166"/>
        <v>31-01-17</v>
      </c>
      <c r="V136" s="150" t="str">
        <f t="shared" si="167"/>
        <v>1</v>
      </c>
      <c r="W136" s="150" t="str">
        <f t="shared" si="168"/>
        <v>AZ13530938</v>
      </c>
      <c r="X136" s="150">
        <f t="shared" si="169"/>
        <v>0</v>
      </c>
      <c r="Y136" s="150">
        <f t="shared" si="170"/>
        <v>83</v>
      </c>
      <c r="Z136" s="150" t="str">
        <f t="shared" si="170"/>
        <v>Not Known</v>
      </c>
      <c r="AA136" s="150" t="str">
        <f t="shared" si="171"/>
        <v xml:space="preserve">Manual </v>
      </c>
      <c r="AB136" s="150" t="str">
        <f t="shared" si="172"/>
        <v>Excess Solid Manual</v>
      </c>
      <c r="AC136" s="150">
        <f t="shared" si="173"/>
        <v>0</v>
      </c>
      <c r="AD136" s="150">
        <f t="shared" si="174"/>
        <v>0</v>
      </c>
      <c r="AE136" s="150" t="str">
        <f t="shared" si="175"/>
        <v>No</v>
      </c>
      <c r="AF136" s="150">
        <f t="shared" si="176"/>
        <v>0</v>
      </c>
      <c r="AG136" s="150">
        <f t="shared" si="177"/>
        <v>0</v>
      </c>
      <c r="AH136" s="150" t="str">
        <f t="shared" si="178"/>
        <v>CC1=NC2(N=C1N)c3cc(Br)ccc3CC24CCCCC4</v>
      </c>
      <c r="AI136" s="150">
        <f t="shared" si="179"/>
        <v>5</v>
      </c>
      <c r="AJ136" s="150">
        <f t="shared" si="180"/>
        <v>100</v>
      </c>
      <c r="AK136" s="150">
        <f t="shared" si="181"/>
        <v>31</v>
      </c>
      <c r="AL136" s="150">
        <f t="shared" si="182"/>
        <v>9.9200999999999997</v>
      </c>
      <c r="AM136" s="150">
        <f t="shared" si="183"/>
        <v>0.10080543542907834</v>
      </c>
      <c r="AN136" s="150">
        <f t="shared" si="184"/>
        <v>0.99980000000000002</v>
      </c>
      <c r="AO136" s="150">
        <f t="shared" si="185"/>
        <v>32</v>
      </c>
      <c r="AP136" s="150">
        <f t="shared" si="186"/>
        <v>60</v>
      </c>
      <c r="AQ136" s="150" t="str">
        <f t="shared" si="187"/>
        <v>UPLC</v>
      </c>
      <c r="AR136" s="150" t="str">
        <f t="shared" si="188"/>
        <v>CH238</v>
      </c>
      <c r="AS136" s="150" t="str">
        <f t="shared" si="189"/>
        <v>Single Wavelength</v>
      </c>
      <c r="AT136" s="150" t="str">
        <f t="shared" si="190"/>
        <v>Chan_238,PC_Miscellaneous,AZD3293 - 0938 int - sol</v>
      </c>
      <c r="AU136" s="150" t="str">
        <f t="shared" si="191"/>
        <v>AZD3293 int</v>
      </c>
      <c r="AV136" s="150" t="str">
        <f t="shared" si="192"/>
        <v>HPLC filter vial</v>
      </c>
      <c r="AW136" s="150">
        <f t="shared" si="193"/>
        <v>500</v>
      </c>
      <c r="AX136" s="150">
        <f t="shared" si="194"/>
        <v>50</v>
      </c>
      <c r="AY136" s="150" t="str">
        <f t="shared" si="195"/>
        <v>Vortex</v>
      </c>
      <c r="AZ136" s="150">
        <f t="shared" si="196"/>
        <v>22</v>
      </c>
      <c r="BA136" s="150">
        <f t="shared" si="197"/>
        <v>20</v>
      </c>
      <c r="BB136" s="150">
        <f t="shared" si="198"/>
        <v>600</v>
      </c>
      <c r="BC136" s="150" t="str">
        <f t="shared" si="199"/>
        <v>Filter Vial</v>
      </c>
      <c r="BD136" s="150">
        <f t="shared" si="200"/>
        <v>40</v>
      </c>
      <c r="BE136" s="150">
        <f t="shared" si="201"/>
        <v>1200</v>
      </c>
      <c r="BF136" s="150" t="str">
        <f t="shared" si="202"/>
        <v>Pipette - PDT</v>
      </c>
      <c r="BG136" s="150">
        <f t="shared" si="203"/>
        <v>50</v>
      </c>
      <c r="BH136" s="150">
        <f t="shared" si="204"/>
        <v>0</v>
      </c>
      <c r="BI136" s="150">
        <f t="shared" si="205"/>
        <v>0</v>
      </c>
      <c r="BJ136" s="150" t="str">
        <f t="shared" si="206"/>
        <v>Yes</v>
      </c>
      <c r="BK136" s="150" t="str">
        <f t="shared" si="207"/>
        <v>Yes</v>
      </c>
      <c r="BL136" s="150" t="str">
        <f t="shared" si="208"/>
        <v>Yes</v>
      </c>
      <c r="BM136" s="150" t="str">
        <f t="shared" si="209"/>
        <v>MeCN:Water (50:50)</v>
      </c>
      <c r="BN136" s="150" t="str">
        <f t="shared" si="210"/>
        <v>Pipette - ADT - 6 channel</v>
      </c>
      <c r="BO136" s="150">
        <f t="shared" si="211"/>
        <v>1200</v>
      </c>
      <c r="BP136" s="150">
        <f t="shared" si="212"/>
        <v>0</v>
      </c>
      <c r="BQ136" s="150" t="str">
        <f t="shared" si="213"/>
        <v>No</v>
      </c>
      <c r="BR136" s="150">
        <f t="shared" si="214"/>
        <v>3</v>
      </c>
      <c r="BS136" s="150">
        <f t="shared" si="215"/>
        <v>1</v>
      </c>
      <c r="BT136" s="150">
        <f t="shared" si="216"/>
        <v>284</v>
      </c>
      <c r="BU136" s="150">
        <f t="shared" si="217"/>
        <v>1</v>
      </c>
    </row>
    <row r="137" spans="1:73" x14ac:dyDescent="0.25">
      <c r="A137" s="1">
        <v>136</v>
      </c>
      <c r="C137" t="str">
        <f t="shared" si="160"/>
        <v/>
      </c>
      <c r="D137" t="str">
        <f t="shared" si="161"/>
        <v/>
      </c>
      <c r="E137" t="str">
        <f t="shared" si="162"/>
        <v/>
      </c>
      <c r="F137" s="56" t="e">
        <f>VLOOKUP(C137,'Experimental Design'!$A$2:$C$25,2)</f>
        <v>#N/A</v>
      </c>
      <c r="G137" s="51">
        <f>'Experimental Description'!$B$51</f>
        <v>284</v>
      </c>
      <c r="H137" s="51">
        <f>'Experimental Description'!$B$52</f>
        <v>1</v>
      </c>
      <c r="I137" t="e">
        <f>VLOOKUP(F137,'Experimental Design'!$B$1:$C$25,2)</f>
        <v>#N/A</v>
      </c>
      <c r="K137" s="59">
        <f>J137*Calibration!$L$17</f>
        <v>0</v>
      </c>
      <c r="L137" s="59" t="s">
        <v>277</v>
      </c>
      <c r="M137" s="51" t="s">
        <v>40</v>
      </c>
      <c r="N137" s="56" t="str">
        <f>IF(K137&lt;0.1,"Below LOD",IF(K137&gt;Calibration!$L$20,IF('Record Sheet'!L137="All in solution","Greater than experimental limits","Within experimental limits"),"Within experimental limits"))</f>
        <v>Below LOD</v>
      </c>
      <c r="O137" s="57" t="e">
        <f>VLOOKUP(F137,'Material Form-Pattern'!$A$4:$D$27,4,TRUE)</f>
        <v>#N/A</v>
      </c>
      <c r="Q137" s="150" t="str">
        <f>CONCATENATE('Experimental Description'!$B$3,"-",'Experimental Description'!$B$2,"-",'Experimental Description'!$B$7,"-",'Experimental Description'!$C$5,"-",'Experimental Description'!$B$6,"-","Line ",'Record Sheet'!A137)</f>
        <v>E17-001679-AZD3293-AZ13530938-310117-1-Line 136</v>
      </c>
      <c r="R137" s="150" t="str">
        <f t="shared" si="163"/>
        <v>AZD3293</v>
      </c>
      <c r="S137" s="150" t="str">
        <f t="shared" si="164"/>
        <v>E17-001679</v>
      </c>
      <c r="T137" s="150" t="str">
        <f t="shared" si="165"/>
        <v>Holly Carter</v>
      </c>
      <c r="U137" s="150" t="str">
        <f t="shared" si="166"/>
        <v>31-01-17</v>
      </c>
      <c r="V137" s="150" t="str">
        <f t="shared" si="167"/>
        <v>1</v>
      </c>
      <c r="W137" s="150" t="str">
        <f t="shared" si="168"/>
        <v>AZ13530938</v>
      </c>
      <c r="X137" s="150">
        <f t="shared" si="169"/>
        <v>0</v>
      </c>
      <c r="Y137" s="150">
        <f t="shared" si="170"/>
        <v>83</v>
      </c>
      <c r="Z137" s="150" t="str">
        <f t="shared" si="170"/>
        <v>Not Known</v>
      </c>
      <c r="AA137" s="150" t="str">
        <f t="shared" si="171"/>
        <v xml:space="preserve">Manual </v>
      </c>
      <c r="AB137" s="150" t="str">
        <f t="shared" si="172"/>
        <v>Excess Solid Manual</v>
      </c>
      <c r="AC137" s="150">
        <f t="shared" si="173"/>
        <v>0</v>
      </c>
      <c r="AD137" s="150">
        <f t="shared" si="174"/>
        <v>0</v>
      </c>
      <c r="AE137" s="150" t="str">
        <f t="shared" si="175"/>
        <v>No</v>
      </c>
      <c r="AF137" s="150">
        <f t="shared" si="176"/>
        <v>0</v>
      </c>
      <c r="AG137" s="150">
        <f t="shared" si="177"/>
        <v>0</v>
      </c>
      <c r="AH137" s="150" t="str">
        <f t="shared" si="178"/>
        <v>CC1=NC2(N=C1N)c3cc(Br)ccc3CC24CCCCC4</v>
      </c>
      <c r="AI137" s="150">
        <f t="shared" si="179"/>
        <v>5</v>
      </c>
      <c r="AJ137" s="150">
        <f t="shared" si="180"/>
        <v>100</v>
      </c>
      <c r="AK137" s="150">
        <f t="shared" si="181"/>
        <v>31</v>
      </c>
      <c r="AL137" s="150">
        <f t="shared" si="182"/>
        <v>9.9200999999999997</v>
      </c>
      <c r="AM137" s="150">
        <f t="shared" si="183"/>
        <v>0.10080543542907834</v>
      </c>
      <c r="AN137" s="150">
        <f t="shared" si="184"/>
        <v>0.99980000000000002</v>
      </c>
      <c r="AO137" s="150">
        <f t="shared" si="185"/>
        <v>32</v>
      </c>
      <c r="AP137" s="150">
        <f t="shared" si="186"/>
        <v>60</v>
      </c>
      <c r="AQ137" s="150" t="str">
        <f t="shared" si="187"/>
        <v>UPLC</v>
      </c>
      <c r="AR137" s="150" t="str">
        <f t="shared" si="188"/>
        <v>CH238</v>
      </c>
      <c r="AS137" s="150" t="str">
        <f t="shared" si="189"/>
        <v>Single Wavelength</v>
      </c>
      <c r="AT137" s="150" t="str">
        <f t="shared" si="190"/>
        <v>Chan_238,PC_Miscellaneous,AZD3293 - 0938 int - sol</v>
      </c>
      <c r="AU137" s="150" t="str">
        <f t="shared" si="191"/>
        <v>AZD3293 int</v>
      </c>
      <c r="AV137" s="150" t="str">
        <f t="shared" si="192"/>
        <v>HPLC filter vial</v>
      </c>
      <c r="AW137" s="150">
        <f t="shared" si="193"/>
        <v>500</v>
      </c>
      <c r="AX137" s="150">
        <f t="shared" si="194"/>
        <v>50</v>
      </c>
      <c r="AY137" s="150" t="str">
        <f t="shared" si="195"/>
        <v>Vortex</v>
      </c>
      <c r="AZ137" s="150">
        <f t="shared" si="196"/>
        <v>22</v>
      </c>
      <c r="BA137" s="150">
        <f t="shared" si="197"/>
        <v>20</v>
      </c>
      <c r="BB137" s="150">
        <f t="shared" si="198"/>
        <v>600</v>
      </c>
      <c r="BC137" s="150" t="str">
        <f t="shared" si="199"/>
        <v>Filter Vial</v>
      </c>
      <c r="BD137" s="150">
        <f t="shared" si="200"/>
        <v>40</v>
      </c>
      <c r="BE137" s="150">
        <f t="shared" si="201"/>
        <v>1200</v>
      </c>
      <c r="BF137" s="150" t="str">
        <f t="shared" si="202"/>
        <v>Pipette - PDT</v>
      </c>
      <c r="BG137" s="150">
        <f t="shared" si="203"/>
        <v>50</v>
      </c>
      <c r="BH137" s="150">
        <f t="shared" si="204"/>
        <v>0</v>
      </c>
      <c r="BI137" s="150">
        <f t="shared" si="205"/>
        <v>0</v>
      </c>
      <c r="BJ137" s="150" t="str">
        <f t="shared" si="206"/>
        <v>Yes</v>
      </c>
      <c r="BK137" s="150" t="str">
        <f t="shared" si="207"/>
        <v>Yes</v>
      </c>
      <c r="BL137" s="150" t="str">
        <f t="shared" si="208"/>
        <v>Yes</v>
      </c>
      <c r="BM137" s="150" t="str">
        <f t="shared" si="209"/>
        <v>MeCN:Water (50:50)</v>
      </c>
      <c r="BN137" s="150" t="str">
        <f t="shared" si="210"/>
        <v>Pipette - ADT - 6 channel</v>
      </c>
      <c r="BO137" s="150">
        <f t="shared" si="211"/>
        <v>1200</v>
      </c>
      <c r="BP137" s="150">
        <f t="shared" si="212"/>
        <v>0</v>
      </c>
      <c r="BQ137" s="150" t="str">
        <f t="shared" si="213"/>
        <v>No</v>
      </c>
      <c r="BR137" s="150">
        <f t="shared" si="214"/>
        <v>3</v>
      </c>
      <c r="BS137" s="150">
        <f t="shared" si="215"/>
        <v>1</v>
      </c>
      <c r="BT137" s="150">
        <f t="shared" si="216"/>
        <v>284</v>
      </c>
      <c r="BU137" s="150">
        <f t="shared" si="217"/>
        <v>1</v>
      </c>
    </row>
    <row r="138" spans="1:73" x14ac:dyDescent="0.25">
      <c r="A138" s="1">
        <v>137</v>
      </c>
      <c r="C138" t="str">
        <f t="shared" si="160"/>
        <v/>
      </c>
      <c r="D138" t="str">
        <f t="shared" si="161"/>
        <v/>
      </c>
      <c r="E138" t="str">
        <f t="shared" si="162"/>
        <v/>
      </c>
      <c r="F138" s="56" t="e">
        <f>VLOOKUP(C138,'Experimental Design'!$A$2:$C$25,2)</f>
        <v>#N/A</v>
      </c>
      <c r="G138" s="51">
        <f>'Experimental Description'!$B$51</f>
        <v>284</v>
      </c>
      <c r="H138" s="51">
        <f>'Experimental Description'!$B$52</f>
        <v>1</v>
      </c>
      <c r="I138" t="e">
        <f>VLOOKUP(F138,'Experimental Design'!$B$1:$C$25,2)</f>
        <v>#N/A</v>
      </c>
      <c r="K138" s="59">
        <f>J138*Calibration!$L$17</f>
        <v>0</v>
      </c>
      <c r="L138" s="59" t="s">
        <v>277</v>
      </c>
      <c r="M138" s="51" t="s">
        <v>40</v>
      </c>
      <c r="N138" s="56" t="str">
        <f>IF(K138&lt;0.1,"Below LOD",IF(K138&gt;Calibration!$L$20,IF('Record Sheet'!L138="All in solution","Greater than experimental limits","Within experimental limits"),"Within experimental limits"))</f>
        <v>Below LOD</v>
      </c>
      <c r="O138" s="57" t="e">
        <f>VLOOKUP(F138,'Material Form-Pattern'!$A$4:$D$27,4,TRUE)</f>
        <v>#N/A</v>
      </c>
      <c r="Q138" s="150" t="str">
        <f>CONCATENATE('Experimental Description'!$B$3,"-",'Experimental Description'!$B$2,"-",'Experimental Description'!$B$7,"-",'Experimental Description'!$C$5,"-",'Experimental Description'!$B$6,"-","Line ",'Record Sheet'!A138)</f>
        <v>E17-001679-AZD3293-AZ13530938-310117-1-Line 137</v>
      </c>
      <c r="R138" s="150" t="str">
        <f t="shared" si="163"/>
        <v>AZD3293</v>
      </c>
      <c r="S138" s="150" t="str">
        <f t="shared" si="164"/>
        <v>E17-001679</v>
      </c>
      <c r="T138" s="150" t="str">
        <f t="shared" si="165"/>
        <v>Holly Carter</v>
      </c>
      <c r="U138" s="150" t="str">
        <f t="shared" si="166"/>
        <v>31-01-17</v>
      </c>
      <c r="V138" s="150" t="str">
        <f t="shared" si="167"/>
        <v>1</v>
      </c>
      <c r="W138" s="150" t="str">
        <f t="shared" si="168"/>
        <v>AZ13530938</v>
      </c>
      <c r="X138" s="150">
        <f t="shared" si="169"/>
        <v>0</v>
      </c>
      <c r="Y138" s="150">
        <f t="shared" si="170"/>
        <v>83</v>
      </c>
      <c r="Z138" s="150" t="str">
        <f t="shared" si="170"/>
        <v>Not Known</v>
      </c>
      <c r="AA138" s="150" t="str">
        <f t="shared" si="171"/>
        <v xml:space="preserve">Manual </v>
      </c>
      <c r="AB138" s="150" t="str">
        <f t="shared" si="172"/>
        <v>Excess Solid Manual</v>
      </c>
      <c r="AC138" s="150">
        <f t="shared" si="173"/>
        <v>0</v>
      </c>
      <c r="AD138" s="150">
        <f t="shared" si="174"/>
        <v>0</v>
      </c>
      <c r="AE138" s="150" t="str">
        <f t="shared" si="175"/>
        <v>No</v>
      </c>
      <c r="AF138" s="150">
        <f t="shared" si="176"/>
        <v>0</v>
      </c>
      <c r="AG138" s="150">
        <f t="shared" si="177"/>
        <v>0</v>
      </c>
      <c r="AH138" s="150" t="str">
        <f t="shared" si="178"/>
        <v>CC1=NC2(N=C1N)c3cc(Br)ccc3CC24CCCCC4</v>
      </c>
      <c r="AI138" s="150">
        <f t="shared" si="179"/>
        <v>5</v>
      </c>
      <c r="AJ138" s="150">
        <f t="shared" si="180"/>
        <v>100</v>
      </c>
      <c r="AK138" s="150">
        <f t="shared" si="181"/>
        <v>31</v>
      </c>
      <c r="AL138" s="150">
        <f t="shared" si="182"/>
        <v>9.9200999999999997</v>
      </c>
      <c r="AM138" s="150">
        <f t="shared" si="183"/>
        <v>0.10080543542907834</v>
      </c>
      <c r="AN138" s="150">
        <f t="shared" si="184"/>
        <v>0.99980000000000002</v>
      </c>
      <c r="AO138" s="150">
        <f t="shared" si="185"/>
        <v>32</v>
      </c>
      <c r="AP138" s="150">
        <f t="shared" si="186"/>
        <v>60</v>
      </c>
      <c r="AQ138" s="150" t="str">
        <f t="shared" si="187"/>
        <v>UPLC</v>
      </c>
      <c r="AR138" s="150" t="str">
        <f t="shared" si="188"/>
        <v>CH238</v>
      </c>
      <c r="AS138" s="150" t="str">
        <f t="shared" si="189"/>
        <v>Single Wavelength</v>
      </c>
      <c r="AT138" s="150" t="str">
        <f t="shared" si="190"/>
        <v>Chan_238,PC_Miscellaneous,AZD3293 - 0938 int - sol</v>
      </c>
      <c r="AU138" s="150" t="str">
        <f t="shared" si="191"/>
        <v>AZD3293 int</v>
      </c>
      <c r="AV138" s="150" t="str">
        <f t="shared" si="192"/>
        <v>HPLC filter vial</v>
      </c>
      <c r="AW138" s="150">
        <f t="shared" si="193"/>
        <v>500</v>
      </c>
      <c r="AX138" s="150">
        <f t="shared" si="194"/>
        <v>50</v>
      </c>
      <c r="AY138" s="150" t="str">
        <f t="shared" si="195"/>
        <v>Vortex</v>
      </c>
      <c r="AZ138" s="150">
        <f t="shared" si="196"/>
        <v>22</v>
      </c>
      <c r="BA138" s="150">
        <f t="shared" si="197"/>
        <v>20</v>
      </c>
      <c r="BB138" s="150">
        <f t="shared" si="198"/>
        <v>600</v>
      </c>
      <c r="BC138" s="150" t="str">
        <f t="shared" si="199"/>
        <v>Filter Vial</v>
      </c>
      <c r="BD138" s="150">
        <f t="shared" si="200"/>
        <v>40</v>
      </c>
      <c r="BE138" s="150">
        <f t="shared" si="201"/>
        <v>1200</v>
      </c>
      <c r="BF138" s="150" t="str">
        <f t="shared" si="202"/>
        <v>Pipette - PDT</v>
      </c>
      <c r="BG138" s="150">
        <f t="shared" si="203"/>
        <v>50</v>
      </c>
      <c r="BH138" s="150">
        <f t="shared" si="204"/>
        <v>0</v>
      </c>
      <c r="BI138" s="150">
        <f t="shared" si="205"/>
        <v>0</v>
      </c>
      <c r="BJ138" s="150" t="str">
        <f t="shared" si="206"/>
        <v>Yes</v>
      </c>
      <c r="BK138" s="150" t="str">
        <f t="shared" si="207"/>
        <v>Yes</v>
      </c>
      <c r="BL138" s="150" t="str">
        <f t="shared" si="208"/>
        <v>Yes</v>
      </c>
      <c r="BM138" s="150" t="str">
        <f t="shared" si="209"/>
        <v>MeCN:Water (50:50)</v>
      </c>
      <c r="BN138" s="150" t="str">
        <f t="shared" si="210"/>
        <v>Pipette - ADT - 6 channel</v>
      </c>
      <c r="BO138" s="150">
        <f t="shared" si="211"/>
        <v>1200</v>
      </c>
      <c r="BP138" s="150">
        <f t="shared" si="212"/>
        <v>0</v>
      </c>
      <c r="BQ138" s="150" t="str">
        <f t="shared" si="213"/>
        <v>No</v>
      </c>
      <c r="BR138" s="150">
        <f t="shared" si="214"/>
        <v>3</v>
      </c>
      <c r="BS138" s="150">
        <f t="shared" si="215"/>
        <v>1</v>
      </c>
      <c r="BT138" s="150">
        <f t="shared" si="216"/>
        <v>284</v>
      </c>
      <c r="BU138" s="150">
        <f t="shared" si="217"/>
        <v>1</v>
      </c>
    </row>
    <row r="139" spans="1:73" x14ac:dyDescent="0.25">
      <c r="A139" s="1">
        <v>138</v>
      </c>
      <c r="C139" t="str">
        <f t="shared" si="160"/>
        <v/>
      </c>
      <c r="D139" t="str">
        <f t="shared" si="161"/>
        <v/>
      </c>
      <c r="E139" t="str">
        <f t="shared" si="162"/>
        <v/>
      </c>
      <c r="F139" s="56" t="e">
        <f>VLOOKUP(C139,'Experimental Design'!$A$2:$C$25,2)</f>
        <v>#N/A</v>
      </c>
      <c r="G139" s="51">
        <f>'Experimental Description'!$B$51</f>
        <v>284</v>
      </c>
      <c r="H139" s="51">
        <f>'Experimental Description'!$B$52</f>
        <v>1</v>
      </c>
      <c r="I139" t="e">
        <f>VLOOKUP(F139,'Experimental Design'!$B$1:$C$25,2)</f>
        <v>#N/A</v>
      </c>
      <c r="K139" s="59">
        <f>J139*Calibration!$L$17</f>
        <v>0</v>
      </c>
      <c r="L139" s="59" t="s">
        <v>277</v>
      </c>
      <c r="M139" s="51" t="s">
        <v>40</v>
      </c>
      <c r="N139" s="56" t="str">
        <f>IF(K139&lt;0.1,"Below LOD",IF(K139&gt;Calibration!$L$20,IF('Record Sheet'!L139="All in solution","Greater than experimental limits","Within experimental limits"),"Within experimental limits"))</f>
        <v>Below LOD</v>
      </c>
      <c r="O139" s="57" t="e">
        <f>VLOOKUP(F139,'Material Form-Pattern'!$A$4:$D$27,4,TRUE)</f>
        <v>#N/A</v>
      </c>
      <c r="Q139" s="150" t="str">
        <f>CONCATENATE('Experimental Description'!$B$3,"-",'Experimental Description'!$B$2,"-",'Experimental Description'!$B$7,"-",'Experimental Description'!$C$5,"-",'Experimental Description'!$B$6,"-","Line ",'Record Sheet'!A139)</f>
        <v>E17-001679-AZD3293-AZ13530938-310117-1-Line 138</v>
      </c>
      <c r="R139" s="150" t="str">
        <f t="shared" si="163"/>
        <v>AZD3293</v>
      </c>
      <c r="S139" s="150" t="str">
        <f t="shared" si="164"/>
        <v>E17-001679</v>
      </c>
      <c r="T139" s="150" t="str">
        <f t="shared" si="165"/>
        <v>Holly Carter</v>
      </c>
      <c r="U139" s="150" t="str">
        <f t="shared" si="166"/>
        <v>31-01-17</v>
      </c>
      <c r="V139" s="150" t="str">
        <f t="shared" si="167"/>
        <v>1</v>
      </c>
      <c r="W139" s="150" t="str">
        <f t="shared" si="168"/>
        <v>AZ13530938</v>
      </c>
      <c r="X139" s="150">
        <f t="shared" si="169"/>
        <v>0</v>
      </c>
      <c r="Y139" s="150">
        <f t="shared" si="170"/>
        <v>83</v>
      </c>
      <c r="Z139" s="150" t="str">
        <f t="shared" si="170"/>
        <v>Not Known</v>
      </c>
      <c r="AA139" s="150" t="str">
        <f t="shared" si="171"/>
        <v xml:space="preserve">Manual </v>
      </c>
      <c r="AB139" s="150" t="str">
        <f t="shared" si="172"/>
        <v>Excess Solid Manual</v>
      </c>
      <c r="AC139" s="150">
        <f t="shared" si="173"/>
        <v>0</v>
      </c>
      <c r="AD139" s="150">
        <f t="shared" si="174"/>
        <v>0</v>
      </c>
      <c r="AE139" s="150" t="str">
        <f t="shared" si="175"/>
        <v>No</v>
      </c>
      <c r="AF139" s="150">
        <f t="shared" si="176"/>
        <v>0</v>
      </c>
      <c r="AG139" s="150">
        <f t="shared" si="177"/>
        <v>0</v>
      </c>
      <c r="AH139" s="150" t="str">
        <f t="shared" si="178"/>
        <v>CC1=NC2(N=C1N)c3cc(Br)ccc3CC24CCCCC4</v>
      </c>
      <c r="AI139" s="150">
        <f t="shared" si="179"/>
        <v>5</v>
      </c>
      <c r="AJ139" s="150">
        <f t="shared" si="180"/>
        <v>100</v>
      </c>
      <c r="AK139" s="150">
        <f t="shared" si="181"/>
        <v>31</v>
      </c>
      <c r="AL139" s="150">
        <f t="shared" si="182"/>
        <v>9.9200999999999997</v>
      </c>
      <c r="AM139" s="150">
        <f t="shared" si="183"/>
        <v>0.10080543542907834</v>
      </c>
      <c r="AN139" s="150">
        <f t="shared" si="184"/>
        <v>0.99980000000000002</v>
      </c>
      <c r="AO139" s="150">
        <f t="shared" si="185"/>
        <v>32</v>
      </c>
      <c r="AP139" s="150">
        <f t="shared" si="186"/>
        <v>60</v>
      </c>
      <c r="AQ139" s="150" t="str">
        <f t="shared" si="187"/>
        <v>UPLC</v>
      </c>
      <c r="AR139" s="150" t="str">
        <f t="shared" si="188"/>
        <v>CH238</v>
      </c>
      <c r="AS139" s="150" t="str">
        <f t="shared" si="189"/>
        <v>Single Wavelength</v>
      </c>
      <c r="AT139" s="150" t="str">
        <f t="shared" si="190"/>
        <v>Chan_238,PC_Miscellaneous,AZD3293 - 0938 int - sol</v>
      </c>
      <c r="AU139" s="150" t="str">
        <f t="shared" si="191"/>
        <v>AZD3293 int</v>
      </c>
      <c r="AV139" s="150" t="str">
        <f t="shared" si="192"/>
        <v>HPLC filter vial</v>
      </c>
      <c r="AW139" s="150">
        <f t="shared" si="193"/>
        <v>500</v>
      </c>
      <c r="AX139" s="150">
        <f t="shared" si="194"/>
        <v>50</v>
      </c>
      <c r="AY139" s="150" t="str">
        <f t="shared" si="195"/>
        <v>Vortex</v>
      </c>
      <c r="AZ139" s="150">
        <f t="shared" si="196"/>
        <v>22</v>
      </c>
      <c r="BA139" s="150">
        <f t="shared" si="197"/>
        <v>20</v>
      </c>
      <c r="BB139" s="150">
        <f t="shared" si="198"/>
        <v>600</v>
      </c>
      <c r="BC139" s="150" t="str">
        <f t="shared" si="199"/>
        <v>Filter Vial</v>
      </c>
      <c r="BD139" s="150">
        <f t="shared" si="200"/>
        <v>40</v>
      </c>
      <c r="BE139" s="150">
        <f t="shared" si="201"/>
        <v>1200</v>
      </c>
      <c r="BF139" s="150" t="str">
        <f t="shared" si="202"/>
        <v>Pipette - PDT</v>
      </c>
      <c r="BG139" s="150">
        <f t="shared" si="203"/>
        <v>50</v>
      </c>
      <c r="BH139" s="150">
        <f t="shared" si="204"/>
        <v>0</v>
      </c>
      <c r="BI139" s="150">
        <f t="shared" si="205"/>
        <v>0</v>
      </c>
      <c r="BJ139" s="150" t="str">
        <f t="shared" si="206"/>
        <v>Yes</v>
      </c>
      <c r="BK139" s="150" t="str">
        <f t="shared" si="207"/>
        <v>Yes</v>
      </c>
      <c r="BL139" s="150" t="str">
        <f t="shared" si="208"/>
        <v>Yes</v>
      </c>
      <c r="BM139" s="150" t="str">
        <f t="shared" si="209"/>
        <v>MeCN:Water (50:50)</v>
      </c>
      <c r="BN139" s="150" t="str">
        <f t="shared" si="210"/>
        <v>Pipette - ADT - 6 channel</v>
      </c>
      <c r="BO139" s="150">
        <f t="shared" si="211"/>
        <v>1200</v>
      </c>
      <c r="BP139" s="150">
        <f t="shared" si="212"/>
        <v>0</v>
      </c>
      <c r="BQ139" s="150" t="str">
        <f t="shared" si="213"/>
        <v>No</v>
      </c>
      <c r="BR139" s="150">
        <f t="shared" si="214"/>
        <v>3</v>
      </c>
      <c r="BS139" s="150">
        <f t="shared" si="215"/>
        <v>1</v>
      </c>
      <c r="BT139" s="150">
        <f t="shared" si="216"/>
        <v>284</v>
      </c>
      <c r="BU139" s="150">
        <f t="shared" si="217"/>
        <v>1</v>
      </c>
    </row>
    <row r="140" spans="1:73" x14ac:dyDescent="0.25">
      <c r="A140" s="1">
        <v>139</v>
      </c>
      <c r="C140" t="str">
        <f t="shared" si="160"/>
        <v/>
      </c>
      <c r="D140" t="str">
        <f t="shared" si="161"/>
        <v/>
      </c>
      <c r="E140" t="str">
        <f t="shared" si="162"/>
        <v/>
      </c>
      <c r="F140" s="56" t="e">
        <f>VLOOKUP(C140,'Experimental Design'!$A$2:$C$25,2)</f>
        <v>#N/A</v>
      </c>
      <c r="G140" s="51">
        <f>'Experimental Description'!$B$51</f>
        <v>284</v>
      </c>
      <c r="H140" s="51">
        <f>'Experimental Description'!$B$52</f>
        <v>1</v>
      </c>
      <c r="I140" t="e">
        <f>VLOOKUP(F140,'Experimental Design'!$B$1:$C$25,2)</f>
        <v>#N/A</v>
      </c>
      <c r="K140" s="59">
        <f>J140*Calibration!$L$17</f>
        <v>0</v>
      </c>
      <c r="L140" s="59" t="s">
        <v>277</v>
      </c>
      <c r="M140" s="51" t="s">
        <v>40</v>
      </c>
      <c r="N140" s="56" t="str">
        <f>IF(K140&lt;0.1,"Below LOD",IF(K140&gt;Calibration!$L$20,IF('Record Sheet'!L140="All in solution","Greater than experimental limits","Within experimental limits"),"Within experimental limits"))</f>
        <v>Below LOD</v>
      </c>
      <c r="O140" s="57" t="e">
        <f>VLOOKUP(F140,'Material Form-Pattern'!$A$4:$D$27,4,TRUE)</f>
        <v>#N/A</v>
      </c>
      <c r="Q140" s="150" t="str">
        <f>CONCATENATE('Experimental Description'!$B$3,"-",'Experimental Description'!$B$2,"-",'Experimental Description'!$B$7,"-",'Experimental Description'!$C$5,"-",'Experimental Description'!$B$6,"-","Line ",'Record Sheet'!A140)</f>
        <v>E17-001679-AZD3293-AZ13530938-310117-1-Line 139</v>
      </c>
      <c r="R140" s="150" t="str">
        <f t="shared" si="163"/>
        <v>AZD3293</v>
      </c>
      <c r="S140" s="150" t="str">
        <f t="shared" si="164"/>
        <v>E17-001679</v>
      </c>
      <c r="T140" s="150" t="str">
        <f t="shared" si="165"/>
        <v>Holly Carter</v>
      </c>
      <c r="U140" s="150" t="str">
        <f t="shared" si="166"/>
        <v>31-01-17</v>
      </c>
      <c r="V140" s="150" t="str">
        <f t="shared" si="167"/>
        <v>1</v>
      </c>
      <c r="W140" s="150" t="str">
        <f t="shared" si="168"/>
        <v>AZ13530938</v>
      </c>
      <c r="X140" s="150">
        <f t="shared" si="169"/>
        <v>0</v>
      </c>
      <c r="Y140" s="150">
        <f t="shared" si="170"/>
        <v>83</v>
      </c>
      <c r="Z140" s="150" t="str">
        <f t="shared" si="170"/>
        <v>Not Known</v>
      </c>
      <c r="AA140" s="150" t="str">
        <f t="shared" si="171"/>
        <v xml:space="preserve">Manual </v>
      </c>
      <c r="AB140" s="150" t="str">
        <f t="shared" si="172"/>
        <v>Excess Solid Manual</v>
      </c>
      <c r="AC140" s="150">
        <f t="shared" si="173"/>
        <v>0</v>
      </c>
      <c r="AD140" s="150">
        <f t="shared" si="174"/>
        <v>0</v>
      </c>
      <c r="AE140" s="150" t="str">
        <f t="shared" si="175"/>
        <v>No</v>
      </c>
      <c r="AF140" s="150">
        <f t="shared" si="176"/>
        <v>0</v>
      </c>
      <c r="AG140" s="150">
        <f t="shared" si="177"/>
        <v>0</v>
      </c>
      <c r="AH140" s="150" t="str">
        <f t="shared" si="178"/>
        <v>CC1=NC2(N=C1N)c3cc(Br)ccc3CC24CCCCC4</v>
      </c>
      <c r="AI140" s="150">
        <f t="shared" si="179"/>
        <v>5</v>
      </c>
      <c r="AJ140" s="150">
        <f t="shared" si="180"/>
        <v>100</v>
      </c>
      <c r="AK140" s="150">
        <f t="shared" si="181"/>
        <v>31</v>
      </c>
      <c r="AL140" s="150">
        <f t="shared" si="182"/>
        <v>9.9200999999999997</v>
      </c>
      <c r="AM140" s="150">
        <f t="shared" si="183"/>
        <v>0.10080543542907834</v>
      </c>
      <c r="AN140" s="150">
        <f t="shared" si="184"/>
        <v>0.99980000000000002</v>
      </c>
      <c r="AO140" s="150">
        <f t="shared" si="185"/>
        <v>32</v>
      </c>
      <c r="AP140" s="150">
        <f t="shared" si="186"/>
        <v>60</v>
      </c>
      <c r="AQ140" s="150" t="str">
        <f t="shared" si="187"/>
        <v>UPLC</v>
      </c>
      <c r="AR140" s="150" t="str">
        <f t="shared" si="188"/>
        <v>CH238</v>
      </c>
      <c r="AS140" s="150" t="str">
        <f t="shared" si="189"/>
        <v>Single Wavelength</v>
      </c>
      <c r="AT140" s="150" t="str">
        <f t="shared" si="190"/>
        <v>Chan_238,PC_Miscellaneous,AZD3293 - 0938 int - sol</v>
      </c>
      <c r="AU140" s="150" t="str">
        <f t="shared" si="191"/>
        <v>AZD3293 int</v>
      </c>
      <c r="AV140" s="150" t="str">
        <f t="shared" si="192"/>
        <v>HPLC filter vial</v>
      </c>
      <c r="AW140" s="150">
        <f t="shared" si="193"/>
        <v>500</v>
      </c>
      <c r="AX140" s="150">
        <f t="shared" si="194"/>
        <v>50</v>
      </c>
      <c r="AY140" s="150" t="str">
        <f t="shared" si="195"/>
        <v>Vortex</v>
      </c>
      <c r="AZ140" s="150">
        <f t="shared" si="196"/>
        <v>22</v>
      </c>
      <c r="BA140" s="150">
        <f t="shared" si="197"/>
        <v>20</v>
      </c>
      <c r="BB140" s="150">
        <f t="shared" si="198"/>
        <v>600</v>
      </c>
      <c r="BC140" s="150" t="str">
        <f t="shared" si="199"/>
        <v>Filter Vial</v>
      </c>
      <c r="BD140" s="150">
        <f t="shared" si="200"/>
        <v>40</v>
      </c>
      <c r="BE140" s="150">
        <f t="shared" si="201"/>
        <v>1200</v>
      </c>
      <c r="BF140" s="150" t="str">
        <f t="shared" si="202"/>
        <v>Pipette - PDT</v>
      </c>
      <c r="BG140" s="150">
        <f t="shared" si="203"/>
        <v>50</v>
      </c>
      <c r="BH140" s="150">
        <f t="shared" si="204"/>
        <v>0</v>
      </c>
      <c r="BI140" s="150">
        <f t="shared" si="205"/>
        <v>0</v>
      </c>
      <c r="BJ140" s="150" t="str">
        <f t="shared" si="206"/>
        <v>Yes</v>
      </c>
      <c r="BK140" s="150" t="str">
        <f t="shared" si="207"/>
        <v>Yes</v>
      </c>
      <c r="BL140" s="150" t="str">
        <f t="shared" si="208"/>
        <v>Yes</v>
      </c>
      <c r="BM140" s="150" t="str">
        <f t="shared" si="209"/>
        <v>MeCN:Water (50:50)</v>
      </c>
      <c r="BN140" s="150" t="str">
        <f t="shared" si="210"/>
        <v>Pipette - ADT - 6 channel</v>
      </c>
      <c r="BO140" s="150">
        <f t="shared" si="211"/>
        <v>1200</v>
      </c>
      <c r="BP140" s="150">
        <f t="shared" si="212"/>
        <v>0</v>
      </c>
      <c r="BQ140" s="150" t="str">
        <f t="shared" si="213"/>
        <v>No</v>
      </c>
      <c r="BR140" s="150">
        <f t="shared" si="214"/>
        <v>3</v>
      </c>
      <c r="BS140" s="150">
        <f t="shared" si="215"/>
        <v>1</v>
      </c>
      <c r="BT140" s="150">
        <f t="shared" si="216"/>
        <v>284</v>
      </c>
      <c r="BU140" s="150">
        <f t="shared" si="217"/>
        <v>1</v>
      </c>
    </row>
    <row r="141" spans="1:73" x14ac:dyDescent="0.25">
      <c r="A141" s="1">
        <v>140</v>
      </c>
      <c r="C141" t="str">
        <f t="shared" si="160"/>
        <v/>
      </c>
      <c r="D141" t="str">
        <f t="shared" si="161"/>
        <v/>
      </c>
      <c r="E141" t="str">
        <f t="shared" si="162"/>
        <v/>
      </c>
      <c r="F141" s="56" t="e">
        <f>VLOOKUP(C141,'Experimental Design'!$A$2:$C$25,2)</f>
        <v>#N/A</v>
      </c>
      <c r="G141" s="51">
        <f>'Experimental Description'!$B$51</f>
        <v>284</v>
      </c>
      <c r="H141" s="51">
        <f>'Experimental Description'!$B$52</f>
        <v>1</v>
      </c>
      <c r="I141" t="e">
        <f>VLOOKUP(F141,'Experimental Design'!$B$1:$C$25,2)</f>
        <v>#N/A</v>
      </c>
      <c r="K141" s="59">
        <f>J141*Calibration!$L$17</f>
        <v>0</v>
      </c>
      <c r="L141" s="59" t="s">
        <v>277</v>
      </c>
      <c r="M141" s="51" t="s">
        <v>40</v>
      </c>
      <c r="N141" s="56" t="str">
        <f>IF(K141&lt;0.1,"Below LOD",IF(K141&gt;Calibration!$L$20,IF('Record Sheet'!L141="All in solution","Greater than experimental limits","Within experimental limits"),"Within experimental limits"))</f>
        <v>Below LOD</v>
      </c>
      <c r="O141" s="57" t="e">
        <f>VLOOKUP(F141,'Material Form-Pattern'!$A$4:$D$27,4,TRUE)</f>
        <v>#N/A</v>
      </c>
      <c r="Q141" s="150" t="str">
        <f>CONCATENATE('Experimental Description'!$B$3,"-",'Experimental Description'!$B$2,"-",'Experimental Description'!$B$7,"-",'Experimental Description'!$C$5,"-",'Experimental Description'!$B$6,"-","Line ",'Record Sheet'!A141)</f>
        <v>E17-001679-AZD3293-AZ13530938-310117-1-Line 140</v>
      </c>
      <c r="R141" s="150" t="str">
        <f t="shared" si="163"/>
        <v>AZD3293</v>
      </c>
      <c r="S141" s="150" t="str">
        <f t="shared" si="164"/>
        <v>E17-001679</v>
      </c>
      <c r="T141" s="150" t="str">
        <f t="shared" si="165"/>
        <v>Holly Carter</v>
      </c>
      <c r="U141" s="150" t="str">
        <f t="shared" si="166"/>
        <v>31-01-17</v>
      </c>
      <c r="V141" s="150" t="str">
        <f t="shared" si="167"/>
        <v>1</v>
      </c>
      <c r="W141" s="150" t="str">
        <f t="shared" si="168"/>
        <v>AZ13530938</v>
      </c>
      <c r="X141" s="150">
        <f t="shared" si="169"/>
        <v>0</v>
      </c>
      <c r="Y141" s="150">
        <f t="shared" si="170"/>
        <v>83</v>
      </c>
      <c r="Z141" s="150" t="str">
        <f t="shared" si="170"/>
        <v>Not Known</v>
      </c>
      <c r="AA141" s="150" t="str">
        <f t="shared" si="171"/>
        <v xml:space="preserve">Manual </v>
      </c>
      <c r="AB141" s="150" t="str">
        <f t="shared" si="172"/>
        <v>Excess Solid Manual</v>
      </c>
      <c r="AC141" s="150">
        <f t="shared" si="173"/>
        <v>0</v>
      </c>
      <c r="AD141" s="150">
        <f t="shared" si="174"/>
        <v>0</v>
      </c>
      <c r="AE141" s="150" t="str">
        <f t="shared" si="175"/>
        <v>No</v>
      </c>
      <c r="AF141" s="150">
        <f t="shared" si="176"/>
        <v>0</v>
      </c>
      <c r="AG141" s="150">
        <f t="shared" si="177"/>
        <v>0</v>
      </c>
      <c r="AH141" s="150" t="str">
        <f t="shared" si="178"/>
        <v>CC1=NC2(N=C1N)c3cc(Br)ccc3CC24CCCCC4</v>
      </c>
      <c r="AI141" s="150">
        <f t="shared" si="179"/>
        <v>5</v>
      </c>
      <c r="AJ141" s="150">
        <f t="shared" si="180"/>
        <v>100</v>
      </c>
      <c r="AK141" s="150">
        <f t="shared" si="181"/>
        <v>31</v>
      </c>
      <c r="AL141" s="150">
        <f t="shared" si="182"/>
        <v>9.9200999999999997</v>
      </c>
      <c r="AM141" s="150">
        <f t="shared" si="183"/>
        <v>0.10080543542907834</v>
      </c>
      <c r="AN141" s="150">
        <f t="shared" si="184"/>
        <v>0.99980000000000002</v>
      </c>
      <c r="AO141" s="150">
        <f t="shared" si="185"/>
        <v>32</v>
      </c>
      <c r="AP141" s="150">
        <f t="shared" si="186"/>
        <v>60</v>
      </c>
      <c r="AQ141" s="150" t="str">
        <f t="shared" si="187"/>
        <v>UPLC</v>
      </c>
      <c r="AR141" s="150" t="str">
        <f t="shared" si="188"/>
        <v>CH238</v>
      </c>
      <c r="AS141" s="150" t="str">
        <f t="shared" si="189"/>
        <v>Single Wavelength</v>
      </c>
      <c r="AT141" s="150" t="str">
        <f t="shared" si="190"/>
        <v>Chan_238,PC_Miscellaneous,AZD3293 - 0938 int - sol</v>
      </c>
      <c r="AU141" s="150" t="str">
        <f t="shared" si="191"/>
        <v>AZD3293 int</v>
      </c>
      <c r="AV141" s="150" t="str">
        <f t="shared" si="192"/>
        <v>HPLC filter vial</v>
      </c>
      <c r="AW141" s="150">
        <f t="shared" si="193"/>
        <v>500</v>
      </c>
      <c r="AX141" s="150">
        <f t="shared" si="194"/>
        <v>50</v>
      </c>
      <c r="AY141" s="150" t="str">
        <f t="shared" si="195"/>
        <v>Vortex</v>
      </c>
      <c r="AZ141" s="150">
        <f t="shared" si="196"/>
        <v>22</v>
      </c>
      <c r="BA141" s="150">
        <f t="shared" si="197"/>
        <v>20</v>
      </c>
      <c r="BB141" s="150">
        <f t="shared" si="198"/>
        <v>600</v>
      </c>
      <c r="BC141" s="150" t="str">
        <f t="shared" si="199"/>
        <v>Filter Vial</v>
      </c>
      <c r="BD141" s="150">
        <f t="shared" si="200"/>
        <v>40</v>
      </c>
      <c r="BE141" s="150">
        <f t="shared" si="201"/>
        <v>1200</v>
      </c>
      <c r="BF141" s="150" t="str">
        <f t="shared" si="202"/>
        <v>Pipette - PDT</v>
      </c>
      <c r="BG141" s="150">
        <f t="shared" si="203"/>
        <v>50</v>
      </c>
      <c r="BH141" s="150">
        <f t="shared" si="204"/>
        <v>0</v>
      </c>
      <c r="BI141" s="150">
        <f t="shared" si="205"/>
        <v>0</v>
      </c>
      <c r="BJ141" s="150" t="str">
        <f t="shared" si="206"/>
        <v>Yes</v>
      </c>
      <c r="BK141" s="150" t="str">
        <f t="shared" si="207"/>
        <v>Yes</v>
      </c>
      <c r="BL141" s="150" t="str">
        <f t="shared" si="208"/>
        <v>Yes</v>
      </c>
      <c r="BM141" s="150" t="str">
        <f t="shared" si="209"/>
        <v>MeCN:Water (50:50)</v>
      </c>
      <c r="BN141" s="150" t="str">
        <f t="shared" si="210"/>
        <v>Pipette - ADT - 6 channel</v>
      </c>
      <c r="BO141" s="150">
        <f t="shared" si="211"/>
        <v>1200</v>
      </c>
      <c r="BP141" s="150">
        <f t="shared" si="212"/>
        <v>0</v>
      </c>
      <c r="BQ141" s="150" t="str">
        <f t="shared" si="213"/>
        <v>No</v>
      </c>
      <c r="BR141" s="150">
        <f t="shared" si="214"/>
        <v>3</v>
      </c>
      <c r="BS141" s="150">
        <f t="shared" si="215"/>
        <v>1</v>
      </c>
      <c r="BT141" s="150">
        <f t="shared" si="216"/>
        <v>284</v>
      </c>
      <c r="BU141" s="150">
        <f t="shared" si="217"/>
        <v>1</v>
      </c>
    </row>
    <row r="142" spans="1:73" x14ac:dyDescent="0.25">
      <c r="A142" s="1">
        <v>141</v>
      </c>
      <c r="C142" t="str">
        <f t="shared" si="160"/>
        <v/>
      </c>
      <c r="D142" t="str">
        <f t="shared" si="161"/>
        <v/>
      </c>
      <c r="E142" t="str">
        <f t="shared" si="162"/>
        <v/>
      </c>
      <c r="F142" s="56" t="e">
        <f>VLOOKUP(C142,'Experimental Design'!$A$2:$C$25,2)</f>
        <v>#N/A</v>
      </c>
      <c r="G142" s="51">
        <f>'Experimental Description'!$B$51</f>
        <v>284</v>
      </c>
      <c r="H142" s="51">
        <f>'Experimental Description'!$B$52</f>
        <v>1</v>
      </c>
      <c r="I142" t="e">
        <f>VLOOKUP(F142,'Experimental Design'!$B$1:$C$25,2)</f>
        <v>#N/A</v>
      </c>
      <c r="K142" s="59">
        <f>J142*Calibration!$L$17</f>
        <v>0</v>
      </c>
      <c r="L142" s="59" t="s">
        <v>277</v>
      </c>
      <c r="M142" s="51" t="s">
        <v>40</v>
      </c>
      <c r="N142" s="56" t="str">
        <f>IF(K142&lt;0.1,"Below LOD",IF(K142&gt;Calibration!$L$20,IF('Record Sheet'!L142="All in solution","Greater than experimental limits","Within experimental limits"),"Within experimental limits"))</f>
        <v>Below LOD</v>
      </c>
      <c r="O142" s="57" t="e">
        <f>VLOOKUP(F142,'Material Form-Pattern'!$A$4:$D$27,4,TRUE)</f>
        <v>#N/A</v>
      </c>
      <c r="Q142" s="150" t="str">
        <f>CONCATENATE('Experimental Description'!$B$3,"-",'Experimental Description'!$B$2,"-",'Experimental Description'!$B$7,"-",'Experimental Description'!$C$5,"-",'Experimental Description'!$B$6,"-","Line ",'Record Sheet'!A142)</f>
        <v>E17-001679-AZD3293-AZ13530938-310117-1-Line 141</v>
      </c>
      <c r="R142" s="150" t="str">
        <f t="shared" si="163"/>
        <v>AZD3293</v>
      </c>
      <c r="S142" s="150" t="str">
        <f t="shared" si="164"/>
        <v>E17-001679</v>
      </c>
      <c r="T142" s="150" t="str">
        <f t="shared" si="165"/>
        <v>Holly Carter</v>
      </c>
      <c r="U142" s="150" t="str">
        <f t="shared" si="166"/>
        <v>31-01-17</v>
      </c>
      <c r="V142" s="150" t="str">
        <f t="shared" si="167"/>
        <v>1</v>
      </c>
      <c r="W142" s="150" t="str">
        <f t="shared" si="168"/>
        <v>AZ13530938</v>
      </c>
      <c r="X142" s="150">
        <f t="shared" si="169"/>
        <v>0</v>
      </c>
      <c r="Y142" s="150">
        <f t="shared" si="170"/>
        <v>83</v>
      </c>
      <c r="Z142" s="150" t="str">
        <f t="shared" si="170"/>
        <v>Not Known</v>
      </c>
      <c r="AA142" s="150" t="str">
        <f t="shared" si="171"/>
        <v xml:space="preserve">Manual </v>
      </c>
      <c r="AB142" s="150" t="str">
        <f t="shared" si="172"/>
        <v>Excess Solid Manual</v>
      </c>
      <c r="AC142" s="150">
        <f t="shared" si="173"/>
        <v>0</v>
      </c>
      <c r="AD142" s="150">
        <f t="shared" si="174"/>
        <v>0</v>
      </c>
      <c r="AE142" s="150" t="str">
        <f t="shared" si="175"/>
        <v>No</v>
      </c>
      <c r="AF142" s="150">
        <f t="shared" si="176"/>
        <v>0</v>
      </c>
      <c r="AG142" s="150">
        <f t="shared" si="177"/>
        <v>0</v>
      </c>
      <c r="AH142" s="150" t="str">
        <f t="shared" si="178"/>
        <v>CC1=NC2(N=C1N)c3cc(Br)ccc3CC24CCCCC4</v>
      </c>
      <c r="AI142" s="150">
        <f t="shared" si="179"/>
        <v>5</v>
      </c>
      <c r="AJ142" s="150">
        <f t="shared" si="180"/>
        <v>100</v>
      </c>
      <c r="AK142" s="150">
        <f t="shared" si="181"/>
        <v>31</v>
      </c>
      <c r="AL142" s="150">
        <f t="shared" si="182"/>
        <v>9.9200999999999997</v>
      </c>
      <c r="AM142" s="150">
        <f t="shared" si="183"/>
        <v>0.10080543542907834</v>
      </c>
      <c r="AN142" s="150">
        <f t="shared" si="184"/>
        <v>0.99980000000000002</v>
      </c>
      <c r="AO142" s="150">
        <f t="shared" si="185"/>
        <v>32</v>
      </c>
      <c r="AP142" s="150">
        <f t="shared" si="186"/>
        <v>60</v>
      </c>
      <c r="AQ142" s="150" t="str">
        <f t="shared" si="187"/>
        <v>UPLC</v>
      </c>
      <c r="AR142" s="150" t="str">
        <f t="shared" si="188"/>
        <v>CH238</v>
      </c>
      <c r="AS142" s="150" t="str">
        <f t="shared" si="189"/>
        <v>Single Wavelength</v>
      </c>
      <c r="AT142" s="150" t="str">
        <f t="shared" si="190"/>
        <v>Chan_238,PC_Miscellaneous,AZD3293 - 0938 int - sol</v>
      </c>
      <c r="AU142" s="150" t="str">
        <f t="shared" si="191"/>
        <v>AZD3293 int</v>
      </c>
      <c r="AV142" s="150" t="str">
        <f t="shared" si="192"/>
        <v>HPLC filter vial</v>
      </c>
      <c r="AW142" s="150">
        <f t="shared" si="193"/>
        <v>500</v>
      </c>
      <c r="AX142" s="150">
        <f t="shared" si="194"/>
        <v>50</v>
      </c>
      <c r="AY142" s="150" t="str">
        <f t="shared" si="195"/>
        <v>Vortex</v>
      </c>
      <c r="AZ142" s="150">
        <f t="shared" si="196"/>
        <v>22</v>
      </c>
      <c r="BA142" s="150">
        <f t="shared" si="197"/>
        <v>20</v>
      </c>
      <c r="BB142" s="150">
        <f t="shared" si="198"/>
        <v>600</v>
      </c>
      <c r="BC142" s="150" t="str">
        <f t="shared" si="199"/>
        <v>Filter Vial</v>
      </c>
      <c r="BD142" s="150">
        <f t="shared" si="200"/>
        <v>40</v>
      </c>
      <c r="BE142" s="150">
        <f t="shared" si="201"/>
        <v>1200</v>
      </c>
      <c r="BF142" s="150" t="str">
        <f t="shared" si="202"/>
        <v>Pipette - PDT</v>
      </c>
      <c r="BG142" s="150">
        <f t="shared" si="203"/>
        <v>50</v>
      </c>
      <c r="BH142" s="150">
        <f t="shared" si="204"/>
        <v>0</v>
      </c>
      <c r="BI142" s="150">
        <f t="shared" si="205"/>
        <v>0</v>
      </c>
      <c r="BJ142" s="150" t="str">
        <f t="shared" si="206"/>
        <v>Yes</v>
      </c>
      <c r="BK142" s="150" t="str">
        <f t="shared" si="207"/>
        <v>Yes</v>
      </c>
      <c r="BL142" s="150" t="str">
        <f t="shared" si="208"/>
        <v>Yes</v>
      </c>
      <c r="BM142" s="150" t="str">
        <f t="shared" si="209"/>
        <v>MeCN:Water (50:50)</v>
      </c>
      <c r="BN142" s="150" t="str">
        <f t="shared" si="210"/>
        <v>Pipette - ADT - 6 channel</v>
      </c>
      <c r="BO142" s="150">
        <f t="shared" si="211"/>
        <v>1200</v>
      </c>
      <c r="BP142" s="150">
        <f t="shared" si="212"/>
        <v>0</v>
      </c>
      <c r="BQ142" s="150" t="str">
        <f t="shared" si="213"/>
        <v>No</v>
      </c>
      <c r="BR142" s="150">
        <f t="shared" si="214"/>
        <v>3</v>
      </c>
      <c r="BS142" s="150">
        <f t="shared" si="215"/>
        <v>1</v>
      </c>
      <c r="BT142" s="150">
        <f t="shared" si="216"/>
        <v>284</v>
      </c>
      <c r="BU142" s="150">
        <f t="shared" si="217"/>
        <v>1</v>
      </c>
    </row>
    <row r="143" spans="1:73" x14ac:dyDescent="0.25">
      <c r="A143" s="1">
        <v>142</v>
      </c>
      <c r="C143" t="str">
        <f t="shared" si="160"/>
        <v/>
      </c>
      <c r="D143" t="str">
        <f t="shared" si="161"/>
        <v/>
      </c>
      <c r="E143" t="str">
        <f t="shared" si="162"/>
        <v/>
      </c>
      <c r="F143" s="56" t="e">
        <f>VLOOKUP(C143,'Experimental Design'!$A$2:$C$25,2)</f>
        <v>#N/A</v>
      </c>
      <c r="G143" s="51">
        <f>'Experimental Description'!$B$51</f>
        <v>284</v>
      </c>
      <c r="H143" s="51">
        <f>'Experimental Description'!$B$52</f>
        <v>1</v>
      </c>
      <c r="I143" t="e">
        <f>VLOOKUP(F143,'Experimental Design'!$B$1:$C$25,2)</f>
        <v>#N/A</v>
      </c>
      <c r="K143" s="59">
        <f>J143*Calibration!$L$17</f>
        <v>0</v>
      </c>
      <c r="L143" s="59" t="s">
        <v>277</v>
      </c>
      <c r="M143" s="51" t="s">
        <v>40</v>
      </c>
      <c r="N143" s="56" t="str">
        <f>IF(K143&lt;0.1,"Below LOD",IF(K143&gt;Calibration!$L$20,IF('Record Sheet'!L143="All in solution","Greater than experimental limits","Within experimental limits"),"Within experimental limits"))</f>
        <v>Below LOD</v>
      </c>
      <c r="O143" s="57" t="e">
        <f>VLOOKUP(F143,'Material Form-Pattern'!$A$4:$D$27,4,TRUE)</f>
        <v>#N/A</v>
      </c>
      <c r="Q143" s="150" t="str">
        <f>CONCATENATE('Experimental Description'!$B$3,"-",'Experimental Description'!$B$2,"-",'Experimental Description'!$B$7,"-",'Experimental Description'!$C$5,"-",'Experimental Description'!$B$6,"-","Line ",'Record Sheet'!A143)</f>
        <v>E17-001679-AZD3293-AZ13530938-310117-1-Line 142</v>
      </c>
      <c r="R143" s="150" t="str">
        <f t="shared" si="163"/>
        <v>AZD3293</v>
      </c>
      <c r="S143" s="150" t="str">
        <f t="shared" si="164"/>
        <v>E17-001679</v>
      </c>
      <c r="T143" s="150" t="str">
        <f t="shared" si="165"/>
        <v>Holly Carter</v>
      </c>
      <c r="U143" s="150" t="str">
        <f t="shared" si="166"/>
        <v>31-01-17</v>
      </c>
      <c r="V143" s="150" t="str">
        <f t="shared" si="167"/>
        <v>1</v>
      </c>
      <c r="W143" s="150" t="str">
        <f t="shared" si="168"/>
        <v>AZ13530938</v>
      </c>
      <c r="X143" s="150">
        <f t="shared" si="169"/>
        <v>0</v>
      </c>
      <c r="Y143" s="150">
        <f t="shared" si="170"/>
        <v>83</v>
      </c>
      <c r="Z143" s="150" t="str">
        <f t="shared" si="170"/>
        <v>Not Known</v>
      </c>
      <c r="AA143" s="150" t="str">
        <f t="shared" si="171"/>
        <v xml:space="preserve">Manual </v>
      </c>
      <c r="AB143" s="150" t="str">
        <f t="shared" si="172"/>
        <v>Excess Solid Manual</v>
      </c>
      <c r="AC143" s="150">
        <f t="shared" si="173"/>
        <v>0</v>
      </c>
      <c r="AD143" s="150">
        <f t="shared" si="174"/>
        <v>0</v>
      </c>
      <c r="AE143" s="150" t="str">
        <f t="shared" si="175"/>
        <v>No</v>
      </c>
      <c r="AF143" s="150">
        <f t="shared" si="176"/>
        <v>0</v>
      </c>
      <c r="AG143" s="150">
        <f t="shared" si="177"/>
        <v>0</v>
      </c>
      <c r="AH143" s="150" t="str">
        <f t="shared" si="178"/>
        <v>CC1=NC2(N=C1N)c3cc(Br)ccc3CC24CCCCC4</v>
      </c>
      <c r="AI143" s="150">
        <f t="shared" si="179"/>
        <v>5</v>
      </c>
      <c r="AJ143" s="150">
        <f t="shared" si="180"/>
        <v>100</v>
      </c>
      <c r="AK143" s="150">
        <f t="shared" si="181"/>
        <v>31</v>
      </c>
      <c r="AL143" s="150">
        <f t="shared" si="182"/>
        <v>9.9200999999999997</v>
      </c>
      <c r="AM143" s="150">
        <f t="shared" si="183"/>
        <v>0.10080543542907834</v>
      </c>
      <c r="AN143" s="150">
        <f t="shared" si="184"/>
        <v>0.99980000000000002</v>
      </c>
      <c r="AO143" s="150">
        <f t="shared" si="185"/>
        <v>32</v>
      </c>
      <c r="AP143" s="150">
        <f t="shared" si="186"/>
        <v>60</v>
      </c>
      <c r="AQ143" s="150" t="str">
        <f t="shared" si="187"/>
        <v>UPLC</v>
      </c>
      <c r="AR143" s="150" t="str">
        <f t="shared" si="188"/>
        <v>CH238</v>
      </c>
      <c r="AS143" s="150" t="str">
        <f t="shared" si="189"/>
        <v>Single Wavelength</v>
      </c>
      <c r="AT143" s="150" t="str">
        <f t="shared" si="190"/>
        <v>Chan_238,PC_Miscellaneous,AZD3293 - 0938 int - sol</v>
      </c>
      <c r="AU143" s="150" t="str">
        <f t="shared" si="191"/>
        <v>AZD3293 int</v>
      </c>
      <c r="AV143" s="150" t="str">
        <f t="shared" si="192"/>
        <v>HPLC filter vial</v>
      </c>
      <c r="AW143" s="150">
        <f t="shared" si="193"/>
        <v>500</v>
      </c>
      <c r="AX143" s="150">
        <f t="shared" si="194"/>
        <v>50</v>
      </c>
      <c r="AY143" s="150" t="str">
        <f t="shared" si="195"/>
        <v>Vortex</v>
      </c>
      <c r="AZ143" s="150">
        <f t="shared" si="196"/>
        <v>22</v>
      </c>
      <c r="BA143" s="150">
        <f t="shared" si="197"/>
        <v>20</v>
      </c>
      <c r="BB143" s="150">
        <f t="shared" si="198"/>
        <v>600</v>
      </c>
      <c r="BC143" s="150" t="str">
        <f t="shared" si="199"/>
        <v>Filter Vial</v>
      </c>
      <c r="BD143" s="150">
        <f t="shared" si="200"/>
        <v>40</v>
      </c>
      <c r="BE143" s="150">
        <f t="shared" si="201"/>
        <v>1200</v>
      </c>
      <c r="BF143" s="150" t="str">
        <f t="shared" si="202"/>
        <v>Pipette - PDT</v>
      </c>
      <c r="BG143" s="150">
        <f t="shared" si="203"/>
        <v>50</v>
      </c>
      <c r="BH143" s="150">
        <f t="shared" si="204"/>
        <v>0</v>
      </c>
      <c r="BI143" s="150">
        <f t="shared" si="205"/>
        <v>0</v>
      </c>
      <c r="BJ143" s="150" t="str">
        <f t="shared" si="206"/>
        <v>Yes</v>
      </c>
      <c r="BK143" s="150" t="str">
        <f t="shared" si="207"/>
        <v>Yes</v>
      </c>
      <c r="BL143" s="150" t="str">
        <f t="shared" si="208"/>
        <v>Yes</v>
      </c>
      <c r="BM143" s="150" t="str">
        <f t="shared" si="209"/>
        <v>MeCN:Water (50:50)</v>
      </c>
      <c r="BN143" s="150" t="str">
        <f t="shared" si="210"/>
        <v>Pipette - ADT - 6 channel</v>
      </c>
      <c r="BO143" s="150">
        <f t="shared" si="211"/>
        <v>1200</v>
      </c>
      <c r="BP143" s="150">
        <f t="shared" si="212"/>
        <v>0</v>
      </c>
      <c r="BQ143" s="150" t="str">
        <f t="shared" si="213"/>
        <v>No</v>
      </c>
      <c r="BR143" s="150">
        <f t="shared" si="214"/>
        <v>3</v>
      </c>
      <c r="BS143" s="150">
        <f t="shared" si="215"/>
        <v>1</v>
      </c>
      <c r="BT143" s="150">
        <f t="shared" si="216"/>
        <v>284</v>
      </c>
      <c r="BU143" s="150">
        <f t="shared" si="217"/>
        <v>1</v>
      </c>
    </row>
    <row r="144" spans="1:73" x14ac:dyDescent="0.25">
      <c r="A144" s="1">
        <v>143</v>
      </c>
      <c r="C144" t="str">
        <f t="shared" si="160"/>
        <v/>
      </c>
      <c r="D144" t="str">
        <f t="shared" si="161"/>
        <v/>
      </c>
      <c r="E144" t="str">
        <f t="shared" si="162"/>
        <v/>
      </c>
      <c r="F144" s="56" t="e">
        <f>VLOOKUP(C144,'Experimental Design'!$A$2:$C$25,2)</f>
        <v>#N/A</v>
      </c>
      <c r="G144" s="51">
        <f>'Experimental Description'!$B$51</f>
        <v>284</v>
      </c>
      <c r="H144" s="51">
        <f>'Experimental Description'!$B$52</f>
        <v>1</v>
      </c>
      <c r="I144" t="e">
        <f>VLOOKUP(F144,'Experimental Design'!$B$1:$C$25,2)</f>
        <v>#N/A</v>
      </c>
      <c r="K144" s="59">
        <f>J144*Calibration!$L$17</f>
        <v>0</v>
      </c>
      <c r="L144" s="59" t="s">
        <v>277</v>
      </c>
      <c r="M144" s="51" t="s">
        <v>40</v>
      </c>
      <c r="N144" s="56" t="str">
        <f>IF(K144&lt;0.1,"Below LOD",IF(K144&gt;Calibration!$L$20,IF('Record Sheet'!L144="All in solution","Greater than experimental limits","Within experimental limits"),"Within experimental limits"))</f>
        <v>Below LOD</v>
      </c>
      <c r="O144" s="57" t="e">
        <f>VLOOKUP(F144,'Material Form-Pattern'!$A$4:$D$27,4,TRUE)</f>
        <v>#N/A</v>
      </c>
      <c r="Q144" s="150" t="str">
        <f>CONCATENATE('Experimental Description'!$B$3,"-",'Experimental Description'!$B$2,"-",'Experimental Description'!$B$7,"-",'Experimental Description'!$C$5,"-",'Experimental Description'!$B$6,"-","Line ",'Record Sheet'!A144)</f>
        <v>E17-001679-AZD3293-AZ13530938-310117-1-Line 143</v>
      </c>
      <c r="R144" s="150" t="str">
        <f t="shared" si="163"/>
        <v>AZD3293</v>
      </c>
      <c r="S144" s="150" t="str">
        <f t="shared" si="164"/>
        <v>E17-001679</v>
      </c>
      <c r="T144" s="150" t="str">
        <f t="shared" si="165"/>
        <v>Holly Carter</v>
      </c>
      <c r="U144" s="150" t="str">
        <f t="shared" si="166"/>
        <v>31-01-17</v>
      </c>
      <c r="V144" s="150" t="str">
        <f t="shared" si="167"/>
        <v>1</v>
      </c>
      <c r="W144" s="150" t="str">
        <f t="shared" si="168"/>
        <v>AZ13530938</v>
      </c>
      <c r="X144" s="150">
        <f t="shared" si="169"/>
        <v>0</v>
      </c>
      <c r="Y144" s="150">
        <f t="shared" si="170"/>
        <v>83</v>
      </c>
      <c r="Z144" s="150" t="str">
        <f t="shared" si="170"/>
        <v>Not Known</v>
      </c>
      <c r="AA144" s="150" t="str">
        <f t="shared" si="171"/>
        <v xml:space="preserve">Manual </v>
      </c>
      <c r="AB144" s="150" t="str">
        <f t="shared" si="172"/>
        <v>Excess Solid Manual</v>
      </c>
      <c r="AC144" s="150">
        <f t="shared" si="173"/>
        <v>0</v>
      </c>
      <c r="AD144" s="150">
        <f t="shared" si="174"/>
        <v>0</v>
      </c>
      <c r="AE144" s="150" t="str">
        <f t="shared" si="175"/>
        <v>No</v>
      </c>
      <c r="AF144" s="150">
        <f t="shared" si="176"/>
        <v>0</v>
      </c>
      <c r="AG144" s="150">
        <f t="shared" si="177"/>
        <v>0</v>
      </c>
      <c r="AH144" s="150" t="str">
        <f t="shared" si="178"/>
        <v>CC1=NC2(N=C1N)c3cc(Br)ccc3CC24CCCCC4</v>
      </c>
      <c r="AI144" s="150">
        <f t="shared" si="179"/>
        <v>5</v>
      </c>
      <c r="AJ144" s="150">
        <f t="shared" si="180"/>
        <v>100</v>
      </c>
      <c r="AK144" s="150">
        <f t="shared" si="181"/>
        <v>31</v>
      </c>
      <c r="AL144" s="150">
        <f t="shared" si="182"/>
        <v>9.9200999999999997</v>
      </c>
      <c r="AM144" s="150">
        <f t="shared" si="183"/>
        <v>0.10080543542907834</v>
      </c>
      <c r="AN144" s="150">
        <f t="shared" si="184"/>
        <v>0.99980000000000002</v>
      </c>
      <c r="AO144" s="150">
        <f t="shared" si="185"/>
        <v>32</v>
      </c>
      <c r="AP144" s="150">
        <f t="shared" si="186"/>
        <v>60</v>
      </c>
      <c r="AQ144" s="150" t="str">
        <f t="shared" si="187"/>
        <v>UPLC</v>
      </c>
      <c r="AR144" s="150" t="str">
        <f t="shared" si="188"/>
        <v>CH238</v>
      </c>
      <c r="AS144" s="150" t="str">
        <f t="shared" si="189"/>
        <v>Single Wavelength</v>
      </c>
      <c r="AT144" s="150" t="str">
        <f t="shared" si="190"/>
        <v>Chan_238,PC_Miscellaneous,AZD3293 - 0938 int - sol</v>
      </c>
      <c r="AU144" s="150" t="str">
        <f t="shared" si="191"/>
        <v>AZD3293 int</v>
      </c>
      <c r="AV144" s="150" t="str">
        <f t="shared" si="192"/>
        <v>HPLC filter vial</v>
      </c>
      <c r="AW144" s="150">
        <f t="shared" si="193"/>
        <v>500</v>
      </c>
      <c r="AX144" s="150">
        <f t="shared" si="194"/>
        <v>50</v>
      </c>
      <c r="AY144" s="150" t="str">
        <f t="shared" si="195"/>
        <v>Vortex</v>
      </c>
      <c r="AZ144" s="150">
        <f t="shared" si="196"/>
        <v>22</v>
      </c>
      <c r="BA144" s="150">
        <f t="shared" si="197"/>
        <v>20</v>
      </c>
      <c r="BB144" s="150">
        <f t="shared" si="198"/>
        <v>600</v>
      </c>
      <c r="BC144" s="150" t="str">
        <f t="shared" si="199"/>
        <v>Filter Vial</v>
      </c>
      <c r="BD144" s="150">
        <f t="shared" si="200"/>
        <v>40</v>
      </c>
      <c r="BE144" s="150">
        <f t="shared" si="201"/>
        <v>1200</v>
      </c>
      <c r="BF144" s="150" t="str">
        <f t="shared" si="202"/>
        <v>Pipette - PDT</v>
      </c>
      <c r="BG144" s="150">
        <f t="shared" si="203"/>
        <v>50</v>
      </c>
      <c r="BH144" s="150">
        <f t="shared" si="204"/>
        <v>0</v>
      </c>
      <c r="BI144" s="150">
        <f t="shared" si="205"/>
        <v>0</v>
      </c>
      <c r="BJ144" s="150" t="str">
        <f t="shared" si="206"/>
        <v>Yes</v>
      </c>
      <c r="BK144" s="150" t="str">
        <f t="shared" si="207"/>
        <v>Yes</v>
      </c>
      <c r="BL144" s="150" t="str">
        <f t="shared" si="208"/>
        <v>Yes</v>
      </c>
      <c r="BM144" s="150" t="str">
        <f t="shared" si="209"/>
        <v>MeCN:Water (50:50)</v>
      </c>
      <c r="BN144" s="150" t="str">
        <f t="shared" si="210"/>
        <v>Pipette - ADT - 6 channel</v>
      </c>
      <c r="BO144" s="150">
        <f t="shared" si="211"/>
        <v>1200</v>
      </c>
      <c r="BP144" s="150">
        <f t="shared" si="212"/>
        <v>0</v>
      </c>
      <c r="BQ144" s="150" t="str">
        <f t="shared" si="213"/>
        <v>No</v>
      </c>
      <c r="BR144" s="150">
        <f t="shared" si="214"/>
        <v>3</v>
      </c>
      <c r="BS144" s="150">
        <f t="shared" si="215"/>
        <v>1</v>
      </c>
      <c r="BT144" s="150">
        <f t="shared" si="216"/>
        <v>284</v>
      </c>
      <c r="BU144" s="150">
        <f t="shared" si="217"/>
        <v>1</v>
      </c>
    </row>
    <row r="145" spans="1:73" x14ac:dyDescent="0.25">
      <c r="A145" s="1">
        <v>144</v>
      </c>
      <c r="C145" t="str">
        <f t="shared" si="160"/>
        <v/>
      </c>
      <c r="D145" t="str">
        <f t="shared" si="161"/>
        <v/>
      </c>
      <c r="E145" t="str">
        <f t="shared" si="162"/>
        <v/>
      </c>
      <c r="F145" s="56" t="e">
        <f>VLOOKUP(C145,'Experimental Design'!$A$2:$C$25,2)</f>
        <v>#N/A</v>
      </c>
      <c r="G145" s="51">
        <f>'Experimental Description'!$B$51</f>
        <v>284</v>
      </c>
      <c r="H145" s="51">
        <f>'Experimental Description'!$B$52</f>
        <v>1</v>
      </c>
      <c r="I145" t="e">
        <f>VLOOKUP(F145,'Experimental Design'!$B$1:$C$25,2)</f>
        <v>#N/A</v>
      </c>
      <c r="K145" s="59">
        <f>J145*Calibration!$L$17</f>
        <v>0</v>
      </c>
      <c r="L145" s="59" t="s">
        <v>277</v>
      </c>
      <c r="M145" s="51" t="s">
        <v>40</v>
      </c>
      <c r="N145" s="56" t="str">
        <f>IF(K145&lt;0.1,"Below LOD",IF(K145&gt;Calibration!$L$20,IF('Record Sheet'!L145="All in solution","Greater than experimental limits","Within experimental limits"),"Within experimental limits"))</f>
        <v>Below LOD</v>
      </c>
      <c r="O145" s="57" t="e">
        <f>VLOOKUP(F145,'Material Form-Pattern'!$A$4:$D$27,4,TRUE)</f>
        <v>#N/A</v>
      </c>
      <c r="Q145" s="150" t="str">
        <f>CONCATENATE('Experimental Description'!$B$3,"-",'Experimental Description'!$B$2,"-",'Experimental Description'!$B$7,"-",'Experimental Description'!$C$5,"-",'Experimental Description'!$B$6,"-","Line ",'Record Sheet'!A145)</f>
        <v>E17-001679-AZD3293-AZ13530938-310117-1-Line 144</v>
      </c>
      <c r="R145" s="150" t="str">
        <f t="shared" si="163"/>
        <v>AZD3293</v>
      </c>
      <c r="S145" s="150" t="str">
        <f t="shared" si="164"/>
        <v>E17-001679</v>
      </c>
      <c r="T145" s="150" t="str">
        <f t="shared" si="165"/>
        <v>Holly Carter</v>
      </c>
      <c r="U145" s="150" t="str">
        <f t="shared" si="166"/>
        <v>31-01-17</v>
      </c>
      <c r="V145" s="150" t="str">
        <f t="shared" si="167"/>
        <v>1</v>
      </c>
      <c r="W145" s="150" t="str">
        <f t="shared" si="168"/>
        <v>AZ13530938</v>
      </c>
      <c r="X145" s="150">
        <f t="shared" si="169"/>
        <v>0</v>
      </c>
      <c r="Y145" s="150">
        <f t="shared" si="170"/>
        <v>83</v>
      </c>
      <c r="Z145" s="150" t="str">
        <f t="shared" si="170"/>
        <v>Not Known</v>
      </c>
      <c r="AA145" s="150" t="str">
        <f t="shared" si="171"/>
        <v xml:space="preserve">Manual </v>
      </c>
      <c r="AB145" s="150" t="str">
        <f t="shared" si="172"/>
        <v>Excess Solid Manual</v>
      </c>
      <c r="AC145" s="150">
        <f t="shared" si="173"/>
        <v>0</v>
      </c>
      <c r="AD145" s="150">
        <f t="shared" si="174"/>
        <v>0</v>
      </c>
      <c r="AE145" s="150" t="str">
        <f t="shared" si="175"/>
        <v>No</v>
      </c>
      <c r="AF145" s="150">
        <f t="shared" si="176"/>
        <v>0</v>
      </c>
      <c r="AG145" s="150">
        <f t="shared" si="177"/>
        <v>0</v>
      </c>
      <c r="AH145" s="150" t="str">
        <f t="shared" si="178"/>
        <v>CC1=NC2(N=C1N)c3cc(Br)ccc3CC24CCCCC4</v>
      </c>
      <c r="AI145" s="150">
        <f t="shared" si="179"/>
        <v>5</v>
      </c>
      <c r="AJ145" s="150">
        <f t="shared" si="180"/>
        <v>100</v>
      </c>
      <c r="AK145" s="150">
        <f t="shared" si="181"/>
        <v>31</v>
      </c>
      <c r="AL145" s="150">
        <f t="shared" si="182"/>
        <v>9.9200999999999997</v>
      </c>
      <c r="AM145" s="150">
        <f t="shared" si="183"/>
        <v>0.10080543542907834</v>
      </c>
      <c r="AN145" s="150">
        <f t="shared" si="184"/>
        <v>0.99980000000000002</v>
      </c>
      <c r="AO145" s="150">
        <f t="shared" si="185"/>
        <v>32</v>
      </c>
      <c r="AP145" s="150">
        <f t="shared" si="186"/>
        <v>60</v>
      </c>
      <c r="AQ145" s="150" t="str">
        <f t="shared" si="187"/>
        <v>UPLC</v>
      </c>
      <c r="AR145" s="150" t="str">
        <f t="shared" si="188"/>
        <v>CH238</v>
      </c>
      <c r="AS145" s="150" t="str">
        <f t="shared" si="189"/>
        <v>Single Wavelength</v>
      </c>
      <c r="AT145" s="150" t="str">
        <f t="shared" si="190"/>
        <v>Chan_238,PC_Miscellaneous,AZD3293 - 0938 int - sol</v>
      </c>
      <c r="AU145" s="150" t="str">
        <f t="shared" si="191"/>
        <v>AZD3293 int</v>
      </c>
      <c r="AV145" s="150" t="str">
        <f t="shared" si="192"/>
        <v>HPLC filter vial</v>
      </c>
      <c r="AW145" s="150">
        <f t="shared" si="193"/>
        <v>500</v>
      </c>
      <c r="AX145" s="150">
        <f t="shared" si="194"/>
        <v>50</v>
      </c>
      <c r="AY145" s="150" t="str">
        <f t="shared" si="195"/>
        <v>Vortex</v>
      </c>
      <c r="AZ145" s="150">
        <f t="shared" si="196"/>
        <v>22</v>
      </c>
      <c r="BA145" s="150">
        <f t="shared" si="197"/>
        <v>20</v>
      </c>
      <c r="BB145" s="150">
        <f t="shared" si="198"/>
        <v>600</v>
      </c>
      <c r="BC145" s="150" t="str">
        <f t="shared" si="199"/>
        <v>Filter Vial</v>
      </c>
      <c r="BD145" s="150">
        <f t="shared" si="200"/>
        <v>40</v>
      </c>
      <c r="BE145" s="150">
        <f t="shared" si="201"/>
        <v>1200</v>
      </c>
      <c r="BF145" s="150" t="str">
        <f t="shared" si="202"/>
        <v>Pipette - PDT</v>
      </c>
      <c r="BG145" s="150">
        <f t="shared" si="203"/>
        <v>50</v>
      </c>
      <c r="BH145" s="150">
        <f t="shared" si="204"/>
        <v>0</v>
      </c>
      <c r="BI145" s="150">
        <f t="shared" si="205"/>
        <v>0</v>
      </c>
      <c r="BJ145" s="150" t="str">
        <f t="shared" si="206"/>
        <v>Yes</v>
      </c>
      <c r="BK145" s="150" t="str">
        <f t="shared" si="207"/>
        <v>Yes</v>
      </c>
      <c r="BL145" s="150" t="str">
        <f t="shared" si="208"/>
        <v>Yes</v>
      </c>
      <c r="BM145" s="150" t="str">
        <f t="shared" si="209"/>
        <v>MeCN:Water (50:50)</v>
      </c>
      <c r="BN145" s="150" t="str">
        <f t="shared" si="210"/>
        <v>Pipette - ADT - 6 channel</v>
      </c>
      <c r="BO145" s="150">
        <f t="shared" si="211"/>
        <v>1200</v>
      </c>
      <c r="BP145" s="150">
        <f t="shared" si="212"/>
        <v>0</v>
      </c>
      <c r="BQ145" s="150" t="str">
        <f t="shared" si="213"/>
        <v>No</v>
      </c>
      <c r="BR145" s="150">
        <f t="shared" si="214"/>
        <v>3</v>
      </c>
      <c r="BS145" s="150">
        <f t="shared" si="215"/>
        <v>1</v>
      </c>
      <c r="BT145" s="150">
        <f t="shared" si="216"/>
        <v>284</v>
      </c>
      <c r="BU145" s="150">
        <f t="shared" si="217"/>
        <v>1</v>
      </c>
    </row>
    <row r="146" spans="1:73" x14ac:dyDescent="0.25">
      <c r="A146" s="1">
        <v>145</v>
      </c>
      <c r="C146" t="str">
        <f t="shared" si="160"/>
        <v/>
      </c>
      <c r="D146" t="str">
        <f t="shared" si="161"/>
        <v/>
      </c>
      <c r="E146" t="str">
        <f t="shared" si="162"/>
        <v/>
      </c>
      <c r="F146" s="56" t="e">
        <f>VLOOKUP(C146,'Experimental Design'!$A$2:$C$25,2)</f>
        <v>#N/A</v>
      </c>
      <c r="G146" s="51">
        <f>'Experimental Description'!$B$51</f>
        <v>284</v>
      </c>
      <c r="H146" s="51">
        <f>'Experimental Description'!$B$52</f>
        <v>1</v>
      </c>
      <c r="I146" t="e">
        <f>VLOOKUP(F146,'Experimental Design'!$B$1:$C$25,2)</f>
        <v>#N/A</v>
      </c>
      <c r="K146" s="59">
        <f>J146*Calibration!$L$17</f>
        <v>0</v>
      </c>
      <c r="L146" s="59" t="s">
        <v>277</v>
      </c>
      <c r="M146" s="51" t="s">
        <v>40</v>
      </c>
      <c r="N146" s="56" t="str">
        <f>IF(K146&lt;0.1,"Below LOD",IF(K146&gt;Calibration!$L$20,IF('Record Sheet'!L146="All in solution","Greater than experimental limits","Within experimental limits"),"Within experimental limits"))</f>
        <v>Below LOD</v>
      </c>
      <c r="O146" s="57" t="e">
        <f>VLOOKUP(F146,'Material Form-Pattern'!$A$4:$D$27,4,TRUE)</f>
        <v>#N/A</v>
      </c>
      <c r="Q146" s="150" t="str">
        <f>CONCATENATE('Experimental Description'!$B$3,"-",'Experimental Description'!$B$2,"-",'Experimental Description'!$B$7,"-",'Experimental Description'!$C$5,"-",'Experimental Description'!$B$6,"-","Line ",'Record Sheet'!A146)</f>
        <v>E17-001679-AZD3293-AZ13530938-310117-1-Line 145</v>
      </c>
      <c r="R146" s="150" t="str">
        <f t="shared" si="163"/>
        <v>AZD3293</v>
      </c>
      <c r="S146" s="150" t="str">
        <f t="shared" si="164"/>
        <v>E17-001679</v>
      </c>
      <c r="T146" s="150" t="str">
        <f t="shared" si="165"/>
        <v>Holly Carter</v>
      </c>
      <c r="U146" s="150" t="str">
        <f t="shared" si="166"/>
        <v>31-01-17</v>
      </c>
      <c r="V146" s="150" t="str">
        <f t="shared" si="167"/>
        <v>1</v>
      </c>
      <c r="W146" s="150" t="str">
        <f t="shared" si="168"/>
        <v>AZ13530938</v>
      </c>
      <c r="X146" s="150">
        <f t="shared" si="169"/>
        <v>0</v>
      </c>
      <c r="Y146" s="150">
        <f t="shared" si="170"/>
        <v>83</v>
      </c>
      <c r="Z146" s="150" t="str">
        <f t="shared" si="170"/>
        <v>Not Known</v>
      </c>
      <c r="AA146" s="150" t="str">
        <f t="shared" si="171"/>
        <v xml:space="preserve">Manual </v>
      </c>
      <c r="AB146" s="150" t="str">
        <f t="shared" si="172"/>
        <v>Excess Solid Manual</v>
      </c>
      <c r="AC146" s="150">
        <f t="shared" si="173"/>
        <v>0</v>
      </c>
      <c r="AD146" s="150">
        <f t="shared" si="174"/>
        <v>0</v>
      </c>
      <c r="AE146" s="150" t="str">
        <f t="shared" si="175"/>
        <v>No</v>
      </c>
      <c r="AF146" s="150">
        <f t="shared" si="176"/>
        <v>0</v>
      </c>
      <c r="AG146" s="150">
        <f t="shared" si="177"/>
        <v>0</v>
      </c>
      <c r="AH146" s="150" t="str">
        <f t="shared" si="178"/>
        <v>CC1=NC2(N=C1N)c3cc(Br)ccc3CC24CCCCC4</v>
      </c>
      <c r="AI146" s="150">
        <f t="shared" si="179"/>
        <v>5</v>
      </c>
      <c r="AJ146" s="150">
        <f t="shared" si="180"/>
        <v>100</v>
      </c>
      <c r="AK146" s="150">
        <f t="shared" si="181"/>
        <v>31</v>
      </c>
      <c r="AL146" s="150">
        <f t="shared" si="182"/>
        <v>9.9200999999999997</v>
      </c>
      <c r="AM146" s="150">
        <f t="shared" si="183"/>
        <v>0.10080543542907834</v>
      </c>
      <c r="AN146" s="150">
        <f t="shared" si="184"/>
        <v>0.99980000000000002</v>
      </c>
      <c r="AO146" s="150">
        <f t="shared" si="185"/>
        <v>32</v>
      </c>
      <c r="AP146" s="150">
        <f t="shared" si="186"/>
        <v>60</v>
      </c>
      <c r="AQ146" s="150" t="str">
        <f t="shared" si="187"/>
        <v>UPLC</v>
      </c>
      <c r="AR146" s="150" t="str">
        <f t="shared" si="188"/>
        <v>CH238</v>
      </c>
      <c r="AS146" s="150" t="str">
        <f t="shared" si="189"/>
        <v>Single Wavelength</v>
      </c>
      <c r="AT146" s="150" t="str">
        <f t="shared" si="190"/>
        <v>Chan_238,PC_Miscellaneous,AZD3293 - 0938 int - sol</v>
      </c>
      <c r="AU146" s="150" t="str">
        <f t="shared" si="191"/>
        <v>AZD3293 int</v>
      </c>
      <c r="AV146" s="150" t="str">
        <f t="shared" si="192"/>
        <v>HPLC filter vial</v>
      </c>
      <c r="AW146" s="150">
        <f t="shared" si="193"/>
        <v>500</v>
      </c>
      <c r="AX146" s="150">
        <f t="shared" si="194"/>
        <v>50</v>
      </c>
      <c r="AY146" s="150" t="str">
        <f t="shared" si="195"/>
        <v>Vortex</v>
      </c>
      <c r="AZ146" s="150">
        <f t="shared" si="196"/>
        <v>22</v>
      </c>
      <c r="BA146" s="150">
        <f t="shared" si="197"/>
        <v>20</v>
      </c>
      <c r="BB146" s="150">
        <f t="shared" si="198"/>
        <v>600</v>
      </c>
      <c r="BC146" s="150" t="str">
        <f t="shared" si="199"/>
        <v>Filter Vial</v>
      </c>
      <c r="BD146" s="150">
        <f t="shared" si="200"/>
        <v>40</v>
      </c>
      <c r="BE146" s="150">
        <f t="shared" si="201"/>
        <v>1200</v>
      </c>
      <c r="BF146" s="150" t="str">
        <f t="shared" si="202"/>
        <v>Pipette - PDT</v>
      </c>
      <c r="BG146" s="150">
        <f t="shared" si="203"/>
        <v>50</v>
      </c>
      <c r="BH146" s="150">
        <f t="shared" si="204"/>
        <v>0</v>
      </c>
      <c r="BI146" s="150">
        <f t="shared" si="205"/>
        <v>0</v>
      </c>
      <c r="BJ146" s="150" t="str">
        <f t="shared" si="206"/>
        <v>Yes</v>
      </c>
      <c r="BK146" s="150" t="str">
        <f t="shared" si="207"/>
        <v>Yes</v>
      </c>
      <c r="BL146" s="150" t="str">
        <f t="shared" si="208"/>
        <v>Yes</v>
      </c>
      <c r="BM146" s="150" t="str">
        <f t="shared" si="209"/>
        <v>MeCN:Water (50:50)</v>
      </c>
      <c r="BN146" s="150" t="str">
        <f t="shared" si="210"/>
        <v>Pipette - ADT - 6 channel</v>
      </c>
      <c r="BO146" s="150">
        <f t="shared" si="211"/>
        <v>1200</v>
      </c>
      <c r="BP146" s="150">
        <f t="shared" si="212"/>
        <v>0</v>
      </c>
      <c r="BQ146" s="150" t="str">
        <f t="shared" si="213"/>
        <v>No</v>
      </c>
      <c r="BR146" s="150">
        <f t="shared" si="214"/>
        <v>3</v>
      </c>
      <c r="BS146" s="150">
        <f t="shared" si="215"/>
        <v>1</v>
      </c>
      <c r="BT146" s="150">
        <f t="shared" si="216"/>
        <v>284</v>
      </c>
      <c r="BU146" s="150">
        <f t="shared" si="217"/>
        <v>1</v>
      </c>
    </row>
    <row r="147" spans="1:73" x14ac:dyDescent="0.25">
      <c r="A147" s="1">
        <v>146</v>
      </c>
      <c r="C147" t="str">
        <f t="shared" si="160"/>
        <v/>
      </c>
      <c r="D147" t="str">
        <f t="shared" si="161"/>
        <v/>
      </c>
      <c r="E147" t="str">
        <f t="shared" si="162"/>
        <v/>
      </c>
      <c r="F147" s="56" t="e">
        <f>VLOOKUP(C147,'Experimental Design'!$A$2:$C$25,2)</f>
        <v>#N/A</v>
      </c>
      <c r="G147" s="51">
        <f>'Experimental Description'!$B$51</f>
        <v>284</v>
      </c>
      <c r="H147" s="51">
        <f>'Experimental Description'!$B$52</f>
        <v>1</v>
      </c>
      <c r="I147" t="e">
        <f>VLOOKUP(F147,'Experimental Design'!$B$1:$C$25,2)</f>
        <v>#N/A</v>
      </c>
      <c r="K147" s="59">
        <f>J147*Calibration!$L$17</f>
        <v>0</v>
      </c>
      <c r="L147" s="59" t="s">
        <v>277</v>
      </c>
      <c r="M147" s="51" t="s">
        <v>40</v>
      </c>
      <c r="N147" s="56" t="str">
        <f>IF(K147&lt;0.1,"Below LOD",IF(K147&gt;Calibration!$L$20,IF('Record Sheet'!L147="All in solution","Greater than experimental limits","Within experimental limits"),"Within experimental limits"))</f>
        <v>Below LOD</v>
      </c>
      <c r="O147" s="57" t="e">
        <f>VLOOKUP(F147,'Material Form-Pattern'!$A$4:$D$27,4,TRUE)</f>
        <v>#N/A</v>
      </c>
      <c r="Q147" s="150" t="str">
        <f>CONCATENATE('Experimental Description'!$B$3,"-",'Experimental Description'!$B$2,"-",'Experimental Description'!$B$7,"-",'Experimental Description'!$C$5,"-",'Experimental Description'!$B$6,"-","Line ",'Record Sheet'!A147)</f>
        <v>E17-001679-AZD3293-AZ13530938-310117-1-Line 146</v>
      </c>
      <c r="R147" s="150" t="str">
        <f t="shared" si="163"/>
        <v>AZD3293</v>
      </c>
      <c r="S147" s="150" t="str">
        <f t="shared" si="164"/>
        <v>E17-001679</v>
      </c>
      <c r="T147" s="150" t="str">
        <f t="shared" si="165"/>
        <v>Holly Carter</v>
      </c>
      <c r="U147" s="150" t="str">
        <f t="shared" si="166"/>
        <v>31-01-17</v>
      </c>
      <c r="V147" s="150" t="str">
        <f t="shared" si="167"/>
        <v>1</v>
      </c>
      <c r="W147" s="150" t="str">
        <f t="shared" si="168"/>
        <v>AZ13530938</v>
      </c>
      <c r="X147" s="150">
        <f t="shared" si="169"/>
        <v>0</v>
      </c>
      <c r="Y147" s="150">
        <f t="shared" si="170"/>
        <v>83</v>
      </c>
      <c r="Z147" s="150" t="str">
        <f t="shared" si="170"/>
        <v>Not Known</v>
      </c>
      <c r="AA147" s="150" t="str">
        <f t="shared" si="171"/>
        <v xml:space="preserve">Manual </v>
      </c>
      <c r="AB147" s="150" t="str">
        <f t="shared" si="172"/>
        <v>Excess Solid Manual</v>
      </c>
      <c r="AC147" s="150">
        <f t="shared" si="173"/>
        <v>0</v>
      </c>
      <c r="AD147" s="150">
        <f t="shared" si="174"/>
        <v>0</v>
      </c>
      <c r="AE147" s="150" t="str">
        <f t="shared" si="175"/>
        <v>No</v>
      </c>
      <c r="AF147" s="150">
        <f t="shared" si="176"/>
        <v>0</v>
      </c>
      <c r="AG147" s="150">
        <f t="shared" si="177"/>
        <v>0</v>
      </c>
      <c r="AH147" s="150" t="str">
        <f t="shared" si="178"/>
        <v>CC1=NC2(N=C1N)c3cc(Br)ccc3CC24CCCCC4</v>
      </c>
      <c r="AI147" s="150">
        <f t="shared" si="179"/>
        <v>5</v>
      </c>
      <c r="AJ147" s="150">
        <f t="shared" si="180"/>
        <v>100</v>
      </c>
      <c r="AK147" s="150">
        <f t="shared" si="181"/>
        <v>31</v>
      </c>
      <c r="AL147" s="150">
        <f t="shared" si="182"/>
        <v>9.9200999999999997</v>
      </c>
      <c r="AM147" s="150">
        <f t="shared" si="183"/>
        <v>0.10080543542907834</v>
      </c>
      <c r="AN147" s="150">
        <f t="shared" si="184"/>
        <v>0.99980000000000002</v>
      </c>
      <c r="AO147" s="150">
        <f t="shared" si="185"/>
        <v>32</v>
      </c>
      <c r="AP147" s="150">
        <f t="shared" si="186"/>
        <v>60</v>
      </c>
      <c r="AQ147" s="150" t="str">
        <f t="shared" si="187"/>
        <v>UPLC</v>
      </c>
      <c r="AR147" s="150" t="str">
        <f t="shared" si="188"/>
        <v>CH238</v>
      </c>
      <c r="AS147" s="150" t="str">
        <f t="shared" si="189"/>
        <v>Single Wavelength</v>
      </c>
      <c r="AT147" s="150" t="str">
        <f t="shared" si="190"/>
        <v>Chan_238,PC_Miscellaneous,AZD3293 - 0938 int - sol</v>
      </c>
      <c r="AU147" s="150" t="str">
        <f t="shared" si="191"/>
        <v>AZD3293 int</v>
      </c>
      <c r="AV147" s="150" t="str">
        <f t="shared" si="192"/>
        <v>HPLC filter vial</v>
      </c>
      <c r="AW147" s="150">
        <f t="shared" si="193"/>
        <v>500</v>
      </c>
      <c r="AX147" s="150">
        <f t="shared" si="194"/>
        <v>50</v>
      </c>
      <c r="AY147" s="150" t="str">
        <f t="shared" si="195"/>
        <v>Vortex</v>
      </c>
      <c r="AZ147" s="150">
        <f t="shared" si="196"/>
        <v>22</v>
      </c>
      <c r="BA147" s="150">
        <f t="shared" si="197"/>
        <v>20</v>
      </c>
      <c r="BB147" s="150">
        <f t="shared" si="198"/>
        <v>600</v>
      </c>
      <c r="BC147" s="150" t="str">
        <f t="shared" si="199"/>
        <v>Filter Vial</v>
      </c>
      <c r="BD147" s="150">
        <f t="shared" si="200"/>
        <v>40</v>
      </c>
      <c r="BE147" s="150">
        <f t="shared" si="201"/>
        <v>1200</v>
      </c>
      <c r="BF147" s="150" t="str">
        <f t="shared" si="202"/>
        <v>Pipette - PDT</v>
      </c>
      <c r="BG147" s="150">
        <f t="shared" si="203"/>
        <v>50</v>
      </c>
      <c r="BH147" s="150">
        <f t="shared" si="204"/>
        <v>0</v>
      </c>
      <c r="BI147" s="150">
        <f t="shared" si="205"/>
        <v>0</v>
      </c>
      <c r="BJ147" s="150" t="str">
        <f t="shared" si="206"/>
        <v>Yes</v>
      </c>
      <c r="BK147" s="150" t="str">
        <f t="shared" si="207"/>
        <v>Yes</v>
      </c>
      <c r="BL147" s="150" t="str">
        <f t="shared" si="208"/>
        <v>Yes</v>
      </c>
      <c r="BM147" s="150" t="str">
        <f t="shared" si="209"/>
        <v>MeCN:Water (50:50)</v>
      </c>
      <c r="BN147" s="150" t="str">
        <f t="shared" si="210"/>
        <v>Pipette - ADT - 6 channel</v>
      </c>
      <c r="BO147" s="150">
        <f t="shared" si="211"/>
        <v>1200</v>
      </c>
      <c r="BP147" s="150">
        <f t="shared" si="212"/>
        <v>0</v>
      </c>
      <c r="BQ147" s="150" t="str">
        <f t="shared" si="213"/>
        <v>No</v>
      </c>
      <c r="BR147" s="150">
        <f t="shared" si="214"/>
        <v>3</v>
      </c>
      <c r="BS147" s="150">
        <f t="shared" si="215"/>
        <v>1</v>
      </c>
      <c r="BT147" s="150">
        <f t="shared" si="216"/>
        <v>284</v>
      </c>
      <c r="BU147" s="150">
        <f t="shared" si="217"/>
        <v>1</v>
      </c>
    </row>
    <row r="148" spans="1:73" x14ac:dyDescent="0.25">
      <c r="A148" s="1">
        <v>147</v>
      </c>
      <c r="C148" t="str">
        <f t="shared" si="160"/>
        <v/>
      </c>
      <c r="D148" t="str">
        <f t="shared" si="161"/>
        <v/>
      </c>
      <c r="E148" t="str">
        <f t="shared" si="162"/>
        <v/>
      </c>
      <c r="F148" s="56" t="e">
        <f>VLOOKUP(C148,'Experimental Design'!$A$2:$C$25,2)</f>
        <v>#N/A</v>
      </c>
      <c r="G148" s="51">
        <f>'Experimental Description'!$B$51</f>
        <v>284</v>
      </c>
      <c r="H148" s="51">
        <f>'Experimental Description'!$B$52</f>
        <v>1</v>
      </c>
      <c r="I148" t="e">
        <f>VLOOKUP(F148,'Experimental Design'!$B$1:$C$25,2)</f>
        <v>#N/A</v>
      </c>
      <c r="K148" s="59">
        <f>J148*Calibration!$L$17</f>
        <v>0</v>
      </c>
      <c r="L148" s="59" t="s">
        <v>277</v>
      </c>
      <c r="M148" s="51" t="s">
        <v>40</v>
      </c>
      <c r="N148" s="56" t="str">
        <f>IF(K148&lt;0.1,"Below LOD",IF(K148&gt;Calibration!$L$20,IF('Record Sheet'!L148="All in solution","Greater than experimental limits","Within experimental limits"),"Within experimental limits"))</f>
        <v>Below LOD</v>
      </c>
      <c r="O148" s="57" t="e">
        <f>VLOOKUP(F148,'Material Form-Pattern'!$A$4:$D$27,4,TRUE)</f>
        <v>#N/A</v>
      </c>
      <c r="Q148" s="150" t="str">
        <f>CONCATENATE('Experimental Description'!$B$3,"-",'Experimental Description'!$B$2,"-",'Experimental Description'!$B$7,"-",'Experimental Description'!$C$5,"-",'Experimental Description'!$B$6,"-","Line ",'Record Sheet'!A148)</f>
        <v>E17-001679-AZD3293-AZ13530938-310117-1-Line 147</v>
      </c>
      <c r="R148" s="150" t="str">
        <f t="shared" si="163"/>
        <v>AZD3293</v>
      </c>
      <c r="S148" s="150" t="str">
        <f t="shared" si="164"/>
        <v>E17-001679</v>
      </c>
      <c r="T148" s="150" t="str">
        <f t="shared" si="165"/>
        <v>Holly Carter</v>
      </c>
      <c r="U148" s="150" t="str">
        <f t="shared" si="166"/>
        <v>31-01-17</v>
      </c>
      <c r="V148" s="150" t="str">
        <f t="shared" si="167"/>
        <v>1</v>
      </c>
      <c r="W148" s="150" t="str">
        <f t="shared" si="168"/>
        <v>AZ13530938</v>
      </c>
      <c r="X148" s="150">
        <f t="shared" si="169"/>
        <v>0</v>
      </c>
      <c r="Y148" s="150">
        <f t="shared" si="170"/>
        <v>83</v>
      </c>
      <c r="Z148" s="150" t="str">
        <f t="shared" si="170"/>
        <v>Not Known</v>
      </c>
      <c r="AA148" s="150" t="str">
        <f t="shared" si="171"/>
        <v xml:space="preserve">Manual </v>
      </c>
      <c r="AB148" s="150" t="str">
        <f t="shared" si="172"/>
        <v>Excess Solid Manual</v>
      </c>
      <c r="AC148" s="150">
        <f t="shared" si="173"/>
        <v>0</v>
      </c>
      <c r="AD148" s="150">
        <f t="shared" si="174"/>
        <v>0</v>
      </c>
      <c r="AE148" s="150" t="str">
        <f t="shared" si="175"/>
        <v>No</v>
      </c>
      <c r="AF148" s="150">
        <f t="shared" si="176"/>
        <v>0</v>
      </c>
      <c r="AG148" s="150">
        <f t="shared" si="177"/>
        <v>0</v>
      </c>
      <c r="AH148" s="150" t="str">
        <f t="shared" si="178"/>
        <v>CC1=NC2(N=C1N)c3cc(Br)ccc3CC24CCCCC4</v>
      </c>
      <c r="AI148" s="150">
        <f t="shared" si="179"/>
        <v>5</v>
      </c>
      <c r="AJ148" s="150">
        <f t="shared" si="180"/>
        <v>100</v>
      </c>
      <c r="AK148" s="150">
        <f t="shared" si="181"/>
        <v>31</v>
      </c>
      <c r="AL148" s="150">
        <f t="shared" si="182"/>
        <v>9.9200999999999997</v>
      </c>
      <c r="AM148" s="150">
        <f t="shared" si="183"/>
        <v>0.10080543542907834</v>
      </c>
      <c r="AN148" s="150">
        <f t="shared" si="184"/>
        <v>0.99980000000000002</v>
      </c>
      <c r="AO148" s="150">
        <f t="shared" si="185"/>
        <v>32</v>
      </c>
      <c r="AP148" s="150">
        <f t="shared" si="186"/>
        <v>60</v>
      </c>
      <c r="AQ148" s="150" t="str">
        <f t="shared" si="187"/>
        <v>UPLC</v>
      </c>
      <c r="AR148" s="150" t="str">
        <f t="shared" si="188"/>
        <v>CH238</v>
      </c>
      <c r="AS148" s="150" t="str">
        <f t="shared" si="189"/>
        <v>Single Wavelength</v>
      </c>
      <c r="AT148" s="150" t="str">
        <f t="shared" si="190"/>
        <v>Chan_238,PC_Miscellaneous,AZD3293 - 0938 int - sol</v>
      </c>
      <c r="AU148" s="150" t="str">
        <f t="shared" si="191"/>
        <v>AZD3293 int</v>
      </c>
      <c r="AV148" s="150" t="str">
        <f t="shared" si="192"/>
        <v>HPLC filter vial</v>
      </c>
      <c r="AW148" s="150">
        <f t="shared" si="193"/>
        <v>500</v>
      </c>
      <c r="AX148" s="150">
        <f t="shared" si="194"/>
        <v>50</v>
      </c>
      <c r="AY148" s="150" t="str">
        <f t="shared" si="195"/>
        <v>Vortex</v>
      </c>
      <c r="AZ148" s="150">
        <f t="shared" si="196"/>
        <v>22</v>
      </c>
      <c r="BA148" s="150">
        <f t="shared" si="197"/>
        <v>20</v>
      </c>
      <c r="BB148" s="150">
        <f t="shared" si="198"/>
        <v>600</v>
      </c>
      <c r="BC148" s="150" t="str">
        <f t="shared" si="199"/>
        <v>Filter Vial</v>
      </c>
      <c r="BD148" s="150">
        <f t="shared" si="200"/>
        <v>40</v>
      </c>
      <c r="BE148" s="150">
        <f t="shared" si="201"/>
        <v>1200</v>
      </c>
      <c r="BF148" s="150" t="str">
        <f t="shared" si="202"/>
        <v>Pipette - PDT</v>
      </c>
      <c r="BG148" s="150">
        <f t="shared" si="203"/>
        <v>50</v>
      </c>
      <c r="BH148" s="150">
        <f t="shared" si="204"/>
        <v>0</v>
      </c>
      <c r="BI148" s="150">
        <f t="shared" si="205"/>
        <v>0</v>
      </c>
      <c r="BJ148" s="150" t="str">
        <f t="shared" si="206"/>
        <v>Yes</v>
      </c>
      <c r="BK148" s="150" t="str">
        <f t="shared" si="207"/>
        <v>Yes</v>
      </c>
      <c r="BL148" s="150" t="str">
        <f t="shared" si="208"/>
        <v>Yes</v>
      </c>
      <c r="BM148" s="150" t="str">
        <f t="shared" si="209"/>
        <v>MeCN:Water (50:50)</v>
      </c>
      <c r="BN148" s="150" t="str">
        <f t="shared" si="210"/>
        <v>Pipette - ADT - 6 channel</v>
      </c>
      <c r="BO148" s="150">
        <f t="shared" si="211"/>
        <v>1200</v>
      </c>
      <c r="BP148" s="150">
        <f t="shared" si="212"/>
        <v>0</v>
      </c>
      <c r="BQ148" s="150" t="str">
        <f t="shared" si="213"/>
        <v>No</v>
      </c>
      <c r="BR148" s="150">
        <f t="shared" si="214"/>
        <v>3</v>
      </c>
      <c r="BS148" s="150">
        <f t="shared" si="215"/>
        <v>1</v>
      </c>
      <c r="BT148" s="150">
        <f t="shared" si="216"/>
        <v>284</v>
      </c>
      <c r="BU148" s="150">
        <f t="shared" si="217"/>
        <v>1</v>
      </c>
    </row>
    <row r="149" spans="1:73" x14ac:dyDescent="0.25">
      <c r="A149" s="1">
        <v>148</v>
      </c>
      <c r="C149" t="str">
        <f t="shared" si="160"/>
        <v/>
      </c>
      <c r="D149" t="str">
        <f t="shared" si="161"/>
        <v/>
      </c>
      <c r="E149" t="str">
        <f t="shared" si="162"/>
        <v/>
      </c>
      <c r="F149" s="56" t="e">
        <f>VLOOKUP(C149,'Experimental Design'!$A$2:$C$25,2)</f>
        <v>#N/A</v>
      </c>
      <c r="G149" s="51">
        <f>'Experimental Description'!$B$51</f>
        <v>284</v>
      </c>
      <c r="H149" s="51">
        <f>'Experimental Description'!$B$52</f>
        <v>1</v>
      </c>
      <c r="I149" t="e">
        <f>VLOOKUP(F149,'Experimental Design'!$B$1:$C$25,2)</f>
        <v>#N/A</v>
      </c>
      <c r="K149" s="59">
        <f>J149*Calibration!$L$17</f>
        <v>0</v>
      </c>
      <c r="L149" s="59" t="s">
        <v>277</v>
      </c>
      <c r="M149" s="51" t="s">
        <v>40</v>
      </c>
      <c r="N149" s="56" t="str">
        <f>IF(K149&lt;0.1,"Below LOD",IF(K149&gt;Calibration!$L$20,IF('Record Sheet'!L149="All in solution","Greater than experimental limits","Within experimental limits"),"Within experimental limits"))</f>
        <v>Below LOD</v>
      </c>
      <c r="O149" s="57" t="e">
        <f>VLOOKUP(F149,'Material Form-Pattern'!$A$4:$D$27,4,TRUE)</f>
        <v>#N/A</v>
      </c>
      <c r="Q149" s="150" t="str">
        <f>CONCATENATE('Experimental Description'!$B$3,"-",'Experimental Description'!$B$2,"-",'Experimental Description'!$B$7,"-",'Experimental Description'!$C$5,"-",'Experimental Description'!$B$6,"-","Line ",'Record Sheet'!A149)</f>
        <v>E17-001679-AZD3293-AZ13530938-310117-1-Line 148</v>
      </c>
      <c r="R149" s="150" t="str">
        <f t="shared" si="163"/>
        <v>AZD3293</v>
      </c>
      <c r="S149" s="150" t="str">
        <f t="shared" si="164"/>
        <v>E17-001679</v>
      </c>
      <c r="T149" s="150" t="str">
        <f t="shared" si="165"/>
        <v>Holly Carter</v>
      </c>
      <c r="U149" s="150" t="str">
        <f t="shared" si="166"/>
        <v>31-01-17</v>
      </c>
      <c r="V149" s="150" t="str">
        <f t="shared" si="167"/>
        <v>1</v>
      </c>
      <c r="W149" s="150" t="str">
        <f t="shared" si="168"/>
        <v>AZ13530938</v>
      </c>
      <c r="X149" s="150">
        <f t="shared" si="169"/>
        <v>0</v>
      </c>
      <c r="Y149" s="150">
        <f t="shared" si="170"/>
        <v>83</v>
      </c>
      <c r="Z149" s="150" t="str">
        <f t="shared" si="170"/>
        <v>Not Known</v>
      </c>
      <c r="AA149" s="150" t="str">
        <f t="shared" si="171"/>
        <v xml:space="preserve">Manual </v>
      </c>
      <c r="AB149" s="150" t="str">
        <f t="shared" si="172"/>
        <v>Excess Solid Manual</v>
      </c>
      <c r="AC149" s="150">
        <f t="shared" si="173"/>
        <v>0</v>
      </c>
      <c r="AD149" s="150">
        <f t="shared" si="174"/>
        <v>0</v>
      </c>
      <c r="AE149" s="150" t="str">
        <f t="shared" si="175"/>
        <v>No</v>
      </c>
      <c r="AF149" s="150">
        <f t="shared" si="176"/>
        <v>0</v>
      </c>
      <c r="AG149" s="150">
        <f t="shared" si="177"/>
        <v>0</v>
      </c>
      <c r="AH149" s="150" t="str">
        <f t="shared" si="178"/>
        <v>CC1=NC2(N=C1N)c3cc(Br)ccc3CC24CCCCC4</v>
      </c>
      <c r="AI149" s="150">
        <f t="shared" si="179"/>
        <v>5</v>
      </c>
      <c r="AJ149" s="150">
        <f t="shared" si="180"/>
        <v>100</v>
      </c>
      <c r="AK149" s="150">
        <f t="shared" si="181"/>
        <v>31</v>
      </c>
      <c r="AL149" s="150">
        <f t="shared" si="182"/>
        <v>9.9200999999999997</v>
      </c>
      <c r="AM149" s="150">
        <f t="shared" si="183"/>
        <v>0.10080543542907834</v>
      </c>
      <c r="AN149" s="150">
        <f t="shared" si="184"/>
        <v>0.99980000000000002</v>
      </c>
      <c r="AO149" s="150">
        <f t="shared" si="185"/>
        <v>32</v>
      </c>
      <c r="AP149" s="150">
        <f t="shared" si="186"/>
        <v>60</v>
      </c>
      <c r="AQ149" s="150" t="str">
        <f t="shared" si="187"/>
        <v>UPLC</v>
      </c>
      <c r="AR149" s="150" t="str">
        <f t="shared" si="188"/>
        <v>CH238</v>
      </c>
      <c r="AS149" s="150" t="str">
        <f t="shared" si="189"/>
        <v>Single Wavelength</v>
      </c>
      <c r="AT149" s="150" t="str">
        <f t="shared" si="190"/>
        <v>Chan_238,PC_Miscellaneous,AZD3293 - 0938 int - sol</v>
      </c>
      <c r="AU149" s="150" t="str">
        <f t="shared" si="191"/>
        <v>AZD3293 int</v>
      </c>
      <c r="AV149" s="150" t="str">
        <f t="shared" si="192"/>
        <v>HPLC filter vial</v>
      </c>
      <c r="AW149" s="150">
        <f t="shared" si="193"/>
        <v>500</v>
      </c>
      <c r="AX149" s="150">
        <f t="shared" si="194"/>
        <v>50</v>
      </c>
      <c r="AY149" s="150" t="str">
        <f t="shared" si="195"/>
        <v>Vortex</v>
      </c>
      <c r="AZ149" s="150">
        <f t="shared" si="196"/>
        <v>22</v>
      </c>
      <c r="BA149" s="150">
        <f t="shared" si="197"/>
        <v>20</v>
      </c>
      <c r="BB149" s="150">
        <f t="shared" si="198"/>
        <v>600</v>
      </c>
      <c r="BC149" s="150" t="str">
        <f t="shared" si="199"/>
        <v>Filter Vial</v>
      </c>
      <c r="BD149" s="150">
        <f t="shared" si="200"/>
        <v>40</v>
      </c>
      <c r="BE149" s="150">
        <f t="shared" si="201"/>
        <v>1200</v>
      </c>
      <c r="BF149" s="150" t="str">
        <f t="shared" si="202"/>
        <v>Pipette - PDT</v>
      </c>
      <c r="BG149" s="150">
        <f t="shared" si="203"/>
        <v>50</v>
      </c>
      <c r="BH149" s="150">
        <f t="shared" si="204"/>
        <v>0</v>
      </c>
      <c r="BI149" s="150">
        <f t="shared" si="205"/>
        <v>0</v>
      </c>
      <c r="BJ149" s="150" t="str">
        <f t="shared" si="206"/>
        <v>Yes</v>
      </c>
      <c r="BK149" s="150" t="str">
        <f t="shared" si="207"/>
        <v>Yes</v>
      </c>
      <c r="BL149" s="150" t="str">
        <f t="shared" si="208"/>
        <v>Yes</v>
      </c>
      <c r="BM149" s="150" t="str">
        <f t="shared" si="209"/>
        <v>MeCN:Water (50:50)</v>
      </c>
      <c r="BN149" s="150" t="str">
        <f t="shared" si="210"/>
        <v>Pipette - ADT - 6 channel</v>
      </c>
      <c r="BO149" s="150">
        <f t="shared" si="211"/>
        <v>1200</v>
      </c>
      <c r="BP149" s="150">
        <f t="shared" si="212"/>
        <v>0</v>
      </c>
      <c r="BQ149" s="150" t="str">
        <f t="shared" si="213"/>
        <v>No</v>
      </c>
      <c r="BR149" s="150">
        <f t="shared" si="214"/>
        <v>3</v>
      </c>
      <c r="BS149" s="150">
        <f t="shared" si="215"/>
        <v>1</v>
      </c>
      <c r="BT149" s="150">
        <f t="shared" si="216"/>
        <v>284</v>
      </c>
      <c r="BU149" s="150">
        <f t="shared" si="217"/>
        <v>1</v>
      </c>
    </row>
    <row r="150" spans="1:73" x14ac:dyDescent="0.25">
      <c r="A150" s="1">
        <v>149</v>
      </c>
      <c r="C150" t="str">
        <f t="shared" si="160"/>
        <v/>
      </c>
      <c r="D150" t="str">
        <f t="shared" si="161"/>
        <v/>
      </c>
      <c r="E150" t="str">
        <f t="shared" si="162"/>
        <v/>
      </c>
      <c r="F150" s="56" t="e">
        <f>VLOOKUP(C150,'Experimental Design'!$A$2:$C$25,2)</f>
        <v>#N/A</v>
      </c>
      <c r="G150" s="51">
        <f>'Experimental Description'!$B$51</f>
        <v>284</v>
      </c>
      <c r="H150" s="51">
        <f>'Experimental Description'!$B$52</f>
        <v>1</v>
      </c>
      <c r="I150" t="e">
        <f>VLOOKUP(F150,'Experimental Design'!$B$1:$C$25,2)</f>
        <v>#N/A</v>
      </c>
      <c r="K150" s="59">
        <f>J150*Calibration!$L$17</f>
        <v>0</v>
      </c>
      <c r="L150" s="59" t="s">
        <v>277</v>
      </c>
      <c r="M150" s="51" t="s">
        <v>40</v>
      </c>
      <c r="N150" s="56" t="str">
        <f>IF(K150&lt;0.1,"Below LOD",IF(K150&gt;Calibration!$L$20,IF('Record Sheet'!L150="All in solution","Greater than experimental limits","Within experimental limits"),"Within experimental limits"))</f>
        <v>Below LOD</v>
      </c>
      <c r="O150" s="57" t="e">
        <f>VLOOKUP(F150,'Material Form-Pattern'!$A$4:$D$27,4,TRUE)</f>
        <v>#N/A</v>
      </c>
      <c r="Q150" s="150" t="str">
        <f>CONCATENATE('Experimental Description'!$B$3,"-",'Experimental Description'!$B$2,"-",'Experimental Description'!$B$7,"-",'Experimental Description'!$C$5,"-",'Experimental Description'!$B$6,"-","Line ",'Record Sheet'!A150)</f>
        <v>E17-001679-AZD3293-AZ13530938-310117-1-Line 149</v>
      </c>
      <c r="R150" s="150" t="str">
        <f t="shared" si="163"/>
        <v>AZD3293</v>
      </c>
      <c r="S150" s="150" t="str">
        <f t="shared" si="164"/>
        <v>E17-001679</v>
      </c>
      <c r="T150" s="150" t="str">
        <f t="shared" si="165"/>
        <v>Holly Carter</v>
      </c>
      <c r="U150" s="150" t="str">
        <f t="shared" si="166"/>
        <v>31-01-17</v>
      </c>
      <c r="V150" s="150" t="str">
        <f t="shared" si="167"/>
        <v>1</v>
      </c>
      <c r="W150" s="150" t="str">
        <f t="shared" si="168"/>
        <v>AZ13530938</v>
      </c>
      <c r="X150" s="150">
        <f t="shared" si="169"/>
        <v>0</v>
      </c>
      <c r="Y150" s="150">
        <f t="shared" si="170"/>
        <v>83</v>
      </c>
      <c r="Z150" s="150" t="str">
        <f t="shared" si="170"/>
        <v>Not Known</v>
      </c>
      <c r="AA150" s="150" t="str">
        <f t="shared" si="171"/>
        <v xml:space="preserve">Manual </v>
      </c>
      <c r="AB150" s="150" t="str">
        <f t="shared" si="172"/>
        <v>Excess Solid Manual</v>
      </c>
      <c r="AC150" s="150">
        <f t="shared" si="173"/>
        <v>0</v>
      </c>
      <c r="AD150" s="150">
        <f t="shared" si="174"/>
        <v>0</v>
      </c>
      <c r="AE150" s="150" t="str">
        <f t="shared" si="175"/>
        <v>No</v>
      </c>
      <c r="AF150" s="150">
        <f t="shared" si="176"/>
        <v>0</v>
      </c>
      <c r="AG150" s="150">
        <f t="shared" si="177"/>
        <v>0</v>
      </c>
      <c r="AH150" s="150" t="str">
        <f t="shared" si="178"/>
        <v>CC1=NC2(N=C1N)c3cc(Br)ccc3CC24CCCCC4</v>
      </c>
      <c r="AI150" s="150">
        <f t="shared" si="179"/>
        <v>5</v>
      </c>
      <c r="AJ150" s="150">
        <f t="shared" si="180"/>
        <v>100</v>
      </c>
      <c r="AK150" s="150">
        <f t="shared" si="181"/>
        <v>31</v>
      </c>
      <c r="AL150" s="150">
        <f t="shared" si="182"/>
        <v>9.9200999999999997</v>
      </c>
      <c r="AM150" s="150">
        <f t="shared" si="183"/>
        <v>0.10080543542907834</v>
      </c>
      <c r="AN150" s="150">
        <f t="shared" si="184"/>
        <v>0.99980000000000002</v>
      </c>
      <c r="AO150" s="150">
        <f t="shared" si="185"/>
        <v>32</v>
      </c>
      <c r="AP150" s="150">
        <f t="shared" si="186"/>
        <v>60</v>
      </c>
      <c r="AQ150" s="150" t="str">
        <f t="shared" si="187"/>
        <v>UPLC</v>
      </c>
      <c r="AR150" s="150" t="str">
        <f t="shared" si="188"/>
        <v>CH238</v>
      </c>
      <c r="AS150" s="150" t="str">
        <f t="shared" si="189"/>
        <v>Single Wavelength</v>
      </c>
      <c r="AT150" s="150" t="str">
        <f t="shared" si="190"/>
        <v>Chan_238,PC_Miscellaneous,AZD3293 - 0938 int - sol</v>
      </c>
      <c r="AU150" s="150" t="str">
        <f t="shared" si="191"/>
        <v>AZD3293 int</v>
      </c>
      <c r="AV150" s="150" t="str">
        <f t="shared" si="192"/>
        <v>HPLC filter vial</v>
      </c>
      <c r="AW150" s="150">
        <f t="shared" si="193"/>
        <v>500</v>
      </c>
      <c r="AX150" s="150">
        <f t="shared" si="194"/>
        <v>50</v>
      </c>
      <c r="AY150" s="150" t="str">
        <f t="shared" si="195"/>
        <v>Vortex</v>
      </c>
      <c r="AZ150" s="150">
        <f t="shared" si="196"/>
        <v>22</v>
      </c>
      <c r="BA150" s="150">
        <f t="shared" si="197"/>
        <v>20</v>
      </c>
      <c r="BB150" s="150">
        <f t="shared" si="198"/>
        <v>600</v>
      </c>
      <c r="BC150" s="150" t="str">
        <f t="shared" si="199"/>
        <v>Filter Vial</v>
      </c>
      <c r="BD150" s="150">
        <f t="shared" si="200"/>
        <v>40</v>
      </c>
      <c r="BE150" s="150">
        <f t="shared" si="201"/>
        <v>1200</v>
      </c>
      <c r="BF150" s="150" t="str">
        <f t="shared" si="202"/>
        <v>Pipette - PDT</v>
      </c>
      <c r="BG150" s="150">
        <f t="shared" si="203"/>
        <v>50</v>
      </c>
      <c r="BH150" s="150">
        <f t="shared" si="204"/>
        <v>0</v>
      </c>
      <c r="BI150" s="150">
        <f t="shared" si="205"/>
        <v>0</v>
      </c>
      <c r="BJ150" s="150" t="str">
        <f t="shared" si="206"/>
        <v>Yes</v>
      </c>
      <c r="BK150" s="150" t="str">
        <f t="shared" si="207"/>
        <v>Yes</v>
      </c>
      <c r="BL150" s="150" t="str">
        <f t="shared" si="208"/>
        <v>Yes</v>
      </c>
      <c r="BM150" s="150" t="str">
        <f t="shared" si="209"/>
        <v>MeCN:Water (50:50)</v>
      </c>
      <c r="BN150" s="150" t="str">
        <f t="shared" si="210"/>
        <v>Pipette - ADT - 6 channel</v>
      </c>
      <c r="BO150" s="150">
        <f t="shared" si="211"/>
        <v>1200</v>
      </c>
      <c r="BP150" s="150">
        <f t="shared" si="212"/>
        <v>0</v>
      </c>
      <c r="BQ150" s="150" t="str">
        <f t="shared" si="213"/>
        <v>No</v>
      </c>
      <c r="BR150" s="150">
        <f t="shared" si="214"/>
        <v>3</v>
      </c>
      <c r="BS150" s="150">
        <f t="shared" si="215"/>
        <v>1</v>
      </c>
      <c r="BT150" s="150">
        <f t="shared" si="216"/>
        <v>284</v>
      </c>
      <c r="BU150" s="150">
        <f t="shared" si="217"/>
        <v>1</v>
      </c>
    </row>
    <row r="151" spans="1:73" x14ac:dyDescent="0.25">
      <c r="A151" s="1">
        <v>150</v>
      </c>
      <c r="C151" t="str">
        <f t="shared" si="160"/>
        <v/>
      </c>
      <c r="D151" t="str">
        <f t="shared" si="161"/>
        <v/>
      </c>
      <c r="E151" t="str">
        <f t="shared" si="162"/>
        <v/>
      </c>
      <c r="F151" s="56" t="e">
        <f>VLOOKUP(C151,'Experimental Design'!$A$2:$C$25,2)</f>
        <v>#N/A</v>
      </c>
      <c r="G151" s="51">
        <f>'Experimental Description'!$B$51</f>
        <v>284</v>
      </c>
      <c r="H151" s="51">
        <f>'Experimental Description'!$B$52</f>
        <v>1</v>
      </c>
      <c r="I151" t="e">
        <f>VLOOKUP(F151,'Experimental Design'!$B$1:$C$25,2)</f>
        <v>#N/A</v>
      </c>
      <c r="K151" s="59">
        <f>J151*Calibration!$L$17</f>
        <v>0</v>
      </c>
      <c r="L151" s="59" t="s">
        <v>277</v>
      </c>
      <c r="M151" s="51" t="s">
        <v>40</v>
      </c>
      <c r="N151" s="56" t="str">
        <f>IF(K151&lt;0.1,"Below LOD",IF(K151&gt;Calibration!$L$20,IF('Record Sheet'!L151="All in solution","Greater than experimental limits","Within experimental limits"),"Within experimental limits"))</f>
        <v>Below LOD</v>
      </c>
      <c r="O151" s="57" t="e">
        <f>VLOOKUP(F151,'Material Form-Pattern'!$A$4:$D$27,4,TRUE)</f>
        <v>#N/A</v>
      </c>
      <c r="Q151" s="150" t="str">
        <f>CONCATENATE('Experimental Description'!$B$3,"-",'Experimental Description'!$B$2,"-",'Experimental Description'!$B$7,"-",'Experimental Description'!$C$5,"-",'Experimental Description'!$B$6,"-","Line ",'Record Sheet'!A151)</f>
        <v>E17-001679-AZD3293-AZ13530938-310117-1-Line 150</v>
      </c>
      <c r="R151" s="150" t="str">
        <f t="shared" si="163"/>
        <v>AZD3293</v>
      </c>
      <c r="S151" s="150" t="str">
        <f t="shared" si="164"/>
        <v>E17-001679</v>
      </c>
      <c r="T151" s="150" t="str">
        <f t="shared" si="165"/>
        <v>Holly Carter</v>
      </c>
      <c r="U151" s="150" t="str">
        <f t="shared" si="166"/>
        <v>31-01-17</v>
      </c>
      <c r="V151" s="150" t="str">
        <f t="shared" si="167"/>
        <v>1</v>
      </c>
      <c r="W151" s="150" t="str">
        <f t="shared" si="168"/>
        <v>AZ13530938</v>
      </c>
      <c r="X151" s="150">
        <f t="shared" si="169"/>
        <v>0</v>
      </c>
      <c r="Y151" s="150">
        <f t="shared" si="170"/>
        <v>83</v>
      </c>
      <c r="Z151" s="150" t="str">
        <f t="shared" si="170"/>
        <v>Not Known</v>
      </c>
      <c r="AA151" s="150" t="str">
        <f t="shared" si="171"/>
        <v xml:space="preserve">Manual </v>
      </c>
      <c r="AB151" s="150" t="str">
        <f t="shared" si="172"/>
        <v>Excess Solid Manual</v>
      </c>
      <c r="AC151" s="150">
        <f t="shared" si="173"/>
        <v>0</v>
      </c>
      <c r="AD151" s="150">
        <f t="shared" si="174"/>
        <v>0</v>
      </c>
      <c r="AE151" s="150" t="str">
        <f t="shared" si="175"/>
        <v>No</v>
      </c>
      <c r="AF151" s="150">
        <f t="shared" si="176"/>
        <v>0</v>
      </c>
      <c r="AG151" s="150">
        <f t="shared" si="177"/>
        <v>0</v>
      </c>
      <c r="AH151" s="150" t="str">
        <f t="shared" si="178"/>
        <v>CC1=NC2(N=C1N)c3cc(Br)ccc3CC24CCCCC4</v>
      </c>
      <c r="AI151" s="150">
        <f t="shared" si="179"/>
        <v>5</v>
      </c>
      <c r="AJ151" s="150">
        <f t="shared" si="180"/>
        <v>100</v>
      </c>
      <c r="AK151" s="150">
        <f t="shared" si="181"/>
        <v>31</v>
      </c>
      <c r="AL151" s="150">
        <f t="shared" si="182"/>
        <v>9.9200999999999997</v>
      </c>
      <c r="AM151" s="150">
        <f t="shared" si="183"/>
        <v>0.10080543542907834</v>
      </c>
      <c r="AN151" s="150">
        <f t="shared" si="184"/>
        <v>0.99980000000000002</v>
      </c>
      <c r="AO151" s="150">
        <f t="shared" si="185"/>
        <v>32</v>
      </c>
      <c r="AP151" s="150">
        <f t="shared" si="186"/>
        <v>60</v>
      </c>
      <c r="AQ151" s="150" t="str">
        <f t="shared" si="187"/>
        <v>UPLC</v>
      </c>
      <c r="AR151" s="150" t="str">
        <f t="shared" si="188"/>
        <v>CH238</v>
      </c>
      <c r="AS151" s="150" t="str">
        <f t="shared" si="189"/>
        <v>Single Wavelength</v>
      </c>
      <c r="AT151" s="150" t="str">
        <f t="shared" si="190"/>
        <v>Chan_238,PC_Miscellaneous,AZD3293 - 0938 int - sol</v>
      </c>
      <c r="AU151" s="150" t="str">
        <f t="shared" si="191"/>
        <v>AZD3293 int</v>
      </c>
      <c r="AV151" s="150" t="str">
        <f t="shared" si="192"/>
        <v>HPLC filter vial</v>
      </c>
      <c r="AW151" s="150">
        <f t="shared" si="193"/>
        <v>500</v>
      </c>
      <c r="AX151" s="150">
        <f t="shared" si="194"/>
        <v>50</v>
      </c>
      <c r="AY151" s="150" t="str">
        <f t="shared" si="195"/>
        <v>Vortex</v>
      </c>
      <c r="AZ151" s="150">
        <f t="shared" si="196"/>
        <v>22</v>
      </c>
      <c r="BA151" s="150">
        <f t="shared" si="197"/>
        <v>20</v>
      </c>
      <c r="BB151" s="150">
        <f t="shared" si="198"/>
        <v>600</v>
      </c>
      <c r="BC151" s="150" t="str">
        <f t="shared" si="199"/>
        <v>Filter Vial</v>
      </c>
      <c r="BD151" s="150">
        <f t="shared" si="200"/>
        <v>40</v>
      </c>
      <c r="BE151" s="150">
        <f t="shared" si="201"/>
        <v>1200</v>
      </c>
      <c r="BF151" s="150" t="str">
        <f t="shared" si="202"/>
        <v>Pipette - PDT</v>
      </c>
      <c r="BG151" s="150">
        <f t="shared" si="203"/>
        <v>50</v>
      </c>
      <c r="BH151" s="150">
        <f t="shared" si="204"/>
        <v>0</v>
      </c>
      <c r="BI151" s="150">
        <f t="shared" si="205"/>
        <v>0</v>
      </c>
      <c r="BJ151" s="150" t="str">
        <f t="shared" si="206"/>
        <v>Yes</v>
      </c>
      <c r="BK151" s="150" t="str">
        <f t="shared" si="207"/>
        <v>Yes</v>
      </c>
      <c r="BL151" s="150" t="str">
        <f t="shared" si="208"/>
        <v>Yes</v>
      </c>
      <c r="BM151" s="150" t="str">
        <f t="shared" si="209"/>
        <v>MeCN:Water (50:50)</v>
      </c>
      <c r="BN151" s="150" t="str">
        <f t="shared" si="210"/>
        <v>Pipette - ADT - 6 channel</v>
      </c>
      <c r="BO151" s="150">
        <f t="shared" si="211"/>
        <v>1200</v>
      </c>
      <c r="BP151" s="150">
        <f t="shared" si="212"/>
        <v>0</v>
      </c>
      <c r="BQ151" s="150" t="str">
        <f t="shared" si="213"/>
        <v>No</v>
      </c>
      <c r="BR151" s="150">
        <f t="shared" si="214"/>
        <v>3</v>
      </c>
      <c r="BS151" s="150">
        <f t="shared" si="215"/>
        <v>1</v>
      </c>
      <c r="BT151" s="150">
        <f t="shared" si="216"/>
        <v>284</v>
      </c>
      <c r="BU151" s="150">
        <f t="shared" si="217"/>
        <v>1</v>
      </c>
    </row>
    <row r="152" spans="1:73" x14ac:dyDescent="0.25">
      <c r="A152" s="1">
        <v>151</v>
      </c>
      <c r="C152" t="str">
        <f t="shared" si="160"/>
        <v/>
      </c>
      <c r="D152" t="str">
        <f t="shared" si="161"/>
        <v/>
      </c>
      <c r="E152" t="str">
        <f t="shared" si="162"/>
        <v/>
      </c>
      <c r="F152" s="56" t="e">
        <f>VLOOKUP(C152,'Experimental Design'!$A$2:$C$25,2)</f>
        <v>#N/A</v>
      </c>
      <c r="G152" s="51">
        <f>'Experimental Description'!$B$51</f>
        <v>284</v>
      </c>
      <c r="H152" s="51">
        <f>'Experimental Description'!$B$52</f>
        <v>1</v>
      </c>
      <c r="I152" t="e">
        <f>VLOOKUP(F152,'Experimental Design'!$B$1:$C$25,2)</f>
        <v>#N/A</v>
      </c>
      <c r="K152" s="59">
        <f>J152*Calibration!$L$17</f>
        <v>0</v>
      </c>
      <c r="L152" s="59" t="s">
        <v>277</v>
      </c>
      <c r="M152" s="51" t="s">
        <v>40</v>
      </c>
      <c r="N152" s="56" t="str">
        <f>IF(K152&lt;0.1,"Below LOD",IF(K152&gt;Calibration!$L$20,IF('Record Sheet'!L152="All in solution","Greater than experimental limits","Within experimental limits"),"Within experimental limits"))</f>
        <v>Below LOD</v>
      </c>
      <c r="O152" s="57" t="e">
        <f>VLOOKUP(F152,'Material Form-Pattern'!$A$4:$D$27,4,TRUE)</f>
        <v>#N/A</v>
      </c>
      <c r="Q152" s="150" t="str">
        <f>CONCATENATE('Experimental Description'!$B$3,"-",'Experimental Description'!$B$2,"-",'Experimental Description'!$B$7,"-",'Experimental Description'!$C$5,"-",'Experimental Description'!$B$6,"-","Line ",'Record Sheet'!A152)</f>
        <v>E17-001679-AZD3293-AZ13530938-310117-1-Line 151</v>
      </c>
      <c r="R152" s="150" t="str">
        <f t="shared" si="163"/>
        <v>AZD3293</v>
      </c>
      <c r="S152" s="150" t="str">
        <f t="shared" si="164"/>
        <v>E17-001679</v>
      </c>
      <c r="T152" s="150" t="str">
        <f t="shared" si="165"/>
        <v>Holly Carter</v>
      </c>
      <c r="U152" s="150" t="str">
        <f t="shared" si="166"/>
        <v>31-01-17</v>
      </c>
      <c r="V152" s="150" t="str">
        <f t="shared" si="167"/>
        <v>1</v>
      </c>
      <c r="W152" s="150" t="str">
        <f t="shared" si="168"/>
        <v>AZ13530938</v>
      </c>
      <c r="X152" s="150">
        <f t="shared" si="169"/>
        <v>0</v>
      </c>
      <c r="Y152" s="150">
        <f t="shared" si="170"/>
        <v>83</v>
      </c>
      <c r="Z152" s="150" t="str">
        <f t="shared" si="170"/>
        <v>Not Known</v>
      </c>
      <c r="AA152" s="150" t="str">
        <f t="shared" si="171"/>
        <v xml:space="preserve">Manual </v>
      </c>
      <c r="AB152" s="150" t="str">
        <f t="shared" si="172"/>
        <v>Excess Solid Manual</v>
      </c>
      <c r="AC152" s="150">
        <f t="shared" si="173"/>
        <v>0</v>
      </c>
      <c r="AD152" s="150">
        <f t="shared" si="174"/>
        <v>0</v>
      </c>
      <c r="AE152" s="150" t="str">
        <f t="shared" si="175"/>
        <v>No</v>
      </c>
      <c r="AF152" s="150">
        <f t="shared" si="176"/>
        <v>0</v>
      </c>
      <c r="AG152" s="150">
        <f t="shared" si="177"/>
        <v>0</v>
      </c>
      <c r="AH152" s="150" t="str">
        <f t="shared" si="178"/>
        <v>CC1=NC2(N=C1N)c3cc(Br)ccc3CC24CCCCC4</v>
      </c>
      <c r="AI152" s="150">
        <f t="shared" si="179"/>
        <v>5</v>
      </c>
      <c r="AJ152" s="150">
        <f t="shared" si="180"/>
        <v>100</v>
      </c>
      <c r="AK152" s="150">
        <f t="shared" si="181"/>
        <v>31</v>
      </c>
      <c r="AL152" s="150">
        <f t="shared" si="182"/>
        <v>9.9200999999999997</v>
      </c>
      <c r="AM152" s="150">
        <f t="shared" si="183"/>
        <v>0.10080543542907834</v>
      </c>
      <c r="AN152" s="150">
        <f t="shared" si="184"/>
        <v>0.99980000000000002</v>
      </c>
      <c r="AO152" s="150">
        <f t="shared" si="185"/>
        <v>32</v>
      </c>
      <c r="AP152" s="150">
        <f t="shared" si="186"/>
        <v>60</v>
      </c>
      <c r="AQ152" s="150" t="str">
        <f t="shared" si="187"/>
        <v>UPLC</v>
      </c>
      <c r="AR152" s="150" t="str">
        <f t="shared" si="188"/>
        <v>CH238</v>
      </c>
      <c r="AS152" s="150" t="str">
        <f t="shared" si="189"/>
        <v>Single Wavelength</v>
      </c>
      <c r="AT152" s="150" t="str">
        <f t="shared" si="190"/>
        <v>Chan_238,PC_Miscellaneous,AZD3293 - 0938 int - sol</v>
      </c>
      <c r="AU152" s="150" t="str">
        <f t="shared" si="191"/>
        <v>AZD3293 int</v>
      </c>
      <c r="AV152" s="150" t="str">
        <f t="shared" si="192"/>
        <v>HPLC filter vial</v>
      </c>
      <c r="AW152" s="150">
        <f t="shared" si="193"/>
        <v>500</v>
      </c>
      <c r="AX152" s="150">
        <f t="shared" si="194"/>
        <v>50</v>
      </c>
      <c r="AY152" s="150" t="str">
        <f t="shared" si="195"/>
        <v>Vortex</v>
      </c>
      <c r="AZ152" s="150">
        <f t="shared" si="196"/>
        <v>22</v>
      </c>
      <c r="BA152" s="150">
        <f t="shared" si="197"/>
        <v>20</v>
      </c>
      <c r="BB152" s="150">
        <f t="shared" si="198"/>
        <v>600</v>
      </c>
      <c r="BC152" s="150" t="str">
        <f t="shared" si="199"/>
        <v>Filter Vial</v>
      </c>
      <c r="BD152" s="150">
        <f t="shared" si="200"/>
        <v>40</v>
      </c>
      <c r="BE152" s="150">
        <f t="shared" si="201"/>
        <v>1200</v>
      </c>
      <c r="BF152" s="150" t="str">
        <f t="shared" si="202"/>
        <v>Pipette - PDT</v>
      </c>
      <c r="BG152" s="150">
        <f t="shared" si="203"/>
        <v>50</v>
      </c>
      <c r="BH152" s="150">
        <f t="shared" si="204"/>
        <v>0</v>
      </c>
      <c r="BI152" s="150">
        <f t="shared" si="205"/>
        <v>0</v>
      </c>
      <c r="BJ152" s="150" t="str">
        <f t="shared" si="206"/>
        <v>Yes</v>
      </c>
      <c r="BK152" s="150" t="str">
        <f t="shared" si="207"/>
        <v>Yes</v>
      </c>
      <c r="BL152" s="150" t="str">
        <f t="shared" si="208"/>
        <v>Yes</v>
      </c>
      <c r="BM152" s="150" t="str">
        <f t="shared" si="209"/>
        <v>MeCN:Water (50:50)</v>
      </c>
      <c r="BN152" s="150" t="str">
        <f t="shared" si="210"/>
        <v>Pipette - ADT - 6 channel</v>
      </c>
      <c r="BO152" s="150">
        <f t="shared" si="211"/>
        <v>1200</v>
      </c>
      <c r="BP152" s="150">
        <f t="shared" si="212"/>
        <v>0</v>
      </c>
      <c r="BQ152" s="150" t="str">
        <f t="shared" si="213"/>
        <v>No</v>
      </c>
      <c r="BR152" s="150">
        <f t="shared" si="214"/>
        <v>3</v>
      </c>
      <c r="BS152" s="150">
        <f t="shared" si="215"/>
        <v>1</v>
      </c>
      <c r="BT152" s="150">
        <f t="shared" si="216"/>
        <v>284</v>
      </c>
      <c r="BU152" s="150">
        <f t="shared" si="217"/>
        <v>1</v>
      </c>
    </row>
    <row r="153" spans="1:73" x14ac:dyDescent="0.25">
      <c r="A153" s="1">
        <v>152</v>
      </c>
      <c r="C153" t="str">
        <f t="shared" si="160"/>
        <v/>
      </c>
      <c r="D153" t="str">
        <f t="shared" si="161"/>
        <v/>
      </c>
      <c r="E153" t="str">
        <f t="shared" si="162"/>
        <v/>
      </c>
      <c r="F153" s="56" t="e">
        <f>VLOOKUP(C153,'Experimental Design'!$A$2:$C$25,2)</f>
        <v>#N/A</v>
      </c>
      <c r="G153" s="51">
        <f>'Experimental Description'!$B$51</f>
        <v>284</v>
      </c>
      <c r="H153" s="51">
        <f>'Experimental Description'!$B$52</f>
        <v>1</v>
      </c>
      <c r="I153" t="e">
        <f>VLOOKUP(F153,'Experimental Design'!$B$1:$C$25,2)</f>
        <v>#N/A</v>
      </c>
      <c r="K153" s="59">
        <f>J153*Calibration!$L$17</f>
        <v>0</v>
      </c>
      <c r="L153" s="59" t="s">
        <v>277</v>
      </c>
      <c r="M153" s="51" t="s">
        <v>40</v>
      </c>
      <c r="N153" s="56" t="str">
        <f>IF(K153&lt;0.1,"Below LOD",IF(K153&gt;Calibration!$L$20,IF('Record Sheet'!L153="All in solution","Greater than experimental limits","Within experimental limits"),"Within experimental limits"))</f>
        <v>Below LOD</v>
      </c>
      <c r="O153" s="57" t="e">
        <f>VLOOKUP(F153,'Material Form-Pattern'!$A$4:$D$27,4,TRUE)</f>
        <v>#N/A</v>
      </c>
      <c r="Q153" s="150" t="str">
        <f>CONCATENATE('Experimental Description'!$B$3,"-",'Experimental Description'!$B$2,"-",'Experimental Description'!$B$7,"-",'Experimental Description'!$C$5,"-",'Experimental Description'!$B$6,"-","Line ",'Record Sheet'!A153)</f>
        <v>E17-001679-AZD3293-AZ13530938-310117-1-Line 152</v>
      </c>
      <c r="R153" s="150" t="str">
        <f t="shared" si="163"/>
        <v>AZD3293</v>
      </c>
      <c r="S153" s="150" t="str">
        <f t="shared" si="164"/>
        <v>E17-001679</v>
      </c>
      <c r="T153" s="150" t="str">
        <f t="shared" si="165"/>
        <v>Holly Carter</v>
      </c>
      <c r="U153" s="150" t="str">
        <f t="shared" si="166"/>
        <v>31-01-17</v>
      </c>
      <c r="V153" s="150" t="str">
        <f t="shared" si="167"/>
        <v>1</v>
      </c>
      <c r="W153" s="150" t="str">
        <f t="shared" si="168"/>
        <v>AZ13530938</v>
      </c>
      <c r="X153" s="150">
        <f t="shared" si="169"/>
        <v>0</v>
      </c>
      <c r="Y153" s="150">
        <f t="shared" si="170"/>
        <v>83</v>
      </c>
      <c r="Z153" s="150" t="str">
        <f t="shared" si="170"/>
        <v>Not Known</v>
      </c>
      <c r="AA153" s="150" t="str">
        <f t="shared" si="171"/>
        <v xml:space="preserve">Manual </v>
      </c>
      <c r="AB153" s="150" t="str">
        <f t="shared" si="172"/>
        <v>Excess Solid Manual</v>
      </c>
      <c r="AC153" s="150">
        <f t="shared" si="173"/>
        <v>0</v>
      </c>
      <c r="AD153" s="150">
        <f t="shared" si="174"/>
        <v>0</v>
      </c>
      <c r="AE153" s="150" t="str">
        <f t="shared" si="175"/>
        <v>No</v>
      </c>
      <c r="AF153" s="150">
        <f t="shared" si="176"/>
        <v>0</v>
      </c>
      <c r="AG153" s="150">
        <f t="shared" si="177"/>
        <v>0</v>
      </c>
      <c r="AH153" s="150" t="str">
        <f t="shared" si="178"/>
        <v>CC1=NC2(N=C1N)c3cc(Br)ccc3CC24CCCCC4</v>
      </c>
      <c r="AI153" s="150">
        <f t="shared" si="179"/>
        <v>5</v>
      </c>
      <c r="AJ153" s="150">
        <f t="shared" si="180"/>
        <v>100</v>
      </c>
      <c r="AK153" s="150">
        <f t="shared" si="181"/>
        <v>31</v>
      </c>
      <c r="AL153" s="150">
        <f t="shared" si="182"/>
        <v>9.9200999999999997</v>
      </c>
      <c r="AM153" s="150">
        <f t="shared" si="183"/>
        <v>0.10080543542907834</v>
      </c>
      <c r="AN153" s="150">
        <f t="shared" si="184"/>
        <v>0.99980000000000002</v>
      </c>
      <c r="AO153" s="150">
        <f t="shared" si="185"/>
        <v>32</v>
      </c>
      <c r="AP153" s="150">
        <f t="shared" si="186"/>
        <v>60</v>
      </c>
      <c r="AQ153" s="150" t="str">
        <f t="shared" si="187"/>
        <v>UPLC</v>
      </c>
      <c r="AR153" s="150" t="str">
        <f t="shared" si="188"/>
        <v>CH238</v>
      </c>
      <c r="AS153" s="150" t="str">
        <f t="shared" si="189"/>
        <v>Single Wavelength</v>
      </c>
      <c r="AT153" s="150" t="str">
        <f t="shared" si="190"/>
        <v>Chan_238,PC_Miscellaneous,AZD3293 - 0938 int - sol</v>
      </c>
      <c r="AU153" s="150" t="str">
        <f t="shared" si="191"/>
        <v>AZD3293 int</v>
      </c>
      <c r="AV153" s="150" t="str">
        <f t="shared" si="192"/>
        <v>HPLC filter vial</v>
      </c>
      <c r="AW153" s="150">
        <f t="shared" si="193"/>
        <v>500</v>
      </c>
      <c r="AX153" s="150">
        <f t="shared" si="194"/>
        <v>50</v>
      </c>
      <c r="AY153" s="150" t="str">
        <f t="shared" si="195"/>
        <v>Vortex</v>
      </c>
      <c r="AZ153" s="150">
        <f t="shared" si="196"/>
        <v>22</v>
      </c>
      <c r="BA153" s="150">
        <f t="shared" si="197"/>
        <v>20</v>
      </c>
      <c r="BB153" s="150">
        <f t="shared" si="198"/>
        <v>600</v>
      </c>
      <c r="BC153" s="150" t="str">
        <f t="shared" si="199"/>
        <v>Filter Vial</v>
      </c>
      <c r="BD153" s="150">
        <f t="shared" si="200"/>
        <v>40</v>
      </c>
      <c r="BE153" s="150">
        <f t="shared" si="201"/>
        <v>1200</v>
      </c>
      <c r="BF153" s="150" t="str">
        <f t="shared" si="202"/>
        <v>Pipette - PDT</v>
      </c>
      <c r="BG153" s="150">
        <f t="shared" si="203"/>
        <v>50</v>
      </c>
      <c r="BH153" s="150">
        <f t="shared" si="204"/>
        <v>0</v>
      </c>
      <c r="BI153" s="150">
        <f t="shared" si="205"/>
        <v>0</v>
      </c>
      <c r="BJ153" s="150" t="str">
        <f t="shared" si="206"/>
        <v>Yes</v>
      </c>
      <c r="BK153" s="150" t="str">
        <f t="shared" si="207"/>
        <v>Yes</v>
      </c>
      <c r="BL153" s="150" t="str">
        <f t="shared" si="208"/>
        <v>Yes</v>
      </c>
      <c r="BM153" s="150" t="str">
        <f t="shared" si="209"/>
        <v>MeCN:Water (50:50)</v>
      </c>
      <c r="BN153" s="150" t="str">
        <f t="shared" si="210"/>
        <v>Pipette - ADT - 6 channel</v>
      </c>
      <c r="BO153" s="150">
        <f t="shared" si="211"/>
        <v>1200</v>
      </c>
      <c r="BP153" s="150">
        <f t="shared" si="212"/>
        <v>0</v>
      </c>
      <c r="BQ153" s="150" t="str">
        <f t="shared" si="213"/>
        <v>No</v>
      </c>
      <c r="BR153" s="150">
        <f t="shared" si="214"/>
        <v>3</v>
      </c>
      <c r="BS153" s="150">
        <f t="shared" si="215"/>
        <v>1</v>
      </c>
      <c r="BT153" s="150">
        <f t="shared" si="216"/>
        <v>284</v>
      </c>
      <c r="BU153" s="150">
        <f t="shared" si="217"/>
        <v>1</v>
      </c>
    </row>
    <row r="154" spans="1:73" x14ac:dyDescent="0.25">
      <c r="A154" s="1">
        <v>153</v>
      </c>
      <c r="C154" t="str">
        <f t="shared" si="160"/>
        <v/>
      </c>
      <c r="D154" t="str">
        <f t="shared" si="161"/>
        <v/>
      </c>
      <c r="E154" t="str">
        <f t="shared" si="162"/>
        <v/>
      </c>
      <c r="F154" s="56" t="e">
        <f>VLOOKUP(C154,'Experimental Design'!$A$2:$C$25,2)</f>
        <v>#N/A</v>
      </c>
      <c r="G154" s="51">
        <f>'Experimental Description'!$B$51</f>
        <v>284</v>
      </c>
      <c r="H154" s="51">
        <f>'Experimental Description'!$B$52</f>
        <v>1</v>
      </c>
      <c r="I154" t="e">
        <f>VLOOKUP(F154,'Experimental Design'!$B$1:$C$25,2)</f>
        <v>#N/A</v>
      </c>
      <c r="K154" s="59">
        <f>J154*Calibration!$L$17</f>
        <v>0</v>
      </c>
      <c r="L154" s="59" t="s">
        <v>277</v>
      </c>
      <c r="M154" s="51" t="s">
        <v>40</v>
      </c>
      <c r="N154" s="56" t="str">
        <f>IF(K154&lt;0.1,"Below LOD",IF(K154&gt;Calibration!$L$20,IF('Record Sheet'!L154="All in solution","Greater than experimental limits","Within experimental limits"),"Within experimental limits"))</f>
        <v>Below LOD</v>
      </c>
      <c r="O154" s="57" t="e">
        <f>VLOOKUP(F154,'Material Form-Pattern'!$A$4:$D$27,4,TRUE)</f>
        <v>#N/A</v>
      </c>
      <c r="Q154" s="150" t="str">
        <f>CONCATENATE('Experimental Description'!$B$3,"-",'Experimental Description'!$B$2,"-",'Experimental Description'!$B$7,"-",'Experimental Description'!$C$5,"-",'Experimental Description'!$B$6,"-","Line ",'Record Sheet'!A154)</f>
        <v>E17-001679-AZD3293-AZ13530938-310117-1-Line 153</v>
      </c>
      <c r="R154" s="150" t="str">
        <f t="shared" si="163"/>
        <v>AZD3293</v>
      </c>
      <c r="S154" s="150" t="str">
        <f t="shared" si="164"/>
        <v>E17-001679</v>
      </c>
      <c r="T154" s="150" t="str">
        <f t="shared" si="165"/>
        <v>Holly Carter</v>
      </c>
      <c r="U154" s="150" t="str">
        <f t="shared" si="166"/>
        <v>31-01-17</v>
      </c>
      <c r="V154" s="150" t="str">
        <f t="shared" si="167"/>
        <v>1</v>
      </c>
      <c r="W154" s="150" t="str">
        <f t="shared" si="168"/>
        <v>AZ13530938</v>
      </c>
      <c r="X154" s="150">
        <f t="shared" si="169"/>
        <v>0</v>
      </c>
      <c r="Y154" s="150">
        <f t="shared" si="170"/>
        <v>83</v>
      </c>
      <c r="Z154" s="150" t="str">
        <f t="shared" si="170"/>
        <v>Not Known</v>
      </c>
      <c r="AA154" s="150" t="str">
        <f t="shared" si="171"/>
        <v xml:space="preserve">Manual </v>
      </c>
      <c r="AB154" s="150" t="str">
        <f t="shared" si="172"/>
        <v>Excess Solid Manual</v>
      </c>
      <c r="AC154" s="150">
        <f t="shared" si="173"/>
        <v>0</v>
      </c>
      <c r="AD154" s="150">
        <f t="shared" si="174"/>
        <v>0</v>
      </c>
      <c r="AE154" s="150" t="str">
        <f t="shared" si="175"/>
        <v>No</v>
      </c>
      <c r="AF154" s="150">
        <f t="shared" si="176"/>
        <v>0</v>
      </c>
      <c r="AG154" s="150">
        <f t="shared" si="177"/>
        <v>0</v>
      </c>
      <c r="AH154" s="150" t="str">
        <f t="shared" si="178"/>
        <v>CC1=NC2(N=C1N)c3cc(Br)ccc3CC24CCCCC4</v>
      </c>
      <c r="AI154" s="150">
        <f t="shared" si="179"/>
        <v>5</v>
      </c>
      <c r="AJ154" s="150">
        <f t="shared" si="180"/>
        <v>100</v>
      </c>
      <c r="AK154" s="150">
        <f t="shared" si="181"/>
        <v>31</v>
      </c>
      <c r="AL154" s="150">
        <f t="shared" si="182"/>
        <v>9.9200999999999997</v>
      </c>
      <c r="AM154" s="150">
        <f t="shared" si="183"/>
        <v>0.10080543542907834</v>
      </c>
      <c r="AN154" s="150">
        <f t="shared" si="184"/>
        <v>0.99980000000000002</v>
      </c>
      <c r="AO154" s="150">
        <f t="shared" si="185"/>
        <v>32</v>
      </c>
      <c r="AP154" s="150">
        <f t="shared" si="186"/>
        <v>60</v>
      </c>
      <c r="AQ154" s="150" t="str">
        <f t="shared" si="187"/>
        <v>UPLC</v>
      </c>
      <c r="AR154" s="150" t="str">
        <f t="shared" si="188"/>
        <v>CH238</v>
      </c>
      <c r="AS154" s="150" t="str">
        <f t="shared" si="189"/>
        <v>Single Wavelength</v>
      </c>
      <c r="AT154" s="150" t="str">
        <f t="shared" si="190"/>
        <v>Chan_238,PC_Miscellaneous,AZD3293 - 0938 int - sol</v>
      </c>
      <c r="AU154" s="150" t="str">
        <f t="shared" si="191"/>
        <v>AZD3293 int</v>
      </c>
      <c r="AV154" s="150" t="str">
        <f t="shared" si="192"/>
        <v>HPLC filter vial</v>
      </c>
      <c r="AW154" s="150">
        <f t="shared" si="193"/>
        <v>500</v>
      </c>
      <c r="AX154" s="150">
        <f t="shared" si="194"/>
        <v>50</v>
      </c>
      <c r="AY154" s="150" t="str">
        <f t="shared" si="195"/>
        <v>Vortex</v>
      </c>
      <c r="AZ154" s="150">
        <f t="shared" si="196"/>
        <v>22</v>
      </c>
      <c r="BA154" s="150">
        <f t="shared" si="197"/>
        <v>20</v>
      </c>
      <c r="BB154" s="150">
        <f t="shared" si="198"/>
        <v>600</v>
      </c>
      <c r="BC154" s="150" t="str">
        <f t="shared" si="199"/>
        <v>Filter Vial</v>
      </c>
      <c r="BD154" s="150">
        <f t="shared" si="200"/>
        <v>40</v>
      </c>
      <c r="BE154" s="150">
        <f t="shared" si="201"/>
        <v>1200</v>
      </c>
      <c r="BF154" s="150" t="str">
        <f t="shared" si="202"/>
        <v>Pipette - PDT</v>
      </c>
      <c r="BG154" s="150">
        <f t="shared" si="203"/>
        <v>50</v>
      </c>
      <c r="BH154" s="150">
        <f t="shared" si="204"/>
        <v>0</v>
      </c>
      <c r="BI154" s="150">
        <f t="shared" si="205"/>
        <v>0</v>
      </c>
      <c r="BJ154" s="150" t="str">
        <f t="shared" si="206"/>
        <v>Yes</v>
      </c>
      <c r="BK154" s="150" t="str">
        <f t="shared" si="207"/>
        <v>Yes</v>
      </c>
      <c r="BL154" s="150" t="str">
        <f t="shared" si="208"/>
        <v>Yes</v>
      </c>
      <c r="BM154" s="150" t="str">
        <f t="shared" si="209"/>
        <v>MeCN:Water (50:50)</v>
      </c>
      <c r="BN154" s="150" t="str">
        <f t="shared" si="210"/>
        <v>Pipette - ADT - 6 channel</v>
      </c>
      <c r="BO154" s="150">
        <f t="shared" si="211"/>
        <v>1200</v>
      </c>
      <c r="BP154" s="150">
        <f t="shared" si="212"/>
        <v>0</v>
      </c>
      <c r="BQ154" s="150" t="str">
        <f t="shared" si="213"/>
        <v>No</v>
      </c>
      <c r="BR154" s="150">
        <f t="shared" si="214"/>
        <v>3</v>
      </c>
      <c r="BS154" s="150">
        <f t="shared" si="215"/>
        <v>1</v>
      </c>
      <c r="BT154" s="150">
        <f t="shared" si="216"/>
        <v>284</v>
      </c>
      <c r="BU154" s="150">
        <f t="shared" si="217"/>
        <v>1</v>
      </c>
    </row>
    <row r="155" spans="1:73" x14ac:dyDescent="0.25">
      <c r="A155" s="1">
        <v>154</v>
      </c>
      <c r="C155" t="str">
        <f t="shared" si="160"/>
        <v/>
      </c>
      <c r="D155" t="str">
        <f t="shared" si="161"/>
        <v/>
      </c>
      <c r="E155" t="str">
        <f t="shared" si="162"/>
        <v/>
      </c>
      <c r="F155" s="56" t="e">
        <f>VLOOKUP(C155,'Experimental Design'!$A$2:$C$25,2)</f>
        <v>#N/A</v>
      </c>
      <c r="G155" s="51">
        <f>'Experimental Description'!$B$51</f>
        <v>284</v>
      </c>
      <c r="H155" s="51">
        <f>'Experimental Description'!$B$52</f>
        <v>1</v>
      </c>
      <c r="I155" t="e">
        <f>VLOOKUP(F155,'Experimental Design'!$B$1:$C$25,2)</f>
        <v>#N/A</v>
      </c>
      <c r="K155" s="59">
        <f>J155*Calibration!$L$17</f>
        <v>0</v>
      </c>
      <c r="L155" s="59" t="s">
        <v>277</v>
      </c>
      <c r="M155" s="51" t="s">
        <v>40</v>
      </c>
      <c r="N155" s="56" t="str">
        <f>IF(K155&lt;0.1,"Below LOD",IF(K155&gt;Calibration!$L$20,IF('Record Sheet'!L155="All in solution","Greater than experimental limits","Within experimental limits"),"Within experimental limits"))</f>
        <v>Below LOD</v>
      </c>
      <c r="O155" s="57" t="e">
        <f>VLOOKUP(F155,'Material Form-Pattern'!$A$4:$D$27,4,TRUE)</f>
        <v>#N/A</v>
      </c>
      <c r="Q155" s="150" t="str">
        <f>CONCATENATE('Experimental Description'!$B$3,"-",'Experimental Description'!$B$2,"-",'Experimental Description'!$B$7,"-",'Experimental Description'!$C$5,"-",'Experimental Description'!$B$6,"-","Line ",'Record Sheet'!A155)</f>
        <v>E17-001679-AZD3293-AZ13530938-310117-1-Line 154</v>
      </c>
      <c r="R155" s="150" t="str">
        <f t="shared" si="163"/>
        <v>AZD3293</v>
      </c>
      <c r="S155" s="150" t="str">
        <f t="shared" si="164"/>
        <v>E17-001679</v>
      </c>
      <c r="T155" s="150" t="str">
        <f t="shared" si="165"/>
        <v>Holly Carter</v>
      </c>
      <c r="U155" s="150" t="str">
        <f t="shared" si="166"/>
        <v>31-01-17</v>
      </c>
      <c r="V155" s="150" t="str">
        <f t="shared" si="167"/>
        <v>1</v>
      </c>
      <c r="W155" s="150" t="str">
        <f t="shared" si="168"/>
        <v>AZ13530938</v>
      </c>
      <c r="X155" s="150">
        <f t="shared" si="169"/>
        <v>0</v>
      </c>
      <c r="Y155" s="150">
        <f t="shared" si="170"/>
        <v>83</v>
      </c>
      <c r="Z155" s="150" t="str">
        <f t="shared" si="170"/>
        <v>Not Known</v>
      </c>
      <c r="AA155" s="150" t="str">
        <f t="shared" si="171"/>
        <v xml:space="preserve">Manual </v>
      </c>
      <c r="AB155" s="150" t="str">
        <f t="shared" si="172"/>
        <v>Excess Solid Manual</v>
      </c>
      <c r="AC155" s="150">
        <f t="shared" si="173"/>
        <v>0</v>
      </c>
      <c r="AD155" s="150">
        <f t="shared" si="174"/>
        <v>0</v>
      </c>
      <c r="AE155" s="150" t="str">
        <f t="shared" si="175"/>
        <v>No</v>
      </c>
      <c r="AF155" s="150">
        <f t="shared" si="176"/>
        <v>0</v>
      </c>
      <c r="AG155" s="150">
        <f t="shared" si="177"/>
        <v>0</v>
      </c>
      <c r="AH155" s="150" t="str">
        <f t="shared" si="178"/>
        <v>CC1=NC2(N=C1N)c3cc(Br)ccc3CC24CCCCC4</v>
      </c>
      <c r="AI155" s="150">
        <f t="shared" si="179"/>
        <v>5</v>
      </c>
      <c r="AJ155" s="150">
        <f t="shared" si="180"/>
        <v>100</v>
      </c>
      <c r="AK155" s="150">
        <f t="shared" si="181"/>
        <v>31</v>
      </c>
      <c r="AL155" s="150">
        <f t="shared" si="182"/>
        <v>9.9200999999999997</v>
      </c>
      <c r="AM155" s="150">
        <f t="shared" si="183"/>
        <v>0.10080543542907834</v>
      </c>
      <c r="AN155" s="150">
        <f t="shared" si="184"/>
        <v>0.99980000000000002</v>
      </c>
      <c r="AO155" s="150">
        <f t="shared" si="185"/>
        <v>32</v>
      </c>
      <c r="AP155" s="150">
        <f t="shared" si="186"/>
        <v>60</v>
      </c>
      <c r="AQ155" s="150" t="str">
        <f t="shared" si="187"/>
        <v>UPLC</v>
      </c>
      <c r="AR155" s="150" t="str">
        <f t="shared" si="188"/>
        <v>CH238</v>
      </c>
      <c r="AS155" s="150" t="str">
        <f t="shared" si="189"/>
        <v>Single Wavelength</v>
      </c>
      <c r="AT155" s="150" t="str">
        <f t="shared" si="190"/>
        <v>Chan_238,PC_Miscellaneous,AZD3293 - 0938 int - sol</v>
      </c>
      <c r="AU155" s="150" t="str">
        <f t="shared" si="191"/>
        <v>AZD3293 int</v>
      </c>
      <c r="AV155" s="150" t="str">
        <f t="shared" si="192"/>
        <v>HPLC filter vial</v>
      </c>
      <c r="AW155" s="150">
        <f t="shared" si="193"/>
        <v>500</v>
      </c>
      <c r="AX155" s="150">
        <f t="shared" si="194"/>
        <v>50</v>
      </c>
      <c r="AY155" s="150" t="str">
        <f t="shared" si="195"/>
        <v>Vortex</v>
      </c>
      <c r="AZ155" s="150">
        <f t="shared" si="196"/>
        <v>22</v>
      </c>
      <c r="BA155" s="150">
        <f t="shared" si="197"/>
        <v>20</v>
      </c>
      <c r="BB155" s="150">
        <f t="shared" si="198"/>
        <v>600</v>
      </c>
      <c r="BC155" s="150" t="str">
        <f t="shared" si="199"/>
        <v>Filter Vial</v>
      </c>
      <c r="BD155" s="150">
        <f t="shared" si="200"/>
        <v>40</v>
      </c>
      <c r="BE155" s="150">
        <f t="shared" si="201"/>
        <v>1200</v>
      </c>
      <c r="BF155" s="150" t="str">
        <f t="shared" si="202"/>
        <v>Pipette - PDT</v>
      </c>
      <c r="BG155" s="150">
        <f t="shared" si="203"/>
        <v>50</v>
      </c>
      <c r="BH155" s="150">
        <f t="shared" si="204"/>
        <v>0</v>
      </c>
      <c r="BI155" s="150">
        <f t="shared" si="205"/>
        <v>0</v>
      </c>
      <c r="BJ155" s="150" t="str">
        <f t="shared" si="206"/>
        <v>Yes</v>
      </c>
      <c r="BK155" s="150" t="str">
        <f t="shared" si="207"/>
        <v>Yes</v>
      </c>
      <c r="BL155" s="150" t="str">
        <f t="shared" si="208"/>
        <v>Yes</v>
      </c>
      <c r="BM155" s="150" t="str">
        <f t="shared" si="209"/>
        <v>MeCN:Water (50:50)</v>
      </c>
      <c r="BN155" s="150" t="str">
        <f t="shared" si="210"/>
        <v>Pipette - ADT - 6 channel</v>
      </c>
      <c r="BO155" s="150">
        <f t="shared" si="211"/>
        <v>1200</v>
      </c>
      <c r="BP155" s="150">
        <f t="shared" si="212"/>
        <v>0</v>
      </c>
      <c r="BQ155" s="150" t="str">
        <f t="shared" si="213"/>
        <v>No</v>
      </c>
      <c r="BR155" s="150">
        <f t="shared" si="214"/>
        <v>3</v>
      </c>
      <c r="BS155" s="150">
        <f t="shared" si="215"/>
        <v>1</v>
      </c>
      <c r="BT155" s="150">
        <f t="shared" si="216"/>
        <v>284</v>
      </c>
      <c r="BU155" s="150">
        <f t="shared" si="217"/>
        <v>1</v>
      </c>
    </row>
    <row r="156" spans="1:73" x14ac:dyDescent="0.25">
      <c r="A156" s="1">
        <v>155</v>
      </c>
      <c r="C156" t="str">
        <f t="shared" si="160"/>
        <v/>
      </c>
      <c r="D156" t="str">
        <f t="shared" si="161"/>
        <v/>
      </c>
      <c r="E156" t="str">
        <f t="shared" si="162"/>
        <v/>
      </c>
      <c r="F156" s="56" t="e">
        <f>VLOOKUP(C156,'Experimental Design'!$A$2:$C$25,2)</f>
        <v>#N/A</v>
      </c>
      <c r="G156" s="51">
        <f>'Experimental Description'!$B$51</f>
        <v>284</v>
      </c>
      <c r="H156" s="51">
        <f>'Experimental Description'!$B$52</f>
        <v>1</v>
      </c>
      <c r="I156" t="e">
        <f>VLOOKUP(F156,'Experimental Design'!$B$1:$C$25,2)</f>
        <v>#N/A</v>
      </c>
      <c r="K156" s="59">
        <f>J156*Calibration!$L$17</f>
        <v>0</v>
      </c>
      <c r="L156" s="59" t="s">
        <v>277</v>
      </c>
      <c r="M156" s="51" t="s">
        <v>40</v>
      </c>
      <c r="N156" s="56" t="str">
        <f>IF(K156&lt;0.1,"Below LOD",IF(K156&gt;Calibration!$L$20,IF('Record Sheet'!L156="All in solution","Greater than experimental limits","Within experimental limits"),"Within experimental limits"))</f>
        <v>Below LOD</v>
      </c>
      <c r="O156" s="57" t="e">
        <f>VLOOKUP(F156,'Material Form-Pattern'!$A$4:$D$27,4,TRUE)</f>
        <v>#N/A</v>
      </c>
      <c r="Q156" s="150" t="str">
        <f>CONCATENATE('Experimental Description'!$B$3,"-",'Experimental Description'!$B$2,"-",'Experimental Description'!$B$7,"-",'Experimental Description'!$C$5,"-",'Experimental Description'!$B$6,"-","Line ",'Record Sheet'!A156)</f>
        <v>E17-001679-AZD3293-AZ13530938-310117-1-Line 155</v>
      </c>
      <c r="R156" s="150" t="str">
        <f t="shared" si="163"/>
        <v>AZD3293</v>
      </c>
      <c r="S156" s="150" t="str">
        <f t="shared" si="164"/>
        <v>E17-001679</v>
      </c>
      <c r="T156" s="150" t="str">
        <f t="shared" si="165"/>
        <v>Holly Carter</v>
      </c>
      <c r="U156" s="150" t="str">
        <f t="shared" si="166"/>
        <v>31-01-17</v>
      </c>
      <c r="V156" s="150" t="str">
        <f t="shared" si="167"/>
        <v>1</v>
      </c>
      <c r="W156" s="150" t="str">
        <f t="shared" si="168"/>
        <v>AZ13530938</v>
      </c>
      <c r="X156" s="150">
        <f t="shared" si="169"/>
        <v>0</v>
      </c>
      <c r="Y156" s="150">
        <f t="shared" si="170"/>
        <v>83</v>
      </c>
      <c r="Z156" s="150" t="str">
        <f t="shared" si="170"/>
        <v>Not Known</v>
      </c>
      <c r="AA156" s="150" t="str">
        <f t="shared" si="171"/>
        <v xml:space="preserve">Manual </v>
      </c>
      <c r="AB156" s="150" t="str">
        <f t="shared" si="172"/>
        <v>Excess Solid Manual</v>
      </c>
      <c r="AC156" s="150">
        <f t="shared" si="173"/>
        <v>0</v>
      </c>
      <c r="AD156" s="150">
        <f t="shared" si="174"/>
        <v>0</v>
      </c>
      <c r="AE156" s="150" t="str">
        <f t="shared" si="175"/>
        <v>No</v>
      </c>
      <c r="AF156" s="150">
        <f t="shared" si="176"/>
        <v>0</v>
      </c>
      <c r="AG156" s="150">
        <f t="shared" si="177"/>
        <v>0</v>
      </c>
      <c r="AH156" s="150" t="str">
        <f t="shared" si="178"/>
        <v>CC1=NC2(N=C1N)c3cc(Br)ccc3CC24CCCCC4</v>
      </c>
      <c r="AI156" s="150">
        <f t="shared" si="179"/>
        <v>5</v>
      </c>
      <c r="AJ156" s="150">
        <f t="shared" si="180"/>
        <v>100</v>
      </c>
      <c r="AK156" s="150">
        <f t="shared" si="181"/>
        <v>31</v>
      </c>
      <c r="AL156" s="150">
        <f t="shared" si="182"/>
        <v>9.9200999999999997</v>
      </c>
      <c r="AM156" s="150">
        <f t="shared" si="183"/>
        <v>0.10080543542907834</v>
      </c>
      <c r="AN156" s="150">
        <f t="shared" si="184"/>
        <v>0.99980000000000002</v>
      </c>
      <c r="AO156" s="150">
        <f t="shared" si="185"/>
        <v>32</v>
      </c>
      <c r="AP156" s="150">
        <f t="shared" si="186"/>
        <v>60</v>
      </c>
      <c r="AQ156" s="150" t="str">
        <f t="shared" si="187"/>
        <v>UPLC</v>
      </c>
      <c r="AR156" s="150" t="str">
        <f t="shared" si="188"/>
        <v>CH238</v>
      </c>
      <c r="AS156" s="150" t="str">
        <f t="shared" si="189"/>
        <v>Single Wavelength</v>
      </c>
      <c r="AT156" s="150" t="str">
        <f t="shared" si="190"/>
        <v>Chan_238,PC_Miscellaneous,AZD3293 - 0938 int - sol</v>
      </c>
      <c r="AU156" s="150" t="str">
        <f t="shared" si="191"/>
        <v>AZD3293 int</v>
      </c>
      <c r="AV156" s="150" t="str">
        <f t="shared" si="192"/>
        <v>HPLC filter vial</v>
      </c>
      <c r="AW156" s="150">
        <f t="shared" si="193"/>
        <v>500</v>
      </c>
      <c r="AX156" s="150">
        <f t="shared" si="194"/>
        <v>50</v>
      </c>
      <c r="AY156" s="150" t="str">
        <f t="shared" si="195"/>
        <v>Vortex</v>
      </c>
      <c r="AZ156" s="150">
        <f t="shared" si="196"/>
        <v>22</v>
      </c>
      <c r="BA156" s="150">
        <f t="shared" si="197"/>
        <v>20</v>
      </c>
      <c r="BB156" s="150">
        <f t="shared" si="198"/>
        <v>600</v>
      </c>
      <c r="BC156" s="150" t="str">
        <f t="shared" si="199"/>
        <v>Filter Vial</v>
      </c>
      <c r="BD156" s="150">
        <f t="shared" si="200"/>
        <v>40</v>
      </c>
      <c r="BE156" s="150">
        <f t="shared" si="201"/>
        <v>1200</v>
      </c>
      <c r="BF156" s="150" t="str">
        <f t="shared" si="202"/>
        <v>Pipette - PDT</v>
      </c>
      <c r="BG156" s="150">
        <f t="shared" si="203"/>
        <v>50</v>
      </c>
      <c r="BH156" s="150">
        <f t="shared" si="204"/>
        <v>0</v>
      </c>
      <c r="BI156" s="150">
        <f t="shared" si="205"/>
        <v>0</v>
      </c>
      <c r="BJ156" s="150" t="str">
        <f t="shared" si="206"/>
        <v>Yes</v>
      </c>
      <c r="BK156" s="150" t="str">
        <f t="shared" si="207"/>
        <v>Yes</v>
      </c>
      <c r="BL156" s="150" t="str">
        <f t="shared" si="208"/>
        <v>Yes</v>
      </c>
      <c r="BM156" s="150" t="str">
        <f t="shared" si="209"/>
        <v>MeCN:Water (50:50)</v>
      </c>
      <c r="BN156" s="150" t="str">
        <f t="shared" si="210"/>
        <v>Pipette - ADT - 6 channel</v>
      </c>
      <c r="BO156" s="150">
        <f t="shared" si="211"/>
        <v>1200</v>
      </c>
      <c r="BP156" s="150">
        <f t="shared" si="212"/>
        <v>0</v>
      </c>
      <c r="BQ156" s="150" t="str">
        <f t="shared" si="213"/>
        <v>No</v>
      </c>
      <c r="BR156" s="150">
        <f t="shared" si="214"/>
        <v>3</v>
      </c>
      <c r="BS156" s="150">
        <f t="shared" si="215"/>
        <v>1</v>
      </c>
      <c r="BT156" s="150">
        <f t="shared" si="216"/>
        <v>284</v>
      </c>
      <c r="BU156" s="150">
        <f t="shared" si="217"/>
        <v>1</v>
      </c>
    </row>
    <row r="157" spans="1:73" x14ac:dyDescent="0.25">
      <c r="A157" s="1">
        <v>156</v>
      </c>
      <c r="C157" t="str">
        <f t="shared" si="160"/>
        <v/>
      </c>
      <c r="D157" t="str">
        <f t="shared" si="161"/>
        <v/>
      </c>
      <c r="E157" t="str">
        <f t="shared" si="162"/>
        <v/>
      </c>
      <c r="F157" s="56" t="e">
        <f>VLOOKUP(C157,'Experimental Design'!$A$2:$C$25,2)</f>
        <v>#N/A</v>
      </c>
      <c r="G157" s="51">
        <f>'Experimental Description'!$B$51</f>
        <v>284</v>
      </c>
      <c r="H157" s="51">
        <f>'Experimental Description'!$B$52</f>
        <v>1</v>
      </c>
      <c r="I157" t="e">
        <f>VLOOKUP(F157,'Experimental Design'!$B$1:$C$25,2)</f>
        <v>#N/A</v>
      </c>
      <c r="K157" s="59">
        <f>J157*Calibration!$L$17</f>
        <v>0</v>
      </c>
      <c r="L157" s="59" t="s">
        <v>277</v>
      </c>
      <c r="M157" s="51" t="s">
        <v>40</v>
      </c>
      <c r="N157" s="56" t="str">
        <f>IF(K157&lt;0.1,"Below LOD",IF(K157&gt;Calibration!$L$20,IF('Record Sheet'!L157="All in solution","Greater than experimental limits","Within experimental limits"),"Within experimental limits"))</f>
        <v>Below LOD</v>
      </c>
      <c r="O157" s="57" t="e">
        <f>VLOOKUP(F157,'Material Form-Pattern'!$A$4:$D$27,4,TRUE)</f>
        <v>#N/A</v>
      </c>
      <c r="Q157" s="150" t="str">
        <f>CONCATENATE('Experimental Description'!$B$3,"-",'Experimental Description'!$B$2,"-",'Experimental Description'!$B$7,"-",'Experimental Description'!$C$5,"-",'Experimental Description'!$B$6,"-","Line ",'Record Sheet'!A157)</f>
        <v>E17-001679-AZD3293-AZ13530938-310117-1-Line 156</v>
      </c>
      <c r="R157" s="150" t="str">
        <f t="shared" si="163"/>
        <v>AZD3293</v>
      </c>
      <c r="S157" s="150" t="str">
        <f t="shared" si="164"/>
        <v>E17-001679</v>
      </c>
      <c r="T157" s="150" t="str">
        <f t="shared" si="165"/>
        <v>Holly Carter</v>
      </c>
      <c r="U157" s="150" t="str">
        <f t="shared" si="166"/>
        <v>31-01-17</v>
      </c>
      <c r="V157" s="150" t="str">
        <f t="shared" si="167"/>
        <v>1</v>
      </c>
      <c r="W157" s="150" t="str">
        <f t="shared" si="168"/>
        <v>AZ13530938</v>
      </c>
      <c r="X157" s="150">
        <f t="shared" si="169"/>
        <v>0</v>
      </c>
      <c r="Y157" s="150">
        <f t="shared" si="170"/>
        <v>83</v>
      </c>
      <c r="Z157" s="150" t="str">
        <f t="shared" si="170"/>
        <v>Not Known</v>
      </c>
      <c r="AA157" s="150" t="str">
        <f t="shared" si="171"/>
        <v xml:space="preserve">Manual </v>
      </c>
      <c r="AB157" s="150" t="str">
        <f t="shared" si="172"/>
        <v>Excess Solid Manual</v>
      </c>
      <c r="AC157" s="150">
        <f t="shared" si="173"/>
        <v>0</v>
      </c>
      <c r="AD157" s="150">
        <f t="shared" si="174"/>
        <v>0</v>
      </c>
      <c r="AE157" s="150" t="str">
        <f t="shared" si="175"/>
        <v>No</v>
      </c>
      <c r="AF157" s="150">
        <f t="shared" si="176"/>
        <v>0</v>
      </c>
      <c r="AG157" s="150">
        <f t="shared" si="177"/>
        <v>0</v>
      </c>
      <c r="AH157" s="150" t="str">
        <f t="shared" si="178"/>
        <v>CC1=NC2(N=C1N)c3cc(Br)ccc3CC24CCCCC4</v>
      </c>
      <c r="AI157" s="150">
        <f t="shared" si="179"/>
        <v>5</v>
      </c>
      <c r="AJ157" s="150">
        <f t="shared" si="180"/>
        <v>100</v>
      </c>
      <c r="AK157" s="150">
        <f t="shared" si="181"/>
        <v>31</v>
      </c>
      <c r="AL157" s="150">
        <f t="shared" si="182"/>
        <v>9.9200999999999997</v>
      </c>
      <c r="AM157" s="150">
        <f t="shared" si="183"/>
        <v>0.10080543542907834</v>
      </c>
      <c r="AN157" s="150">
        <f t="shared" si="184"/>
        <v>0.99980000000000002</v>
      </c>
      <c r="AO157" s="150">
        <f t="shared" si="185"/>
        <v>32</v>
      </c>
      <c r="AP157" s="150">
        <f t="shared" si="186"/>
        <v>60</v>
      </c>
      <c r="AQ157" s="150" t="str">
        <f t="shared" si="187"/>
        <v>UPLC</v>
      </c>
      <c r="AR157" s="150" t="str">
        <f t="shared" si="188"/>
        <v>CH238</v>
      </c>
      <c r="AS157" s="150" t="str">
        <f t="shared" si="189"/>
        <v>Single Wavelength</v>
      </c>
      <c r="AT157" s="150" t="str">
        <f t="shared" si="190"/>
        <v>Chan_238,PC_Miscellaneous,AZD3293 - 0938 int - sol</v>
      </c>
      <c r="AU157" s="150" t="str">
        <f t="shared" si="191"/>
        <v>AZD3293 int</v>
      </c>
      <c r="AV157" s="150" t="str">
        <f t="shared" si="192"/>
        <v>HPLC filter vial</v>
      </c>
      <c r="AW157" s="150">
        <f t="shared" si="193"/>
        <v>500</v>
      </c>
      <c r="AX157" s="150">
        <f t="shared" si="194"/>
        <v>50</v>
      </c>
      <c r="AY157" s="150" t="str">
        <f t="shared" si="195"/>
        <v>Vortex</v>
      </c>
      <c r="AZ157" s="150">
        <f t="shared" si="196"/>
        <v>22</v>
      </c>
      <c r="BA157" s="150">
        <f t="shared" si="197"/>
        <v>20</v>
      </c>
      <c r="BB157" s="150">
        <f t="shared" si="198"/>
        <v>600</v>
      </c>
      <c r="BC157" s="150" t="str">
        <f t="shared" si="199"/>
        <v>Filter Vial</v>
      </c>
      <c r="BD157" s="150">
        <f t="shared" si="200"/>
        <v>40</v>
      </c>
      <c r="BE157" s="150">
        <f t="shared" si="201"/>
        <v>1200</v>
      </c>
      <c r="BF157" s="150" t="str">
        <f t="shared" si="202"/>
        <v>Pipette - PDT</v>
      </c>
      <c r="BG157" s="150">
        <f t="shared" si="203"/>
        <v>50</v>
      </c>
      <c r="BH157" s="150">
        <f t="shared" si="204"/>
        <v>0</v>
      </c>
      <c r="BI157" s="150">
        <f t="shared" si="205"/>
        <v>0</v>
      </c>
      <c r="BJ157" s="150" t="str">
        <f t="shared" si="206"/>
        <v>Yes</v>
      </c>
      <c r="BK157" s="150" t="str">
        <f t="shared" si="207"/>
        <v>Yes</v>
      </c>
      <c r="BL157" s="150" t="str">
        <f t="shared" si="208"/>
        <v>Yes</v>
      </c>
      <c r="BM157" s="150" t="str">
        <f t="shared" si="209"/>
        <v>MeCN:Water (50:50)</v>
      </c>
      <c r="BN157" s="150" t="str">
        <f t="shared" si="210"/>
        <v>Pipette - ADT - 6 channel</v>
      </c>
      <c r="BO157" s="150">
        <f t="shared" si="211"/>
        <v>1200</v>
      </c>
      <c r="BP157" s="150">
        <f t="shared" si="212"/>
        <v>0</v>
      </c>
      <c r="BQ157" s="150" t="str">
        <f t="shared" si="213"/>
        <v>No</v>
      </c>
      <c r="BR157" s="150">
        <f t="shared" si="214"/>
        <v>3</v>
      </c>
      <c r="BS157" s="150">
        <f t="shared" si="215"/>
        <v>1</v>
      </c>
      <c r="BT157" s="150">
        <f t="shared" si="216"/>
        <v>284</v>
      </c>
      <c r="BU157" s="150">
        <f t="shared" si="217"/>
        <v>1</v>
      </c>
    </row>
    <row r="158" spans="1:73" x14ac:dyDescent="0.25">
      <c r="A158" s="1">
        <v>157</v>
      </c>
      <c r="C158" t="str">
        <f t="shared" si="160"/>
        <v/>
      </c>
      <c r="D158" t="str">
        <f t="shared" si="161"/>
        <v/>
      </c>
      <c r="E158" t="str">
        <f t="shared" si="162"/>
        <v/>
      </c>
      <c r="F158" s="56" t="e">
        <f>VLOOKUP(C158,'Experimental Design'!$A$2:$C$25,2)</f>
        <v>#N/A</v>
      </c>
      <c r="G158" s="51">
        <f>'Experimental Description'!$B$51</f>
        <v>284</v>
      </c>
      <c r="H158" s="51">
        <f>'Experimental Description'!$B$52</f>
        <v>1</v>
      </c>
      <c r="I158" t="e">
        <f>VLOOKUP(F158,'Experimental Design'!$B$1:$C$25,2)</f>
        <v>#N/A</v>
      </c>
      <c r="K158" s="59">
        <f>J158*Calibration!$L$17</f>
        <v>0</v>
      </c>
      <c r="L158" s="59" t="s">
        <v>277</v>
      </c>
      <c r="M158" s="51" t="s">
        <v>40</v>
      </c>
      <c r="N158" s="56" t="str">
        <f>IF(K158&lt;0.1,"Below LOD",IF(K158&gt;Calibration!$L$20,IF('Record Sheet'!L158="All in solution","Greater than experimental limits","Within experimental limits"),"Within experimental limits"))</f>
        <v>Below LOD</v>
      </c>
      <c r="O158" s="57" t="e">
        <f>VLOOKUP(F158,'Material Form-Pattern'!$A$4:$D$27,4,TRUE)</f>
        <v>#N/A</v>
      </c>
      <c r="Q158" s="150" t="str">
        <f>CONCATENATE('Experimental Description'!$B$3,"-",'Experimental Description'!$B$2,"-",'Experimental Description'!$B$7,"-",'Experimental Description'!$C$5,"-",'Experimental Description'!$B$6,"-","Line ",'Record Sheet'!A158)</f>
        <v>E17-001679-AZD3293-AZ13530938-310117-1-Line 157</v>
      </c>
      <c r="R158" s="150" t="str">
        <f t="shared" si="163"/>
        <v>AZD3293</v>
      </c>
      <c r="S158" s="150" t="str">
        <f t="shared" si="164"/>
        <v>E17-001679</v>
      </c>
      <c r="T158" s="150" t="str">
        <f t="shared" si="165"/>
        <v>Holly Carter</v>
      </c>
      <c r="U158" s="150" t="str">
        <f t="shared" si="166"/>
        <v>31-01-17</v>
      </c>
      <c r="V158" s="150" t="str">
        <f t="shared" si="167"/>
        <v>1</v>
      </c>
      <c r="W158" s="150" t="str">
        <f t="shared" si="168"/>
        <v>AZ13530938</v>
      </c>
      <c r="X158" s="150">
        <f t="shared" si="169"/>
        <v>0</v>
      </c>
      <c r="Y158" s="150">
        <f t="shared" si="170"/>
        <v>83</v>
      </c>
      <c r="Z158" s="150" t="str">
        <f t="shared" si="170"/>
        <v>Not Known</v>
      </c>
      <c r="AA158" s="150" t="str">
        <f t="shared" si="171"/>
        <v xml:space="preserve">Manual </v>
      </c>
      <c r="AB158" s="150" t="str">
        <f t="shared" si="172"/>
        <v>Excess Solid Manual</v>
      </c>
      <c r="AC158" s="150">
        <f t="shared" si="173"/>
        <v>0</v>
      </c>
      <c r="AD158" s="150">
        <f t="shared" si="174"/>
        <v>0</v>
      </c>
      <c r="AE158" s="150" t="str">
        <f t="shared" si="175"/>
        <v>No</v>
      </c>
      <c r="AF158" s="150">
        <f t="shared" si="176"/>
        <v>0</v>
      </c>
      <c r="AG158" s="150">
        <f t="shared" si="177"/>
        <v>0</v>
      </c>
      <c r="AH158" s="150" t="str">
        <f t="shared" si="178"/>
        <v>CC1=NC2(N=C1N)c3cc(Br)ccc3CC24CCCCC4</v>
      </c>
      <c r="AI158" s="150">
        <f t="shared" si="179"/>
        <v>5</v>
      </c>
      <c r="AJ158" s="150">
        <f t="shared" si="180"/>
        <v>100</v>
      </c>
      <c r="AK158" s="150">
        <f t="shared" si="181"/>
        <v>31</v>
      </c>
      <c r="AL158" s="150">
        <f t="shared" si="182"/>
        <v>9.9200999999999997</v>
      </c>
      <c r="AM158" s="150">
        <f t="shared" si="183"/>
        <v>0.10080543542907834</v>
      </c>
      <c r="AN158" s="150">
        <f t="shared" si="184"/>
        <v>0.99980000000000002</v>
      </c>
      <c r="AO158" s="150">
        <f t="shared" si="185"/>
        <v>32</v>
      </c>
      <c r="AP158" s="150">
        <f t="shared" si="186"/>
        <v>60</v>
      </c>
      <c r="AQ158" s="150" t="str">
        <f t="shared" si="187"/>
        <v>UPLC</v>
      </c>
      <c r="AR158" s="150" t="str">
        <f t="shared" si="188"/>
        <v>CH238</v>
      </c>
      <c r="AS158" s="150" t="str">
        <f t="shared" si="189"/>
        <v>Single Wavelength</v>
      </c>
      <c r="AT158" s="150" t="str">
        <f t="shared" si="190"/>
        <v>Chan_238,PC_Miscellaneous,AZD3293 - 0938 int - sol</v>
      </c>
      <c r="AU158" s="150" t="str">
        <f t="shared" si="191"/>
        <v>AZD3293 int</v>
      </c>
      <c r="AV158" s="150" t="str">
        <f t="shared" si="192"/>
        <v>HPLC filter vial</v>
      </c>
      <c r="AW158" s="150">
        <f t="shared" si="193"/>
        <v>500</v>
      </c>
      <c r="AX158" s="150">
        <f t="shared" si="194"/>
        <v>50</v>
      </c>
      <c r="AY158" s="150" t="str">
        <f t="shared" si="195"/>
        <v>Vortex</v>
      </c>
      <c r="AZ158" s="150">
        <f t="shared" si="196"/>
        <v>22</v>
      </c>
      <c r="BA158" s="150">
        <f t="shared" si="197"/>
        <v>20</v>
      </c>
      <c r="BB158" s="150">
        <f t="shared" si="198"/>
        <v>600</v>
      </c>
      <c r="BC158" s="150" t="str">
        <f t="shared" si="199"/>
        <v>Filter Vial</v>
      </c>
      <c r="BD158" s="150">
        <f t="shared" si="200"/>
        <v>40</v>
      </c>
      <c r="BE158" s="150">
        <f t="shared" si="201"/>
        <v>1200</v>
      </c>
      <c r="BF158" s="150" t="str">
        <f t="shared" si="202"/>
        <v>Pipette - PDT</v>
      </c>
      <c r="BG158" s="150">
        <f t="shared" si="203"/>
        <v>50</v>
      </c>
      <c r="BH158" s="150">
        <f t="shared" si="204"/>
        <v>0</v>
      </c>
      <c r="BI158" s="150">
        <f t="shared" si="205"/>
        <v>0</v>
      </c>
      <c r="BJ158" s="150" t="str">
        <f t="shared" si="206"/>
        <v>Yes</v>
      </c>
      <c r="BK158" s="150" t="str">
        <f t="shared" si="207"/>
        <v>Yes</v>
      </c>
      <c r="BL158" s="150" t="str">
        <f t="shared" si="208"/>
        <v>Yes</v>
      </c>
      <c r="BM158" s="150" t="str">
        <f t="shared" si="209"/>
        <v>MeCN:Water (50:50)</v>
      </c>
      <c r="BN158" s="150" t="str">
        <f t="shared" si="210"/>
        <v>Pipette - ADT - 6 channel</v>
      </c>
      <c r="BO158" s="150">
        <f t="shared" si="211"/>
        <v>1200</v>
      </c>
      <c r="BP158" s="150">
        <f t="shared" si="212"/>
        <v>0</v>
      </c>
      <c r="BQ158" s="150" t="str">
        <f t="shared" si="213"/>
        <v>No</v>
      </c>
      <c r="BR158" s="150">
        <f t="shared" si="214"/>
        <v>3</v>
      </c>
      <c r="BS158" s="150">
        <f t="shared" si="215"/>
        <v>1</v>
      </c>
      <c r="BT158" s="150">
        <f t="shared" si="216"/>
        <v>284</v>
      </c>
      <c r="BU158" s="150">
        <f t="shared" si="217"/>
        <v>1</v>
      </c>
    </row>
    <row r="159" spans="1:73" x14ac:dyDescent="0.25">
      <c r="A159" s="1">
        <v>158</v>
      </c>
      <c r="C159" t="str">
        <f t="shared" si="160"/>
        <v/>
      </c>
      <c r="D159" t="str">
        <f t="shared" si="161"/>
        <v/>
      </c>
      <c r="E159" t="str">
        <f t="shared" si="162"/>
        <v/>
      </c>
      <c r="F159" s="56" t="e">
        <f>VLOOKUP(C159,'Experimental Design'!$A$2:$C$25,2)</f>
        <v>#N/A</v>
      </c>
      <c r="G159" s="51">
        <f>'Experimental Description'!$B$51</f>
        <v>284</v>
      </c>
      <c r="H159" s="51">
        <f>'Experimental Description'!$B$52</f>
        <v>1</v>
      </c>
      <c r="I159" t="e">
        <f>VLOOKUP(F159,'Experimental Design'!$B$1:$C$25,2)</f>
        <v>#N/A</v>
      </c>
      <c r="K159" s="59">
        <f>J159*Calibration!$L$17</f>
        <v>0</v>
      </c>
      <c r="L159" s="59" t="s">
        <v>277</v>
      </c>
      <c r="M159" s="51" t="s">
        <v>40</v>
      </c>
      <c r="N159" s="56" t="str">
        <f>IF(K159&lt;0.1,"Below LOD",IF(K159&gt;Calibration!$L$20,IF('Record Sheet'!L159="All in solution","Greater than experimental limits","Within experimental limits"),"Within experimental limits"))</f>
        <v>Below LOD</v>
      </c>
      <c r="O159" s="57" t="e">
        <f>VLOOKUP(F159,'Material Form-Pattern'!$A$4:$D$27,4,TRUE)</f>
        <v>#N/A</v>
      </c>
      <c r="Q159" s="150" t="str">
        <f>CONCATENATE('Experimental Description'!$B$3,"-",'Experimental Description'!$B$2,"-",'Experimental Description'!$B$7,"-",'Experimental Description'!$C$5,"-",'Experimental Description'!$B$6,"-","Line ",'Record Sheet'!A159)</f>
        <v>E17-001679-AZD3293-AZ13530938-310117-1-Line 158</v>
      </c>
      <c r="R159" s="150" t="str">
        <f t="shared" si="163"/>
        <v>AZD3293</v>
      </c>
      <c r="S159" s="150" t="str">
        <f t="shared" si="164"/>
        <v>E17-001679</v>
      </c>
      <c r="T159" s="150" t="str">
        <f t="shared" si="165"/>
        <v>Holly Carter</v>
      </c>
      <c r="U159" s="150" t="str">
        <f t="shared" si="166"/>
        <v>31-01-17</v>
      </c>
      <c r="V159" s="150" t="str">
        <f t="shared" si="167"/>
        <v>1</v>
      </c>
      <c r="W159" s="150" t="str">
        <f t="shared" si="168"/>
        <v>AZ13530938</v>
      </c>
      <c r="X159" s="150">
        <f t="shared" si="169"/>
        <v>0</v>
      </c>
      <c r="Y159" s="150">
        <f t="shared" si="170"/>
        <v>83</v>
      </c>
      <c r="Z159" s="150" t="str">
        <f t="shared" si="170"/>
        <v>Not Known</v>
      </c>
      <c r="AA159" s="150" t="str">
        <f t="shared" si="171"/>
        <v xml:space="preserve">Manual </v>
      </c>
      <c r="AB159" s="150" t="str">
        <f t="shared" si="172"/>
        <v>Excess Solid Manual</v>
      </c>
      <c r="AC159" s="150">
        <f t="shared" si="173"/>
        <v>0</v>
      </c>
      <c r="AD159" s="150">
        <f t="shared" si="174"/>
        <v>0</v>
      </c>
      <c r="AE159" s="150" t="str">
        <f t="shared" si="175"/>
        <v>No</v>
      </c>
      <c r="AF159" s="150">
        <f t="shared" si="176"/>
        <v>0</v>
      </c>
      <c r="AG159" s="150">
        <f t="shared" si="177"/>
        <v>0</v>
      </c>
      <c r="AH159" s="150" t="str">
        <f t="shared" si="178"/>
        <v>CC1=NC2(N=C1N)c3cc(Br)ccc3CC24CCCCC4</v>
      </c>
      <c r="AI159" s="150">
        <f t="shared" si="179"/>
        <v>5</v>
      </c>
      <c r="AJ159" s="150">
        <f t="shared" si="180"/>
        <v>100</v>
      </c>
      <c r="AK159" s="150">
        <f t="shared" si="181"/>
        <v>31</v>
      </c>
      <c r="AL159" s="150">
        <f t="shared" si="182"/>
        <v>9.9200999999999997</v>
      </c>
      <c r="AM159" s="150">
        <f t="shared" si="183"/>
        <v>0.10080543542907834</v>
      </c>
      <c r="AN159" s="150">
        <f t="shared" si="184"/>
        <v>0.99980000000000002</v>
      </c>
      <c r="AO159" s="150">
        <f t="shared" si="185"/>
        <v>32</v>
      </c>
      <c r="AP159" s="150">
        <f t="shared" si="186"/>
        <v>60</v>
      </c>
      <c r="AQ159" s="150" t="str">
        <f t="shared" si="187"/>
        <v>UPLC</v>
      </c>
      <c r="AR159" s="150" t="str">
        <f t="shared" si="188"/>
        <v>CH238</v>
      </c>
      <c r="AS159" s="150" t="str">
        <f t="shared" si="189"/>
        <v>Single Wavelength</v>
      </c>
      <c r="AT159" s="150" t="str">
        <f t="shared" si="190"/>
        <v>Chan_238,PC_Miscellaneous,AZD3293 - 0938 int - sol</v>
      </c>
      <c r="AU159" s="150" t="str">
        <f t="shared" si="191"/>
        <v>AZD3293 int</v>
      </c>
      <c r="AV159" s="150" t="str">
        <f t="shared" si="192"/>
        <v>HPLC filter vial</v>
      </c>
      <c r="AW159" s="150">
        <f t="shared" si="193"/>
        <v>500</v>
      </c>
      <c r="AX159" s="150">
        <f t="shared" si="194"/>
        <v>50</v>
      </c>
      <c r="AY159" s="150" t="str">
        <f t="shared" si="195"/>
        <v>Vortex</v>
      </c>
      <c r="AZ159" s="150">
        <f t="shared" si="196"/>
        <v>22</v>
      </c>
      <c r="BA159" s="150">
        <f t="shared" si="197"/>
        <v>20</v>
      </c>
      <c r="BB159" s="150">
        <f t="shared" si="198"/>
        <v>600</v>
      </c>
      <c r="BC159" s="150" t="str">
        <f t="shared" si="199"/>
        <v>Filter Vial</v>
      </c>
      <c r="BD159" s="150">
        <f t="shared" si="200"/>
        <v>40</v>
      </c>
      <c r="BE159" s="150">
        <f t="shared" si="201"/>
        <v>1200</v>
      </c>
      <c r="BF159" s="150" t="str">
        <f t="shared" si="202"/>
        <v>Pipette - PDT</v>
      </c>
      <c r="BG159" s="150">
        <f t="shared" si="203"/>
        <v>50</v>
      </c>
      <c r="BH159" s="150">
        <f t="shared" si="204"/>
        <v>0</v>
      </c>
      <c r="BI159" s="150">
        <f t="shared" si="205"/>
        <v>0</v>
      </c>
      <c r="BJ159" s="150" t="str">
        <f t="shared" si="206"/>
        <v>Yes</v>
      </c>
      <c r="BK159" s="150" t="str">
        <f t="shared" si="207"/>
        <v>Yes</v>
      </c>
      <c r="BL159" s="150" t="str">
        <f t="shared" si="208"/>
        <v>Yes</v>
      </c>
      <c r="BM159" s="150" t="str">
        <f t="shared" si="209"/>
        <v>MeCN:Water (50:50)</v>
      </c>
      <c r="BN159" s="150" t="str">
        <f t="shared" si="210"/>
        <v>Pipette - ADT - 6 channel</v>
      </c>
      <c r="BO159" s="150">
        <f t="shared" si="211"/>
        <v>1200</v>
      </c>
      <c r="BP159" s="150">
        <f t="shared" si="212"/>
        <v>0</v>
      </c>
      <c r="BQ159" s="150" t="str">
        <f t="shared" si="213"/>
        <v>No</v>
      </c>
      <c r="BR159" s="150">
        <f t="shared" si="214"/>
        <v>3</v>
      </c>
      <c r="BS159" s="150">
        <f t="shared" si="215"/>
        <v>1</v>
      </c>
      <c r="BT159" s="150">
        <f t="shared" si="216"/>
        <v>284</v>
      </c>
      <c r="BU159" s="150">
        <f t="shared" si="217"/>
        <v>1</v>
      </c>
    </row>
    <row r="160" spans="1:73" x14ac:dyDescent="0.25">
      <c r="A160" s="1">
        <v>159</v>
      </c>
      <c r="C160" t="str">
        <f t="shared" si="160"/>
        <v/>
      </c>
      <c r="D160" t="str">
        <f t="shared" si="161"/>
        <v/>
      </c>
      <c r="E160" t="str">
        <f t="shared" si="162"/>
        <v/>
      </c>
      <c r="F160" s="56" t="e">
        <f>VLOOKUP(C160,'Experimental Design'!$A$2:$C$25,2)</f>
        <v>#N/A</v>
      </c>
      <c r="G160" s="51">
        <f>'Experimental Description'!$B$51</f>
        <v>284</v>
      </c>
      <c r="H160" s="51">
        <f>'Experimental Description'!$B$52</f>
        <v>1</v>
      </c>
      <c r="I160" t="e">
        <f>VLOOKUP(F160,'Experimental Design'!$B$1:$C$25,2)</f>
        <v>#N/A</v>
      </c>
      <c r="K160" s="59">
        <f>J160*Calibration!$L$17</f>
        <v>0</v>
      </c>
      <c r="L160" s="59" t="s">
        <v>277</v>
      </c>
      <c r="M160" s="51" t="s">
        <v>40</v>
      </c>
      <c r="N160" s="56" t="str">
        <f>IF(K160&lt;0.1,"Below LOD",IF(K160&gt;Calibration!$L$20,IF('Record Sheet'!L160="All in solution","Greater than experimental limits","Within experimental limits"),"Within experimental limits"))</f>
        <v>Below LOD</v>
      </c>
      <c r="O160" s="57" t="e">
        <f>VLOOKUP(F160,'Material Form-Pattern'!$A$4:$D$27,4,TRUE)</f>
        <v>#N/A</v>
      </c>
      <c r="Q160" s="150" t="str">
        <f>CONCATENATE('Experimental Description'!$B$3,"-",'Experimental Description'!$B$2,"-",'Experimental Description'!$B$7,"-",'Experimental Description'!$C$5,"-",'Experimental Description'!$B$6,"-","Line ",'Record Sheet'!A160)</f>
        <v>E17-001679-AZD3293-AZ13530938-310117-1-Line 159</v>
      </c>
      <c r="R160" s="150" t="str">
        <f t="shared" si="163"/>
        <v>AZD3293</v>
      </c>
      <c r="S160" s="150" t="str">
        <f t="shared" si="164"/>
        <v>E17-001679</v>
      </c>
      <c r="T160" s="150" t="str">
        <f t="shared" si="165"/>
        <v>Holly Carter</v>
      </c>
      <c r="U160" s="150" t="str">
        <f t="shared" si="166"/>
        <v>31-01-17</v>
      </c>
      <c r="V160" s="150" t="str">
        <f t="shared" si="167"/>
        <v>1</v>
      </c>
      <c r="W160" s="150" t="str">
        <f t="shared" si="168"/>
        <v>AZ13530938</v>
      </c>
      <c r="X160" s="150">
        <f t="shared" si="169"/>
        <v>0</v>
      </c>
      <c r="Y160" s="150">
        <f t="shared" si="170"/>
        <v>83</v>
      </c>
      <c r="Z160" s="150" t="str">
        <f t="shared" si="170"/>
        <v>Not Known</v>
      </c>
      <c r="AA160" s="150" t="str">
        <f t="shared" si="171"/>
        <v xml:space="preserve">Manual </v>
      </c>
      <c r="AB160" s="150" t="str">
        <f t="shared" si="172"/>
        <v>Excess Solid Manual</v>
      </c>
      <c r="AC160" s="150">
        <f t="shared" si="173"/>
        <v>0</v>
      </c>
      <c r="AD160" s="150">
        <f t="shared" si="174"/>
        <v>0</v>
      </c>
      <c r="AE160" s="150" t="str">
        <f t="shared" si="175"/>
        <v>No</v>
      </c>
      <c r="AF160" s="150">
        <f t="shared" si="176"/>
        <v>0</v>
      </c>
      <c r="AG160" s="150">
        <f t="shared" si="177"/>
        <v>0</v>
      </c>
      <c r="AH160" s="150" t="str">
        <f t="shared" si="178"/>
        <v>CC1=NC2(N=C1N)c3cc(Br)ccc3CC24CCCCC4</v>
      </c>
      <c r="AI160" s="150">
        <f t="shared" si="179"/>
        <v>5</v>
      </c>
      <c r="AJ160" s="150">
        <f t="shared" si="180"/>
        <v>100</v>
      </c>
      <c r="AK160" s="150">
        <f t="shared" si="181"/>
        <v>31</v>
      </c>
      <c r="AL160" s="150">
        <f t="shared" si="182"/>
        <v>9.9200999999999997</v>
      </c>
      <c r="AM160" s="150">
        <f t="shared" si="183"/>
        <v>0.10080543542907834</v>
      </c>
      <c r="AN160" s="150">
        <f t="shared" si="184"/>
        <v>0.99980000000000002</v>
      </c>
      <c r="AO160" s="150">
        <f t="shared" si="185"/>
        <v>32</v>
      </c>
      <c r="AP160" s="150">
        <f t="shared" si="186"/>
        <v>60</v>
      </c>
      <c r="AQ160" s="150" t="str">
        <f t="shared" si="187"/>
        <v>UPLC</v>
      </c>
      <c r="AR160" s="150" t="str">
        <f t="shared" si="188"/>
        <v>CH238</v>
      </c>
      <c r="AS160" s="150" t="str">
        <f t="shared" si="189"/>
        <v>Single Wavelength</v>
      </c>
      <c r="AT160" s="150" t="str">
        <f t="shared" si="190"/>
        <v>Chan_238,PC_Miscellaneous,AZD3293 - 0938 int - sol</v>
      </c>
      <c r="AU160" s="150" t="str">
        <f t="shared" si="191"/>
        <v>AZD3293 int</v>
      </c>
      <c r="AV160" s="150" t="str">
        <f t="shared" si="192"/>
        <v>HPLC filter vial</v>
      </c>
      <c r="AW160" s="150">
        <f t="shared" si="193"/>
        <v>500</v>
      </c>
      <c r="AX160" s="150">
        <f t="shared" si="194"/>
        <v>50</v>
      </c>
      <c r="AY160" s="150" t="str">
        <f t="shared" si="195"/>
        <v>Vortex</v>
      </c>
      <c r="AZ160" s="150">
        <f t="shared" si="196"/>
        <v>22</v>
      </c>
      <c r="BA160" s="150">
        <f t="shared" si="197"/>
        <v>20</v>
      </c>
      <c r="BB160" s="150">
        <f t="shared" si="198"/>
        <v>600</v>
      </c>
      <c r="BC160" s="150" t="str">
        <f t="shared" si="199"/>
        <v>Filter Vial</v>
      </c>
      <c r="BD160" s="150">
        <f t="shared" si="200"/>
        <v>40</v>
      </c>
      <c r="BE160" s="150">
        <f t="shared" si="201"/>
        <v>1200</v>
      </c>
      <c r="BF160" s="150" t="str">
        <f t="shared" si="202"/>
        <v>Pipette - PDT</v>
      </c>
      <c r="BG160" s="150">
        <f t="shared" si="203"/>
        <v>50</v>
      </c>
      <c r="BH160" s="150">
        <f t="shared" si="204"/>
        <v>0</v>
      </c>
      <c r="BI160" s="150">
        <f t="shared" si="205"/>
        <v>0</v>
      </c>
      <c r="BJ160" s="150" t="str">
        <f t="shared" si="206"/>
        <v>Yes</v>
      </c>
      <c r="BK160" s="150" t="str">
        <f t="shared" si="207"/>
        <v>Yes</v>
      </c>
      <c r="BL160" s="150" t="str">
        <f t="shared" si="208"/>
        <v>Yes</v>
      </c>
      <c r="BM160" s="150" t="str">
        <f t="shared" si="209"/>
        <v>MeCN:Water (50:50)</v>
      </c>
      <c r="BN160" s="150" t="str">
        <f t="shared" si="210"/>
        <v>Pipette - ADT - 6 channel</v>
      </c>
      <c r="BO160" s="150">
        <f t="shared" si="211"/>
        <v>1200</v>
      </c>
      <c r="BP160" s="150">
        <f t="shared" si="212"/>
        <v>0</v>
      </c>
      <c r="BQ160" s="150" t="str">
        <f t="shared" si="213"/>
        <v>No</v>
      </c>
      <c r="BR160" s="150">
        <f t="shared" si="214"/>
        <v>3</v>
      </c>
      <c r="BS160" s="150">
        <f t="shared" si="215"/>
        <v>1</v>
      </c>
      <c r="BT160" s="150">
        <f t="shared" si="216"/>
        <v>284</v>
      </c>
      <c r="BU160" s="150">
        <f t="shared" si="217"/>
        <v>1</v>
      </c>
    </row>
    <row r="161" spans="1:73" x14ac:dyDescent="0.25">
      <c r="A161" s="1">
        <v>160</v>
      </c>
      <c r="C161" t="str">
        <f t="shared" si="160"/>
        <v/>
      </c>
      <c r="D161" t="str">
        <f t="shared" si="161"/>
        <v/>
      </c>
      <c r="E161" t="str">
        <f t="shared" si="162"/>
        <v/>
      </c>
      <c r="F161" s="56" t="e">
        <f>VLOOKUP(C161,'Experimental Design'!$A$2:$C$25,2)</f>
        <v>#N/A</v>
      </c>
      <c r="G161" s="51">
        <f>'Experimental Description'!$B$51</f>
        <v>284</v>
      </c>
      <c r="H161" s="51">
        <f>'Experimental Description'!$B$52</f>
        <v>1</v>
      </c>
      <c r="I161" t="e">
        <f>VLOOKUP(F161,'Experimental Design'!$B$1:$C$25,2)</f>
        <v>#N/A</v>
      </c>
      <c r="K161" s="59">
        <f>J161*Calibration!$L$17</f>
        <v>0</v>
      </c>
      <c r="L161" s="59" t="s">
        <v>277</v>
      </c>
      <c r="M161" s="51" t="s">
        <v>40</v>
      </c>
      <c r="N161" s="56" t="str">
        <f>IF(K161&lt;0.1,"Below LOD",IF(K161&gt;Calibration!$L$20,IF('Record Sheet'!L161="All in solution","Greater than experimental limits","Within experimental limits"),"Within experimental limits"))</f>
        <v>Below LOD</v>
      </c>
      <c r="O161" s="57" t="e">
        <f>VLOOKUP(F161,'Material Form-Pattern'!$A$4:$D$27,4,TRUE)</f>
        <v>#N/A</v>
      </c>
      <c r="Q161" s="150" t="str">
        <f>CONCATENATE('Experimental Description'!$B$3,"-",'Experimental Description'!$B$2,"-",'Experimental Description'!$B$7,"-",'Experimental Description'!$C$5,"-",'Experimental Description'!$B$6,"-","Line ",'Record Sheet'!A161)</f>
        <v>E17-001679-AZD3293-AZ13530938-310117-1-Line 160</v>
      </c>
      <c r="R161" s="150" t="str">
        <f t="shared" si="163"/>
        <v>AZD3293</v>
      </c>
      <c r="S161" s="150" t="str">
        <f t="shared" si="164"/>
        <v>E17-001679</v>
      </c>
      <c r="T161" s="150" t="str">
        <f t="shared" si="165"/>
        <v>Holly Carter</v>
      </c>
      <c r="U161" s="150" t="str">
        <f t="shared" si="166"/>
        <v>31-01-17</v>
      </c>
      <c r="V161" s="150" t="str">
        <f t="shared" si="167"/>
        <v>1</v>
      </c>
      <c r="W161" s="150" t="str">
        <f t="shared" si="168"/>
        <v>AZ13530938</v>
      </c>
      <c r="X161" s="150">
        <f t="shared" si="169"/>
        <v>0</v>
      </c>
      <c r="Y161" s="150">
        <f t="shared" si="170"/>
        <v>83</v>
      </c>
      <c r="Z161" s="150" t="str">
        <f t="shared" si="170"/>
        <v>Not Known</v>
      </c>
      <c r="AA161" s="150" t="str">
        <f t="shared" si="171"/>
        <v xml:space="preserve">Manual </v>
      </c>
      <c r="AB161" s="150" t="str">
        <f t="shared" si="172"/>
        <v>Excess Solid Manual</v>
      </c>
      <c r="AC161" s="150">
        <f t="shared" si="173"/>
        <v>0</v>
      </c>
      <c r="AD161" s="150">
        <f t="shared" si="174"/>
        <v>0</v>
      </c>
      <c r="AE161" s="150" t="str">
        <f t="shared" si="175"/>
        <v>No</v>
      </c>
      <c r="AF161" s="150">
        <f t="shared" si="176"/>
        <v>0</v>
      </c>
      <c r="AG161" s="150">
        <f t="shared" si="177"/>
        <v>0</v>
      </c>
      <c r="AH161" s="150" t="str">
        <f t="shared" si="178"/>
        <v>CC1=NC2(N=C1N)c3cc(Br)ccc3CC24CCCCC4</v>
      </c>
      <c r="AI161" s="150">
        <f t="shared" si="179"/>
        <v>5</v>
      </c>
      <c r="AJ161" s="150">
        <f t="shared" si="180"/>
        <v>100</v>
      </c>
      <c r="AK161" s="150">
        <f t="shared" si="181"/>
        <v>31</v>
      </c>
      <c r="AL161" s="150">
        <f t="shared" si="182"/>
        <v>9.9200999999999997</v>
      </c>
      <c r="AM161" s="150">
        <f t="shared" si="183"/>
        <v>0.10080543542907834</v>
      </c>
      <c r="AN161" s="150">
        <f t="shared" si="184"/>
        <v>0.99980000000000002</v>
      </c>
      <c r="AO161" s="150">
        <f t="shared" si="185"/>
        <v>32</v>
      </c>
      <c r="AP161" s="150">
        <f t="shared" si="186"/>
        <v>60</v>
      </c>
      <c r="AQ161" s="150" t="str">
        <f t="shared" si="187"/>
        <v>UPLC</v>
      </c>
      <c r="AR161" s="150" t="str">
        <f t="shared" si="188"/>
        <v>CH238</v>
      </c>
      <c r="AS161" s="150" t="str">
        <f t="shared" si="189"/>
        <v>Single Wavelength</v>
      </c>
      <c r="AT161" s="150" t="str">
        <f t="shared" si="190"/>
        <v>Chan_238,PC_Miscellaneous,AZD3293 - 0938 int - sol</v>
      </c>
      <c r="AU161" s="150" t="str">
        <f t="shared" si="191"/>
        <v>AZD3293 int</v>
      </c>
      <c r="AV161" s="150" t="str">
        <f t="shared" si="192"/>
        <v>HPLC filter vial</v>
      </c>
      <c r="AW161" s="150">
        <f t="shared" si="193"/>
        <v>500</v>
      </c>
      <c r="AX161" s="150">
        <f t="shared" si="194"/>
        <v>50</v>
      </c>
      <c r="AY161" s="150" t="str">
        <f t="shared" si="195"/>
        <v>Vortex</v>
      </c>
      <c r="AZ161" s="150">
        <f t="shared" si="196"/>
        <v>22</v>
      </c>
      <c r="BA161" s="150">
        <f t="shared" si="197"/>
        <v>20</v>
      </c>
      <c r="BB161" s="150">
        <f t="shared" si="198"/>
        <v>600</v>
      </c>
      <c r="BC161" s="150" t="str">
        <f t="shared" si="199"/>
        <v>Filter Vial</v>
      </c>
      <c r="BD161" s="150">
        <f t="shared" si="200"/>
        <v>40</v>
      </c>
      <c r="BE161" s="150">
        <f t="shared" si="201"/>
        <v>1200</v>
      </c>
      <c r="BF161" s="150" t="str">
        <f t="shared" si="202"/>
        <v>Pipette - PDT</v>
      </c>
      <c r="BG161" s="150">
        <f t="shared" si="203"/>
        <v>50</v>
      </c>
      <c r="BH161" s="150">
        <f t="shared" si="204"/>
        <v>0</v>
      </c>
      <c r="BI161" s="150">
        <f t="shared" si="205"/>
        <v>0</v>
      </c>
      <c r="BJ161" s="150" t="str">
        <f t="shared" si="206"/>
        <v>Yes</v>
      </c>
      <c r="BK161" s="150" t="str">
        <f t="shared" si="207"/>
        <v>Yes</v>
      </c>
      <c r="BL161" s="150" t="str">
        <f t="shared" si="208"/>
        <v>Yes</v>
      </c>
      <c r="BM161" s="150" t="str">
        <f t="shared" si="209"/>
        <v>MeCN:Water (50:50)</v>
      </c>
      <c r="BN161" s="150" t="str">
        <f t="shared" si="210"/>
        <v>Pipette - ADT - 6 channel</v>
      </c>
      <c r="BO161" s="150">
        <f t="shared" si="211"/>
        <v>1200</v>
      </c>
      <c r="BP161" s="150">
        <f t="shared" si="212"/>
        <v>0</v>
      </c>
      <c r="BQ161" s="150" t="str">
        <f t="shared" si="213"/>
        <v>No</v>
      </c>
      <c r="BR161" s="150">
        <f t="shared" si="214"/>
        <v>3</v>
      </c>
      <c r="BS161" s="150">
        <f t="shared" si="215"/>
        <v>1</v>
      </c>
      <c r="BT161" s="150">
        <f t="shared" si="216"/>
        <v>284</v>
      </c>
      <c r="BU161" s="150">
        <f t="shared" si="217"/>
        <v>1</v>
      </c>
    </row>
    <row r="162" spans="1:73" x14ac:dyDescent="0.25">
      <c r="A162" s="1">
        <v>161</v>
      </c>
      <c r="C162" t="str">
        <f t="shared" si="160"/>
        <v/>
      </c>
      <c r="D162" t="str">
        <f t="shared" si="161"/>
        <v/>
      </c>
      <c r="E162" t="str">
        <f t="shared" si="162"/>
        <v/>
      </c>
      <c r="F162" s="56" t="e">
        <f>VLOOKUP(C162,'Experimental Design'!$A$2:$C$25,2)</f>
        <v>#N/A</v>
      </c>
      <c r="G162" s="51">
        <f>'Experimental Description'!$B$51</f>
        <v>284</v>
      </c>
      <c r="H162" s="51">
        <f>'Experimental Description'!$B$52</f>
        <v>1</v>
      </c>
      <c r="I162" t="e">
        <f>VLOOKUP(F162,'Experimental Design'!$B$1:$C$25,2)</f>
        <v>#N/A</v>
      </c>
      <c r="K162" s="59">
        <f>J162*Calibration!$L$17</f>
        <v>0</v>
      </c>
      <c r="L162" s="59" t="s">
        <v>277</v>
      </c>
      <c r="M162" s="51" t="s">
        <v>40</v>
      </c>
      <c r="N162" s="56" t="str">
        <f>IF(K162&lt;0.1,"Below LOD",IF(K162&gt;Calibration!$L$20,IF('Record Sheet'!L162="All in solution","Greater than experimental limits","Within experimental limits"),"Within experimental limits"))</f>
        <v>Below LOD</v>
      </c>
      <c r="O162" s="57" t="e">
        <f>VLOOKUP(F162,'Material Form-Pattern'!$A$4:$D$27,4,TRUE)</f>
        <v>#N/A</v>
      </c>
      <c r="Q162" s="150" t="str">
        <f>CONCATENATE('Experimental Description'!$B$3,"-",'Experimental Description'!$B$2,"-",'Experimental Description'!$B$7,"-",'Experimental Description'!$C$5,"-",'Experimental Description'!$B$6,"-","Line ",'Record Sheet'!A162)</f>
        <v>E17-001679-AZD3293-AZ13530938-310117-1-Line 161</v>
      </c>
      <c r="R162" s="150" t="str">
        <f t="shared" si="163"/>
        <v>AZD3293</v>
      </c>
      <c r="S162" s="150" t="str">
        <f t="shared" si="164"/>
        <v>E17-001679</v>
      </c>
      <c r="T162" s="150" t="str">
        <f t="shared" si="165"/>
        <v>Holly Carter</v>
      </c>
      <c r="U162" s="150" t="str">
        <f t="shared" si="166"/>
        <v>31-01-17</v>
      </c>
      <c r="V162" s="150" t="str">
        <f t="shared" si="167"/>
        <v>1</v>
      </c>
      <c r="W162" s="150" t="str">
        <f t="shared" si="168"/>
        <v>AZ13530938</v>
      </c>
      <c r="X162" s="150">
        <f t="shared" si="169"/>
        <v>0</v>
      </c>
      <c r="Y162" s="150">
        <f t="shared" si="170"/>
        <v>83</v>
      </c>
      <c r="Z162" s="150" t="str">
        <f t="shared" si="170"/>
        <v>Not Known</v>
      </c>
      <c r="AA162" s="150" t="str">
        <f t="shared" si="171"/>
        <v xml:space="preserve">Manual </v>
      </c>
      <c r="AB162" s="150" t="str">
        <f t="shared" si="172"/>
        <v>Excess Solid Manual</v>
      </c>
      <c r="AC162" s="150">
        <f t="shared" si="173"/>
        <v>0</v>
      </c>
      <c r="AD162" s="150">
        <f t="shared" si="174"/>
        <v>0</v>
      </c>
      <c r="AE162" s="150" t="str">
        <f t="shared" si="175"/>
        <v>No</v>
      </c>
      <c r="AF162" s="150">
        <f t="shared" si="176"/>
        <v>0</v>
      </c>
      <c r="AG162" s="150">
        <f t="shared" si="177"/>
        <v>0</v>
      </c>
      <c r="AH162" s="150" t="str">
        <f t="shared" si="178"/>
        <v>CC1=NC2(N=C1N)c3cc(Br)ccc3CC24CCCCC4</v>
      </c>
      <c r="AI162" s="150">
        <f t="shared" si="179"/>
        <v>5</v>
      </c>
      <c r="AJ162" s="150">
        <f t="shared" si="180"/>
        <v>100</v>
      </c>
      <c r="AK162" s="150">
        <f t="shared" si="181"/>
        <v>31</v>
      </c>
      <c r="AL162" s="150">
        <f t="shared" si="182"/>
        <v>9.9200999999999997</v>
      </c>
      <c r="AM162" s="150">
        <f t="shared" si="183"/>
        <v>0.10080543542907834</v>
      </c>
      <c r="AN162" s="150">
        <f t="shared" si="184"/>
        <v>0.99980000000000002</v>
      </c>
      <c r="AO162" s="150">
        <f t="shared" si="185"/>
        <v>32</v>
      </c>
      <c r="AP162" s="150">
        <f t="shared" si="186"/>
        <v>60</v>
      </c>
      <c r="AQ162" s="150" t="str">
        <f t="shared" si="187"/>
        <v>UPLC</v>
      </c>
      <c r="AR162" s="150" t="str">
        <f t="shared" si="188"/>
        <v>CH238</v>
      </c>
      <c r="AS162" s="150" t="str">
        <f t="shared" si="189"/>
        <v>Single Wavelength</v>
      </c>
      <c r="AT162" s="150" t="str">
        <f t="shared" si="190"/>
        <v>Chan_238,PC_Miscellaneous,AZD3293 - 0938 int - sol</v>
      </c>
      <c r="AU162" s="150" t="str">
        <f t="shared" si="191"/>
        <v>AZD3293 int</v>
      </c>
      <c r="AV162" s="150" t="str">
        <f t="shared" si="192"/>
        <v>HPLC filter vial</v>
      </c>
      <c r="AW162" s="150">
        <f t="shared" si="193"/>
        <v>500</v>
      </c>
      <c r="AX162" s="150">
        <f t="shared" si="194"/>
        <v>50</v>
      </c>
      <c r="AY162" s="150" t="str">
        <f t="shared" si="195"/>
        <v>Vortex</v>
      </c>
      <c r="AZ162" s="150">
        <f t="shared" si="196"/>
        <v>22</v>
      </c>
      <c r="BA162" s="150">
        <f t="shared" si="197"/>
        <v>20</v>
      </c>
      <c r="BB162" s="150">
        <f t="shared" si="198"/>
        <v>600</v>
      </c>
      <c r="BC162" s="150" t="str">
        <f t="shared" si="199"/>
        <v>Filter Vial</v>
      </c>
      <c r="BD162" s="150">
        <f t="shared" si="200"/>
        <v>40</v>
      </c>
      <c r="BE162" s="150">
        <f t="shared" si="201"/>
        <v>1200</v>
      </c>
      <c r="BF162" s="150" t="str">
        <f t="shared" si="202"/>
        <v>Pipette - PDT</v>
      </c>
      <c r="BG162" s="150">
        <f t="shared" si="203"/>
        <v>50</v>
      </c>
      <c r="BH162" s="150">
        <f t="shared" si="204"/>
        <v>0</v>
      </c>
      <c r="BI162" s="150">
        <f t="shared" si="205"/>
        <v>0</v>
      </c>
      <c r="BJ162" s="150" t="str">
        <f t="shared" si="206"/>
        <v>Yes</v>
      </c>
      <c r="BK162" s="150" t="str">
        <f t="shared" si="207"/>
        <v>Yes</v>
      </c>
      <c r="BL162" s="150" t="str">
        <f t="shared" si="208"/>
        <v>Yes</v>
      </c>
      <c r="BM162" s="150" t="str">
        <f t="shared" si="209"/>
        <v>MeCN:Water (50:50)</v>
      </c>
      <c r="BN162" s="150" t="str">
        <f t="shared" si="210"/>
        <v>Pipette - ADT - 6 channel</v>
      </c>
      <c r="BO162" s="150">
        <f t="shared" si="211"/>
        <v>1200</v>
      </c>
      <c r="BP162" s="150">
        <f t="shared" si="212"/>
        <v>0</v>
      </c>
      <c r="BQ162" s="150" t="str">
        <f t="shared" si="213"/>
        <v>No</v>
      </c>
      <c r="BR162" s="150">
        <f t="shared" si="214"/>
        <v>3</v>
      </c>
      <c r="BS162" s="150">
        <f t="shared" si="215"/>
        <v>1</v>
      </c>
      <c r="BT162" s="150">
        <f t="shared" si="216"/>
        <v>284</v>
      </c>
      <c r="BU162" s="150">
        <f t="shared" si="217"/>
        <v>1</v>
      </c>
    </row>
    <row r="163" spans="1:73" x14ac:dyDescent="0.25">
      <c r="A163" s="1">
        <v>162</v>
      </c>
      <c r="C163" t="str">
        <f t="shared" si="160"/>
        <v/>
      </c>
      <c r="D163" t="str">
        <f t="shared" si="161"/>
        <v/>
      </c>
      <c r="E163" t="str">
        <f t="shared" si="162"/>
        <v/>
      </c>
      <c r="F163" s="56" t="e">
        <f>VLOOKUP(C163,'Experimental Design'!$A$2:$C$25,2)</f>
        <v>#N/A</v>
      </c>
      <c r="G163" s="51">
        <f>'Experimental Description'!$B$51</f>
        <v>284</v>
      </c>
      <c r="H163" s="51">
        <f>'Experimental Description'!$B$52</f>
        <v>1</v>
      </c>
      <c r="I163" t="e">
        <f>VLOOKUP(F163,'Experimental Design'!$B$1:$C$25,2)</f>
        <v>#N/A</v>
      </c>
      <c r="K163" s="59">
        <f>J163*Calibration!$L$17</f>
        <v>0</v>
      </c>
      <c r="L163" s="59" t="s">
        <v>277</v>
      </c>
      <c r="M163" s="51" t="s">
        <v>40</v>
      </c>
      <c r="N163" s="56" t="str">
        <f>IF(K163&lt;0.1,"Below LOD",IF(K163&gt;Calibration!$L$20,IF('Record Sheet'!L163="All in solution","Greater than experimental limits","Within experimental limits"),"Within experimental limits"))</f>
        <v>Below LOD</v>
      </c>
      <c r="O163" s="57" t="e">
        <f>VLOOKUP(F163,'Material Form-Pattern'!$A$4:$D$27,4,TRUE)</f>
        <v>#N/A</v>
      </c>
      <c r="Q163" s="150" t="str">
        <f>CONCATENATE('Experimental Description'!$B$3,"-",'Experimental Description'!$B$2,"-",'Experimental Description'!$B$7,"-",'Experimental Description'!$C$5,"-",'Experimental Description'!$B$6,"-","Line ",'Record Sheet'!A163)</f>
        <v>E17-001679-AZD3293-AZ13530938-310117-1-Line 162</v>
      </c>
      <c r="R163" s="150" t="str">
        <f t="shared" si="163"/>
        <v>AZD3293</v>
      </c>
      <c r="S163" s="150" t="str">
        <f t="shared" si="164"/>
        <v>E17-001679</v>
      </c>
      <c r="T163" s="150" t="str">
        <f t="shared" si="165"/>
        <v>Holly Carter</v>
      </c>
      <c r="U163" s="150" t="str">
        <f t="shared" si="166"/>
        <v>31-01-17</v>
      </c>
      <c r="V163" s="150" t="str">
        <f t="shared" si="167"/>
        <v>1</v>
      </c>
      <c r="W163" s="150" t="str">
        <f t="shared" si="168"/>
        <v>AZ13530938</v>
      </c>
      <c r="X163" s="150">
        <f t="shared" si="169"/>
        <v>0</v>
      </c>
      <c r="Y163" s="150">
        <f t="shared" si="170"/>
        <v>83</v>
      </c>
      <c r="Z163" s="150" t="str">
        <f t="shared" si="170"/>
        <v>Not Known</v>
      </c>
      <c r="AA163" s="150" t="str">
        <f t="shared" si="171"/>
        <v xml:space="preserve">Manual </v>
      </c>
      <c r="AB163" s="150" t="str">
        <f t="shared" si="172"/>
        <v>Excess Solid Manual</v>
      </c>
      <c r="AC163" s="150">
        <f t="shared" si="173"/>
        <v>0</v>
      </c>
      <c r="AD163" s="150">
        <f t="shared" si="174"/>
        <v>0</v>
      </c>
      <c r="AE163" s="150" t="str">
        <f t="shared" si="175"/>
        <v>No</v>
      </c>
      <c r="AF163" s="150">
        <f t="shared" si="176"/>
        <v>0</v>
      </c>
      <c r="AG163" s="150">
        <f t="shared" si="177"/>
        <v>0</v>
      </c>
      <c r="AH163" s="150" t="str">
        <f t="shared" si="178"/>
        <v>CC1=NC2(N=C1N)c3cc(Br)ccc3CC24CCCCC4</v>
      </c>
      <c r="AI163" s="150">
        <f t="shared" si="179"/>
        <v>5</v>
      </c>
      <c r="AJ163" s="150">
        <f t="shared" si="180"/>
        <v>100</v>
      </c>
      <c r="AK163" s="150">
        <f t="shared" si="181"/>
        <v>31</v>
      </c>
      <c r="AL163" s="150">
        <f t="shared" si="182"/>
        <v>9.9200999999999997</v>
      </c>
      <c r="AM163" s="150">
        <f t="shared" si="183"/>
        <v>0.10080543542907834</v>
      </c>
      <c r="AN163" s="150">
        <f t="shared" si="184"/>
        <v>0.99980000000000002</v>
      </c>
      <c r="AO163" s="150">
        <f t="shared" si="185"/>
        <v>32</v>
      </c>
      <c r="AP163" s="150">
        <f t="shared" si="186"/>
        <v>60</v>
      </c>
      <c r="AQ163" s="150" t="str">
        <f t="shared" si="187"/>
        <v>UPLC</v>
      </c>
      <c r="AR163" s="150" t="str">
        <f t="shared" si="188"/>
        <v>CH238</v>
      </c>
      <c r="AS163" s="150" t="str">
        <f t="shared" si="189"/>
        <v>Single Wavelength</v>
      </c>
      <c r="AT163" s="150" t="str">
        <f t="shared" si="190"/>
        <v>Chan_238,PC_Miscellaneous,AZD3293 - 0938 int - sol</v>
      </c>
      <c r="AU163" s="150" t="str">
        <f t="shared" si="191"/>
        <v>AZD3293 int</v>
      </c>
      <c r="AV163" s="150" t="str">
        <f t="shared" si="192"/>
        <v>HPLC filter vial</v>
      </c>
      <c r="AW163" s="150">
        <f t="shared" si="193"/>
        <v>500</v>
      </c>
      <c r="AX163" s="150">
        <f t="shared" si="194"/>
        <v>50</v>
      </c>
      <c r="AY163" s="150" t="str">
        <f t="shared" si="195"/>
        <v>Vortex</v>
      </c>
      <c r="AZ163" s="150">
        <f t="shared" si="196"/>
        <v>22</v>
      </c>
      <c r="BA163" s="150">
        <f t="shared" si="197"/>
        <v>20</v>
      </c>
      <c r="BB163" s="150">
        <f t="shared" si="198"/>
        <v>600</v>
      </c>
      <c r="BC163" s="150" t="str">
        <f t="shared" si="199"/>
        <v>Filter Vial</v>
      </c>
      <c r="BD163" s="150">
        <f t="shared" si="200"/>
        <v>40</v>
      </c>
      <c r="BE163" s="150">
        <f t="shared" si="201"/>
        <v>1200</v>
      </c>
      <c r="BF163" s="150" t="str">
        <f t="shared" si="202"/>
        <v>Pipette - PDT</v>
      </c>
      <c r="BG163" s="150">
        <f t="shared" si="203"/>
        <v>50</v>
      </c>
      <c r="BH163" s="150">
        <f t="shared" si="204"/>
        <v>0</v>
      </c>
      <c r="BI163" s="150">
        <f t="shared" si="205"/>
        <v>0</v>
      </c>
      <c r="BJ163" s="150" t="str">
        <f t="shared" si="206"/>
        <v>Yes</v>
      </c>
      <c r="BK163" s="150" t="str">
        <f t="shared" si="207"/>
        <v>Yes</v>
      </c>
      <c r="BL163" s="150" t="str">
        <f t="shared" si="208"/>
        <v>Yes</v>
      </c>
      <c r="BM163" s="150" t="str">
        <f t="shared" si="209"/>
        <v>MeCN:Water (50:50)</v>
      </c>
      <c r="BN163" s="150" t="str">
        <f t="shared" si="210"/>
        <v>Pipette - ADT - 6 channel</v>
      </c>
      <c r="BO163" s="150">
        <f t="shared" si="211"/>
        <v>1200</v>
      </c>
      <c r="BP163" s="150">
        <f t="shared" si="212"/>
        <v>0</v>
      </c>
      <c r="BQ163" s="150" t="str">
        <f t="shared" si="213"/>
        <v>No</v>
      </c>
      <c r="BR163" s="150">
        <f t="shared" si="214"/>
        <v>3</v>
      </c>
      <c r="BS163" s="150">
        <f t="shared" si="215"/>
        <v>1</v>
      </c>
      <c r="BT163" s="150">
        <f t="shared" si="216"/>
        <v>284</v>
      </c>
      <c r="BU163" s="150">
        <f t="shared" si="217"/>
        <v>1</v>
      </c>
    </row>
    <row r="164" spans="1:73" x14ac:dyDescent="0.25">
      <c r="A164" s="1">
        <v>163</v>
      </c>
      <c r="C164" t="str">
        <f t="shared" si="160"/>
        <v/>
      </c>
      <c r="D164" t="str">
        <f t="shared" si="161"/>
        <v/>
      </c>
      <c r="E164" t="str">
        <f t="shared" si="162"/>
        <v/>
      </c>
      <c r="F164" s="56" t="e">
        <f>VLOOKUP(C164,'Experimental Design'!$A$2:$C$25,2)</f>
        <v>#N/A</v>
      </c>
      <c r="G164" s="51">
        <f>'Experimental Description'!$B$51</f>
        <v>284</v>
      </c>
      <c r="H164" s="51">
        <f>'Experimental Description'!$B$52</f>
        <v>1</v>
      </c>
      <c r="I164" t="e">
        <f>VLOOKUP(F164,'Experimental Design'!$B$1:$C$25,2)</f>
        <v>#N/A</v>
      </c>
      <c r="K164" s="59">
        <f>J164*Calibration!$L$17</f>
        <v>0</v>
      </c>
      <c r="L164" s="59" t="s">
        <v>277</v>
      </c>
      <c r="M164" s="51" t="s">
        <v>40</v>
      </c>
      <c r="N164" s="56" t="str">
        <f>IF(K164&lt;0.1,"Below LOD",IF(K164&gt;Calibration!$L$20,IF('Record Sheet'!L164="All in solution","Greater than experimental limits","Within experimental limits"),"Within experimental limits"))</f>
        <v>Below LOD</v>
      </c>
      <c r="O164" s="57" t="e">
        <f>VLOOKUP(F164,'Material Form-Pattern'!$A$4:$D$27,4,TRUE)</f>
        <v>#N/A</v>
      </c>
      <c r="Q164" s="150" t="str">
        <f>CONCATENATE('Experimental Description'!$B$3,"-",'Experimental Description'!$B$2,"-",'Experimental Description'!$B$7,"-",'Experimental Description'!$C$5,"-",'Experimental Description'!$B$6,"-","Line ",'Record Sheet'!A164)</f>
        <v>E17-001679-AZD3293-AZ13530938-310117-1-Line 163</v>
      </c>
      <c r="R164" s="150" t="str">
        <f t="shared" si="163"/>
        <v>AZD3293</v>
      </c>
      <c r="S164" s="150" t="str">
        <f t="shared" si="164"/>
        <v>E17-001679</v>
      </c>
      <c r="T164" s="150" t="str">
        <f t="shared" si="165"/>
        <v>Holly Carter</v>
      </c>
      <c r="U164" s="150" t="str">
        <f t="shared" si="166"/>
        <v>31-01-17</v>
      </c>
      <c r="V164" s="150" t="str">
        <f t="shared" si="167"/>
        <v>1</v>
      </c>
      <c r="W164" s="150" t="str">
        <f t="shared" si="168"/>
        <v>AZ13530938</v>
      </c>
      <c r="X164" s="150">
        <f t="shared" si="169"/>
        <v>0</v>
      </c>
      <c r="Y164" s="150">
        <f t="shared" si="170"/>
        <v>83</v>
      </c>
      <c r="Z164" s="150" t="str">
        <f t="shared" si="170"/>
        <v>Not Known</v>
      </c>
      <c r="AA164" s="150" t="str">
        <f t="shared" si="171"/>
        <v xml:space="preserve">Manual </v>
      </c>
      <c r="AB164" s="150" t="str">
        <f t="shared" si="172"/>
        <v>Excess Solid Manual</v>
      </c>
      <c r="AC164" s="150">
        <f t="shared" si="173"/>
        <v>0</v>
      </c>
      <c r="AD164" s="150">
        <f t="shared" si="174"/>
        <v>0</v>
      </c>
      <c r="AE164" s="150" t="str">
        <f t="shared" si="175"/>
        <v>No</v>
      </c>
      <c r="AF164" s="150">
        <f t="shared" si="176"/>
        <v>0</v>
      </c>
      <c r="AG164" s="150">
        <f t="shared" si="177"/>
        <v>0</v>
      </c>
      <c r="AH164" s="150" t="str">
        <f t="shared" si="178"/>
        <v>CC1=NC2(N=C1N)c3cc(Br)ccc3CC24CCCCC4</v>
      </c>
      <c r="AI164" s="150">
        <f t="shared" si="179"/>
        <v>5</v>
      </c>
      <c r="AJ164" s="150">
        <f t="shared" si="180"/>
        <v>100</v>
      </c>
      <c r="AK164" s="150">
        <f t="shared" si="181"/>
        <v>31</v>
      </c>
      <c r="AL164" s="150">
        <f t="shared" si="182"/>
        <v>9.9200999999999997</v>
      </c>
      <c r="AM164" s="150">
        <f t="shared" si="183"/>
        <v>0.10080543542907834</v>
      </c>
      <c r="AN164" s="150">
        <f t="shared" si="184"/>
        <v>0.99980000000000002</v>
      </c>
      <c r="AO164" s="150">
        <f t="shared" si="185"/>
        <v>32</v>
      </c>
      <c r="AP164" s="150">
        <f t="shared" si="186"/>
        <v>60</v>
      </c>
      <c r="AQ164" s="150" t="str">
        <f t="shared" si="187"/>
        <v>UPLC</v>
      </c>
      <c r="AR164" s="150" t="str">
        <f t="shared" si="188"/>
        <v>CH238</v>
      </c>
      <c r="AS164" s="150" t="str">
        <f t="shared" si="189"/>
        <v>Single Wavelength</v>
      </c>
      <c r="AT164" s="150" t="str">
        <f t="shared" si="190"/>
        <v>Chan_238,PC_Miscellaneous,AZD3293 - 0938 int - sol</v>
      </c>
      <c r="AU164" s="150" t="str">
        <f t="shared" si="191"/>
        <v>AZD3293 int</v>
      </c>
      <c r="AV164" s="150" t="str">
        <f t="shared" si="192"/>
        <v>HPLC filter vial</v>
      </c>
      <c r="AW164" s="150">
        <f t="shared" si="193"/>
        <v>500</v>
      </c>
      <c r="AX164" s="150">
        <f t="shared" si="194"/>
        <v>50</v>
      </c>
      <c r="AY164" s="150" t="str">
        <f t="shared" si="195"/>
        <v>Vortex</v>
      </c>
      <c r="AZ164" s="150">
        <f t="shared" si="196"/>
        <v>22</v>
      </c>
      <c r="BA164" s="150">
        <f t="shared" si="197"/>
        <v>20</v>
      </c>
      <c r="BB164" s="150">
        <f t="shared" si="198"/>
        <v>600</v>
      </c>
      <c r="BC164" s="150" t="str">
        <f t="shared" si="199"/>
        <v>Filter Vial</v>
      </c>
      <c r="BD164" s="150">
        <f t="shared" si="200"/>
        <v>40</v>
      </c>
      <c r="BE164" s="150">
        <f t="shared" si="201"/>
        <v>1200</v>
      </c>
      <c r="BF164" s="150" t="str">
        <f t="shared" si="202"/>
        <v>Pipette - PDT</v>
      </c>
      <c r="BG164" s="150">
        <f t="shared" si="203"/>
        <v>50</v>
      </c>
      <c r="BH164" s="150">
        <f t="shared" si="204"/>
        <v>0</v>
      </c>
      <c r="BI164" s="150">
        <f t="shared" si="205"/>
        <v>0</v>
      </c>
      <c r="BJ164" s="150" t="str">
        <f t="shared" si="206"/>
        <v>Yes</v>
      </c>
      <c r="BK164" s="150" t="str">
        <f t="shared" si="207"/>
        <v>Yes</v>
      </c>
      <c r="BL164" s="150" t="str">
        <f t="shared" si="208"/>
        <v>Yes</v>
      </c>
      <c r="BM164" s="150" t="str">
        <f t="shared" si="209"/>
        <v>MeCN:Water (50:50)</v>
      </c>
      <c r="BN164" s="150" t="str">
        <f t="shared" si="210"/>
        <v>Pipette - ADT - 6 channel</v>
      </c>
      <c r="BO164" s="150">
        <f t="shared" si="211"/>
        <v>1200</v>
      </c>
      <c r="BP164" s="150">
        <f t="shared" si="212"/>
        <v>0</v>
      </c>
      <c r="BQ164" s="150" t="str">
        <f t="shared" si="213"/>
        <v>No</v>
      </c>
      <c r="BR164" s="150">
        <f t="shared" si="214"/>
        <v>3</v>
      </c>
      <c r="BS164" s="150">
        <f t="shared" si="215"/>
        <v>1</v>
      </c>
      <c r="BT164" s="150">
        <f t="shared" si="216"/>
        <v>284</v>
      </c>
      <c r="BU164" s="150">
        <f t="shared" si="217"/>
        <v>1</v>
      </c>
    </row>
    <row r="165" spans="1:73" x14ac:dyDescent="0.25">
      <c r="A165" s="1">
        <v>164</v>
      </c>
      <c r="C165" t="str">
        <f t="shared" si="160"/>
        <v/>
      </c>
      <c r="D165" t="str">
        <f t="shared" si="161"/>
        <v/>
      </c>
      <c r="E165" t="str">
        <f t="shared" si="162"/>
        <v/>
      </c>
      <c r="F165" s="56" t="e">
        <f>VLOOKUP(C165,'Experimental Design'!$A$2:$C$25,2)</f>
        <v>#N/A</v>
      </c>
      <c r="G165" s="51">
        <f>'Experimental Description'!$B$51</f>
        <v>284</v>
      </c>
      <c r="H165" s="51">
        <f>'Experimental Description'!$B$52</f>
        <v>1</v>
      </c>
      <c r="I165" t="e">
        <f>VLOOKUP(F165,'Experimental Design'!$B$1:$C$25,2)</f>
        <v>#N/A</v>
      </c>
      <c r="K165" s="59">
        <f>J165*Calibration!$L$17</f>
        <v>0</v>
      </c>
      <c r="L165" s="59" t="s">
        <v>277</v>
      </c>
      <c r="M165" s="51" t="s">
        <v>40</v>
      </c>
      <c r="N165" s="56" t="str">
        <f>IF(K165&lt;0.1,"Below LOD",IF(K165&gt;Calibration!$L$20,IF('Record Sheet'!L165="All in solution","Greater than experimental limits","Within experimental limits"),"Within experimental limits"))</f>
        <v>Below LOD</v>
      </c>
      <c r="O165" s="57" t="e">
        <f>VLOOKUP(F165,'Material Form-Pattern'!$A$4:$D$27,4,TRUE)</f>
        <v>#N/A</v>
      </c>
      <c r="Q165" s="150" t="str">
        <f>CONCATENATE('Experimental Description'!$B$3,"-",'Experimental Description'!$B$2,"-",'Experimental Description'!$B$7,"-",'Experimental Description'!$C$5,"-",'Experimental Description'!$B$6,"-","Line ",'Record Sheet'!A165)</f>
        <v>E17-001679-AZD3293-AZ13530938-310117-1-Line 164</v>
      </c>
      <c r="R165" s="150" t="str">
        <f t="shared" si="163"/>
        <v>AZD3293</v>
      </c>
      <c r="S165" s="150" t="str">
        <f t="shared" si="164"/>
        <v>E17-001679</v>
      </c>
      <c r="T165" s="150" t="str">
        <f t="shared" si="165"/>
        <v>Holly Carter</v>
      </c>
      <c r="U165" s="150" t="str">
        <f t="shared" si="166"/>
        <v>31-01-17</v>
      </c>
      <c r="V165" s="150" t="str">
        <f t="shared" si="167"/>
        <v>1</v>
      </c>
      <c r="W165" s="150" t="str">
        <f t="shared" si="168"/>
        <v>AZ13530938</v>
      </c>
      <c r="X165" s="150">
        <f t="shared" si="169"/>
        <v>0</v>
      </c>
      <c r="Y165" s="150">
        <f t="shared" si="170"/>
        <v>83</v>
      </c>
      <c r="Z165" s="150" t="str">
        <f t="shared" si="170"/>
        <v>Not Known</v>
      </c>
      <c r="AA165" s="150" t="str">
        <f t="shared" si="171"/>
        <v xml:space="preserve">Manual </v>
      </c>
      <c r="AB165" s="150" t="str">
        <f t="shared" si="172"/>
        <v>Excess Solid Manual</v>
      </c>
      <c r="AC165" s="150">
        <f t="shared" si="173"/>
        <v>0</v>
      </c>
      <c r="AD165" s="150">
        <f t="shared" si="174"/>
        <v>0</v>
      </c>
      <c r="AE165" s="150" t="str">
        <f t="shared" si="175"/>
        <v>No</v>
      </c>
      <c r="AF165" s="150">
        <f t="shared" si="176"/>
        <v>0</v>
      </c>
      <c r="AG165" s="150">
        <f t="shared" si="177"/>
        <v>0</v>
      </c>
      <c r="AH165" s="150" t="str">
        <f t="shared" si="178"/>
        <v>CC1=NC2(N=C1N)c3cc(Br)ccc3CC24CCCCC4</v>
      </c>
      <c r="AI165" s="150">
        <f t="shared" si="179"/>
        <v>5</v>
      </c>
      <c r="AJ165" s="150">
        <f t="shared" si="180"/>
        <v>100</v>
      </c>
      <c r="AK165" s="150">
        <f t="shared" si="181"/>
        <v>31</v>
      </c>
      <c r="AL165" s="150">
        <f t="shared" si="182"/>
        <v>9.9200999999999997</v>
      </c>
      <c r="AM165" s="150">
        <f t="shared" si="183"/>
        <v>0.10080543542907834</v>
      </c>
      <c r="AN165" s="150">
        <f t="shared" si="184"/>
        <v>0.99980000000000002</v>
      </c>
      <c r="AO165" s="150">
        <f t="shared" si="185"/>
        <v>32</v>
      </c>
      <c r="AP165" s="150">
        <f t="shared" si="186"/>
        <v>60</v>
      </c>
      <c r="AQ165" s="150" t="str">
        <f t="shared" si="187"/>
        <v>UPLC</v>
      </c>
      <c r="AR165" s="150" t="str">
        <f t="shared" si="188"/>
        <v>CH238</v>
      </c>
      <c r="AS165" s="150" t="str">
        <f t="shared" si="189"/>
        <v>Single Wavelength</v>
      </c>
      <c r="AT165" s="150" t="str">
        <f t="shared" si="190"/>
        <v>Chan_238,PC_Miscellaneous,AZD3293 - 0938 int - sol</v>
      </c>
      <c r="AU165" s="150" t="str">
        <f t="shared" si="191"/>
        <v>AZD3293 int</v>
      </c>
      <c r="AV165" s="150" t="str">
        <f t="shared" si="192"/>
        <v>HPLC filter vial</v>
      </c>
      <c r="AW165" s="150">
        <f t="shared" si="193"/>
        <v>500</v>
      </c>
      <c r="AX165" s="150">
        <f t="shared" si="194"/>
        <v>50</v>
      </c>
      <c r="AY165" s="150" t="str">
        <f t="shared" si="195"/>
        <v>Vortex</v>
      </c>
      <c r="AZ165" s="150">
        <f t="shared" si="196"/>
        <v>22</v>
      </c>
      <c r="BA165" s="150">
        <f t="shared" si="197"/>
        <v>20</v>
      </c>
      <c r="BB165" s="150">
        <f t="shared" si="198"/>
        <v>600</v>
      </c>
      <c r="BC165" s="150" t="str">
        <f t="shared" si="199"/>
        <v>Filter Vial</v>
      </c>
      <c r="BD165" s="150">
        <f t="shared" si="200"/>
        <v>40</v>
      </c>
      <c r="BE165" s="150">
        <f t="shared" si="201"/>
        <v>1200</v>
      </c>
      <c r="BF165" s="150" t="str">
        <f t="shared" si="202"/>
        <v>Pipette - PDT</v>
      </c>
      <c r="BG165" s="150">
        <f t="shared" si="203"/>
        <v>50</v>
      </c>
      <c r="BH165" s="150">
        <f t="shared" si="204"/>
        <v>0</v>
      </c>
      <c r="BI165" s="150">
        <f t="shared" si="205"/>
        <v>0</v>
      </c>
      <c r="BJ165" s="150" t="str">
        <f t="shared" si="206"/>
        <v>Yes</v>
      </c>
      <c r="BK165" s="150" t="str">
        <f t="shared" si="207"/>
        <v>Yes</v>
      </c>
      <c r="BL165" s="150" t="str">
        <f t="shared" si="208"/>
        <v>Yes</v>
      </c>
      <c r="BM165" s="150" t="str">
        <f t="shared" si="209"/>
        <v>MeCN:Water (50:50)</v>
      </c>
      <c r="BN165" s="150" t="str">
        <f t="shared" si="210"/>
        <v>Pipette - ADT - 6 channel</v>
      </c>
      <c r="BO165" s="150">
        <f t="shared" si="211"/>
        <v>1200</v>
      </c>
      <c r="BP165" s="150">
        <f t="shared" si="212"/>
        <v>0</v>
      </c>
      <c r="BQ165" s="150" t="str">
        <f t="shared" si="213"/>
        <v>No</v>
      </c>
      <c r="BR165" s="150">
        <f t="shared" si="214"/>
        <v>3</v>
      </c>
      <c r="BS165" s="150">
        <f t="shared" si="215"/>
        <v>1</v>
      </c>
      <c r="BT165" s="150">
        <f t="shared" si="216"/>
        <v>284</v>
      </c>
      <c r="BU165" s="150">
        <f t="shared" si="217"/>
        <v>1</v>
      </c>
    </row>
    <row r="166" spans="1:73" x14ac:dyDescent="0.25">
      <c r="A166" s="1">
        <v>165</v>
      </c>
      <c r="C166" t="str">
        <f t="shared" si="160"/>
        <v/>
      </c>
      <c r="D166" t="str">
        <f t="shared" si="161"/>
        <v/>
      </c>
      <c r="E166" t="str">
        <f t="shared" si="162"/>
        <v/>
      </c>
      <c r="F166" s="56" t="e">
        <f>VLOOKUP(C166,'Experimental Design'!$A$2:$C$25,2)</f>
        <v>#N/A</v>
      </c>
      <c r="G166" s="51">
        <f>'Experimental Description'!$B$51</f>
        <v>284</v>
      </c>
      <c r="H166" s="51">
        <f>'Experimental Description'!$B$52</f>
        <v>1</v>
      </c>
      <c r="I166" t="e">
        <f>VLOOKUP(F166,'Experimental Design'!$B$1:$C$25,2)</f>
        <v>#N/A</v>
      </c>
      <c r="K166" s="59">
        <f>J166*Calibration!$L$17</f>
        <v>0</v>
      </c>
      <c r="L166" s="59" t="s">
        <v>277</v>
      </c>
      <c r="M166" s="51" t="s">
        <v>40</v>
      </c>
      <c r="N166" s="56" t="str">
        <f>IF(K166&lt;0.1,"Below LOD",IF(K166&gt;Calibration!$L$20,IF('Record Sheet'!L166="All in solution","Greater than experimental limits","Within experimental limits"),"Within experimental limits"))</f>
        <v>Below LOD</v>
      </c>
      <c r="O166" s="57" t="e">
        <f>VLOOKUP(F166,'Material Form-Pattern'!$A$4:$D$27,4,TRUE)</f>
        <v>#N/A</v>
      </c>
      <c r="Q166" s="150" t="str">
        <f>CONCATENATE('Experimental Description'!$B$3,"-",'Experimental Description'!$B$2,"-",'Experimental Description'!$B$7,"-",'Experimental Description'!$C$5,"-",'Experimental Description'!$B$6,"-","Line ",'Record Sheet'!A166)</f>
        <v>E17-001679-AZD3293-AZ13530938-310117-1-Line 165</v>
      </c>
      <c r="R166" s="150" t="str">
        <f t="shared" si="163"/>
        <v>AZD3293</v>
      </c>
      <c r="S166" s="150" t="str">
        <f t="shared" si="164"/>
        <v>E17-001679</v>
      </c>
      <c r="T166" s="150" t="str">
        <f t="shared" si="165"/>
        <v>Holly Carter</v>
      </c>
      <c r="U166" s="150" t="str">
        <f t="shared" si="166"/>
        <v>31-01-17</v>
      </c>
      <c r="V166" s="150" t="str">
        <f t="shared" si="167"/>
        <v>1</v>
      </c>
      <c r="W166" s="150" t="str">
        <f t="shared" si="168"/>
        <v>AZ13530938</v>
      </c>
      <c r="X166" s="150">
        <f t="shared" si="169"/>
        <v>0</v>
      </c>
      <c r="Y166" s="150">
        <f t="shared" si="170"/>
        <v>83</v>
      </c>
      <c r="Z166" s="150" t="str">
        <f t="shared" si="170"/>
        <v>Not Known</v>
      </c>
      <c r="AA166" s="150" t="str">
        <f t="shared" si="171"/>
        <v xml:space="preserve">Manual </v>
      </c>
      <c r="AB166" s="150" t="str">
        <f t="shared" si="172"/>
        <v>Excess Solid Manual</v>
      </c>
      <c r="AC166" s="150">
        <f t="shared" si="173"/>
        <v>0</v>
      </c>
      <c r="AD166" s="150">
        <f t="shared" si="174"/>
        <v>0</v>
      </c>
      <c r="AE166" s="150" t="str">
        <f t="shared" si="175"/>
        <v>No</v>
      </c>
      <c r="AF166" s="150">
        <f t="shared" si="176"/>
        <v>0</v>
      </c>
      <c r="AG166" s="150">
        <f t="shared" si="177"/>
        <v>0</v>
      </c>
      <c r="AH166" s="150" t="str">
        <f t="shared" si="178"/>
        <v>CC1=NC2(N=C1N)c3cc(Br)ccc3CC24CCCCC4</v>
      </c>
      <c r="AI166" s="150">
        <f t="shared" si="179"/>
        <v>5</v>
      </c>
      <c r="AJ166" s="150">
        <f t="shared" si="180"/>
        <v>100</v>
      </c>
      <c r="AK166" s="150">
        <f t="shared" si="181"/>
        <v>31</v>
      </c>
      <c r="AL166" s="150">
        <f t="shared" si="182"/>
        <v>9.9200999999999997</v>
      </c>
      <c r="AM166" s="150">
        <f t="shared" si="183"/>
        <v>0.10080543542907834</v>
      </c>
      <c r="AN166" s="150">
        <f t="shared" si="184"/>
        <v>0.99980000000000002</v>
      </c>
      <c r="AO166" s="150">
        <f t="shared" si="185"/>
        <v>32</v>
      </c>
      <c r="AP166" s="150">
        <f t="shared" si="186"/>
        <v>60</v>
      </c>
      <c r="AQ166" s="150" t="str">
        <f t="shared" si="187"/>
        <v>UPLC</v>
      </c>
      <c r="AR166" s="150" t="str">
        <f t="shared" si="188"/>
        <v>CH238</v>
      </c>
      <c r="AS166" s="150" t="str">
        <f t="shared" si="189"/>
        <v>Single Wavelength</v>
      </c>
      <c r="AT166" s="150" t="str">
        <f t="shared" si="190"/>
        <v>Chan_238,PC_Miscellaneous,AZD3293 - 0938 int - sol</v>
      </c>
      <c r="AU166" s="150" t="str">
        <f t="shared" si="191"/>
        <v>AZD3293 int</v>
      </c>
      <c r="AV166" s="150" t="str">
        <f t="shared" si="192"/>
        <v>HPLC filter vial</v>
      </c>
      <c r="AW166" s="150">
        <f t="shared" si="193"/>
        <v>500</v>
      </c>
      <c r="AX166" s="150">
        <f t="shared" si="194"/>
        <v>50</v>
      </c>
      <c r="AY166" s="150" t="str">
        <f t="shared" si="195"/>
        <v>Vortex</v>
      </c>
      <c r="AZ166" s="150">
        <f t="shared" si="196"/>
        <v>22</v>
      </c>
      <c r="BA166" s="150">
        <f t="shared" si="197"/>
        <v>20</v>
      </c>
      <c r="BB166" s="150">
        <f t="shared" si="198"/>
        <v>600</v>
      </c>
      <c r="BC166" s="150" t="str">
        <f t="shared" si="199"/>
        <v>Filter Vial</v>
      </c>
      <c r="BD166" s="150">
        <f t="shared" si="200"/>
        <v>40</v>
      </c>
      <c r="BE166" s="150">
        <f t="shared" si="201"/>
        <v>1200</v>
      </c>
      <c r="BF166" s="150" t="str">
        <f t="shared" si="202"/>
        <v>Pipette - PDT</v>
      </c>
      <c r="BG166" s="150">
        <f t="shared" si="203"/>
        <v>50</v>
      </c>
      <c r="BH166" s="150">
        <f t="shared" si="204"/>
        <v>0</v>
      </c>
      <c r="BI166" s="150">
        <f t="shared" si="205"/>
        <v>0</v>
      </c>
      <c r="BJ166" s="150" t="str">
        <f t="shared" si="206"/>
        <v>Yes</v>
      </c>
      <c r="BK166" s="150" t="str">
        <f t="shared" si="207"/>
        <v>Yes</v>
      </c>
      <c r="BL166" s="150" t="str">
        <f t="shared" si="208"/>
        <v>Yes</v>
      </c>
      <c r="BM166" s="150" t="str">
        <f t="shared" si="209"/>
        <v>MeCN:Water (50:50)</v>
      </c>
      <c r="BN166" s="150" t="str">
        <f t="shared" si="210"/>
        <v>Pipette - ADT - 6 channel</v>
      </c>
      <c r="BO166" s="150">
        <f t="shared" si="211"/>
        <v>1200</v>
      </c>
      <c r="BP166" s="150">
        <f t="shared" si="212"/>
        <v>0</v>
      </c>
      <c r="BQ166" s="150" t="str">
        <f t="shared" si="213"/>
        <v>No</v>
      </c>
      <c r="BR166" s="150">
        <f t="shared" si="214"/>
        <v>3</v>
      </c>
      <c r="BS166" s="150">
        <f t="shared" si="215"/>
        <v>1</v>
      </c>
      <c r="BT166" s="150">
        <f t="shared" si="216"/>
        <v>284</v>
      </c>
      <c r="BU166" s="150">
        <f t="shared" si="217"/>
        <v>1</v>
      </c>
    </row>
    <row r="167" spans="1:73" x14ac:dyDescent="0.25">
      <c r="A167" s="1">
        <v>166</v>
      </c>
      <c r="C167" t="str">
        <f t="shared" si="160"/>
        <v/>
      </c>
      <c r="D167" t="str">
        <f t="shared" si="161"/>
        <v/>
      </c>
      <c r="E167" t="str">
        <f t="shared" si="162"/>
        <v/>
      </c>
      <c r="F167" s="56" t="e">
        <f>VLOOKUP(C167,'Experimental Design'!$A$2:$C$25,2)</f>
        <v>#N/A</v>
      </c>
      <c r="G167" s="51">
        <f>'Experimental Description'!$B$51</f>
        <v>284</v>
      </c>
      <c r="H167" s="51">
        <f>'Experimental Description'!$B$52</f>
        <v>1</v>
      </c>
      <c r="I167" t="e">
        <f>VLOOKUP(F167,'Experimental Design'!$B$1:$C$25,2)</f>
        <v>#N/A</v>
      </c>
      <c r="K167" s="59">
        <f>J167*Calibration!$L$17</f>
        <v>0</v>
      </c>
      <c r="L167" s="59" t="s">
        <v>277</v>
      </c>
      <c r="M167" s="51" t="s">
        <v>40</v>
      </c>
      <c r="N167" s="56" t="str">
        <f>IF(K167&lt;0.1,"Below LOD",IF(K167&gt;Calibration!$L$20,IF('Record Sheet'!L167="All in solution","Greater than experimental limits","Within experimental limits"),"Within experimental limits"))</f>
        <v>Below LOD</v>
      </c>
      <c r="O167" s="57" t="e">
        <f>VLOOKUP(F167,'Material Form-Pattern'!$A$4:$D$27,4,TRUE)</f>
        <v>#N/A</v>
      </c>
      <c r="Q167" s="150" t="str">
        <f>CONCATENATE('Experimental Description'!$B$3,"-",'Experimental Description'!$B$2,"-",'Experimental Description'!$B$7,"-",'Experimental Description'!$C$5,"-",'Experimental Description'!$B$6,"-","Line ",'Record Sheet'!A167)</f>
        <v>E17-001679-AZD3293-AZ13530938-310117-1-Line 166</v>
      </c>
      <c r="R167" s="150" t="str">
        <f t="shared" si="163"/>
        <v>AZD3293</v>
      </c>
      <c r="S167" s="150" t="str">
        <f t="shared" si="164"/>
        <v>E17-001679</v>
      </c>
      <c r="T167" s="150" t="str">
        <f t="shared" si="165"/>
        <v>Holly Carter</v>
      </c>
      <c r="U167" s="150" t="str">
        <f t="shared" si="166"/>
        <v>31-01-17</v>
      </c>
      <c r="V167" s="150" t="str">
        <f t="shared" si="167"/>
        <v>1</v>
      </c>
      <c r="W167" s="150" t="str">
        <f t="shared" si="168"/>
        <v>AZ13530938</v>
      </c>
      <c r="X167" s="150">
        <f t="shared" si="169"/>
        <v>0</v>
      </c>
      <c r="Y167" s="150">
        <f t="shared" si="170"/>
        <v>83</v>
      </c>
      <c r="Z167" s="150" t="str">
        <f t="shared" si="170"/>
        <v>Not Known</v>
      </c>
      <c r="AA167" s="150" t="str">
        <f t="shared" si="171"/>
        <v xml:space="preserve">Manual </v>
      </c>
      <c r="AB167" s="150" t="str">
        <f t="shared" si="172"/>
        <v>Excess Solid Manual</v>
      </c>
      <c r="AC167" s="150">
        <f t="shared" si="173"/>
        <v>0</v>
      </c>
      <c r="AD167" s="150">
        <f t="shared" si="174"/>
        <v>0</v>
      </c>
      <c r="AE167" s="150" t="str">
        <f t="shared" si="175"/>
        <v>No</v>
      </c>
      <c r="AF167" s="150">
        <f t="shared" si="176"/>
        <v>0</v>
      </c>
      <c r="AG167" s="150">
        <f t="shared" si="177"/>
        <v>0</v>
      </c>
      <c r="AH167" s="150" t="str">
        <f t="shared" si="178"/>
        <v>CC1=NC2(N=C1N)c3cc(Br)ccc3CC24CCCCC4</v>
      </c>
      <c r="AI167" s="150">
        <f t="shared" si="179"/>
        <v>5</v>
      </c>
      <c r="AJ167" s="150">
        <f t="shared" si="180"/>
        <v>100</v>
      </c>
      <c r="AK167" s="150">
        <f t="shared" si="181"/>
        <v>31</v>
      </c>
      <c r="AL167" s="150">
        <f t="shared" si="182"/>
        <v>9.9200999999999997</v>
      </c>
      <c r="AM167" s="150">
        <f t="shared" si="183"/>
        <v>0.10080543542907834</v>
      </c>
      <c r="AN167" s="150">
        <f t="shared" si="184"/>
        <v>0.99980000000000002</v>
      </c>
      <c r="AO167" s="150">
        <f t="shared" si="185"/>
        <v>32</v>
      </c>
      <c r="AP167" s="150">
        <f t="shared" si="186"/>
        <v>60</v>
      </c>
      <c r="AQ167" s="150" t="str">
        <f t="shared" si="187"/>
        <v>UPLC</v>
      </c>
      <c r="AR167" s="150" t="str">
        <f t="shared" si="188"/>
        <v>CH238</v>
      </c>
      <c r="AS167" s="150" t="str">
        <f t="shared" si="189"/>
        <v>Single Wavelength</v>
      </c>
      <c r="AT167" s="150" t="str">
        <f t="shared" si="190"/>
        <v>Chan_238,PC_Miscellaneous,AZD3293 - 0938 int - sol</v>
      </c>
      <c r="AU167" s="150" t="str">
        <f t="shared" si="191"/>
        <v>AZD3293 int</v>
      </c>
      <c r="AV167" s="150" t="str">
        <f t="shared" si="192"/>
        <v>HPLC filter vial</v>
      </c>
      <c r="AW167" s="150">
        <f t="shared" si="193"/>
        <v>500</v>
      </c>
      <c r="AX167" s="150">
        <f t="shared" si="194"/>
        <v>50</v>
      </c>
      <c r="AY167" s="150" t="str">
        <f t="shared" si="195"/>
        <v>Vortex</v>
      </c>
      <c r="AZ167" s="150">
        <f t="shared" si="196"/>
        <v>22</v>
      </c>
      <c r="BA167" s="150">
        <f t="shared" si="197"/>
        <v>20</v>
      </c>
      <c r="BB167" s="150">
        <f t="shared" si="198"/>
        <v>600</v>
      </c>
      <c r="BC167" s="150" t="str">
        <f t="shared" si="199"/>
        <v>Filter Vial</v>
      </c>
      <c r="BD167" s="150">
        <f t="shared" si="200"/>
        <v>40</v>
      </c>
      <c r="BE167" s="150">
        <f t="shared" si="201"/>
        <v>1200</v>
      </c>
      <c r="BF167" s="150" t="str">
        <f t="shared" si="202"/>
        <v>Pipette - PDT</v>
      </c>
      <c r="BG167" s="150">
        <f t="shared" si="203"/>
        <v>50</v>
      </c>
      <c r="BH167" s="150">
        <f t="shared" si="204"/>
        <v>0</v>
      </c>
      <c r="BI167" s="150">
        <f t="shared" si="205"/>
        <v>0</v>
      </c>
      <c r="BJ167" s="150" t="str">
        <f t="shared" si="206"/>
        <v>Yes</v>
      </c>
      <c r="BK167" s="150" t="str">
        <f t="shared" si="207"/>
        <v>Yes</v>
      </c>
      <c r="BL167" s="150" t="str">
        <f t="shared" si="208"/>
        <v>Yes</v>
      </c>
      <c r="BM167" s="150" t="str">
        <f t="shared" si="209"/>
        <v>MeCN:Water (50:50)</v>
      </c>
      <c r="BN167" s="150" t="str">
        <f t="shared" si="210"/>
        <v>Pipette - ADT - 6 channel</v>
      </c>
      <c r="BO167" s="150">
        <f t="shared" si="211"/>
        <v>1200</v>
      </c>
      <c r="BP167" s="150">
        <f t="shared" si="212"/>
        <v>0</v>
      </c>
      <c r="BQ167" s="150" t="str">
        <f t="shared" si="213"/>
        <v>No</v>
      </c>
      <c r="BR167" s="150">
        <f t="shared" si="214"/>
        <v>3</v>
      </c>
      <c r="BS167" s="150">
        <f t="shared" si="215"/>
        <v>1</v>
      </c>
      <c r="BT167" s="150">
        <f t="shared" si="216"/>
        <v>284</v>
      </c>
      <c r="BU167" s="150">
        <f t="shared" si="217"/>
        <v>1</v>
      </c>
    </row>
    <row r="168" spans="1:73" x14ac:dyDescent="0.25">
      <c r="A168" s="1">
        <v>167</v>
      </c>
      <c r="C168" t="str">
        <f t="shared" si="160"/>
        <v/>
      </c>
      <c r="D168" t="str">
        <f t="shared" si="161"/>
        <v/>
      </c>
      <c r="E168" t="str">
        <f t="shared" si="162"/>
        <v/>
      </c>
      <c r="F168" s="56" t="e">
        <f>VLOOKUP(C168,'Experimental Design'!$A$2:$C$25,2)</f>
        <v>#N/A</v>
      </c>
      <c r="G168" s="51">
        <f>'Experimental Description'!$B$51</f>
        <v>284</v>
      </c>
      <c r="H168" s="51">
        <f>'Experimental Description'!$B$52</f>
        <v>1</v>
      </c>
      <c r="I168" t="e">
        <f>VLOOKUP(F168,'Experimental Design'!$B$1:$C$25,2)</f>
        <v>#N/A</v>
      </c>
      <c r="K168" s="59">
        <f>J168*Calibration!$L$17</f>
        <v>0</v>
      </c>
      <c r="L168" s="59" t="s">
        <v>277</v>
      </c>
      <c r="M168" s="51" t="s">
        <v>40</v>
      </c>
      <c r="N168" s="56" t="str">
        <f>IF(K168&lt;0.1,"Below LOD",IF(K168&gt;Calibration!$L$20,IF('Record Sheet'!L168="All in solution","Greater than experimental limits","Within experimental limits"),"Within experimental limits"))</f>
        <v>Below LOD</v>
      </c>
      <c r="O168" s="57" t="e">
        <f>VLOOKUP(F168,'Material Form-Pattern'!$A$4:$D$27,4,TRUE)</f>
        <v>#N/A</v>
      </c>
      <c r="Q168" s="150" t="str">
        <f>CONCATENATE('Experimental Description'!$B$3,"-",'Experimental Description'!$B$2,"-",'Experimental Description'!$B$7,"-",'Experimental Description'!$C$5,"-",'Experimental Description'!$B$6,"-","Line ",'Record Sheet'!A168)</f>
        <v>E17-001679-AZD3293-AZ13530938-310117-1-Line 167</v>
      </c>
      <c r="R168" s="150" t="str">
        <f t="shared" si="163"/>
        <v>AZD3293</v>
      </c>
      <c r="S168" s="150" t="str">
        <f t="shared" si="164"/>
        <v>E17-001679</v>
      </c>
      <c r="T168" s="150" t="str">
        <f t="shared" si="165"/>
        <v>Holly Carter</v>
      </c>
      <c r="U168" s="150" t="str">
        <f t="shared" si="166"/>
        <v>31-01-17</v>
      </c>
      <c r="V168" s="150" t="str">
        <f t="shared" si="167"/>
        <v>1</v>
      </c>
      <c r="W168" s="150" t="str">
        <f t="shared" si="168"/>
        <v>AZ13530938</v>
      </c>
      <c r="X168" s="150">
        <f t="shared" si="169"/>
        <v>0</v>
      </c>
      <c r="Y168" s="150">
        <f t="shared" si="170"/>
        <v>83</v>
      </c>
      <c r="Z168" s="150" t="str">
        <f t="shared" si="170"/>
        <v>Not Known</v>
      </c>
      <c r="AA168" s="150" t="str">
        <f t="shared" si="171"/>
        <v xml:space="preserve">Manual </v>
      </c>
      <c r="AB168" s="150" t="str">
        <f t="shared" si="172"/>
        <v>Excess Solid Manual</v>
      </c>
      <c r="AC168" s="150">
        <f t="shared" si="173"/>
        <v>0</v>
      </c>
      <c r="AD168" s="150">
        <f t="shared" si="174"/>
        <v>0</v>
      </c>
      <c r="AE168" s="150" t="str">
        <f t="shared" si="175"/>
        <v>No</v>
      </c>
      <c r="AF168" s="150">
        <f t="shared" si="176"/>
        <v>0</v>
      </c>
      <c r="AG168" s="150">
        <f t="shared" si="177"/>
        <v>0</v>
      </c>
      <c r="AH168" s="150" t="str">
        <f t="shared" si="178"/>
        <v>CC1=NC2(N=C1N)c3cc(Br)ccc3CC24CCCCC4</v>
      </c>
      <c r="AI168" s="150">
        <f t="shared" si="179"/>
        <v>5</v>
      </c>
      <c r="AJ168" s="150">
        <f t="shared" si="180"/>
        <v>100</v>
      </c>
      <c r="AK168" s="150">
        <f t="shared" si="181"/>
        <v>31</v>
      </c>
      <c r="AL168" s="150">
        <f t="shared" si="182"/>
        <v>9.9200999999999997</v>
      </c>
      <c r="AM168" s="150">
        <f t="shared" si="183"/>
        <v>0.10080543542907834</v>
      </c>
      <c r="AN168" s="150">
        <f t="shared" si="184"/>
        <v>0.99980000000000002</v>
      </c>
      <c r="AO168" s="150">
        <f t="shared" si="185"/>
        <v>32</v>
      </c>
      <c r="AP168" s="150">
        <f t="shared" si="186"/>
        <v>60</v>
      </c>
      <c r="AQ168" s="150" t="str">
        <f t="shared" si="187"/>
        <v>UPLC</v>
      </c>
      <c r="AR168" s="150" t="str">
        <f t="shared" si="188"/>
        <v>CH238</v>
      </c>
      <c r="AS168" s="150" t="str">
        <f t="shared" si="189"/>
        <v>Single Wavelength</v>
      </c>
      <c r="AT168" s="150" t="str">
        <f t="shared" si="190"/>
        <v>Chan_238,PC_Miscellaneous,AZD3293 - 0938 int - sol</v>
      </c>
      <c r="AU168" s="150" t="str">
        <f t="shared" si="191"/>
        <v>AZD3293 int</v>
      </c>
      <c r="AV168" s="150" t="str">
        <f t="shared" si="192"/>
        <v>HPLC filter vial</v>
      </c>
      <c r="AW168" s="150">
        <f t="shared" si="193"/>
        <v>500</v>
      </c>
      <c r="AX168" s="150">
        <f t="shared" si="194"/>
        <v>50</v>
      </c>
      <c r="AY168" s="150" t="str">
        <f t="shared" si="195"/>
        <v>Vortex</v>
      </c>
      <c r="AZ168" s="150">
        <f t="shared" si="196"/>
        <v>22</v>
      </c>
      <c r="BA168" s="150">
        <f t="shared" si="197"/>
        <v>20</v>
      </c>
      <c r="BB168" s="150">
        <f t="shared" si="198"/>
        <v>600</v>
      </c>
      <c r="BC168" s="150" t="str">
        <f t="shared" si="199"/>
        <v>Filter Vial</v>
      </c>
      <c r="BD168" s="150">
        <f t="shared" si="200"/>
        <v>40</v>
      </c>
      <c r="BE168" s="150">
        <f t="shared" si="201"/>
        <v>1200</v>
      </c>
      <c r="BF168" s="150" t="str">
        <f t="shared" si="202"/>
        <v>Pipette - PDT</v>
      </c>
      <c r="BG168" s="150">
        <f t="shared" si="203"/>
        <v>50</v>
      </c>
      <c r="BH168" s="150">
        <f t="shared" si="204"/>
        <v>0</v>
      </c>
      <c r="BI168" s="150">
        <f t="shared" si="205"/>
        <v>0</v>
      </c>
      <c r="BJ168" s="150" t="str">
        <f t="shared" si="206"/>
        <v>Yes</v>
      </c>
      <c r="BK168" s="150" t="str">
        <f t="shared" si="207"/>
        <v>Yes</v>
      </c>
      <c r="BL168" s="150" t="str">
        <f t="shared" si="208"/>
        <v>Yes</v>
      </c>
      <c r="BM168" s="150" t="str">
        <f t="shared" si="209"/>
        <v>MeCN:Water (50:50)</v>
      </c>
      <c r="BN168" s="150" t="str">
        <f t="shared" si="210"/>
        <v>Pipette - ADT - 6 channel</v>
      </c>
      <c r="BO168" s="150">
        <f t="shared" si="211"/>
        <v>1200</v>
      </c>
      <c r="BP168" s="150">
        <f t="shared" si="212"/>
        <v>0</v>
      </c>
      <c r="BQ168" s="150" t="str">
        <f t="shared" si="213"/>
        <v>No</v>
      </c>
      <c r="BR168" s="150">
        <f t="shared" si="214"/>
        <v>3</v>
      </c>
      <c r="BS168" s="150">
        <f t="shared" si="215"/>
        <v>1</v>
      </c>
      <c r="BT168" s="150">
        <f t="shared" si="216"/>
        <v>284</v>
      </c>
      <c r="BU168" s="150">
        <f t="shared" si="217"/>
        <v>1</v>
      </c>
    </row>
    <row r="169" spans="1:73" x14ac:dyDescent="0.25">
      <c r="A169" s="1">
        <v>168</v>
      </c>
      <c r="C169" t="str">
        <f t="shared" si="160"/>
        <v/>
      </c>
      <c r="D169" t="str">
        <f t="shared" si="161"/>
        <v/>
      </c>
      <c r="E169" t="str">
        <f t="shared" si="162"/>
        <v/>
      </c>
      <c r="F169" s="56" t="e">
        <f>VLOOKUP(C169,'Experimental Design'!$A$2:$C$25,2)</f>
        <v>#N/A</v>
      </c>
      <c r="G169" s="51">
        <f>'Experimental Description'!$B$51</f>
        <v>284</v>
      </c>
      <c r="H169" s="51">
        <f>'Experimental Description'!$B$52</f>
        <v>1</v>
      </c>
      <c r="I169" t="e">
        <f>VLOOKUP(F169,'Experimental Design'!$B$1:$C$25,2)</f>
        <v>#N/A</v>
      </c>
      <c r="K169" s="59">
        <f>J169*Calibration!$L$17</f>
        <v>0</v>
      </c>
      <c r="L169" s="59" t="s">
        <v>277</v>
      </c>
      <c r="M169" s="51" t="s">
        <v>40</v>
      </c>
      <c r="N169" s="56" t="str">
        <f>IF(K169&lt;0.1,"Below LOD",IF(K169&gt;Calibration!$L$20,IF('Record Sheet'!L169="All in solution","Greater than experimental limits","Within experimental limits"),"Within experimental limits"))</f>
        <v>Below LOD</v>
      </c>
      <c r="O169" s="57" t="e">
        <f>VLOOKUP(F169,'Material Form-Pattern'!$A$4:$D$27,4,TRUE)</f>
        <v>#N/A</v>
      </c>
      <c r="Q169" s="150" t="str">
        <f>CONCATENATE('Experimental Description'!$B$3,"-",'Experimental Description'!$B$2,"-",'Experimental Description'!$B$7,"-",'Experimental Description'!$C$5,"-",'Experimental Description'!$B$6,"-","Line ",'Record Sheet'!A169)</f>
        <v>E17-001679-AZD3293-AZ13530938-310117-1-Line 168</v>
      </c>
      <c r="R169" s="150" t="str">
        <f t="shared" si="163"/>
        <v>AZD3293</v>
      </c>
      <c r="S169" s="150" t="str">
        <f t="shared" si="164"/>
        <v>E17-001679</v>
      </c>
      <c r="T169" s="150" t="str">
        <f t="shared" si="165"/>
        <v>Holly Carter</v>
      </c>
      <c r="U169" s="150" t="str">
        <f t="shared" si="166"/>
        <v>31-01-17</v>
      </c>
      <c r="V169" s="150" t="str">
        <f t="shared" si="167"/>
        <v>1</v>
      </c>
      <c r="W169" s="150" t="str">
        <f t="shared" si="168"/>
        <v>AZ13530938</v>
      </c>
      <c r="X169" s="150">
        <f t="shared" si="169"/>
        <v>0</v>
      </c>
      <c r="Y169" s="150">
        <f t="shared" si="170"/>
        <v>83</v>
      </c>
      <c r="Z169" s="150" t="str">
        <f t="shared" si="170"/>
        <v>Not Known</v>
      </c>
      <c r="AA169" s="150" t="str">
        <f t="shared" si="171"/>
        <v xml:space="preserve">Manual </v>
      </c>
      <c r="AB169" s="150" t="str">
        <f t="shared" si="172"/>
        <v>Excess Solid Manual</v>
      </c>
      <c r="AC169" s="150">
        <f t="shared" si="173"/>
        <v>0</v>
      </c>
      <c r="AD169" s="150">
        <f t="shared" si="174"/>
        <v>0</v>
      </c>
      <c r="AE169" s="150" t="str">
        <f t="shared" si="175"/>
        <v>No</v>
      </c>
      <c r="AF169" s="150">
        <f t="shared" si="176"/>
        <v>0</v>
      </c>
      <c r="AG169" s="150">
        <f t="shared" si="177"/>
        <v>0</v>
      </c>
      <c r="AH169" s="150" t="str">
        <f t="shared" si="178"/>
        <v>CC1=NC2(N=C1N)c3cc(Br)ccc3CC24CCCCC4</v>
      </c>
      <c r="AI169" s="150">
        <f t="shared" si="179"/>
        <v>5</v>
      </c>
      <c r="AJ169" s="150">
        <f t="shared" si="180"/>
        <v>100</v>
      </c>
      <c r="AK169" s="150">
        <f t="shared" si="181"/>
        <v>31</v>
      </c>
      <c r="AL169" s="150">
        <f t="shared" si="182"/>
        <v>9.9200999999999997</v>
      </c>
      <c r="AM169" s="150">
        <f t="shared" si="183"/>
        <v>0.10080543542907834</v>
      </c>
      <c r="AN169" s="150">
        <f t="shared" si="184"/>
        <v>0.99980000000000002</v>
      </c>
      <c r="AO169" s="150">
        <f t="shared" si="185"/>
        <v>32</v>
      </c>
      <c r="AP169" s="150">
        <f t="shared" si="186"/>
        <v>60</v>
      </c>
      <c r="AQ169" s="150" t="str">
        <f t="shared" si="187"/>
        <v>UPLC</v>
      </c>
      <c r="AR169" s="150" t="str">
        <f t="shared" si="188"/>
        <v>CH238</v>
      </c>
      <c r="AS169" s="150" t="str">
        <f t="shared" si="189"/>
        <v>Single Wavelength</v>
      </c>
      <c r="AT169" s="150" t="str">
        <f t="shared" si="190"/>
        <v>Chan_238,PC_Miscellaneous,AZD3293 - 0938 int - sol</v>
      </c>
      <c r="AU169" s="150" t="str">
        <f t="shared" si="191"/>
        <v>AZD3293 int</v>
      </c>
      <c r="AV169" s="150" t="str">
        <f t="shared" si="192"/>
        <v>HPLC filter vial</v>
      </c>
      <c r="AW169" s="150">
        <f t="shared" si="193"/>
        <v>500</v>
      </c>
      <c r="AX169" s="150">
        <f t="shared" si="194"/>
        <v>50</v>
      </c>
      <c r="AY169" s="150" t="str">
        <f t="shared" si="195"/>
        <v>Vortex</v>
      </c>
      <c r="AZ169" s="150">
        <f t="shared" si="196"/>
        <v>22</v>
      </c>
      <c r="BA169" s="150">
        <f t="shared" si="197"/>
        <v>20</v>
      </c>
      <c r="BB169" s="150">
        <f t="shared" si="198"/>
        <v>600</v>
      </c>
      <c r="BC169" s="150" t="str">
        <f t="shared" si="199"/>
        <v>Filter Vial</v>
      </c>
      <c r="BD169" s="150">
        <f t="shared" si="200"/>
        <v>40</v>
      </c>
      <c r="BE169" s="150">
        <f t="shared" si="201"/>
        <v>1200</v>
      </c>
      <c r="BF169" s="150" t="str">
        <f t="shared" si="202"/>
        <v>Pipette - PDT</v>
      </c>
      <c r="BG169" s="150">
        <f t="shared" si="203"/>
        <v>50</v>
      </c>
      <c r="BH169" s="150">
        <f t="shared" si="204"/>
        <v>0</v>
      </c>
      <c r="BI169" s="150">
        <f t="shared" si="205"/>
        <v>0</v>
      </c>
      <c r="BJ169" s="150" t="str">
        <f t="shared" si="206"/>
        <v>Yes</v>
      </c>
      <c r="BK169" s="150" t="str">
        <f t="shared" si="207"/>
        <v>Yes</v>
      </c>
      <c r="BL169" s="150" t="str">
        <f t="shared" si="208"/>
        <v>Yes</v>
      </c>
      <c r="BM169" s="150" t="str">
        <f t="shared" si="209"/>
        <v>MeCN:Water (50:50)</v>
      </c>
      <c r="BN169" s="150" t="str">
        <f t="shared" si="210"/>
        <v>Pipette - ADT - 6 channel</v>
      </c>
      <c r="BO169" s="150">
        <f t="shared" si="211"/>
        <v>1200</v>
      </c>
      <c r="BP169" s="150">
        <f t="shared" si="212"/>
        <v>0</v>
      </c>
      <c r="BQ169" s="150" t="str">
        <f t="shared" si="213"/>
        <v>No</v>
      </c>
      <c r="BR169" s="150">
        <f t="shared" si="214"/>
        <v>3</v>
      </c>
      <c r="BS169" s="150">
        <f t="shared" si="215"/>
        <v>1</v>
      </c>
      <c r="BT169" s="150">
        <f t="shared" si="216"/>
        <v>284</v>
      </c>
      <c r="BU169" s="150">
        <f t="shared" si="217"/>
        <v>1</v>
      </c>
    </row>
    <row r="170" spans="1:73" x14ac:dyDescent="0.25">
      <c r="A170" s="1">
        <v>169</v>
      </c>
      <c r="C170" t="str">
        <f t="shared" si="160"/>
        <v/>
      </c>
      <c r="D170" t="str">
        <f t="shared" si="161"/>
        <v/>
      </c>
      <c r="E170" t="str">
        <f t="shared" si="162"/>
        <v/>
      </c>
      <c r="F170" s="56" t="e">
        <f>VLOOKUP(C170,'Experimental Design'!$A$2:$C$25,2)</f>
        <v>#N/A</v>
      </c>
      <c r="G170" s="51">
        <f>'Experimental Description'!$B$51</f>
        <v>284</v>
      </c>
      <c r="H170" s="51">
        <f>'Experimental Description'!$B$52</f>
        <v>1</v>
      </c>
      <c r="I170" t="e">
        <f>VLOOKUP(F170,'Experimental Design'!$B$1:$C$25,2)</f>
        <v>#N/A</v>
      </c>
      <c r="K170" s="59">
        <f>J170*Calibration!$L$17</f>
        <v>0</v>
      </c>
      <c r="L170" s="59" t="s">
        <v>277</v>
      </c>
      <c r="M170" s="51" t="s">
        <v>40</v>
      </c>
      <c r="N170" s="56" t="str">
        <f>IF(K170&lt;0.1,"Below LOD",IF(K170&gt;Calibration!$L$20,IF('Record Sheet'!L170="All in solution","Greater than experimental limits","Within experimental limits"),"Within experimental limits"))</f>
        <v>Below LOD</v>
      </c>
      <c r="O170" s="57" t="e">
        <f>VLOOKUP(F170,'Material Form-Pattern'!$A$4:$D$27,4,TRUE)</f>
        <v>#N/A</v>
      </c>
      <c r="Q170" s="150" t="str">
        <f>CONCATENATE('Experimental Description'!$B$3,"-",'Experimental Description'!$B$2,"-",'Experimental Description'!$B$7,"-",'Experimental Description'!$C$5,"-",'Experimental Description'!$B$6,"-","Line ",'Record Sheet'!A170)</f>
        <v>E17-001679-AZD3293-AZ13530938-310117-1-Line 169</v>
      </c>
      <c r="R170" s="150" t="str">
        <f t="shared" si="163"/>
        <v>AZD3293</v>
      </c>
      <c r="S170" s="150" t="str">
        <f t="shared" si="164"/>
        <v>E17-001679</v>
      </c>
      <c r="T170" s="150" t="str">
        <f t="shared" si="165"/>
        <v>Holly Carter</v>
      </c>
      <c r="U170" s="150" t="str">
        <f t="shared" si="166"/>
        <v>31-01-17</v>
      </c>
      <c r="V170" s="150" t="str">
        <f t="shared" si="167"/>
        <v>1</v>
      </c>
      <c r="W170" s="150" t="str">
        <f t="shared" si="168"/>
        <v>AZ13530938</v>
      </c>
      <c r="X170" s="150">
        <f t="shared" si="169"/>
        <v>0</v>
      </c>
      <c r="Y170" s="150">
        <f t="shared" si="170"/>
        <v>83</v>
      </c>
      <c r="Z170" s="150" t="str">
        <f t="shared" si="170"/>
        <v>Not Known</v>
      </c>
      <c r="AA170" s="150" t="str">
        <f t="shared" si="171"/>
        <v xml:space="preserve">Manual </v>
      </c>
      <c r="AB170" s="150" t="str">
        <f t="shared" si="172"/>
        <v>Excess Solid Manual</v>
      </c>
      <c r="AC170" s="150">
        <f t="shared" si="173"/>
        <v>0</v>
      </c>
      <c r="AD170" s="150">
        <f t="shared" si="174"/>
        <v>0</v>
      </c>
      <c r="AE170" s="150" t="str">
        <f t="shared" si="175"/>
        <v>No</v>
      </c>
      <c r="AF170" s="150">
        <f t="shared" si="176"/>
        <v>0</v>
      </c>
      <c r="AG170" s="150">
        <f t="shared" si="177"/>
        <v>0</v>
      </c>
      <c r="AH170" s="150" t="str">
        <f t="shared" si="178"/>
        <v>CC1=NC2(N=C1N)c3cc(Br)ccc3CC24CCCCC4</v>
      </c>
      <c r="AI170" s="150">
        <f t="shared" si="179"/>
        <v>5</v>
      </c>
      <c r="AJ170" s="150">
        <f t="shared" si="180"/>
        <v>100</v>
      </c>
      <c r="AK170" s="150">
        <f t="shared" si="181"/>
        <v>31</v>
      </c>
      <c r="AL170" s="150">
        <f t="shared" si="182"/>
        <v>9.9200999999999997</v>
      </c>
      <c r="AM170" s="150">
        <f t="shared" si="183"/>
        <v>0.10080543542907834</v>
      </c>
      <c r="AN170" s="150">
        <f t="shared" si="184"/>
        <v>0.99980000000000002</v>
      </c>
      <c r="AO170" s="150">
        <f t="shared" si="185"/>
        <v>32</v>
      </c>
      <c r="AP170" s="150">
        <f t="shared" si="186"/>
        <v>60</v>
      </c>
      <c r="AQ170" s="150" t="str">
        <f t="shared" si="187"/>
        <v>UPLC</v>
      </c>
      <c r="AR170" s="150" t="str">
        <f t="shared" si="188"/>
        <v>CH238</v>
      </c>
      <c r="AS170" s="150" t="str">
        <f t="shared" si="189"/>
        <v>Single Wavelength</v>
      </c>
      <c r="AT170" s="150" t="str">
        <f t="shared" si="190"/>
        <v>Chan_238,PC_Miscellaneous,AZD3293 - 0938 int - sol</v>
      </c>
      <c r="AU170" s="150" t="str">
        <f t="shared" si="191"/>
        <v>AZD3293 int</v>
      </c>
      <c r="AV170" s="150" t="str">
        <f t="shared" si="192"/>
        <v>HPLC filter vial</v>
      </c>
      <c r="AW170" s="150">
        <f t="shared" si="193"/>
        <v>500</v>
      </c>
      <c r="AX170" s="150">
        <f t="shared" si="194"/>
        <v>50</v>
      </c>
      <c r="AY170" s="150" t="str">
        <f t="shared" si="195"/>
        <v>Vortex</v>
      </c>
      <c r="AZ170" s="150">
        <f t="shared" si="196"/>
        <v>22</v>
      </c>
      <c r="BA170" s="150">
        <f t="shared" si="197"/>
        <v>20</v>
      </c>
      <c r="BB170" s="150">
        <f t="shared" si="198"/>
        <v>600</v>
      </c>
      <c r="BC170" s="150" t="str">
        <f t="shared" si="199"/>
        <v>Filter Vial</v>
      </c>
      <c r="BD170" s="150">
        <f t="shared" si="200"/>
        <v>40</v>
      </c>
      <c r="BE170" s="150">
        <f t="shared" si="201"/>
        <v>1200</v>
      </c>
      <c r="BF170" s="150" t="str">
        <f t="shared" si="202"/>
        <v>Pipette - PDT</v>
      </c>
      <c r="BG170" s="150">
        <f t="shared" si="203"/>
        <v>50</v>
      </c>
      <c r="BH170" s="150">
        <f t="shared" si="204"/>
        <v>0</v>
      </c>
      <c r="BI170" s="150">
        <f t="shared" si="205"/>
        <v>0</v>
      </c>
      <c r="BJ170" s="150" t="str">
        <f t="shared" si="206"/>
        <v>Yes</v>
      </c>
      <c r="BK170" s="150" t="str">
        <f t="shared" si="207"/>
        <v>Yes</v>
      </c>
      <c r="BL170" s="150" t="str">
        <f t="shared" si="208"/>
        <v>Yes</v>
      </c>
      <c r="BM170" s="150" t="str">
        <f t="shared" si="209"/>
        <v>MeCN:Water (50:50)</v>
      </c>
      <c r="BN170" s="150" t="str">
        <f t="shared" si="210"/>
        <v>Pipette - ADT - 6 channel</v>
      </c>
      <c r="BO170" s="150">
        <f t="shared" si="211"/>
        <v>1200</v>
      </c>
      <c r="BP170" s="150">
        <f t="shared" si="212"/>
        <v>0</v>
      </c>
      <c r="BQ170" s="150" t="str">
        <f t="shared" si="213"/>
        <v>No</v>
      </c>
      <c r="BR170" s="150">
        <f t="shared" si="214"/>
        <v>3</v>
      </c>
      <c r="BS170" s="150">
        <f t="shared" si="215"/>
        <v>1</v>
      </c>
      <c r="BT170" s="150">
        <f t="shared" si="216"/>
        <v>284</v>
      </c>
      <c r="BU170" s="150">
        <f t="shared" si="217"/>
        <v>1</v>
      </c>
    </row>
    <row r="171" spans="1:73" x14ac:dyDescent="0.25">
      <c r="A171" s="1">
        <v>170</v>
      </c>
      <c r="C171" t="str">
        <f t="shared" si="160"/>
        <v/>
      </c>
      <c r="D171" t="str">
        <f t="shared" si="161"/>
        <v/>
      </c>
      <c r="E171" t="str">
        <f t="shared" si="162"/>
        <v/>
      </c>
      <c r="F171" s="56" t="e">
        <f>VLOOKUP(C171,'Experimental Design'!$A$2:$C$25,2)</f>
        <v>#N/A</v>
      </c>
      <c r="G171" s="51">
        <f>'Experimental Description'!$B$51</f>
        <v>284</v>
      </c>
      <c r="H171" s="51">
        <f>'Experimental Description'!$B$52</f>
        <v>1</v>
      </c>
      <c r="I171" t="e">
        <f>VLOOKUP(F171,'Experimental Design'!$B$1:$C$25,2)</f>
        <v>#N/A</v>
      </c>
      <c r="K171" s="59">
        <f>J171*Calibration!$L$17</f>
        <v>0</v>
      </c>
      <c r="L171" s="59" t="s">
        <v>277</v>
      </c>
      <c r="M171" s="51" t="s">
        <v>40</v>
      </c>
      <c r="N171" s="56" t="str">
        <f>IF(K171&lt;0.1,"Below LOD",IF(K171&gt;Calibration!$L$20,IF('Record Sheet'!L171="All in solution","Greater than experimental limits","Within experimental limits"),"Within experimental limits"))</f>
        <v>Below LOD</v>
      </c>
      <c r="O171" s="57" t="e">
        <f>VLOOKUP(F171,'Material Form-Pattern'!$A$4:$D$27,4,TRUE)</f>
        <v>#N/A</v>
      </c>
      <c r="Q171" s="150" t="str">
        <f>CONCATENATE('Experimental Description'!$B$3,"-",'Experimental Description'!$B$2,"-",'Experimental Description'!$B$7,"-",'Experimental Description'!$C$5,"-",'Experimental Description'!$B$6,"-","Line ",'Record Sheet'!A171)</f>
        <v>E17-001679-AZD3293-AZ13530938-310117-1-Line 170</v>
      </c>
      <c r="R171" s="150" t="str">
        <f t="shared" si="163"/>
        <v>AZD3293</v>
      </c>
      <c r="S171" s="150" t="str">
        <f t="shared" si="164"/>
        <v>E17-001679</v>
      </c>
      <c r="T171" s="150" t="str">
        <f t="shared" si="165"/>
        <v>Holly Carter</v>
      </c>
      <c r="U171" s="150" t="str">
        <f t="shared" si="166"/>
        <v>31-01-17</v>
      </c>
      <c r="V171" s="150" t="str">
        <f t="shared" si="167"/>
        <v>1</v>
      </c>
      <c r="W171" s="150" t="str">
        <f t="shared" si="168"/>
        <v>AZ13530938</v>
      </c>
      <c r="X171" s="150">
        <f t="shared" si="169"/>
        <v>0</v>
      </c>
      <c r="Y171" s="150">
        <f t="shared" si="170"/>
        <v>83</v>
      </c>
      <c r="Z171" s="150" t="str">
        <f t="shared" si="170"/>
        <v>Not Known</v>
      </c>
      <c r="AA171" s="150" t="str">
        <f t="shared" si="171"/>
        <v xml:space="preserve">Manual </v>
      </c>
      <c r="AB171" s="150" t="str">
        <f t="shared" si="172"/>
        <v>Excess Solid Manual</v>
      </c>
      <c r="AC171" s="150">
        <f t="shared" si="173"/>
        <v>0</v>
      </c>
      <c r="AD171" s="150">
        <f t="shared" si="174"/>
        <v>0</v>
      </c>
      <c r="AE171" s="150" t="str">
        <f t="shared" si="175"/>
        <v>No</v>
      </c>
      <c r="AF171" s="150">
        <f t="shared" si="176"/>
        <v>0</v>
      </c>
      <c r="AG171" s="150">
        <f t="shared" si="177"/>
        <v>0</v>
      </c>
      <c r="AH171" s="150" t="str">
        <f t="shared" si="178"/>
        <v>CC1=NC2(N=C1N)c3cc(Br)ccc3CC24CCCCC4</v>
      </c>
      <c r="AI171" s="150">
        <f t="shared" si="179"/>
        <v>5</v>
      </c>
      <c r="AJ171" s="150">
        <f t="shared" si="180"/>
        <v>100</v>
      </c>
      <c r="AK171" s="150">
        <f t="shared" si="181"/>
        <v>31</v>
      </c>
      <c r="AL171" s="150">
        <f t="shared" si="182"/>
        <v>9.9200999999999997</v>
      </c>
      <c r="AM171" s="150">
        <f t="shared" si="183"/>
        <v>0.10080543542907834</v>
      </c>
      <c r="AN171" s="150">
        <f t="shared" si="184"/>
        <v>0.99980000000000002</v>
      </c>
      <c r="AO171" s="150">
        <f t="shared" si="185"/>
        <v>32</v>
      </c>
      <c r="AP171" s="150">
        <f t="shared" si="186"/>
        <v>60</v>
      </c>
      <c r="AQ171" s="150" t="str">
        <f t="shared" si="187"/>
        <v>UPLC</v>
      </c>
      <c r="AR171" s="150" t="str">
        <f t="shared" si="188"/>
        <v>CH238</v>
      </c>
      <c r="AS171" s="150" t="str">
        <f t="shared" si="189"/>
        <v>Single Wavelength</v>
      </c>
      <c r="AT171" s="150" t="str">
        <f t="shared" si="190"/>
        <v>Chan_238,PC_Miscellaneous,AZD3293 - 0938 int - sol</v>
      </c>
      <c r="AU171" s="150" t="str">
        <f t="shared" si="191"/>
        <v>AZD3293 int</v>
      </c>
      <c r="AV171" s="150" t="str">
        <f t="shared" si="192"/>
        <v>HPLC filter vial</v>
      </c>
      <c r="AW171" s="150">
        <f t="shared" si="193"/>
        <v>500</v>
      </c>
      <c r="AX171" s="150">
        <f t="shared" si="194"/>
        <v>50</v>
      </c>
      <c r="AY171" s="150" t="str">
        <f t="shared" si="195"/>
        <v>Vortex</v>
      </c>
      <c r="AZ171" s="150">
        <f t="shared" si="196"/>
        <v>22</v>
      </c>
      <c r="BA171" s="150">
        <f t="shared" si="197"/>
        <v>20</v>
      </c>
      <c r="BB171" s="150">
        <f t="shared" si="198"/>
        <v>600</v>
      </c>
      <c r="BC171" s="150" t="str">
        <f t="shared" si="199"/>
        <v>Filter Vial</v>
      </c>
      <c r="BD171" s="150">
        <f t="shared" si="200"/>
        <v>40</v>
      </c>
      <c r="BE171" s="150">
        <f t="shared" si="201"/>
        <v>1200</v>
      </c>
      <c r="BF171" s="150" t="str">
        <f t="shared" si="202"/>
        <v>Pipette - PDT</v>
      </c>
      <c r="BG171" s="150">
        <f t="shared" si="203"/>
        <v>50</v>
      </c>
      <c r="BH171" s="150">
        <f t="shared" si="204"/>
        <v>0</v>
      </c>
      <c r="BI171" s="150">
        <f t="shared" si="205"/>
        <v>0</v>
      </c>
      <c r="BJ171" s="150" t="str">
        <f t="shared" si="206"/>
        <v>Yes</v>
      </c>
      <c r="BK171" s="150" t="str">
        <f t="shared" si="207"/>
        <v>Yes</v>
      </c>
      <c r="BL171" s="150" t="str">
        <f t="shared" si="208"/>
        <v>Yes</v>
      </c>
      <c r="BM171" s="150" t="str">
        <f t="shared" si="209"/>
        <v>MeCN:Water (50:50)</v>
      </c>
      <c r="BN171" s="150" t="str">
        <f t="shared" si="210"/>
        <v>Pipette - ADT - 6 channel</v>
      </c>
      <c r="BO171" s="150">
        <f t="shared" si="211"/>
        <v>1200</v>
      </c>
      <c r="BP171" s="150">
        <f t="shared" si="212"/>
        <v>0</v>
      </c>
      <c r="BQ171" s="150" t="str">
        <f t="shared" si="213"/>
        <v>No</v>
      </c>
      <c r="BR171" s="150">
        <f t="shared" si="214"/>
        <v>3</v>
      </c>
      <c r="BS171" s="150">
        <f t="shared" si="215"/>
        <v>1</v>
      </c>
      <c r="BT171" s="150">
        <f t="shared" si="216"/>
        <v>284</v>
      </c>
      <c r="BU171" s="150">
        <f t="shared" si="217"/>
        <v>1</v>
      </c>
    </row>
    <row r="172" spans="1:73" x14ac:dyDescent="0.25">
      <c r="A172" s="1">
        <v>171</v>
      </c>
      <c r="C172" t="str">
        <f t="shared" si="160"/>
        <v/>
      </c>
      <c r="D172" t="str">
        <f t="shared" si="161"/>
        <v/>
      </c>
      <c r="E172" t="str">
        <f t="shared" si="162"/>
        <v/>
      </c>
      <c r="F172" s="56" t="e">
        <f>VLOOKUP(C172,'Experimental Design'!$A$2:$C$25,2)</f>
        <v>#N/A</v>
      </c>
      <c r="G172" s="51">
        <f>'Experimental Description'!$B$51</f>
        <v>284</v>
      </c>
      <c r="H172" s="51">
        <f>'Experimental Description'!$B$52</f>
        <v>1</v>
      </c>
      <c r="I172" t="e">
        <f>VLOOKUP(F172,'Experimental Design'!$B$1:$C$25,2)</f>
        <v>#N/A</v>
      </c>
      <c r="K172" s="59">
        <f>J172*Calibration!$L$17</f>
        <v>0</v>
      </c>
      <c r="L172" s="59" t="s">
        <v>277</v>
      </c>
      <c r="M172" s="51" t="s">
        <v>40</v>
      </c>
      <c r="N172" s="56" t="str">
        <f>IF(K172&lt;0.1,"Below LOD",IF(K172&gt;Calibration!$L$20,IF('Record Sheet'!L172="All in solution","Greater than experimental limits","Within experimental limits"),"Within experimental limits"))</f>
        <v>Below LOD</v>
      </c>
      <c r="O172" s="57" t="e">
        <f>VLOOKUP(F172,'Material Form-Pattern'!$A$4:$D$27,4,TRUE)</f>
        <v>#N/A</v>
      </c>
      <c r="Q172" s="150" t="str">
        <f>CONCATENATE('Experimental Description'!$B$3,"-",'Experimental Description'!$B$2,"-",'Experimental Description'!$B$7,"-",'Experimental Description'!$C$5,"-",'Experimental Description'!$B$6,"-","Line ",'Record Sheet'!A172)</f>
        <v>E17-001679-AZD3293-AZ13530938-310117-1-Line 171</v>
      </c>
      <c r="R172" s="150" t="str">
        <f t="shared" si="163"/>
        <v>AZD3293</v>
      </c>
      <c r="S172" s="150" t="str">
        <f t="shared" si="164"/>
        <v>E17-001679</v>
      </c>
      <c r="T172" s="150" t="str">
        <f t="shared" si="165"/>
        <v>Holly Carter</v>
      </c>
      <c r="U172" s="150" t="str">
        <f t="shared" si="166"/>
        <v>31-01-17</v>
      </c>
      <c r="V172" s="150" t="str">
        <f t="shared" si="167"/>
        <v>1</v>
      </c>
      <c r="W172" s="150" t="str">
        <f t="shared" si="168"/>
        <v>AZ13530938</v>
      </c>
      <c r="X172" s="150">
        <f t="shared" si="169"/>
        <v>0</v>
      </c>
      <c r="Y172" s="150">
        <f t="shared" si="170"/>
        <v>83</v>
      </c>
      <c r="Z172" s="150" t="str">
        <f t="shared" si="170"/>
        <v>Not Known</v>
      </c>
      <c r="AA172" s="150" t="str">
        <f t="shared" si="171"/>
        <v xml:space="preserve">Manual </v>
      </c>
      <c r="AB172" s="150" t="str">
        <f t="shared" si="172"/>
        <v>Excess Solid Manual</v>
      </c>
      <c r="AC172" s="150">
        <f t="shared" si="173"/>
        <v>0</v>
      </c>
      <c r="AD172" s="150">
        <f t="shared" si="174"/>
        <v>0</v>
      </c>
      <c r="AE172" s="150" t="str">
        <f t="shared" si="175"/>
        <v>No</v>
      </c>
      <c r="AF172" s="150">
        <f t="shared" si="176"/>
        <v>0</v>
      </c>
      <c r="AG172" s="150">
        <f t="shared" si="177"/>
        <v>0</v>
      </c>
      <c r="AH172" s="150" t="str">
        <f t="shared" si="178"/>
        <v>CC1=NC2(N=C1N)c3cc(Br)ccc3CC24CCCCC4</v>
      </c>
      <c r="AI172" s="150">
        <f t="shared" si="179"/>
        <v>5</v>
      </c>
      <c r="AJ172" s="150">
        <f t="shared" si="180"/>
        <v>100</v>
      </c>
      <c r="AK172" s="150">
        <f t="shared" si="181"/>
        <v>31</v>
      </c>
      <c r="AL172" s="150">
        <f t="shared" si="182"/>
        <v>9.9200999999999997</v>
      </c>
      <c r="AM172" s="150">
        <f t="shared" si="183"/>
        <v>0.10080543542907834</v>
      </c>
      <c r="AN172" s="150">
        <f t="shared" si="184"/>
        <v>0.99980000000000002</v>
      </c>
      <c r="AO172" s="150">
        <f t="shared" si="185"/>
        <v>32</v>
      </c>
      <c r="AP172" s="150">
        <f t="shared" si="186"/>
        <v>60</v>
      </c>
      <c r="AQ172" s="150" t="str">
        <f t="shared" si="187"/>
        <v>UPLC</v>
      </c>
      <c r="AR172" s="150" t="str">
        <f t="shared" si="188"/>
        <v>CH238</v>
      </c>
      <c r="AS172" s="150" t="str">
        <f t="shared" si="189"/>
        <v>Single Wavelength</v>
      </c>
      <c r="AT172" s="150" t="str">
        <f t="shared" si="190"/>
        <v>Chan_238,PC_Miscellaneous,AZD3293 - 0938 int - sol</v>
      </c>
      <c r="AU172" s="150" t="str">
        <f t="shared" si="191"/>
        <v>AZD3293 int</v>
      </c>
      <c r="AV172" s="150" t="str">
        <f t="shared" si="192"/>
        <v>HPLC filter vial</v>
      </c>
      <c r="AW172" s="150">
        <f t="shared" si="193"/>
        <v>500</v>
      </c>
      <c r="AX172" s="150">
        <f t="shared" si="194"/>
        <v>50</v>
      </c>
      <c r="AY172" s="150" t="str">
        <f t="shared" si="195"/>
        <v>Vortex</v>
      </c>
      <c r="AZ172" s="150">
        <f t="shared" si="196"/>
        <v>22</v>
      </c>
      <c r="BA172" s="150">
        <f t="shared" si="197"/>
        <v>20</v>
      </c>
      <c r="BB172" s="150">
        <f t="shared" si="198"/>
        <v>600</v>
      </c>
      <c r="BC172" s="150" t="str">
        <f t="shared" si="199"/>
        <v>Filter Vial</v>
      </c>
      <c r="BD172" s="150">
        <f t="shared" si="200"/>
        <v>40</v>
      </c>
      <c r="BE172" s="150">
        <f t="shared" si="201"/>
        <v>1200</v>
      </c>
      <c r="BF172" s="150" t="str">
        <f t="shared" si="202"/>
        <v>Pipette - PDT</v>
      </c>
      <c r="BG172" s="150">
        <f t="shared" si="203"/>
        <v>50</v>
      </c>
      <c r="BH172" s="150">
        <f t="shared" si="204"/>
        <v>0</v>
      </c>
      <c r="BI172" s="150">
        <f t="shared" si="205"/>
        <v>0</v>
      </c>
      <c r="BJ172" s="150" t="str">
        <f t="shared" si="206"/>
        <v>Yes</v>
      </c>
      <c r="BK172" s="150" t="str">
        <f t="shared" si="207"/>
        <v>Yes</v>
      </c>
      <c r="BL172" s="150" t="str">
        <f t="shared" si="208"/>
        <v>Yes</v>
      </c>
      <c r="BM172" s="150" t="str">
        <f t="shared" si="209"/>
        <v>MeCN:Water (50:50)</v>
      </c>
      <c r="BN172" s="150" t="str">
        <f t="shared" si="210"/>
        <v>Pipette - ADT - 6 channel</v>
      </c>
      <c r="BO172" s="150">
        <f t="shared" si="211"/>
        <v>1200</v>
      </c>
      <c r="BP172" s="150">
        <f t="shared" si="212"/>
        <v>0</v>
      </c>
      <c r="BQ172" s="150" t="str">
        <f t="shared" si="213"/>
        <v>No</v>
      </c>
      <c r="BR172" s="150">
        <f t="shared" si="214"/>
        <v>3</v>
      </c>
      <c r="BS172" s="150">
        <f t="shared" si="215"/>
        <v>1</v>
      </c>
      <c r="BT172" s="150">
        <f t="shared" si="216"/>
        <v>284</v>
      </c>
      <c r="BU172" s="150">
        <f t="shared" si="217"/>
        <v>1</v>
      </c>
    </row>
    <row r="173" spans="1:73" x14ac:dyDescent="0.25">
      <c r="A173" s="1">
        <v>172</v>
      </c>
      <c r="C173" t="str">
        <f t="shared" si="160"/>
        <v/>
      </c>
      <c r="D173" t="str">
        <f t="shared" si="161"/>
        <v/>
      </c>
      <c r="E173" t="str">
        <f t="shared" si="162"/>
        <v/>
      </c>
      <c r="F173" s="56" t="e">
        <f>VLOOKUP(C173,'Experimental Design'!$A$2:$C$25,2)</f>
        <v>#N/A</v>
      </c>
      <c r="G173" s="51">
        <f>'Experimental Description'!$B$51</f>
        <v>284</v>
      </c>
      <c r="H173" s="51">
        <f>'Experimental Description'!$B$52</f>
        <v>1</v>
      </c>
      <c r="I173" t="e">
        <f>VLOOKUP(F173,'Experimental Design'!$B$1:$C$25,2)</f>
        <v>#N/A</v>
      </c>
      <c r="K173" s="59">
        <f>J173*Calibration!$L$17</f>
        <v>0</v>
      </c>
      <c r="L173" s="59" t="s">
        <v>277</v>
      </c>
      <c r="M173" s="51" t="s">
        <v>40</v>
      </c>
      <c r="N173" s="56" t="str">
        <f>IF(K173&lt;0.1,"Below LOD",IF(K173&gt;Calibration!$L$20,IF('Record Sheet'!L173="All in solution","Greater than experimental limits","Within experimental limits"),"Within experimental limits"))</f>
        <v>Below LOD</v>
      </c>
      <c r="O173" s="57" t="e">
        <f>VLOOKUP(F173,'Material Form-Pattern'!$A$4:$D$27,4,TRUE)</f>
        <v>#N/A</v>
      </c>
      <c r="Q173" s="150" t="str">
        <f>CONCATENATE('Experimental Description'!$B$3,"-",'Experimental Description'!$B$2,"-",'Experimental Description'!$B$7,"-",'Experimental Description'!$C$5,"-",'Experimental Description'!$B$6,"-","Line ",'Record Sheet'!A173)</f>
        <v>E17-001679-AZD3293-AZ13530938-310117-1-Line 172</v>
      </c>
      <c r="R173" s="150" t="str">
        <f t="shared" si="163"/>
        <v>AZD3293</v>
      </c>
      <c r="S173" s="150" t="str">
        <f t="shared" si="164"/>
        <v>E17-001679</v>
      </c>
      <c r="T173" s="150" t="str">
        <f t="shared" si="165"/>
        <v>Holly Carter</v>
      </c>
      <c r="U173" s="150" t="str">
        <f t="shared" si="166"/>
        <v>31-01-17</v>
      </c>
      <c r="V173" s="150" t="str">
        <f t="shared" si="167"/>
        <v>1</v>
      </c>
      <c r="W173" s="150" t="str">
        <f t="shared" si="168"/>
        <v>AZ13530938</v>
      </c>
      <c r="X173" s="150">
        <f t="shared" si="169"/>
        <v>0</v>
      </c>
      <c r="Y173" s="150">
        <f t="shared" si="170"/>
        <v>83</v>
      </c>
      <c r="Z173" s="150" t="str">
        <f t="shared" si="170"/>
        <v>Not Known</v>
      </c>
      <c r="AA173" s="150" t="str">
        <f t="shared" si="171"/>
        <v xml:space="preserve">Manual </v>
      </c>
      <c r="AB173" s="150" t="str">
        <f t="shared" si="172"/>
        <v>Excess Solid Manual</v>
      </c>
      <c r="AC173" s="150">
        <f t="shared" si="173"/>
        <v>0</v>
      </c>
      <c r="AD173" s="150">
        <f t="shared" si="174"/>
        <v>0</v>
      </c>
      <c r="AE173" s="150" t="str">
        <f t="shared" si="175"/>
        <v>No</v>
      </c>
      <c r="AF173" s="150">
        <f t="shared" si="176"/>
        <v>0</v>
      </c>
      <c r="AG173" s="150">
        <f t="shared" si="177"/>
        <v>0</v>
      </c>
      <c r="AH173" s="150" t="str">
        <f t="shared" si="178"/>
        <v>CC1=NC2(N=C1N)c3cc(Br)ccc3CC24CCCCC4</v>
      </c>
      <c r="AI173" s="150">
        <f t="shared" si="179"/>
        <v>5</v>
      </c>
      <c r="AJ173" s="150">
        <f t="shared" si="180"/>
        <v>100</v>
      </c>
      <c r="AK173" s="150">
        <f t="shared" si="181"/>
        <v>31</v>
      </c>
      <c r="AL173" s="150">
        <f t="shared" si="182"/>
        <v>9.9200999999999997</v>
      </c>
      <c r="AM173" s="150">
        <f t="shared" si="183"/>
        <v>0.10080543542907834</v>
      </c>
      <c r="AN173" s="150">
        <f t="shared" si="184"/>
        <v>0.99980000000000002</v>
      </c>
      <c r="AO173" s="150">
        <f t="shared" si="185"/>
        <v>32</v>
      </c>
      <c r="AP173" s="150">
        <f t="shared" si="186"/>
        <v>60</v>
      </c>
      <c r="AQ173" s="150" t="str">
        <f t="shared" si="187"/>
        <v>UPLC</v>
      </c>
      <c r="AR173" s="150" t="str">
        <f t="shared" si="188"/>
        <v>CH238</v>
      </c>
      <c r="AS173" s="150" t="str">
        <f t="shared" si="189"/>
        <v>Single Wavelength</v>
      </c>
      <c r="AT173" s="150" t="str">
        <f t="shared" si="190"/>
        <v>Chan_238,PC_Miscellaneous,AZD3293 - 0938 int - sol</v>
      </c>
      <c r="AU173" s="150" t="str">
        <f t="shared" si="191"/>
        <v>AZD3293 int</v>
      </c>
      <c r="AV173" s="150" t="str">
        <f t="shared" si="192"/>
        <v>HPLC filter vial</v>
      </c>
      <c r="AW173" s="150">
        <f t="shared" si="193"/>
        <v>500</v>
      </c>
      <c r="AX173" s="150">
        <f t="shared" si="194"/>
        <v>50</v>
      </c>
      <c r="AY173" s="150" t="str">
        <f t="shared" si="195"/>
        <v>Vortex</v>
      </c>
      <c r="AZ173" s="150">
        <f t="shared" si="196"/>
        <v>22</v>
      </c>
      <c r="BA173" s="150">
        <f t="shared" si="197"/>
        <v>20</v>
      </c>
      <c r="BB173" s="150">
        <f t="shared" si="198"/>
        <v>600</v>
      </c>
      <c r="BC173" s="150" t="str">
        <f t="shared" si="199"/>
        <v>Filter Vial</v>
      </c>
      <c r="BD173" s="150">
        <f t="shared" si="200"/>
        <v>40</v>
      </c>
      <c r="BE173" s="150">
        <f t="shared" si="201"/>
        <v>1200</v>
      </c>
      <c r="BF173" s="150" t="str">
        <f t="shared" si="202"/>
        <v>Pipette - PDT</v>
      </c>
      <c r="BG173" s="150">
        <f t="shared" si="203"/>
        <v>50</v>
      </c>
      <c r="BH173" s="150">
        <f t="shared" si="204"/>
        <v>0</v>
      </c>
      <c r="BI173" s="150">
        <f t="shared" si="205"/>
        <v>0</v>
      </c>
      <c r="BJ173" s="150" t="str">
        <f t="shared" si="206"/>
        <v>Yes</v>
      </c>
      <c r="BK173" s="150" t="str">
        <f t="shared" si="207"/>
        <v>Yes</v>
      </c>
      <c r="BL173" s="150" t="str">
        <f t="shared" si="208"/>
        <v>Yes</v>
      </c>
      <c r="BM173" s="150" t="str">
        <f t="shared" si="209"/>
        <v>MeCN:Water (50:50)</v>
      </c>
      <c r="BN173" s="150" t="str">
        <f t="shared" si="210"/>
        <v>Pipette - ADT - 6 channel</v>
      </c>
      <c r="BO173" s="150">
        <f t="shared" si="211"/>
        <v>1200</v>
      </c>
      <c r="BP173" s="150">
        <f t="shared" si="212"/>
        <v>0</v>
      </c>
      <c r="BQ173" s="150" t="str">
        <f t="shared" si="213"/>
        <v>No</v>
      </c>
      <c r="BR173" s="150">
        <f t="shared" si="214"/>
        <v>3</v>
      </c>
      <c r="BS173" s="150">
        <f t="shared" si="215"/>
        <v>1</v>
      </c>
      <c r="BT173" s="150">
        <f t="shared" si="216"/>
        <v>284</v>
      </c>
      <c r="BU173" s="150">
        <f t="shared" si="217"/>
        <v>1</v>
      </c>
    </row>
    <row r="174" spans="1:73" x14ac:dyDescent="0.25">
      <c r="A174" s="1">
        <v>173</v>
      </c>
      <c r="C174" t="str">
        <f t="shared" si="160"/>
        <v/>
      </c>
      <c r="D174" t="str">
        <f t="shared" si="161"/>
        <v/>
      </c>
      <c r="E174" t="str">
        <f t="shared" si="162"/>
        <v/>
      </c>
      <c r="F174" s="56" t="e">
        <f>VLOOKUP(C174,'Experimental Design'!$A$2:$C$25,2)</f>
        <v>#N/A</v>
      </c>
      <c r="G174" s="51">
        <f>'Experimental Description'!$B$51</f>
        <v>284</v>
      </c>
      <c r="H174" s="51">
        <f>'Experimental Description'!$B$52</f>
        <v>1</v>
      </c>
      <c r="I174" t="e">
        <f>VLOOKUP(F174,'Experimental Design'!$B$1:$C$25,2)</f>
        <v>#N/A</v>
      </c>
      <c r="K174" s="59">
        <f>J174*Calibration!$L$17</f>
        <v>0</v>
      </c>
      <c r="L174" s="59" t="s">
        <v>277</v>
      </c>
      <c r="M174" s="51" t="s">
        <v>40</v>
      </c>
      <c r="N174" s="56" t="str">
        <f>IF(K174&lt;0.1,"Below LOD",IF(K174&gt;Calibration!$L$20,IF('Record Sheet'!L174="All in solution","Greater than experimental limits","Within experimental limits"),"Within experimental limits"))</f>
        <v>Below LOD</v>
      </c>
      <c r="O174" s="57" t="e">
        <f>VLOOKUP(F174,'Material Form-Pattern'!$A$4:$D$27,4,TRUE)</f>
        <v>#N/A</v>
      </c>
      <c r="Q174" s="150" t="str">
        <f>CONCATENATE('Experimental Description'!$B$3,"-",'Experimental Description'!$B$2,"-",'Experimental Description'!$B$7,"-",'Experimental Description'!$C$5,"-",'Experimental Description'!$B$6,"-","Line ",'Record Sheet'!A174)</f>
        <v>E17-001679-AZD3293-AZ13530938-310117-1-Line 173</v>
      </c>
      <c r="R174" s="150" t="str">
        <f t="shared" si="163"/>
        <v>AZD3293</v>
      </c>
      <c r="S174" s="150" t="str">
        <f t="shared" si="164"/>
        <v>E17-001679</v>
      </c>
      <c r="T174" s="150" t="str">
        <f t="shared" si="165"/>
        <v>Holly Carter</v>
      </c>
      <c r="U174" s="150" t="str">
        <f t="shared" si="166"/>
        <v>31-01-17</v>
      </c>
      <c r="V174" s="150" t="str">
        <f t="shared" si="167"/>
        <v>1</v>
      </c>
      <c r="W174" s="150" t="str">
        <f t="shared" si="168"/>
        <v>AZ13530938</v>
      </c>
      <c r="X174" s="150">
        <f t="shared" si="169"/>
        <v>0</v>
      </c>
      <c r="Y174" s="150">
        <f t="shared" si="170"/>
        <v>83</v>
      </c>
      <c r="Z174" s="150" t="str">
        <f t="shared" si="170"/>
        <v>Not Known</v>
      </c>
      <c r="AA174" s="150" t="str">
        <f t="shared" si="171"/>
        <v xml:space="preserve">Manual </v>
      </c>
      <c r="AB174" s="150" t="str">
        <f t="shared" si="172"/>
        <v>Excess Solid Manual</v>
      </c>
      <c r="AC174" s="150">
        <f t="shared" si="173"/>
        <v>0</v>
      </c>
      <c r="AD174" s="150">
        <f t="shared" si="174"/>
        <v>0</v>
      </c>
      <c r="AE174" s="150" t="str">
        <f t="shared" si="175"/>
        <v>No</v>
      </c>
      <c r="AF174" s="150">
        <f t="shared" si="176"/>
        <v>0</v>
      </c>
      <c r="AG174" s="150">
        <f t="shared" si="177"/>
        <v>0</v>
      </c>
      <c r="AH174" s="150" t="str">
        <f t="shared" si="178"/>
        <v>CC1=NC2(N=C1N)c3cc(Br)ccc3CC24CCCCC4</v>
      </c>
      <c r="AI174" s="150">
        <f t="shared" si="179"/>
        <v>5</v>
      </c>
      <c r="AJ174" s="150">
        <f t="shared" si="180"/>
        <v>100</v>
      </c>
      <c r="AK174" s="150">
        <f t="shared" si="181"/>
        <v>31</v>
      </c>
      <c r="AL174" s="150">
        <f t="shared" si="182"/>
        <v>9.9200999999999997</v>
      </c>
      <c r="AM174" s="150">
        <f t="shared" si="183"/>
        <v>0.10080543542907834</v>
      </c>
      <c r="AN174" s="150">
        <f t="shared" si="184"/>
        <v>0.99980000000000002</v>
      </c>
      <c r="AO174" s="150">
        <f t="shared" si="185"/>
        <v>32</v>
      </c>
      <c r="AP174" s="150">
        <f t="shared" si="186"/>
        <v>60</v>
      </c>
      <c r="AQ174" s="150" t="str">
        <f t="shared" si="187"/>
        <v>UPLC</v>
      </c>
      <c r="AR174" s="150" t="str">
        <f t="shared" si="188"/>
        <v>CH238</v>
      </c>
      <c r="AS174" s="150" t="str">
        <f t="shared" si="189"/>
        <v>Single Wavelength</v>
      </c>
      <c r="AT174" s="150" t="str">
        <f t="shared" si="190"/>
        <v>Chan_238,PC_Miscellaneous,AZD3293 - 0938 int - sol</v>
      </c>
      <c r="AU174" s="150" t="str">
        <f t="shared" si="191"/>
        <v>AZD3293 int</v>
      </c>
      <c r="AV174" s="150" t="str">
        <f t="shared" si="192"/>
        <v>HPLC filter vial</v>
      </c>
      <c r="AW174" s="150">
        <f t="shared" si="193"/>
        <v>500</v>
      </c>
      <c r="AX174" s="150">
        <f t="shared" si="194"/>
        <v>50</v>
      </c>
      <c r="AY174" s="150" t="str">
        <f t="shared" si="195"/>
        <v>Vortex</v>
      </c>
      <c r="AZ174" s="150">
        <f t="shared" si="196"/>
        <v>22</v>
      </c>
      <c r="BA174" s="150">
        <f t="shared" si="197"/>
        <v>20</v>
      </c>
      <c r="BB174" s="150">
        <f t="shared" si="198"/>
        <v>600</v>
      </c>
      <c r="BC174" s="150" t="str">
        <f t="shared" si="199"/>
        <v>Filter Vial</v>
      </c>
      <c r="BD174" s="150">
        <f t="shared" si="200"/>
        <v>40</v>
      </c>
      <c r="BE174" s="150">
        <f t="shared" si="201"/>
        <v>1200</v>
      </c>
      <c r="BF174" s="150" t="str">
        <f t="shared" si="202"/>
        <v>Pipette - PDT</v>
      </c>
      <c r="BG174" s="150">
        <f t="shared" si="203"/>
        <v>50</v>
      </c>
      <c r="BH174" s="150">
        <f t="shared" si="204"/>
        <v>0</v>
      </c>
      <c r="BI174" s="150">
        <f t="shared" si="205"/>
        <v>0</v>
      </c>
      <c r="BJ174" s="150" t="str">
        <f t="shared" si="206"/>
        <v>Yes</v>
      </c>
      <c r="BK174" s="150" t="str">
        <f t="shared" si="207"/>
        <v>Yes</v>
      </c>
      <c r="BL174" s="150" t="str">
        <f t="shared" si="208"/>
        <v>Yes</v>
      </c>
      <c r="BM174" s="150" t="str">
        <f t="shared" si="209"/>
        <v>MeCN:Water (50:50)</v>
      </c>
      <c r="BN174" s="150" t="str">
        <f t="shared" si="210"/>
        <v>Pipette - ADT - 6 channel</v>
      </c>
      <c r="BO174" s="150">
        <f t="shared" si="211"/>
        <v>1200</v>
      </c>
      <c r="BP174" s="150">
        <f t="shared" si="212"/>
        <v>0</v>
      </c>
      <c r="BQ174" s="150" t="str">
        <f t="shared" si="213"/>
        <v>No</v>
      </c>
      <c r="BR174" s="150">
        <f t="shared" si="214"/>
        <v>3</v>
      </c>
      <c r="BS174" s="150">
        <f t="shared" si="215"/>
        <v>1</v>
      </c>
      <c r="BT174" s="150">
        <f t="shared" si="216"/>
        <v>284</v>
      </c>
      <c r="BU174" s="150">
        <f t="shared" si="217"/>
        <v>1</v>
      </c>
    </row>
    <row r="175" spans="1:73" x14ac:dyDescent="0.25">
      <c r="A175" s="1">
        <v>174</v>
      </c>
      <c r="C175" t="str">
        <f t="shared" si="160"/>
        <v/>
      </c>
      <c r="D175" t="str">
        <f t="shared" si="161"/>
        <v/>
      </c>
      <c r="E175" t="str">
        <f t="shared" si="162"/>
        <v/>
      </c>
      <c r="F175" s="56" t="e">
        <f>VLOOKUP(C175,'Experimental Design'!$A$2:$C$25,2)</f>
        <v>#N/A</v>
      </c>
      <c r="G175" s="51">
        <f>'Experimental Description'!$B$51</f>
        <v>284</v>
      </c>
      <c r="H175" s="51">
        <f>'Experimental Description'!$B$52</f>
        <v>1</v>
      </c>
      <c r="I175" t="e">
        <f>VLOOKUP(F175,'Experimental Design'!$B$1:$C$25,2)</f>
        <v>#N/A</v>
      </c>
      <c r="K175" s="59">
        <f>J175*Calibration!$L$17</f>
        <v>0</v>
      </c>
      <c r="L175" s="59" t="s">
        <v>277</v>
      </c>
      <c r="M175" s="51" t="s">
        <v>40</v>
      </c>
      <c r="N175" s="56" t="str">
        <f>IF(K175&lt;0.1,"Below LOD",IF(K175&gt;Calibration!$L$20,IF('Record Sheet'!L175="All in solution","Greater than experimental limits","Within experimental limits"),"Within experimental limits"))</f>
        <v>Below LOD</v>
      </c>
      <c r="O175" s="57" t="e">
        <f>VLOOKUP(F175,'Material Form-Pattern'!$A$4:$D$27,4,TRUE)</f>
        <v>#N/A</v>
      </c>
      <c r="Q175" s="150" t="str">
        <f>CONCATENATE('Experimental Description'!$B$3,"-",'Experimental Description'!$B$2,"-",'Experimental Description'!$B$7,"-",'Experimental Description'!$C$5,"-",'Experimental Description'!$B$6,"-","Line ",'Record Sheet'!A175)</f>
        <v>E17-001679-AZD3293-AZ13530938-310117-1-Line 174</v>
      </c>
      <c r="R175" s="150" t="str">
        <f t="shared" si="163"/>
        <v>AZD3293</v>
      </c>
      <c r="S175" s="150" t="str">
        <f t="shared" si="164"/>
        <v>E17-001679</v>
      </c>
      <c r="T175" s="150" t="str">
        <f t="shared" si="165"/>
        <v>Holly Carter</v>
      </c>
      <c r="U175" s="150" t="str">
        <f t="shared" si="166"/>
        <v>31-01-17</v>
      </c>
      <c r="V175" s="150" t="str">
        <f t="shared" si="167"/>
        <v>1</v>
      </c>
      <c r="W175" s="150" t="str">
        <f t="shared" si="168"/>
        <v>AZ13530938</v>
      </c>
      <c r="X175" s="150">
        <f t="shared" si="169"/>
        <v>0</v>
      </c>
      <c r="Y175" s="150">
        <f t="shared" si="170"/>
        <v>83</v>
      </c>
      <c r="Z175" s="150" t="str">
        <f t="shared" si="170"/>
        <v>Not Known</v>
      </c>
      <c r="AA175" s="150" t="str">
        <f t="shared" si="171"/>
        <v xml:space="preserve">Manual </v>
      </c>
      <c r="AB175" s="150" t="str">
        <f t="shared" si="172"/>
        <v>Excess Solid Manual</v>
      </c>
      <c r="AC175" s="150">
        <f t="shared" si="173"/>
        <v>0</v>
      </c>
      <c r="AD175" s="150">
        <f t="shared" si="174"/>
        <v>0</v>
      </c>
      <c r="AE175" s="150" t="str">
        <f t="shared" si="175"/>
        <v>No</v>
      </c>
      <c r="AF175" s="150">
        <f t="shared" si="176"/>
        <v>0</v>
      </c>
      <c r="AG175" s="150">
        <f t="shared" si="177"/>
        <v>0</v>
      </c>
      <c r="AH175" s="150" t="str">
        <f t="shared" si="178"/>
        <v>CC1=NC2(N=C1N)c3cc(Br)ccc3CC24CCCCC4</v>
      </c>
      <c r="AI175" s="150">
        <f t="shared" si="179"/>
        <v>5</v>
      </c>
      <c r="AJ175" s="150">
        <f t="shared" si="180"/>
        <v>100</v>
      </c>
      <c r="AK175" s="150">
        <f t="shared" si="181"/>
        <v>31</v>
      </c>
      <c r="AL175" s="150">
        <f t="shared" si="182"/>
        <v>9.9200999999999997</v>
      </c>
      <c r="AM175" s="150">
        <f t="shared" si="183"/>
        <v>0.10080543542907834</v>
      </c>
      <c r="AN175" s="150">
        <f t="shared" si="184"/>
        <v>0.99980000000000002</v>
      </c>
      <c r="AO175" s="150">
        <f t="shared" si="185"/>
        <v>32</v>
      </c>
      <c r="AP175" s="150">
        <f t="shared" si="186"/>
        <v>60</v>
      </c>
      <c r="AQ175" s="150" t="str">
        <f t="shared" si="187"/>
        <v>UPLC</v>
      </c>
      <c r="AR175" s="150" t="str">
        <f t="shared" si="188"/>
        <v>CH238</v>
      </c>
      <c r="AS175" s="150" t="str">
        <f t="shared" si="189"/>
        <v>Single Wavelength</v>
      </c>
      <c r="AT175" s="150" t="str">
        <f t="shared" si="190"/>
        <v>Chan_238,PC_Miscellaneous,AZD3293 - 0938 int - sol</v>
      </c>
      <c r="AU175" s="150" t="str">
        <f t="shared" si="191"/>
        <v>AZD3293 int</v>
      </c>
      <c r="AV175" s="150" t="str">
        <f t="shared" si="192"/>
        <v>HPLC filter vial</v>
      </c>
      <c r="AW175" s="150">
        <f t="shared" si="193"/>
        <v>500</v>
      </c>
      <c r="AX175" s="150">
        <f t="shared" si="194"/>
        <v>50</v>
      </c>
      <c r="AY175" s="150" t="str">
        <f t="shared" si="195"/>
        <v>Vortex</v>
      </c>
      <c r="AZ175" s="150">
        <f t="shared" si="196"/>
        <v>22</v>
      </c>
      <c r="BA175" s="150">
        <f t="shared" si="197"/>
        <v>20</v>
      </c>
      <c r="BB175" s="150">
        <f t="shared" si="198"/>
        <v>600</v>
      </c>
      <c r="BC175" s="150" t="str">
        <f t="shared" si="199"/>
        <v>Filter Vial</v>
      </c>
      <c r="BD175" s="150">
        <f t="shared" si="200"/>
        <v>40</v>
      </c>
      <c r="BE175" s="150">
        <f t="shared" si="201"/>
        <v>1200</v>
      </c>
      <c r="BF175" s="150" t="str">
        <f t="shared" si="202"/>
        <v>Pipette - PDT</v>
      </c>
      <c r="BG175" s="150">
        <f t="shared" si="203"/>
        <v>50</v>
      </c>
      <c r="BH175" s="150">
        <f t="shared" si="204"/>
        <v>0</v>
      </c>
      <c r="BI175" s="150">
        <f t="shared" si="205"/>
        <v>0</v>
      </c>
      <c r="BJ175" s="150" t="str">
        <f t="shared" si="206"/>
        <v>Yes</v>
      </c>
      <c r="BK175" s="150" t="str">
        <f t="shared" si="207"/>
        <v>Yes</v>
      </c>
      <c r="BL175" s="150" t="str">
        <f t="shared" si="208"/>
        <v>Yes</v>
      </c>
      <c r="BM175" s="150" t="str">
        <f t="shared" si="209"/>
        <v>MeCN:Water (50:50)</v>
      </c>
      <c r="BN175" s="150" t="str">
        <f t="shared" si="210"/>
        <v>Pipette - ADT - 6 channel</v>
      </c>
      <c r="BO175" s="150">
        <f t="shared" si="211"/>
        <v>1200</v>
      </c>
      <c r="BP175" s="150">
        <f t="shared" si="212"/>
        <v>0</v>
      </c>
      <c r="BQ175" s="150" t="str">
        <f t="shared" si="213"/>
        <v>No</v>
      </c>
      <c r="BR175" s="150">
        <f t="shared" si="214"/>
        <v>3</v>
      </c>
      <c r="BS175" s="150">
        <f t="shared" si="215"/>
        <v>1</v>
      </c>
      <c r="BT175" s="150">
        <f t="shared" si="216"/>
        <v>284</v>
      </c>
      <c r="BU175" s="150">
        <f t="shared" si="217"/>
        <v>1</v>
      </c>
    </row>
    <row r="176" spans="1:73" x14ac:dyDescent="0.25">
      <c r="A176" s="1">
        <v>175</v>
      </c>
      <c r="C176" t="str">
        <f t="shared" si="160"/>
        <v/>
      </c>
      <c r="D176" t="str">
        <f t="shared" si="161"/>
        <v/>
      </c>
      <c r="E176" t="str">
        <f t="shared" si="162"/>
        <v/>
      </c>
      <c r="F176" s="56" t="e">
        <f>VLOOKUP(C176,'Experimental Design'!$A$2:$C$25,2)</f>
        <v>#N/A</v>
      </c>
      <c r="G176" s="51">
        <f>'Experimental Description'!$B$51</f>
        <v>284</v>
      </c>
      <c r="H176" s="51">
        <f>'Experimental Description'!$B$52</f>
        <v>1</v>
      </c>
      <c r="I176" t="e">
        <f>VLOOKUP(F176,'Experimental Design'!$B$1:$C$25,2)</f>
        <v>#N/A</v>
      </c>
      <c r="K176" s="59">
        <f>J176*Calibration!$L$17</f>
        <v>0</v>
      </c>
      <c r="L176" s="59" t="s">
        <v>277</v>
      </c>
      <c r="M176" s="51" t="s">
        <v>40</v>
      </c>
      <c r="N176" s="56" t="str">
        <f>IF(K176&lt;0.1,"Below LOD",IF(K176&gt;Calibration!$L$20,IF('Record Sheet'!L176="All in solution","Greater than experimental limits","Within experimental limits"),"Within experimental limits"))</f>
        <v>Below LOD</v>
      </c>
      <c r="O176" s="57" t="e">
        <f>VLOOKUP(F176,'Material Form-Pattern'!$A$4:$D$27,4,TRUE)</f>
        <v>#N/A</v>
      </c>
      <c r="Q176" s="150" t="str">
        <f>CONCATENATE('Experimental Description'!$B$3,"-",'Experimental Description'!$B$2,"-",'Experimental Description'!$B$7,"-",'Experimental Description'!$C$5,"-",'Experimental Description'!$B$6,"-","Line ",'Record Sheet'!A176)</f>
        <v>E17-001679-AZD3293-AZ13530938-310117-1-Line 175</v>
      </c>
      <c r="R176" s="150" t="str">
        <f t="shared" si="163"/>
        <v>AZD3293</v>
      </c>
      <c r="S176" s="150" t="str">
        <f t="shared" si="164"/>
        <v>E17-001679</v>
      </c>
      <c r="T176" s="150" t="str">
        <f t="shared" si="165"/>
        <v>Holly Carter</v>
      </c>
      <c r="U176" s="150" t="str">
        <f t="shared" si="166"/>
        <v>31-01-17</v>
      </c>
      <c r="V176" s="150" t="str">
        <f t="shared" si="167"/>
        <v>1</v>
      </c>
      <c r="W176" s="150" t="str">
        <f t="shared" si="168"/>
        <v>AZ13530938</v>
      </c>
      <c r="X176" s="150">
        <f t="shared" si="169"/>
        <v>0</v>
      </c>
      <c r="Y176" s="150">
        <f t="shared" si="170"/>
        <v>83</v>
      </c>
      <c r="Z176" s="150" t="str">
        <f t="shared" si="170"/>
        <v>Not Known</v>
      </c>
      <c r="AA176" s="150" t="str">
        <f t="shared" si="171"/>
        <v xml:space="preserve">Manual </v>
      </c>
      <c r="AB176" s="150" t="str">
        <f t="shared" si="172"/>
        <v>Excess Solid Manual</v>
      </c>
      <c r="AC176" s="150">
        <f t="shared" si="173"/>
        <v>0</v>
      </c>
      <c r="AD176" s="150">
        <f t="shared" si="174"/>
        <v>0</v>
      </c>
      <c r="AE176" s="150" t="str">
        <f t="shared" si="175"/>
        <v>No</v>
      </c>
      <c r="AF176" s="150">
        <f t="shared" si="176"/>
        <v>0</v>
      </c>
      <c r="AG176" s="150">
        <f t="shared" si="177"/>
        <v>0</v>
      </c>
      <c r="AH176" s="150" t="str">
        <f t="shared" si="178"/>
        <v>CC1=NC2(N=C1N)c3cc(Br)ccc3CC24CCCCC4</v>
      </c>
      <c r="AI176" s="150">
        <f t="shared" si="179"/>
        <v>5</v>
      </c>
      <c r="AJ176" s="150">
        <f t="shared" si="180"/>
        <v>100</v>
      </c>
      <c r="AK176" s="150">
        <f t="shared" si="181"/>
        <v>31</v>
      </c>
      <c r="AL176" s="150">
        <f t="shared" si="182"/>
        <v>9.9200999999999997</v>
      </c>
      <c r="AM176" s="150">
        <f t="shared" si="183"/>
        <v>0.10080543542907834</v>
      </c>
      <c r="AN176" s="150">
        <f t="shared" si="184"/>
        <v>0.99980000000000002</v>
      </c>
      <c r="AO176" s="150">
        <f t="shared" si="185"/>
        <v>32</v>
      </c>
      <c r="AP176" s="150">
        <f t="shared" si="186"/>
        <v>60</v>
      </c>
      <c r="AQ176" s="150" t="str">
        <f t="shared" si="187"/>
        <v>UPLC</v>
      </c>
      <c r="AR176" s="150" t="str">
        <f t="shared" si="188"/>
        <v>CH238</v>
      </c>
      <c r="AS176" s="150" t="str">
        <f t="shared" si="189"/>
        <v>Single Wavelength</v>
      </c>
      <c r="AT176" s="150" t="str">
        <f t="shared" si="190"/>
        <v>Chan_238,PC_Miscellaneous,AZD3293 - 0938 int - sol</v>
      </c>
      <c r="AU176" s="150" t="str">
        <f t="shared" si="191"/>
        <v>AZD3293 int</v>
      </c>
      <c r="AV176" s="150" t="str">
        <f t="shared" si="192"/>
        <v>HPLC filter vial</v>
      </c>
      <c r="AW176" s="150">
        <f t="shared" si="193"/>
        <v>500</v>
      </c>
      <c r="AX176" s="150">
        <f t="shared" si="194"/>
        <v>50</v>
      </c>
      <c r="AY176" s="150" t="str">
        <f t="shared" si="195"/>
        <v>Vortex</v>
      </c>
      <c r="AZ176" s="150">
        <f t="shared" si="196"/>
        <v>22</v>
      </c>
      <c r="BA176" s="150">
        <f t="shared" si="197"/>
        <v>20</v>
      </c>
      <c r="BB176" s="150">
        <f t="shared" si="198"/>
        <v>600</v>
      </c>
      <c r="BC176" s="150" t="str">
        <f t="shared" si="199"/>
        <v>Filter Vial</v>
      </c>
      <c r="BD176" s="150">
        <f t="shared" si="200"/>
        <v>40</v>
      </c>
      <c r="BE176" s="150">
        <f t="shared" si="201"/>
        <v>1200</v>
      </c>
      <c r="BF176" s="150" t="str">
        <f t="shared" si="202"/>
        <v>Pipette - PDT</v>
      </c>
      <c r="BG176" s="150">
        <f t="shared" si="203"/>
        <v>50</v>
      </c>
      <c r="BH176" s="150">
        <f t="shared" si="204"/>
        <v>0</v>
      </c>
      <c r="BI176" s="150">
        <f t="shared" si="205"/>
        <v>0</v>
      </c>
      <c r="BJ176" s="150" t="str">
        <f t="shared" si="206"/>
        <v>Yes</v>
      </c>
      <c r="BK176" s="150" t="str">
        <f t="shared" si="207"/>
        <v>Yes</v>
      </c>
      <c r="BL176" s="150" t="str">
        <f t="shared" si="208"/>
        <v>Yes</v>
      </c>
      <c r="BM176" s="150" t="str">
        <f t="shared" si="209"/>
        <v>MeCN:Water (50:50)</v>
      </c>
      <c r="BN176" s="150" t="str">
        <f t="shared" si="210"/>
        <v>Pipette - ADT - 6 channel</v>
      </c>
      <c r="BO176" s="150">
        <f t="shared" si="211"/>
        <v>1200</v>
      </c>
      <c r="BP176" s="150">
        <f t="shared" si="212"/>
        <v>0</v>
      </c>
      <c r="BQ176" s="150" t="str">
        <f t="shared" si="213"/>
        <v>No</v>
      </c>
      <c r="BR176" s="150">
        <f t="shared" si="214"/>
        <v>3</v>
      </c>
      <c r="BS176" s="150">
        <f t="shared" si="215"/>
        <v>1</v>
      </c>
      <c r="BT176" s="150">
        <f t="shared" si="216"/>
        <v>284</v>
      </c>
      <c r="BU176" s="150">
        <f t="shared" si="217"/>
        <v>1</v>
      </c>
    </row>
    <row r="177" spans="1:73" x14ac:dyDescent="0.25">
      <c r="A177" s="1">
        <v>176</v>
      </c>
      <c r="C177" t="str">
        <f t="shared" si="160"/>
        <v/>
      </c>
      <c r="D177" t="str">
        <f t="shared" si="161"/>
        <v/>
      </c>
      <c r="E177" t="str">
        <f t="shared" si="162"/>
        <v/>
      </c>
      <c r="F177" s="56" t="e">
        <f>VLOOKUP(C177,'Experimental Design'!$A$2:$C$25,2)</f>
        <v>#N/A</v>
      </c>
      <c r="G177" s="51">
        <f>'Experimental Description'!$B$51</f>
        <v>284</v>
      </c>
      <c r="H177" s="51">
        <f>'Experimental Description'!$B$52</f>
        <v>1</v>
      </c>
      <c r="I177" t="e">
        <f>VLOOKUP(F177,'Experimental Design'!$B$1:$C$25,2)</f>
        <v>#N/A</v>
      </c>
      <c r="K177" s="59">
        <f>J177*Calibration!$L$17</f>
        <v>0</v>
      </c>
      <c r="L177" s="59" t="s">
        <v>277</v>
      </c>
      <c r="M177" s="51" t="s">
        <v>40</v>
      </c>
      <c r="N177" s="56" t="str">
        <f>IF(K177&lt;0.1,"Below LOD",IF(K177&gt;Calibration!$L$20,IF('Record Sheet'!L177="All in solution","Greater than experimental limits","Within experimental limits"),"Within experimental limits"))</f>
        <v>Below LOD</v>
      </c>
      <c r="O177" s="57" t="e">
        <f>VLOOKUP(F177,'Material Form-Pattern'!$A$4:$D$27,4,TRUE)</f>
        <v>#N/A</v>
      </c>
      <c r="Q177" s="150" t="str">
        <f>CONCATENATE('Experimental Description'!$B$3,"-",'Experimental Description'!$B$2,"-",'Experimental Description'!$B$7,"-",'Experimental Description'!$C$5,"-",'Experimental Description'!$B$6,"-","Line ",'Record Sheet'!A177)</f>
        <v>E17-001679-AZD3293-AZ13530938-310117-1-Line 176</v>
      </c>
      <c r="R177" s="150" t="str">
        <f t="shared" si="163"/>
        <v>AZD3293</v>
      </c>
      <c r="S177" s="150" t="str">
        <f t="shared" si="164"/>
        <v>E17-001679</v>
      </c>
      <c r="T177" s="150" t="str">
        <f t="shared" si="165"/>
        <v>Holly Carter</v>
      </c>
      <c r="U177" s="150" t="str">
        <f t="shared" si="166"/>
        <v>31-01-17</v>
      </c>
      <c r="V177" s="150" t="str">
        <f t="shared" si="167"/>
        <v>1</v>
      </c>
      <c r="W177" s="150" t="str">
        <f t="shared" si="168"/>
        <v>AZ13530938</v>
      </c>
      <c r="X177" s="150">
        <f t="shared" si="169"/>
        <v>0</v>
      </c>
      <c r="Y177" s="150">
        <f t="shared" si="170"/>
        <v>83</v>
      </c>
      <c r="Z177" s="150" t="str">
        <f t="shared" si="170"/>
        <v>Not Known</v>
      </c>
      <c r="AA177" s="150" t="str">
        <f t="shared" si="171"/>
        <v xml:space="preserve">Manual </v>
      </c>
      <c r="AB177" s="150" t="str">
        <f t="shared" si="172"/>
        <v>Excess Solid Manual</v>
      </c>
      <c r="AC177" s="150">
        <f t="shared" si="173"/>
        <v>0</v>
      </c>
      <c r="AD177" s="150">
        <f t="shared" si="174"/>
        <v>0</v>
      </c>
      <c r="AE177" s="150" t="str">
        <f t="shared" si="175"/>
        <v>No</v>
      </c>
      <c r="AF177" s="150">
        <f t="shared" si="176"/>
        <v>0</v>
      </c>
      <c r="AG177" s="150">
        <f t="shared" si="177"/>
        <v>0</v>
      </c>
      <c r="AH177" s="150" t="str">
        <f t="shared" si="178"/>
        <v>CC1=NC2(N=C1N)c3cc(Br)ccc3CC24CCCCC4</v>
      </c>
      <c r="AI177" s="150">
        <f t="shared" si="179"/>
        <v>5</v>
      </c>
      <c r="AJ177" s="150">
        <f t="shared" si="180"/>
        <v>100</v>
      </c>
      <c r="AK177" s="150">
        <f t="shared" si="181"/>
        <v>31</v>
      </c>
      <c r="AL177" s="150">
        <f t="shared" si="182"/>
        <v>9.9200999999999997</v>
      </c>
      <c r="AM177" s="150">
        <f t="shared" si="183"/>
        <v>0.10080543542907834</v>
      </c>
      <c r="AN177" s="150">
        <f t="shared" si="184"/>
        <v>0.99980000000000002</v>
      </c>
      <c r="AO177" s="150">
        <f t="shared" si="185"/>
        <v>32</v>
      </c>
      <c r="AP177" s="150">
        <f t="shared" si="186"/>
        <v>60</v>
      </c>
      <c r="AQ177" s="150" t="str">
        <f t="shared" si="187"/>
        <v>UPLC</v>
      </c>
      <c r="AR177" s="150" t="str">
        <f t="shared" si="188"/>
        <v>CH238</v>
      </c>
      <c r="AS177" s="150" t="str">
        <f t="shared" si="189"/>
        <v>Single Wavelength</v>
      </c>
      <c r="AT177" s="150" t="str">
        <f t="shared" si="190"/>
        <v>Chan_238,PC_Miscellaneous,AZD3293 - 0938 int - sol</v>
      </c>
      <c r="AU177" s="150" t="str">
        <f t="shared" si="191"/>
        <v>AZD3293 int</v>
      </c>
      <c r="AV177" s="150" t="str">
        <f t="shared" si="192"/>
        <v>HPLC filter vial</v>
      </c>
      <c r="AW177" s="150">
        <f t="shared" si="193"/>
        <v>500</v>
      </c>
      <c r="AX177" s="150">
        <f t="shared" si="194"/>
        <v>50</v>
      </c>
      <c r="AY177" s="150" t="str">
        <f t="shared" si="195"/>
        <v>Vortex</v>
      </c>
      <c r="AZ177" s="150">
        <f t="shared" si="196"/>
        <v>22</v>
      </c>
      <c r="BA177" s="150">
        <f t="shared" si="197"/>
        <v>20</v>
      </c>
      <c r="BB177" s="150">
        <f t="shared" si="198"/>
        <v>600</v>
      </c>
      <c r="BC177" s="150" t="str">
        <f t="shared" si="199"/>
        <v>Filter Vial</v>
      </c>
      <c r="BD177" s="150">
        <f t="shared" si="200"/>
        <v>40</v>
      </c>
      <c r="BE177" s="150">
        <f t="shared" si="201"/>
        <v>1200</v>
      </c>
      <c r="BF177" s="150" t="str">
        <f t="shared" si="202"/>
        <v>Pipette - PDT</v>
      </c>
      <c r="BG177" s="150">
        <f t="shared" si="203"/>
        <v>50</v>
      </c>
      <c r="BH177" s="150">
        <f t="shared" si="204"/>
        <v>0</v>
      </c>
      <c r="BI177" s="150">
        <f t="shared" si="205"/>
        <v>0</v>
      </c>
      <c r="BJ177" s="150" t="str">
        <f t="shared" si="206"/>
        <v>Yes</v>
      </c>
      <c r="BK177" s="150" t="str">
        <f t="shared" si="207"/>
        <v>Yes</v>
      </c>
      <c r="BL177" s="150" t="str">
        <f t="shared" si="208"/>
        <v>Yes</v>
      </c>
      <c r="BM177" s="150" t="str">
        <f t="shared" si="209"/>
        <v>MeCN:Water (50:50)</v>
      </c>
      <c r="BN177" s="150" t="str">
        <f t="shared" si="210"/>
        <v>Pipette - ADT - 6 channel</v>
      </c>
      <c r="BO177" s="150">
        <f t="shared" si="211"/>
        <v>1200</v>
      </c>
      <c r="BP177" s="150">
        <f t="shared" si="212"/>
        <v>0</v>
      </c>
      <c r="BQ177" s="150" t="str">
        <f t="shared" si="213"/>
        <v>No</v>
      </c>
      <c r="BR177" s="150">
        <f t="shared" si="214"/>
        <v>3</v>
      </c>
      <c r="BS177" s="150">
        <f t="shared" si="215"/>
        <v>1</v>
      </c>
      <c r="BT177" s="150">
        <f t="shared" si="216"/>
        <v>284</v>
      </c>
      <c r="BU177" s="150">
        <f t="shared" si="217"/>
        <v>1</v>
      </c>
    </row>
    <row r="178" spans="1:73" x14ac:dyDescent="0.25">
      <c r="A178" s="1">
        <v>177</v>
      </c>
      <c r="C178" t="str">
        <f t="shared" si="160"/>
        <v/>
      </c>
      <c r="D178" t="str">
        <f t="shared" si="161"/>
        <v/>
      </c>
      <c r="E178" t="str">
        <f t="shared" si="162"/>
        <v/>
      </c>
      <c r="F178" s="56" t="e">
        <f>VLOOKUP(C178,'Experimental Design'!$A$2:$C$25,2)</f>
        <v>#N/A</v>
      </c>
      <c r="G178" s="51">
        <f>'Experimental Description'!$B$51</f>
        <v>284</v>
      </c>
      <c r="H178" s="51">
        <f>'Experimental Description'!$B$52</f>
        <v>1</v>
      </c>
      <c r="I178" t="e">
        <f>VLOOKUP(F178,'Experimental Design'!$B$1:$C$25,2)</f>
        <v>#N/A</v>
      </c>
      <c r="K178" s="59">
        <f>J178*Calibration!$L$17</f>
        <v>0</v>
      </c>
      <c r="L178" s="59" t="s">
        <v>277</v>
      </c>
      <c r="M178" s="51" t="s">
        <v>40</v>
      </c>
      <c r="N178" s="56" t="str">
        <f>IF(K178&lt;0.1,"Below LOD",IF(K178&gt;Calibration!$L$20,IF('Record Sheet'!L178="All in solution","Greater than experimental limits","Within experimental limits"),"Within experimental limits"))</f>
        <v>Below LOD</v>
      </c>
      <c r="O178" s="57" t="e">
        <f>VLOOKUP(F178,'Material Form-Pattern'!$A$4:$D$27,4,TRUE)</f>
        <v>#N/A</v>
      </c>
      <c r="Q178" s="150" t="str">
        <f>CONCATENATE('Experimental Description'!$B$3,"-",'Experimental Description'!$B$2,"-",'Experimental Description'!$B$7,"-",'Experimental Description'!$C$5,"-",'Experimental Description'!$B$6,"-","Line ",'Record Sheet'!A178)</f>
        <v>E17-001679-AZD3293-AZ13530938-310117-1-Line 177</v>
      </c>
      <c r="R178" s="150" t="str">
        <f t="shared" si="163"/>
        <v>AZD3293</v>
      </c>
      <c r="S178" s="150" t="str">
        <f t="shared" si="164"/>
        <v>E17-001679</v>
      </c>
      <c r="T178" s="150" t="str">
        <f t="shared" si="165"/>
        <v>Holly Carter</v>
      </c>
      <c r="U178" s="150" t="str">
        <f t="shared" si="166"/>
        <v>31-01-17</v>
      </c>
      <c r="V178" s="150" t="str">
        <f t="shared" si="167"/>
        <v>1</v>
      </c>
      <c r="W178" s="150" t="str">
        <f t="shared" si="168"/>
        <v>AZ13530938</v>
      </c>
      <c r="X178" s="150">
        <f t="shared" si="169"/>
        <v>0</v>
      </c>
      <c r="Y178" s="150">
        <f t="shared" si="170"/>
        <v>83</v>
      </c>
      <c r="Z178" s="150" t="str">
        <f t="shared" si="170"/>
        <v>Not Known</v>
      </c>
      <c r="AA178" s="150" t="str">
        <f t="shared" si="171"/>
        <v xml:space="preserve">Manual </v>
      </c>
      <c r="AB178" s="150" t="str">
        <f t="shared" si="172"/>
        <v>Excess Solid Manual</v>
      </c>
      <c r="AC178" s="150">
        <f t="shared" si="173"/>
        <v>0</v>
      </c>
      <c r="AD178" s="150">
        <f t="shared" si="174"/>
        <v>0</v>
      </c>
      <c r="AE178" s="150" t="str">
        <f t="shared" si="175"/>
        <v>No</v>
      </c>
      <c r="AF178" s="150">
        <f t="shared" si="176"/>
        <v>0</v>
      </c>
      <c r="AG178" s="150">
        <f t="shared" si="177"/>
        <v>0</v>
      </c>
      <c r="AH178" s="150" t="str">
        <f t="shared" si="178"/>
        <v>CC1=NC2(N=C1N)c3cc(Br)ccc3CC24CCCCC4</v>
      </c>
      <c r="AI178" s="150">
        <f t="shared" si="179"/>
        <v>5</v>
      </c>
      <c r="AJ178" s="150">
        <f t="shared" si="180"/>
        <v>100</v>
      </c>
      <c r="AK178" s="150">
        <f t="shared" si="181"/>
        <v>31</v>
      </c>
      <c r="AL178" s="150">
        <f t="shared" si="182"/>
        <v>9.9200999999999997</v>
      </c>
      <c r="AM178" s="150">
        <f t="shared" si="183"/>
        <v>0.10080543542907834</v>
      </c>
      <c r="AN178" s="150">
        <f t="shared" si="184"/>
        <v>0.99980000000000002</v>
      </c>
      <c r="AO178" s="150">
        <f t="shared" si="185"/>
        <v>32</v>
      </c>
      <c r="AP178" s="150">
        <f t="shared" si="186"/>
        <v>60</v>
      </c>
      <c r="AQ178" s="150" t="str">
        <f t="shared" si="187"/>
        <v>UPLC</v>
      </c>
      <c r="AR178" s="150" t="str">
        <f t="shared" si="188"/>
        <v>CH238</v>
      </c>
      <c r="AS178" s="150" t="str">
        <f t="shared" si="189"/>
        <v>Single Wavelength</v>
      </c>
      <c r="AT178" s="150" t="str">
        <f t="shared" si="190"/>
        <v>Chan_238,PC_Miscellaneous,AZD3293 - 0938 int - sol</v>
      </c>
      <c r="AU178" s="150" t="str">
        <f t="shared" si="191"/>
        <v>AZD3293 int</v>
      </c>
      <c r="AV178" s="150" t="str">
        <f t="shared" si="192"/>
        <v>HPLC filter vial</v>
      </c>
      <c r="AW178" s="150">
        <f t="shared" si="193"/>
        <v>500</v>
      </c>
      <c r="AX178" s="150">
        <f t="shared" si="194"/>
        <v>50</v>
      </c>
      <c r="AY178" s="150" t="str">
        <f t="shared" si="195"/>
        <v>Vortex</v>
      </c>
      <c r="AZ178" s="150">
        <f t="shared" si="196"/>
        <v>22</v>
      </c>
      <c r="BA178" s="150">
        <f t="shared" si="197"/>
        <v>20</v>
      </c>
      <c r="BB178" s="150">
        <f t="shared" si="198"/>
        <v>600</v>
      </c>
      <c r="BC178" s="150" t="str">
        <f t="shared" si="199"/>
        <v>Filter Vial</v>
      </c>
      <c r="BD178" s="150">
        <f t="shared" si="200"/>
        <v>40</v>
      </c>
      <c r="BE178" s="150">
        <f t="shared" si="201"/>
        <v>1200</v>
      </c>
      <c r="BF178" s="150" t="str">
        <f t="shared" si="202"/>
        <v>Pipette - PDT</v>
      </c>
      <c r="BG178" s="150">
        <f t="shared" si="203"/>
        <v>50</v>
      </c>
      <c r="BH178" s="150">
        <f t="shared" si="204"/>
        <v>0</v>
      </c>
      <c r="BI178" s="150">
        <f t="shared" si="205"/>
        <v>0</v>
      </c>
      <c r="BJ178" s="150" t="str">
        <f t="shared" si="206"/>
        <v>Yes</v>
      </c>
      <c r="BK178" s="150" t="str">
        <f t="shared" si="207"/>
        <v>Yes</v>
      </c>
      <c r="BL178" s="150" t="str">
        <f t="shared" si="208"/>
        <v>Yes</v>
      </c>
      <c r="BM178" s="150" t="str">
        <f t="shared" si="209"/>
        <v>MeCN:Water (50:50)</v>
      </c>
      <c r="BN178" s="150" t="str">
        <f t="shared" si="210"/>
        <v>Pipette - ADT - 6 channel</v>
      </c>
      <c r="BO178" s="150">
        <f t="shared" si="211"/>
        <v>1200</v>
      </c>
      <c r="BP178" s="150">
        <f t="shared" si="212"/>
        <v>0</v>
      </c>
      <c r="BQ178" s="150" t="str">
        <f t="shared" si="213"/>
        <v>No</v>
      </c>
      <c r="BR178" s="150">
        <f t="shared" si="214"/>
        <v>3</v>
      </c>
      <c r="BS178" s="150">
        <f t="shared" si="215"/>
        <v>1</v>
      </c>
      <c r="BT178" s="150">
        <f t="shared" si="216"/>
        <v>284</v>
      </c>
      <c r="BU178" s="150">
        <f t="shared" si="217"/>
        <v>1</v>
      </c>
    </row>
    <row r="179" spans="1:73" x14ac:dyDescent="0.25">
      <c r="A179" s="1">
        <v>178</v>
      </c>
      <c r="C179" t="str">
        <f t="shared" si="160"/>
        <v/>
      </c>
      <c r="D179" t="str">
        <f t="shared" si="161"/>
        <v/>
      </c>
      <c r="E179" t="str">
        <f t="shared" si="162"/>
        <v/>
      </c>
      <c r="F179" s="56" t="e">
        <f>VLOOKUP(C179,'Experimental Design'!$A$2:$C$25,2)</f>
        <v>#N/A</v>
      </c>
      <c r="G179" s="51">
        <f>'Experimental Description'!$B$51</f>
        <v>284</v>
      </c>
      <c r="H179" s="51">
        <f>'Experimental Description'!$B$52</f>
        <v>1</v>
      </c>
      <c r="I179" t="e">
        <f>VLOOKUP(F179,'Experimental Design'!$B$1:$C$25,2)</f>
        <v>#N/A</v>
      </c>
      <c r="K179" s="59">
        <f>J179*Calibration!$L$17</f>
        <v>0</v>
      </c>
      <c r="L179" s="59" t="s">
        <v>277</v>
      </c>
      <c r="M179" s="51" t="s">
        <v>40</v>
      </c>
      <c r="N179" s="56" t="str">
        <f>IF(K179&lt;0.1,"Below LOD",IF(K179&gt;Calibration!$L$20,IF('Record Sheet'!L179="All in solution","Greater than experimental limits","Within experimental limits"),"Within experimental limits"))</f>
        <v>Below LOD</v>
      </c>
      <c r="O179" s="57" t="e">
        <f>VLOOKUP(F179,'Material Form-Pattern'!$A$4:$D$27,4,TRUE)</f>
        <v>#N/A</v>
      </c>
      <c r="Q179" s="150" t="str">
        <f>CONCATENATE('Experimental Description'!$B$3,"-",'Experimental Description'!$B$2,"-",'Experimental Description'!$B$7,"-",'Experimental Description'!$C$5,"-",'Experimental Description'!$B$6,"-","Line ",'Record Sheet'!A179)</f>
        <v>E17-001679-AZD3293-AZ13530938-310117-1-Line 178</v>
      </c>
      <c r="R179" s="150" t="str">
        <f t="shared" si="163"/>
        <v>AZD3293</v>
      </c>
      <c r="S179" s="150" t="str">
        <f t="shared" si="164"/>
        <v>E17-001679</v>
      </c>
      <c r="T179" s="150" t="str">
        <f t="shared" si="165"/>
        <v>Holly Carter</v>
      </c>
      <c r="U179" s="150" t="str">
        <f t="shared" si="166"/>
        <v>31-01-17</v>
      </c>
      <c r="V179" s="150" t="str">
        <f t="shared" si="167"/>
        <v>1</v>
      </c>
      <c r="W179" s="150" t="str">
        <f t="shared" si="168"/>
        <v>AZ13530938</v>
      </c>
      <c r="X179" s="150">
        <f t="shared" si="169"/>
        <v>0</v>
      </c>
      <c r="Y179" s="150">
        <f t="shared" si="170"/>
        <v>83</v>
      </c>
      <c r="Z179" s="150" t="str">
        <f t="shared" si="170"/>
        <v>Not Known</v>
      </c>
      <c r="AA179" s="150" t="str">
        <f t="shared" si="171"/>
        <v xml:space="preserve">Manual </v>
      </c>
      <c r="AB179" s="150" t="str">
        <f t="shared" si="172"/>
        <v>Excess Solid Manual</v>
      </c>
      <c r="AC179" s="150">
        <f t="shared" si="173"/>
        <v>0</v>
      </c>
      <c r="AD179" s="150">
        <f t="shared" si="174"/>
        <v>0</v>
      </c>
      <c r="AE179" s="150" t="str">
        <f t="shared" si="175"/>
        <v>No</v>
      </c>
      <c r="AF179" s="150">
        <f t="shared" si="176"/>
        <v>0</v>
      </c>
      <c r="AG179" s="150">
        <f t="shared" si="177"/>
        <v>0</v>
      </c>
      <c r="AH179" s="150" t="str">
        <f t="shared" si="178"/>
        <v>CC1=NC2(N=C1N)c3cc(Br)ccc3CC24CCCCC4</v>
      </c>
      <c r="AI179" s="150">
        <f t="shared" si="179"/>
        <v>5</v>
      </c>
      <c r="AJ179" s="150">
        <f t="shared" si="180"/>
        <v>100</v>
      </c>
      <c r="AK179" s="150">
        <f t="shared" si="181"/>
        <v>31</v>
      </c>
      <c r="AL179" s="150">
        <f t="shared" si="182"/>
        <v>9.9200999999999997</v>
      </c>
      <c r="AM179" s="150">
        <f t="shared" si="183"/>
        <v>0.10080543542907834</v>
      </c>
      <c r="AN179" s="150">
        <f t="shared" si="184"/>
        <v>0.99980000000000002</v>
      </c>
      <c r="AO179" s="150">
        <f t="shared" si="185"/>
        <v>32</v>
      </c>
      <c r="AP179" s="150">
        <f t="shared" si="186"/>
        <v>60</v>
      </c>
      <c r="AQ179" s="150" t="str">
        <f t="shared" si="187"/>
        <v>UPLC</v>
      </c>
      <c r="AR179" s="150" t="str">
        <f t="shared" si="188"/>
        <v>CH238</v>
      </c>
      <c r="AS179" s="150" t="str">
        <f t="shared" si="189"/>
        <v>Single Wavelength</v>
      </c>
      <c r="AT179" s="150" t="str">
        <f t="shared" si="190"/>
        <v>Chan_238,PC_Miscellaneous,AZD3293 - 0938 int - sol</v>
      </c>
      <c r="AU179" s="150" t="str">
        <f t="shared" si="191"/>
        <v>AZD3293 int</v>
      </c>
      <c r="AV179" s="150" t="str">
        <f t="shared" si="192"/>
        <v>HPLC filter vial</v>
      </c>
      <c r="AW179" s="150">
        <f t="shared" si="193"/>
        <v>500</v>
      </c>
      <c r="AX179" s="150">
        <f t="shared" si="194"/>
        <v>50</v>
      </c>
      <c r="AY179" s="150" t="str">
        <f t="shared" si="195"/>
        <v>Vortex</v>
      </c>
      <c r="AZ179" s="150">
        <f t="shared" si="196"/>
        <v>22</v>
      </c>
      <c r="BA179" s="150">
        <f t="shared" si="197"/>
        <v>20</v>
      </c>
      <c r="BB179" s="150">
        <f t="shared" si="198"/>
        <v>600</v>
      </c>
      <c r="BC179" s="150" t="str">
        <f t="shared" si="199"/>
        <v>Filter Vial</v>
      </c>
      <c r="BD179" s="150">
        <f t="shared" si="200"/>
        <v>40</v>
      </c>
      <c r="BE179" s="150">
        <f t="shared" si="201"/>
        <v>1200</v>
      </c>
      <c r="BF179" s="150" t="str">
        <f t="shared" si="202"/>
        <v>Pipette - PDT</v>
      </c>
      <c r="BG179" s="150">
        <f t="shared" si="203"/>
        <v>50</v>
      </c>
      <c r="BH179" s="150">
        <f t="shared" si="204"/>
        <v>0</v>
      </c>
      <c r="BI179" s="150">
        <f t="shared" si="205"/>
        <v>0</v>
      </c>
      <c r="BJ179" s="150" t="str">
        <f t="shared" si="206"/>
        <v>Yes</v>
      </c>
      <c r="BK179" s="150" t="str">
        <f t="shared" si="207"/>
        <v>Yes</v>
      </c>
      <c r="BL179" s="150" t="str">
        <f t="shared" si="208"/>
        <v>Yes</v>
      </c>
      <c r="BM179" s="150" t="str">
        <f t="shared" si="209"/>
        <v>MeCN:Water (50:50)</v>
      </c>
      <c r="BN179" s="150" t="str">
        <f t="shared" si="210"/>
        <v>Pipette - ADT - 6 channel</v>
      </c>
      <c r="BO179" s="150">
        <f t="shared" si="211"/>
        <v>1200</v>
      </c>
      <c r="BP179" s="150">
        <f t="shared" si="212"/>
        <v>0</v>
      </c>
      <c r="BQ179" s="150" t="str">
        <f t="shared" si="213"/>
        <v>No</v>
      </c>
      <c r="BR179" s="150">
        <f t="shared" si="214"/>
        <v>3</v>
      </c>
      <c r="BS179" s="150">
        <f t="shared" si="215"/>
        <v>1</v>
      </c>
      <c r="BT179" s="150">
        <f t="shared" si="216"/>
        <v>284</v>
      </c>
      <c r="BU179" s="150">
        <f t="shared" si="217"/>
        <v>1</v>
      </c>
    </row>
    <row r="180" spans="1:73" x14ac:dyDescent="0.25">
      <c r="A180" s="1">
        <v>179</v>
      </c>
      <c r="C180" t="str">
        <f t="shared" si="160"/>
        <v/>
      </c>
      <c r="D180" t="str">
        <f t="shared" si="161"/>
        <v/>
      </c>
      <c r="E180" t="str">
        <f t="shared" si="162"/>
        <v/>
      </c>
      <c r="F180" s="56" t="e">
        <f>VLOOKUP(C180,'Experimental Design'!$A$2:$C$25,2)</f>
        <v>#N/A</v>
      </c>
      <c r="G180" s="51">
        <f>'Experimental Description'!$B$51</f>
        <v>284</v>
      </c>
      <c r="H180" s="51">
        <f>'Experimental Description'!$B$52</f>
        <v>1</v>
      </c>
      <c r="I180" t="e">
        <f>VLOOKUP(F180,'Experimental Design'!$B$1:$C$25,2)</f>
        <v>#N/A</v>
      </c>
      <c r="K180" s="59">
        <f>J180*Calibration!$L$17</f>
        <v>0</v>
      </c>
      <c r="L180" s="59" t="s">
        <v>277</v>
      </c>
      <c r="M180" s="51" t="s">
        <v>40</v>
      </c>
      <c r="N180" s="56" t="str">
        <f>IF(K180&lt;0.1,"Below LOD",IF(K180&gt;Calibration!$L$20,IF('Record Sheet'!L180="All in solution","Greater than experimental limits","Within experimental limits"),"Within experimental limits"))</f>
        <v>Below LOD</v>
      </c>
      <c r="O180" s="57" t="e">
        <f>VLOOKUP(F180,'Material Form-Pattern'!$A$4:$D$27,4,TRUE)</f>
        <v>#N/A</v>
      </c>
      <c r="Q180" s="150" t="str">
        <f>CONCATENATE('Experimental Description'!$B$3,"-",'Experimental Description'!$B$2,"-",'Experimental Description'!$B$7,"-",'Experimental Description'!$C$5,"-",'Experimental Description'!$B$6,"-","Line ",'Record Sheet'!A180)</f>
        <v>E17-001679-AZD3293-AZ13530938-310117-1-Line 179</v>
      </c>
      <c r="R180" s="150" t="str">
        <f t="shared" si="163"/>
        <v>AZD3293</v>
      </c>
      <c r="S180" s="150" t="str">
        <f t="shared" si="164"/>
        <v>E17-001679</v>
      </c>
      <c r="T180" s="150" t="str">
        <f t="shared" si="165"/>
        <v>Holly Carter</v>
      </c>
      <c r="U180" s="150" t="str">
        <f t="shared" si="166"/>
        <v>31-01-17</v>
      </c>
      <c r="V180" s="150" t="str">
        <f t="shared" si="167"/>
        <v>1</v>
      </c>
      <c r="W180" s="150" t="str">
        <f t="shared" si="168"/>
        <v>AZ13530938</v>
      </c>
      <c r="X180" s="150">
        <f t="shared" si="169"/>
        <v>0</v>
      </c>
      <c r="Y180" s="150">
        <f t="shared" si="170"/>
        <v>83</v>
      </c>
      <c r="Z180" s="150" t="str">
        <f t="shared" si="170"/>
        <v>Not Known</v>
      </c>
      <c r="AA180" s="150" t="str">
        <f t="shared" si="171"/>
        <v xml:space="preserve">Manual </v>
      </c>
      <c r="AB180" s="150" t="str">
        <f t="shared" si="172"/>
        <v>Excess Solid Manual</v>
      </c>
      <c r="AC180" s="150">
        <f t="shared" si="173"/>
        <v>0</v>
      </c>
      <c r="AD180" s="150">
        <f t="shared" si="174"/>
        <v>0</v>
      </c>
      <c r="AE180" s="150" t="str">
        <f t="shared" si="175"/>
        <v>No</v>
      </c>
      <c r="AF180" s="150">
        <f t="shared" si="176"/>
        <v>0</v>
      </c>
      <c r="AG180" s="150">
        <f t="shared" si="177"/>
        <v>0</v>
      </c>
      <c r="AH180" s="150" t="str">
        <f t="shared" si="178"/>
        <v>CC1=NC2(N=C1N)c3cc(Br)ccc3CC24CCCCC4</v>
      </c>
      <c r="AI180" s="150">
        <f t="shared" si="179"/>
        <v>5</v>
      </c>
      <c r="AJ180" s="150">
        <f t="shared" si="180"/>
        <v>100</v>
      </c>
      <c r="AK180" s="150">
        <f t="shared" si="181"/>
        <v>31</v>
      </c>
      <c r="AL180" s="150">
        <f t="shared" si="182"/>
        <v>9.9200999999999997</v>
      </c>
      <c r="AM180" s="150">
        <f t="shared" si="183"/>
        <v>0.10080543542907834</v>
      </c>
      <c r="AN180" s="150">
        <f t="shared" si="184"/>
        <v>0.99980000000000002</v>
      </c>
      <c r="AO180" s="150">
        <f t="shared" si="185"/>
        <v>32</v>
      </c>
      <c r="AP180" s="150">
        <f t="shared" si="186"/>
        <v>60</v>
      </c>
      <c r="AQ180" s="150" t="str">
        <f t="shared" si="187"/>
        <v>UPLC</v>
      </c>
      <c r="AR180" s="150" t="str">
        <f t="shared" si="188"/>
        <v>CH238</v>
      </c>
      <c r="AS180" s="150" t="str">
        <f t="shared" si="189"/>
        <v>Single Wavelength</v>
      </c>
      <c r="AT180" s="150" t="str">
        <f t="shared" si="190"/>
        <v>Chan_238,PC_Miscellaneous,AZD3293 - 0938 int - sol</v>
      </c>
      <c r="AU180" s="150" t="str">
        <f t="shared" si="191"/>
        <v>AZD3293 int</v>
      </c>
      <c r="AV180" s="150" t="str">
        <f t="shared" si="192"/>
        <v>HPLC filter vial</v>
      </c>
      <c r="AW180" s="150">
        <f t="shared" si="193"/>
        <v>500</v>
      </c>
      <c r="AX180" s="150">
        <f t="shared" si="194"/>
        <v>50</v>
      </c>
      <c r="AY180" s="150" t="str">
        <f t="shared" si="195"/>
        <v>Vortex</v>
      </c>
      <c r="AZ180" s="150">
        <f t="shared" si="196"/>
        <v>22</v>
      </c>
      <c r="BA180" s="150">
        <f t="shared" si="197"/>
        <v>20</v>
      </c>
      <c r="BB180" s="150">
        <f t="shared" si="198"/>
        <v>600</v>
      </c>
      <c r="BC180" s="150" t="str">
        <f t="shared" si="199"/>
        <v>Filter Vial</v>
      </c>
      <c r="BD180" s="150">
        <f t="shared" si="200"/>
        <v>40</v>
      </c>
      <c r="BE180" s="150">
        <f t="shared" si="201"/>
        <v>1200</v>
      </c>
      <c r="BF180" s="150" t="str">
        <f t="shared" si="202"/>
        <v>Pipette - PDT</v>
      </c>
      <c r="BG180" s="150">
        <f t="shared" si="203"/>
        <v>50</v>
      </c>
      <c r="BH180" s="150">
        <f t="shared" si="204"/>
        <v>0</v>
      </c>
      <c r="BI180" s="150">
        <f t="shared" si="205"/>
        <v>0</v>
      </c>
      <c r="BJ180" s="150" t="str">
        <f t="shared" si="206"/>
        <v>Yes</v>
      </c>
      <c r="BK180" s="150" t="str">
        <f t="shared" si="207"/>
        <v>Yes</v>
      </c>
      <c r="BL180" s="150" t="str">
        <f t="shared" si="208"/>
        <v>Yes</v>
      </c>
      <c r="BM180" s="150" t="str">
        <f t="shared" si="209"/>
        <v>MeCN:Water (50:50)</v>
      </c>
      <c r="BN180" s="150" t="str">
        <f t="shared" si="210"/>
        <v>Pipette - ADT - 6 channel</v>
      </c>
      <c r="BO180" s="150">
        <f t="shared" si="211"/>
        <v>1200</v>
      </c>
      <c r="BP180" s="150">
        <f t="shared" si="212"/>
        <v>0</v>
      </c>
      <c r="BQ180" s="150" t="str">
        <f t="shared" si="213"/>
        <v>No</v>
      </c>
      <c r="BR180" s="150">
        <f t="shared" si="214"/>
        <v>3</v>
      </c>
      <c r="BS180" s="150">
        <f t="shared" si="215"/>
        <v>1</v>
      </c>
      <c r="BT180" s="150">
        <f t="shared" si="216"/>
        <v>284</v>
      </c>
      <c r="BU180" s="150">
        <f t="shared" si="217"/>
        <v>1</v>
      </c>
    </row>
    <row r="181" spans="1:73" x14ac:dyDescent="0.25">
      <c r="A181" s="1">
        <v>180</v>
      </c>
      <c r="C181" t="str">
        <f t="shared" si="160"/>
        <v/>
      </c>
      <c r="D181" t="str">
        <f t="shared" si="161"/>
        <v/>
      </c>
      <c r="E181" t="str">
        <f t="shared" si="162"/>
        <v/>
      </c>
      <c r="F181" s="56" t="e">
        <f>VLOOKUP(C181,'Experimental Design'!$A$2:$C$25,2)</f>
        <v>#N/A</v>
      </c>
      <c r="G181" s="51">
        <f>'Experimental Description'!$B$51</f>
        <v>284</v>
      </c>
      <c r="H181" s="51">
        <f>'Experimental Description'!$B$52</f>
        <v>1</v>
      </c>
      <c r="I181" t="e">
        <f>VLOOKUP(F181,'Experimental Design'!$B$1:$C$25,2)</f>
        <v>#N/A</v>
      </c>
      <c r="K181" s="59">
        <f>J181*Calibration!$L$17</f>
        <v>0</v>
      </c>
      <c r="L181" s="59" t="s">
        <v>277</v>
      </c>
      <c r="M181" s="51" t="s">
        <v>40</v>
      </c>
      <c r="N181" s="56" t="str">
        <f>IF(K181&lt;0.1,"Below LOD",IF(K181&gt;Calibration!$L$20,IF('Record Sheet'!L181="All in solution","Greater than experimental limits","Within experimental limits"),"Within experimental limits"))</f>
        <v>Below LOD</v>
      </c>
      <c r="O181" s="57" t="e">
        <f>VLOOKUP(F181,'Material Form-Pattern'!$A$4:$D$27,4,TRUE)</f>
        <v>#N/A</v>
      </c>
      <c r="Q181" s="150" t="str">
        <f>CONCATENATE('Experimental Description'!$B$3,"-",'Experimental Description'!$B$2,"-",'Experimental Description'!$B$7,"-",'Experimental Description'!$C$5,"-",'Experimental Description'!$B$6,"-","Line ",'Record Sheet'!A181)</f>
        <v>E17-001679-AZD3293-AZ13530938-310117-1-Line 180</v>
      </c>
      <c r="R181" s="150" t="str">
        <f t="shared" si="163"/>
        <v>AZD3293</v>
      </c>
      <c r="S181" s="150" t="str">
        <f t="shared" si="164"/>
        <v>E17-001679</v>
      </c>
      <c r="T181" s="150" t="str">
        <f t="shared" si="165"/>
        <v>Holly Carter</v>
      </c>
      <c r="U181" s="150" t="str">
        <f t="shared" si="166"/>
        <v>31-01-17</v>
      </c>
      <c r="V181" s="150" t="str">
        <f t="shared" si="167"/>
        <v>1</v>
      </c>
      <c r="W181" s="150" t="str">
        <f t="shared" si="168"/>
        <v>AZ13530938</v>
      </c>
      <c r="X181" s="150">
        <f t="shared" si="169"/>
        <v>0</v>
      </c>
      <c r="Y181" s="150">
        <f t="shared" si="170"/>
        <v>83</v>
      </c>
      <c r="Z181" s="150" t="str">
        <f t="shared" si="170"/>
        <v>Not Known</v>
      </c>
      <c r="AA181" s="150" t="str">
        <f t="shared" si="171"/>
        <v xml:space="preserve">Manual </v>
      </c>
      <c r="AB181" s="150" t="str">
        <f t="shared" si="172"/>
        <v>Excess Solid Manual</v>
      </c>
      <c r="AC181" s="150">
        <f t="shared" si="173"/>
        <v>0</v>
      </c>
      <c r="AD181" s="150">
        <f t="shared" si="174"/>
        <v>0</v>
      </c>
      <c r="AE181" s="150" t="str">
        <f t="shared" si="175"/>
        <v>No</v>
      </c>
      <c r="AF181" s="150">
        <f t="shared" si="176"/>
        <v>0</v>
      </c>
      <c r="AG181" s="150">
        <f t="shared" si="177"/>
        <v>0</v>
      </c>
      <c r="AH181" s="150" t="str">
        <f t="shared" si="178"/>
        <v>CC1=NC2(N=C1N)c3cc(Br)ccc3CC24CCCCC4</v>
      </c>
      <c r="AI181" s="150">
        <f t="shared" si="179"/>
        <v>5</v>
      </c>
      <c r="AJ181" s="150">
        <f t="shared" si="180"/>
        <v>100</v>
      </c>
      <c r="AK181" s="150">
        <f t="shared" si="181"/>
        <v>31</v>
      </c>
      <c r="AL181" s="150">
        <f t="shared" si="182"/>
        <v>9.9200999999999997</v>
      </c>
      <c r="AM181" s="150">
        <f t="shared" si="183"/>
        <v>0.10080543542907834</v>
      </c>
      <c r="AN181" s="150">
        <f t="shared" si="184"/>
        <v>0.99980000000000002</v>
      </c>
      <c r="AO181" s="150">
        <f t="shared" si="185"/>
        <v>32</v>
      </c>
      <c r="AP181" s="150">
        <f t="shared" si="186"/>
        <v>60</v>
      </c>
      <c r="AQ181" s="150" t="str">
        <f t="shared" si="187"/>
        <v>UPLC</v>
      </c>
      <c r="AR181" s="150" t="str">
        <f t="shared" si="188"/>
        <v>CH238</v>
      </c>
      <c r="AS181" s="150" t="str">
        <f t="shared" si="189"/>
        <v>Single Wavelength</v>
      </c>
      <c r="AT181" s="150" t="str">
        <f t="shared" si="190"/>
        <v>Chan_238,PC_Miscellaneous,AZD3293 - 0938 int - sol</v>
      </c>
      <c r="AU181" s="150" t="str">
        <f t="shared" si="191"/>
        <v>AZD3293 int</v>
      </c>
      <c r="AV181" s="150" t="str">
        <f t="shared" si="192"/>
        <v>HPLC filter vial</v>
      </c>
      <c r="AW181" s="150">
        <f t="shared" si="193"/>
        <v>500</v>
      </c>
      <c r="AX181" s="150">
        <f t="shared" si="194"/>
        <v>50</v>
      </c>
      <c r="AY181" s="150" t="str">
        <f t="shared" si="195"/>
        <v>Vortex</v>
      </c>
      <c r="AZ181" s="150">
        <f t="shared" si="196"/>
        <v>22</v>
      </c>
      <c r="BA181" s="150">
        <f t="shared" si="197"/>
        <v>20</v>
      </c>
      <c r="BB181" s="150">
        <f t="shared" si="198"/>
        <v>600</v>
      </c>
      <c r="BC181" s="150" t="str">
        <f t="shared" si="199"/>
        <v>Filter Vial</v>
      </c>
      <c r="BD181" s="150">
        <f t="shared" si="200"/>
        <v>40</v>
      </c>
      <c r="BE181" s="150">
        <f t="shared" si="201"/>
        <v>1200</v>
      </c>
      <c r="BF181" s="150" t="str">
        <f t="shared" si="202"/>
        <v>Pipette - PDT</v>
      </c>
      <c r="BG181" s="150">
        <f t="shared" si="203"/>
        <v>50</v>
      </c>
      <c r="BH181" s="150">
        <f t="shared" si="204"/>
        <v>0</v>
      </c>
      <c r="BI181" s="150">
        <f t="shared" si="205"/>
        <v>0</v>
      </c>
      <c r="BJ181" s="150" t="str">
        <f t="shared" si="206"/>
        <v>Yes</v>
      </c>
      <c r="BK181" s="150" t="str">
        <f t="shared" si="207"/>
        <v>Yes</v>
      </c>
      <c r="BL181" s="150" t="str">
        <f t="shared" si="208"/>
        <v>Yes</v>
      </c>
      <c r="BM181" s="150" t="str">
        <f t="shared" si="209"/>
        <v>MeCN:Water (50:50)</v>
      </c>
      <c r="BN181" s="150" t="str">
        <f t="shared" si="210"/>
        <v>Pipette - ADT - 6 channel</v>
      </c>
      <c r="BO181" s="150">
        <f t="shared" si="211"/>
        <v>1200</v>
      </c>
      <c r="BP181" s="150">
        <f t="shared" si="212"/>
        <v>0</v>
      </c>
      <c r="BQ181" s="150" t="str">
        <f t="shared" si="213"/>
        <v>No</v>
      </c>
      <c r="BR181" s="150">
        <f t="shared" si="214"/>
        <v>3</v>
      </c>
      <c r="BS181" s="150">
        <f t="shared" si="215"/>
        <v>1</v>
      </c>
      <c r="BT181" s="150">
        <f t="shared" si="216"/>
        <v>284</v>
      </c>
      <c r="BU181" s="150">
        <f t="shared" si="217"/>
        <v>1</v>
      </c>
    </row>
    <row r="182" spans="1:73" x14ac:dyDescent="0.25">
      <c r="A182" s="1">
        <v>181</v>
      </c>
      <c r="C182" t="str">
        <f t="shared" si="160"/>
        <v/>
      </c>
      <c r="D182" t="str">
        <f t="shared" si="161"/>
        <v/>
      </c>
      <c r="E182" t="str">
        <f t="shared" si="162"/>
        <v/>
      </c>
      <c r="F182" s="56" t="e">
        <f>VLOOKUP(C182,'Experimental Design'!$A$2:$C$25,2)</f>
        <v>#N/A</v>
      </c>
      <c r="G182" s="51">
        <f>'Experimental Description'!$B$51</f>
        <v>284</v>
      </c>
      <c r="H182" s="51">
        <f>'Experimental Description'!$B$52</f>
        <v>1</v>
      </c>
      <c r="I182" t="e">
        <f>VLOOKUP(F182,'Experimental Design'!$B$1:$C$25,2)</f>
        <v>#N/A</v>
      </c>
      <c r="K182" s="59">
        <f>J182*Calibration!$L$17</f>
        <v>0</v>
      </c>
      <c r="L182" s="59" t="s">
        <v>277</v>
      </c>
      <c r="M182" s="51" t="s">
        <v>40</v>
      </c>
      <c r="N182" s="56" t="str">
        <f>IF(K182&lt;0.1,"Below LOD",IF(K182&gt;Calibration!$L$20,IF('Record Sheet'!L182="All in solution","Greater than experimental limits","Within experimental limits"),"Within experimental limits"))</f>
        <v>Below LOD</v>
      </c>
      <c r="O182" s="57" t="e">
        <f>VLOOKUP(F182,'Material Form-Pattern'!$A$4:$D$27,4,TRUE)</f>
        <v>#N/A</v>
      </c>
      <c r="Q182" s="150" t="str">
        <f>CONCATENATE('Experimental Description'!$B$3,"-",'Experimental Description'!$B$2,"-",'Experimental Description'!$B$7,"-",'Experimental Description'!$C$5,"-",'Experimental Description'!$B$6,"-","Line ",'Record Sheet'!A182)</f>
        <v>E17-001679-AZD3293-AZ13530938-310117-1-Line 181</v>
      </c>
      <c r="R182" s="150" t="str">
        <f t="shared" si="163"/>
        <v>AZD3293</v>
      </c>
      <c r="S182" s="150" t="str">
        <f t="shared" si="164"/>
        <v>E17-001679</v>
      </c>
      <c r="T182" s="150" t="str">
        <f t="shared" si="165"/>
        <v>Holly Carter</v>
      </c>
      <c r="U182" s="150" t="str">
        <f t="shared" si="166"/>
        <v>31-01-17</v>
      </c>
      <c r="V182" s="150" t="str">
        <f t="shared" si="167"/>
        <v>1</v>
      </c>
      <c r="W182" s="150" t="str">
        <f t="shared" si="168"/>
        <v>AZ13530938</v>
      </c>
      <c r="X182" s="150">
        <f t="shared" si="169"/>
        <v>0</v>
      </c>
      <c r="Y182" s="150">
        <f t="shared" si="170"/>
        <v>83</v>
      </c>
      <c r="Z182" s="150" t="str">
        <f t="shared" si="170"/>
        <v>Not Known</v>
      </c>
      <c r="AA182" s="150" t="str">
        <f t="shared" si="171"/>
        <v xml:space="preserve">Manual </v>
      </c>
      <c r="AB182" s="150" t="str">
        <f t="shared" si="172"/>
        <v>Excess Solid Manual</v>
      </c>
      <c r="AC182" s="150">
        <f t="shared" si="173"/>
        <v>0</v>
      </c>
      <c r="AD182" s="150">
        <f t="shared" si="174"/>
        <v>0</v>
      </c>
      <c r="AE182" s="150" t="str">
        <f t="shared" si="175"/>
        <v>No</v>
      </c>
      <c r="AF182" s="150">
        <f t="shared" si="176"/>
        <v>0</v>
      </c>
      <c r="AG182" s="150">
        <f t="shared" si="177"/>
        <v>0</v>
      </c>
      <c r="AH182" s="150" t="str">
        <f t="shared" si="178"/>
        <v>CC1=NC2(N=C1N)c3cc(Br)ccc3CC24CCCCC4</v>
      </c>
      <c r="AI182" s="150">
        <f t="shared" si="179"/>
        <v>5</v>
      </c>
      <c r="AJ182" s="150">
        <f t="shared" si="180"/>
        <v>100</v>
      </c>
      <c r="AK182" s="150">
        <f t="shared" si="181"/>
        <v>31</v>
      </c>
      <c r="AL182" s="150">
        <f t="shared" si="182"/>
        <v>9.9200999999999997</v>
      </c>
      <c r="AM182" s="150">
        <f t="shared" si="183"/>
        <v>0.10080543542907834</v>
      </c>
      <c r="AN182" s="150">
        <f t="shared" si="184"/>
        <v>0.99980000000000002</v>
      </c>
      <c r="AO182" s="150">
        <f t="shared" si="185"/>
        <v>32</v>
      </c>
      <c r="AP182" s="150">
        <f t="shared" si="186"/>
        <v>60</v>
      </c>
      <c r="AQ182" s="150" t="str">
        <f t="shared" si="187"/>
        <v>UPLC</v>
      </c>
      <c r="AR182" s="150" t="str">
        <f t="shared" si="188"/>
        <v>CH238</v>
      </c>
      <c r="AS182" s="150" t="str">
        <f t="shared" si="189"/>
        <v>Single Wavelength</v>
      </c>
      <c r="AT182" s="150" t="str">
        <f t="shared" si="190"/>
        <v>Chan_238,PC_Miscellaneous,AZD3293 - 0938 int - sol</v>
      </c>
      <c r="AU182" s="150" t="str">
        <f t="shared" si="191"/>
        <v>AZD3293 int</v>
      </c>
      <c r="AV182" s="150" t="str">
        <f t="shared" si="192"/>
        <v>HPLC filter vial</v>
      </c>
      <c r="AW182" s="150">
        <f t="shared" si="193"/>
        <v>500</v>
      </c>
      <c r="AX182" s="150">
        <f t="shared" si="194"/>
        <v>50</v>
      </c>
      <c r="AY182" s="150" t="str">
        <f t="shared" si="195"/>
        <v>Vortex</v>
      </c>
      <c r="AZ182" s="150">
        <f t="shared" si="196"/>
        <v>22</v>
      </c>
      <c r="BA182" s="150">
        <f t="shared" si="197"/>
        <v>20</v>
      </c>
      <c r="BB182" s="150">
        <f t="shared" si="198"/>
        <v>600</v>
      </c>
      <c r="BC182" s="150" t="str">
        <f t="shared" si="199"/>
        <v>Filter Vial</v>
      </c>
      <c r="BD182" s="150">
        <f t="shared" si="200"/>
        <v>40</v>
      </c>
      <c r="BE182" s="150">
        <f t="shared" si="201"/>
        <v>1200</v>
      </c>
      <c r="BF182" s="150" t="str">
        <f t="shared" si="202"/>
        <v>Pipette - PDT</v>
      </c>
      <c r="BG182" s="150">
        <f t="shared" si="203"/>
        <v>50</v>
      </c>
      <c r="BH182" s="150">
        <f t="shared" si="204"/>
        <v>0</v>
      </c>
      <c r="BI182" s="150">
        <f t="shared" si="205"/>
        <v>0</v>
      </c>
      <c r="BJ182" s="150" t="str">
        <f t="shared" si="206"/>
        <v>Yes</v>
      </c>
      <c r="BK182" s="150" t="str">
        <f t="shared" si="207"/>
        <v>Yes</v>
      </c>
      <c r="BL182" s="150" t="str">
        <f t="shared" si="208"/>
        <v>Yes</v>
      </c>
      <c r="BM182" s="150" t="str">
        <f t="shared" si="209"/>
        <v>MeCN:Water (50:50)</v>
      </c>
      <c r="BN182" s="150" t="str">
        <f t="shared" si="210"/>
        <v>Pipette - ADT - 6 channel</v>
      </c>
      <c r="BO182" s="150">
        <f t="shared" si="211"/>
        <v>1200</v>
      </c>
      <c r="BP182" s="150">
        <f t="shared" si="212"/>
        <v>0</v>
      </c>
      <c r="BQ182" s="150" t="str">
        <f t="shared" si="213"/>
        <v>No</v>
      </c>
      <c r="BR182" s="150">
        <f t="shared" si="214"/>
        <v>3</v>
      </c>
      <c r="BS182" s="150">
        <f t="shared" si="215"/>
        <v>1</v>
      </c>
      <c r="BT182" s="150">
        <f t="shared" si="216"/>
        <v>284</v>
      </c>
      <c r="BU182" s="150">
        <f t="shared" si="217"/>
        <v>1</v>
      </c>
    </row>
    <row r="183" spans="1:73" x14ac:dyDescent="0.25">
      <c r="A183" s="1">
        <v>182</v>
      </c>
      <c r="C183" t="str">
        <f t="shared" si="160"/>
        <v/>
      </c>
      <c r="D183" t="str">
        <f t="shared" si="161"/>
        <v/>
      </c>
      <c r="E183" t="str">
        <f t="shared" si="162"/>
        <v/>
      </c>
      <c r="F183" s="56" t="e">
        <f>VLOOKUP(C183,'Experimental Design'!$A$2:$C$25,2)</f>
        <v>#N/A</v>
      </c>
      <c r="G183" s="51">
        <f>'Experimental Description'!$B$51</f>
        <v>284</v>
      </c>
      <c r="H183" s="51">
        <f>'Experimental Description'!$B$52</f>
        <v>1</v>
      </c>
      <c r="I183" t="e">
        <f>VLOOKUP(F183,'Experimental Design'!$B$1:$C$25,2)</f>
        <v>#N/A</v>
      </c>
      <c r="K183" s="59">
        <f>J183*Calibration!$L$17</f>
        <v>0</v>
      </c>
      <c r="L183" s="59" t="s">
        <v>277</v>
      </c>
      <c r="M183" s="51" t="s">
        <v>40</v>
      </c>
      <c r="N183" s="56" t="str">
        <f>IF(K183&lt;0.1,"Below LOD",IF(K183&gt;Calibration!$L$20,IF('Record Sheet'!L183="All in solution","Greater than experimental limits","Within experimental limits"),"Within experimental limits"))</f>
        <v>Below LOD</v>
      </c>
      <c r="O183" s="57" t="e">
        <f>VLOOKUP(F183,'Material Form-Pattern'!$A$4:$D$27,4,TRUE)</f>
        <v>#N/A</v>
      </c>
      <c r="Q183" s="150" t="str">
        <f>CONCATENATE('Experimental Description'!$B$3,"-",'Experimental Description'!$B$2,"-",'Experimental Description'!$B$7,"-",'Experimental Description'!$C$5,"-",'Experimental Description'!$B$6,"-","Line ",'Record Sheet'!A183)</f>
        <v>E17-001679-AZD3293-AZ13530938-310117-1-Line 182</v>
      </c>
      <c r="R183" s="150" t="str">
        <f t="shared" si="163"/>
        <v>AZD3293</v>
      </c>
      <c r="S183" s="150" t="str">
        <f t="shared" si="164"/>
        <v>E17-001679</v>
      </c>
      <c r="T183" s="150" t="str">
        <f t="shared" si="165"/>
        <v>Holly Carter</v>
      </c>
      <c r="U183" s="150" t="str">
        <f t="shared" si="166"/>
        <v>31-01-17</v>
      </c>
      <c r="V183" s="150" t="str">
        <f t="shared" si="167"/>
        <v>1</v>
      </c>
      <c r="W183" s="150" t="str">
        <f t="shared" si="168"/>
        <v>AZ13530938</v>
      </c>
      <c r="X183" s="150">
        <f t="shared" si="169"/>
        <v>0</v>
      </c>
      <c r="Y183" s="150">
        <f t="shared" si="170"/>
        <v>83</v>
      </c>
      <c r="Z183" s="150" t="str">
        <f t="shared" si="170"/>
        <v>Not Known</v>
      </c>
      <c r="AA183" s="150" t="str">
        <f t="shared" si="171"/>
        <v xml:space="preserve">Manual </v>
      </c>
      <c r="AB183" s="150" t="str">
        <f t="shared" si="172"/>
        <v>Excess Solid Manual</v>
      </c>
      <c r="AC183" s="150">
        <f t="shared" si="173"/>
        <v>0</v>
      </c>
      <c r="AD183" s="150">
        <f t="shared" si="174"/>
        <v>0</v>
      </c>
      <c r="AE183" s="150" t="str">
        <f t="shared" si="175"/>
        <v>No</v>
      </c>
      <c r="AF183" s="150">
        <f t="shared" si="176"/>
        <v>0</v>
      </c>
      <c r="AG183" s="150">
        <f t="shared" si="177"/>
        <v>0</v>
      </c>
      <c r="AH183" s="150" t="str">
        <f t="shared" si="178"/>
        <v>CC1=NC2(N=C1N)c3cc(Br)ccc3CC24CCCCC4</v>
      </c>
      <c r="AI183" s="150">
        <f t="shared" si="179"/>
        <v>5</v>
      </c>
      <c r="AJ183" s="150">
        <f t="shared" si="180"/>
        <v>100</v>
      </c>
      <c r="AK183" s="150">
        <f t="shared" si="181"/>
        <v>31</v>
      </c>
      <c r="AL183" s="150">
        <f t="shared" si="182"/>
        <v>9.9200999999999997</v>
      </c>
      <c r="AM183" s="150">
        <f t="shared" si="183"/>
        <v>0.10080543542907834</v>
      </c>
      <c r="AN183" s="150">
        <f t="shared" si="184"/>
        <v>0.99980000000000002</v>
      </c>
      <c r="AO183" s="150">
        <f t="shared" si="185"/>
        <v>32</v>
      </c>
      <c r="AP183" s="150">
        <f t="shared" si="186"/>
        <v>60</v>
      </c>
      <c r="AQ183" s="150" t="str">
        <f t="shared" si="187"/>
        <v>UPLC</v>
      </c>
      <c r="AR183" s="150" t="str">
        <f t="shared" si="188"/>
        <v>CH238</v>
      </c>
      <c r="AS183" s="150" t="str">
        <f t="shared" si="189"/>
        <v>Single Wavelength</v>
      </c>
      <c r="AT183" s="150" t="str">
        <f t="shared" si="190"/>
        <v>Chan_238,PC_Miscellaneous,AZD3293 - 0938 int - sol</v>
      </c>
      <c r="AU183" s="150" t="str">
        <f t="shared" si="191"/>
        <v>AZD3293 int</v>
      </c>
      <c r="AV183" s="150" t="str">
        <f t="shared" si="192"/>
        <v>HPLC filter vial</v>
      </c>
      <c r="AW183" s="150">
        <f t="shared" si="193"/>
        <v>500</v>
      </c>
      <c r="AX183" s="150">
        <f t="shared" si="194"/>
        <v>50</v>
      </c>
      <c r="AY183" s="150" t="str">
        <f t="shared" si="195"/>
        <v>Vortex</v>
      </c>
      <c r="AZ183" s="150">
        <f t="shared" si="196"/>
        <v>22</v>
      </c>
      <c r="BA183" s="150">
        <f t="shared" si="197"/>
        <v>20</v>
      </c>
      <c r="BB183" s="150">
        <f t="shared" si="198"/>
        <v>600</v>
      </c>
      <c r="BC183" s="150" t="str">
        <f t="shared" si="199"/>
        <v>Filter Vial</v>
      </c>
      <c r="BD183" s="150">
        <f t="shared" si="200"/>
        <v>40</v>
      </c>
      <c r="BE183" s="150">
        <f t="shared" si="201"/>
        <v>1200</v>
      </c>
      <c r="BF183" s="150" t="str">
        <f t="shared" si="202"/>
        <v>Pipette - PDT</v>
      </c>
      <c r="BG183" s="150">
        <f t="shared" si="203"/>
        <v>50</v>
      </c>
      <c r="BH183" s="150">
        <f t="shared" si="204"/>
        <v>0</v>
      </c>
      <c r="BI183" s="150">
        <f t="shared" si="205"/>
        <v>0</v>
      </c>
      <c r="BJ183" s="150" t="str">
        <f t="shared" si="206"/>
        <v>Yes</v>
      </c>
      <c r="BK183" s="150" t="str">
        <f t="shared" si="207"/>
        <v>Yes</v>
      </c>
      <c r="BL183" s="150" t="str">
        <f t="shared" si="208"/>
        <v>Yes</v>
      </c>
      <c r="BM183" s="150" t="str">
        <f t="shared" si="209"/>
        <v>MeCN:Water (50:50)</v>
      </c>
      <c r="BN183" s="150" t="str">
        <f t="shared" si="210"/>
        <v>Pipette - ADT - 6 channel</v>
      </c>
      <c r="BO183" s="150">
        <f t="shared" si="211"/>
        <v>1200</v>
      </c>
      <c r="BP183" s="150">
        <f t="shared" si="212"/>
        <v>0</v>
      </c>
      <c r="BQ183" s="150" t="str">
        <f t="shared" si="213"/>
        <v>No</v>
      </c>
      <c r="BR183" s="150">
        <f t="shared" si="214"/>
        <v>3</v>
      </c>
      <c r="BS183" s="150">
        <f t="shared" si="215"/>
        <v>1</v>
      </c>
      <c r="BT183" s="150">
        <f t="shared" si="216"/>
        <v>284</v>
      </c>
      <c r="BU183" s="150">
        <f t="shared" si="217"/>
        <v>1</v>
      </c>
    </row>
    <row r="184" spans="1:73" x14ac:dyDescent="0.25">
      <c r="A184" s="1">
        <v>183</v>
      </c>
      <c r="C184" t="str">
        <f t="shared" si="160"/>
        <v/>
      </c>
      <c r="D184" t="str">
        <f t="shared" si="161"/>
        <v/>
      </c>
      <c r="E184" t="str">
        <f t="shared" si="162"/>
        <v/>
      </c>
      <c r="F184" s="56" t="e">
        <f>VLOOKUP(C184,'Experimental Design'!$A$2:$C$25,2)</f>
        <v>#N/A</v>
      </c>
      <c r="G184" s="51">
        <f>'Experimental Description'!$B$51</f>
        <v>284</v>
      </c>
      <c r="H184" s="51">
        <f>'Experimental Description'!$B$52</f>
        <v>1</v>
      </c>
      <c r="I184" t="e">
        <f>VLOOKUP(F184,'Experimental Design'!$B$1:$C$25,2)</f>
        <v>#N/A</v>
      </c>
      <c r="K184" s="59">
        <f>J184*Calibration!$L$17</f>
        <v>0</v>
      </c>
      <c r="L184" s="59" t="s">
        <v>277</v>
      </c>
      <c r="M184" s="51" t="s">
        <v>40</v>
      </c>
      <c r="N184" s="56" t="str">
        <f>IF(K184&lt;0.1,"Below LOD",IF(K184&gt;Calibration!$L$20,IF('Record Sheet'!L184="All in solution","Greater than experimental limits","Within experimental limits"),"Within experimental limits"))</f>
        <v>Below LOD</v>
      </c>
      <c r="O184" s="57" t="e">
        <f>VLOOKUP(F184,'Material Form-Pattern'!$A$4:$D$27,4,TRUE)</f>
        <v>#N/A</v>
      </c>
      <c r="Q184" s="150" t="str">
        <f>CONCATENATE('Experimental Description'!$B$3,"-",'Experimental Description'!$B$2,"-",'Experimental Description'!$B$7,"-",'Experimental Description'!$C$5,"-",'Experimental Description'!$B$6,"-","Line ",'Record Sheet'!A184)</f>
        <v>E17-001679-AZD3293-AZ13530938-310117-1-Line 183</v>
      </c>
      <c r="R184" s="150" t="str">
        <f t="shared" si="163"/>
        <v>AZD3293</v>
      </c>
      <c r="S184" s="150" t="str">
        <f t="shared" si="164"/>
        <v>E17-001679</v>
      </c>
      <c r="T184" s="150" t="str">
        <f t="shared" si="165"/>
        <v>Holly Carter</v>
      </c>
      <c r="U184" s="150" t="str">
        <f t="shared" si="166"/>
        <v>31-01-17</v>
      </c>
      <c r="V184" s="150" t="str">
        <f t="shared" si="167"/>
        <v>1</v>
      </c>
      <c r="W184" s="150" t="str">
        <f t="shared" si="168"/>
        <v>AZ13530938</v>
      </c>
      <c r="X184" s="150">
        <f t="shared" si="169"/>
        <v>0</v>
      </c>
      <c r="Y184" s="150">
        <f t="shared" si="170"/>
        <v>83</v>
      </c>
      <c r="Z184" s="150" t="str">
        <f t="shared" si="170"/>
        <v>Not Known</v>
      </c>
      <c r="AA184" s="150" t="str">
        <f t="shared" si="171"/>
        <v xml:space="preserve">Manual </v>
      </c>
      <c r="AB184" s="150" t="str">
        <f t="shared" si="172"/>
        <v>Excess Solid Manual</v>
      </c>
      <c r="AC184" s="150">
        <f t="shared" si="173"/>
        <v>0</v>
      </c>
      <c r="AD184" s="150">
        <f t="shared" si="174"/>
        <v>0</v>
      </c>
      <c r="AE184" s="150" t="str">
        <f t="shared" si="175"/>
        <v>No</v>
      </c>
      <c r="AF184" s="150">
        <f t="shared" si="176"/>
        <v>0</v>
      </c>
      <c r="AG184" s="150">
        <f t="shared" si="177"/>
        <v>0</v>
      </c>
      <c r="AH184" s="150" t="str">
        <f t="shared" si="178"/>
        <v>CC1=NC2(N=C1N)c3cc(Br)ccc3CC24CCCCC4</v>
      </c>
      <c r="AI184" s="150">
        <f t="shared" si="179"/>
        <v>5</v>
      </c>
      <c r="AJ184" s="150">
        <f t="shared" si="180"/>
        <v>100</v>
      </c>
      <c r="AK184" s="150">
        <f t="shared" si="181"/>
        <v>31</v>
      </c>
      <c r="AL184" s="150">
        <f t="shared" si="182"/>
        <v>9.9200999999999997</v>
      </c>
      <c r="AM184" s="150">
        <f t="shared" si="183"/>
        <v>0.10080543542907834</v>
      </c>
      <c r="AN184" s="150">
        <f t="shared" si="184"/>
        <v>0.99980000000000002</v>
      </c>
      <c r="AO184" s="150">
        <f t="shared" si="185"/>
        <v>32</v>
      </c>
      <c r="AP184" s="150">
        <f t="shared" si="186"/>
        <v>60</v>
      </c>
      <c r="AQ184" s="150" t="str">
        <f t="shared" si="187"/>
        <v>UPLC</v>
      </c>
      <c r="AR184" s="150" t="str">
        <f t="shared" si="188"/>
        <v>CH238</v>
      </c>
      <c r="AS184" s="150" t="str">
        <f t="shared" si="189"/>
        <v>Single Wavelength</v>
      </c>
      <c r="AT184" s="150" t="str">
        <f t="shared" si="190"/>
        <v>Chan_238,PC_Miscellaneous,AZD3293 - 0938 int - sol</v>
      </c>
      <c r="AU184" s="150" t="str">
        <f t="shared" si="191"/>
        <v>AZD3293 int</v>
      </c>
      <c r="AV184" s="150" t="str">
        <f t="shared" si="192"/>
        <v>HPLC filter vial</v>
      </c>
      <c r="AW184" s="150">
        <f t="shared" si="193"/>
        <v>500</v>
      </c>
      <c r="AX184" s="150">
        <f t="shared" si="194"/>
        <v>50</v>
      </c>
      <c r="AY184" s="150" t="str">
        <f t="shared" si="195"/>
        <v>Vortex</v>
      </c>
      <c r="AZ184" s="150">
        <f t="shared" si="196"/>
        <v>22</v>
      </c>
      <c r="BA184" s="150">
        <f t="shared" si="197"/>
        <v>20</v>
      </c>
      <c r="BB184" s="150">
        <f t="shared" si="198"/>
        <v>600</v>
      </c>
      <c r="BC184" s="150" t="str">
        <f t="shared" si="199"/>
        <v>Filter Vial</v>
      </c>
      <c r="BD184" s="150">
        <f t="shared" si="200"/>
        <v>40</v>
      </c>
      <c r="BE184" s="150">
        <f t="shared" si="201"/>
        <v>1200</v>
      </c>
      <c r="BF184" s="150" t="str">
        <f t="shared" si="202"/>
        <v>Pipette - PDT</v>
      </c>
      <c r="BG184" s="150">
        <f t="shared" si="203"/>
        <v>50</v>
      </c>
      <c r="BH184" s="150">
        <f t="shared" si="204"/>
        <v>0</v>
      </c>
      <c r="BI184" s="150">
        <f t="shared" si="205"/>
        <v>0</v>
      </c>
      <c r="BJ184" s="150" t="str">
        <f t="shared" si="206"/>
        <v>Yes</v>
      </c>
      <c r="BK184" s="150" t="str">
        <f t="shared" si="207"/>
        <v>Yes</v>
      </c>
      <c r="BL184" s="150" t="str">
        <f t="shared" si="208"/>
        <v>Yes</v>
      </c>
      <c r="BM184" s="150" t="str">
        <f t="shared" si="209"/>
        <v>MeCN:Water (50:50)</v>
      </c>
      <c r="BN184" s="150" t="str">
        <f t="shared" si="210"/>
        <v>Pipette - ADT - 6 channel</v>
      </c>
      <c r="BO184" s="150">
        <f t="shared" si="211"/>
        <v>1200</v>
      </c>
      <c r="BP184" s="150">
        <f t="shared" si="212"/>
        <v>0</v>
      </c>
      <c r="BQ184" s="150" t="str">
        <f t="shared" si="213"/>
        <v>No</v>
      </c>
      <c r="BR184" s="150">
        <f t="shared" si="214"/>
        <v>3</v>
      </c>
      <c r="BS184" s="150">
        <f t="shared" si="215"/>
        <v>1</v>
      </c>
      <c r="BT184" s="150">
        <f t="shared" si="216"/>
        <v>284</v>
      </c>
      <c r="BU184" s="150">
        <f t="shared" si="217"/>
        <v>1</v>
      </c>
    </row>
    <row r="185" spans="1:73" x14ac:dyDescent="0.25">
      <c r="A185" s="1">
        <v>184</v>
      </c>
      <c r="C185" t="str">
        <f t="shared" si="160"/>
        <v/>
      </c>
      <c r="D185" t="str">
        <f t="shared" si="161"/>
        <v/>
      </c>
      <c r="E185" t="str">
        <f t="shared" si="162"/>
        <v/>
      </c>
      <c r="F185" s="56" t="e">
        <f>VLOOKUP(C185,'Experimental Design'!$A$2:$C$25,2)</f>
        <v>#N/A</v>
      </c>
      <c r="G185" s="51">
        <f>'Experimental Description'!$B$51</f>
        <v>284</v>
      </c>
      <c r="H185" s="51">
        <f>'Experimental Description'!$B$52</f>
        <v>1</v>
      </c>
      <c r="I185" t="e">
        <f>VLOOKUP(F185,'Experimental Design'!$B$1:$C$25,2)</f>
        <v>#N/A</v>
      </c>
      <c r="K185" s="59">
        <f>J185*Calibration!$L$17</f>
        <v>0</v>
      </c>
      <c r="L185" s="59" t="s">
        <v>277</v>
      </c>
      <c r="M185" s="51" t="s">
        <v>40</v>
      </c>
      <c r="N185" s="56" t="str">
        <f>IF(K185&lt;0.1,"Below LOD",IF(K185&gt;Calibration!$L$20,IF('Record Sheet'!L185="All in solution","Greater than experimental limits","Within experimental limits"),"Within experimental limits"))</f>
        <v>Below LOD</v>
      </c>
      <c r="O185" s="57" t="e">
        <f>VLOOKUP(F185,'Material Form-Pattern'!$A$4:$D$27,4,TRUE)</f>
        <v>#N/A</v>
      </c>
      <c r="Q185" s="150" t="str">
        <f>CONCATENATE('Experimental Description'!$B$3,"-",'Experimental Description'!$B$2,"-",'Experimental Description'!$B$7,"-",'Experimental Description'!$C$5,"-",'Experimental Description'!$B$6,"-","Line ",'Record Sheet'!A185)</f>
        <v>E17-001679-AZD3293-AZ13530938-310117-1-Line 184</v>
      </c>
      <c r="R185" s="150" t="str">
        <f t="shared" si="163"/>
        <v>AZD3293</v>
      </c>
      <c r="S185" s="150" t="str">
        <f t="shared" si="164"/>
        <v>E17-001679</v>
      </c>
      <c r="T185" s="150" t="str">
        <f t="shared" si="165"/>
        <v>Holly Carter</v>
      </c>
      <c r="U185" s="150" t="str">
        <f t="shared" si="166"/>
        <v>31-01-17</v>
      </c>
      <c r="V185" s="150" t="str">
        <f t="shared" si="167"/>
        <v>1</v>
      </c>
      <c r="W185" s="150" t="str">
        <f t="shared" si="168"/>
        <v>AZ13530938</v>
      </c>
      <c r="X185" s="150">
        <f t="shared" si="169"/>
        <v>0</v>
      </c>
      <c r="Y185" s="150">
        <f t="shared" si="170"/>
        <v>83</v>
      </c>
      <c r="Z185" s="150" t="str">
        <f t="shared" si="170"/>
        <v>Not Known</v>
      </c>
      <c r="AA185" s="150" t="str">
        <f t="shared" si="171"/>
        <v xml:space="preserve">Manual </v>
      </c>
      <c r="AB185" s="150" t="str">
        <f t="shared" si="172"/>
        <v>Excess Solid Manual</v>
      </c>
      <c r="AC185" s="150">
        <f t="shared" si="173"/>
        <v>0</v>
      </c>
      <c r="AD185" s="150">
        <f t="shared" si="174"/>
        <v>0</v>
      </c>
      <c r="AE185" s="150" t="str">
        <f t="shared" si="175"/>
        <v>No</v>
      </c>
      <c r="AF185" s="150">
        <f t="shared" si="176"/>
        <v>0</v>
      </c>
      <c r="AG185" s="150">
        <f t="shared" si="177"/>
        <v>0</v>
      </c>
      <c r="AH185" s="150" t="str">
        <f t="shared" si="178"/>
        <v>CC1=NC2(N=C1N)c3cc(Br)ccc3CC24CCCCC4</v>
      </c>
      <c r="AI185" s="150">
        <f t="shared" si="179"/>
        <v>5</v>
      </c>
      <c r="AJ185" s="150">
        <f t="shared" si="180"/>
        <v>100</v>
      </c>
      <c r="AK185" s="150">
        <f t="shared" si="181"/>
        <v>31</v>
      </c>
      <c r="AL185" s="150">
        <f t="shared" si="182"/>
        <v>9.9200999999999997</v>
      </c>
      <c r="AM185" s="150">
        <f t="shared" si="183"/>
        <v>0.10080543542907834</v>
      </c>
      <c r="AN185" s="150">
        <f t="shared" si="184"/>
        <v>0.99980000000000002</v>
      </c>
      <c r="AO185" s="150">
        <f t="shared" si="185"/>
        <v>32</v>
      </c>
      <c r="AP185" s="150">
        <f t="shared" si="186"/>
        <v>60</v>
      </c>
      <c r="AQ185" s="150" t="str">
        <f t="shared" si="187"/>
        <v>UPLC</v>
      </c>
      <c r="AR185" s="150" t="str">
        <f t="shared" si="188"/>
        <v>CH238</v>
      </c>
      <c r="AS185" s="150" t="str">
        <f t="shared" si="189"/>
        <v>Single Wavelength</v>
      </c>
      <c r="AT185" s="150" t="str">
        <f t="shared" si="190"/>
        <v>Chan_238,PC_Miscellaneous,AZD3293 - 0938 int - sol</v>
      </c>
      <c r="AU185" s="150" t="str">
        <f t="shared" si="191"/>
        <v>AZD3293 int</v>
      </c>
      <c r="AV185" s="150" t="str">
        <f t="shared" si="192"/>
        <v>HPLC filter vial</v>
      </c>
      <c r="AW185" s="150">
        <f t="shared" si="193"/>
        <v>500</v>
      </c>
      <c r="AX185" s="150">
        <f t="shared" si="194"/>
        <v>50</v>
      </c>
      <c r="AY185" s="150" t="str">
        <f t="shared" si="195"/>
        <v>Vortex</v>
      </c>
      <c r="AZ185" s="150">
        <f t="shared" si="196"/>
        <v>22</v>
      </c>
      <c r="BA185" s="150">
        <f t="shared" si="197"/>
        <v>20</v>
      </c>
      <c r="BB185" s="150">
        <f t="shared" si="198"/>
        <v>600</v>
      </c>
      <c r="BC185" s="150" t="str">
        <f t="shared" si="199"/>
        <v>Filter Vial</v>
      </c>
      <c r="BD185" s="150">
        <f t="shared" si="200"/>
        <v>40</v>
      </c>
      <c r="BE185" s="150">
        <f t="shared" si="201"/>
        <v>1200</v>
      </c>
      <c r="BF185" s="150" t="str">
        <f t="shared" si="202"/>
        <v>Pipette - PDT</v>
      </c>
      <c r="BG185" s="150">
        <f t="shared" si="203"/>
        <v>50</v>
      </c>
      <c r="BH185" s="150">
        <f t="shared" si="204"/>
        <v>0</v>
      </c>
      <c r="BI185" s="150">
        <f t="shared" si="205"/>
        <v>0</v>
      </c>
      <c r="BJ185" s="150" t="str">
        <f t="shared" si="206"/>
        <v>Yes</v>
      </c>
      <c r="BK185" s="150" t="str">
        <f t="shared" si="207"/>
        <v>Yes</v>
      </c>
      <c r="BL185" s="150" t="str">
        <f t="shared" si="208"/>
        <v>Yes</v>
      </c>
      <c r="BM185" s="150" t="str">
        <f t="shared" si="209"/>
        <v>MeCN:Water (50:50)</v>
      </c>
      <c r="BN185" s="150" t="str">
        <f t="shared" si="210"/>
        <v>Pipette - ADT - 6 channel</v>
      </c>
      <c r="BO185" s="150">
        <f t="shared" si="211"/>
        <v>1200</v>
      </c>
      <c r="BP185" s="150">
        <f t="shared" si="212"/>
        <v>0</v>
      </c>
      <c r="BQ185" s="150" t="str">
        <f t="shared" si="213"/>
        <v>No</v>
      </c>
      <c r="BR185" s="150">
        <f t="shared" si="214"/>
        <v>3</v>
      </c>
      <c r="BS185" s="150">
        <f t="shared" si="215"/>
        <v>1</v>
      </c>
      <c r="BT185" s="150">
        <f t="shared" si="216"/>
        <v>284</v>
      </c>
      <c r="BU185" s="150">
        <f t="shared" si="217"/>
        <v>1</v>
      </c>
    </row>
    <row r="186" spans="1:73" x14ac:dyDescent="0.25">
      <c r="A186" s="1">
        <v>185</v>
      </c>
      <c r="C186" t="str">
        <f t="shared" si="160"/>
        <v/>
      </c>
      <c r="D186" t="str">
        <f t="shared" si="161"/>
        <v/>
      </c>
      <c r="E186" t="str">
        <f t="shared" si="162"/>
        <v/>
      </c>
      <c r="F186" s="56" t="e">
        <f>VLOOKUP(C186,'Experimental Design'!$A$2:$C$25,2)</f>
        <v>#N/A</v>
      </c>
      <c r="G186" s="51">
        <f>'Experimental Description'!$B$51</f>
        <v>284</v>
      </c>
      <c r="H186" s="51">
        <f>'Experimental Description'!$B$52</f>
        <v>1</v>
      </c>
      <c r="I186" t="e">
        <f>VLOOKUP(F186,'Experimental Design'!$B$1:$C$25,2)</f>
        <v>#N/A</v>
      </c>
      <c r="K186" s="59">
        <f>J186*Calibration!$L$17</f>
        <v>0</v>
      </c>
      <c r="L186" s="59" t="s">
        <v>277</v>
      </c>
      <c r="M186" s="51" t="s">
        <v>40</v>
      </c>
      <c r="N186" s="56" t="str">
        <f>IF(K186&lt;0.1,"Below LOD",IF(K186&gt;Calibration!$L$20,IF('Record Sheet'!L186="All in solution","Greater than experimental limits","Within experimental limits"),"Within experimental limits"))</f>
        <v>Below LOD</v>
      </c>
      <c r="O186" s="57" t="e">
        <f>VLOOKUP(F186,'Material Form-Pattern'!$A$4:$D$27,4,TRUE)</f>
        <v>#N/A</v>
      </c>
      <c r="Q186" s="150" t="str">
        <f>CONCATENATE('Experimental Description'!$B$3,"-",'Experimental Description'!$B$2,"-",'Experimental Description'!$B$7,"-",'Experimental Description'!$C$5,"-",'Experimental Description'!$B$6,"-","Line ",'Record Sheet'!A186)</f>
        <v>E17-001679-AZD3293-AZ13530938-310117-1-Line 185</v>
      </c>
      <c r="R186" s="150" t="str">
        <f t="shared" si="163"/>
        <v>AZD3293</v>
      </c>
      <c r="S186" s="150" t="str">
        <f t="shared" si="164"/>
        <v>E17-001679</v>
      </c>
      <c r="T186" s="150" t="str">
        <f t="shared" si="165"/>
        <v>Holly Carter</v>
      </c>
      <c r="U186" s="150" t="str">
        <f t="shared" si="166"/>
        <v>31-01-17</v>
      </c>
      <c r="V186" s="150" t="str">
        <f t="shared" si="167"/>
        <v>1</v>
      </c>
      <c r="W186" s="150" t="str">
        <f t="shared" si="168"/>
        <v>AZ13530938</v>
      </c>
      <c r="X186" s="150">
        <f t="shared" si="169"/>
        <v>0</v>
      </c>
      <c r="Y186" s="150">
        <f t="shared" si="170"/>
        <v>83</v>
      </c>
      <c r="Z186" s="150" t="str">
        <f t="shared" si="170"/>
        <v>Not Known</v>
      </c>
      <c r="AA186" s="150" t="str">
        <f t="shared" si="171"/>
        <v xml:space="preserve">Manual </v>
      </c>
      <c r="AB186" s="150" t="str">
        <f t="shared" si="172"/>
        <v>Excess Solid Manual</v>
      </c>
      <c r="AC186" s="150">
        <f t="shared" si="173"/>
        <v>0</v>
      </c>
      <c r="AD186" s="150">
        <f t="shared" si="174"/>
        <v>0</v>
      </c>
      <c r="AE186" s="150" t="str">
        <f t="shared" si="175"/>
        <v>No</v>
      </c>
      <c r="AF186" s="150">
        <f t="shared" si="176"/>
        <v>0</v>
      </c>
      <c r="AG186" s="150">
        <f t="shared" si="177"/>
        <v>0</v>
      </c>
      <c r="AH186" s="150" t="str">
        <f t="shared" si="178"/>
        <v>CC1=NC2(N=C1N)c3cc(Br)ccc3CC24CCCCC4</v>
      </c>
      <c r="AI186" s="150">
        <f t="shared" si="179"/>
        <v>5</v>
      </c>
      <c r="AJ186" s="150">
        <f t="shared" si="180"/>
        <v>100</v>
      </c>
      <c r="AK186" s="150">
        <f t="shared" si="181"/>
        <v>31</v>
      </c>
      <c r="AL186" s="150">
        <f t="shared" si="182"/>
        <v>9.9200999999999997</v>
      </c>
      <c r="AM186" s="150">
        <f t="shared" si="183"/>
        <v>0.10080543542907834</v>
      </c>
      <c r="AN186" s="150">
        <f t="shared" si="184"/>
        <v>0.99980000000000002</v>
      </c>
      <c r="AO186" s="150">
        <f t="shared" si="185"/>
        <v>32</v>
      </c>
      <c r="AP186" s="150">
        <f t="shared" si="186"/>
        <v>60</v>
      </c>
      <c r="AQ186" s="150" t="str">
        <f t="shared" si="187"/>
        <v>UPLC</v>
      </c>
      <c r="AR186" s="150" t="str">
        <f t="shared" si="188"/>
        <v>CH238</v>
      </c>
      <c r="AS186" s="150" t="str">
        <f t="shared" si="189"/>
        <v>Single Wavelength</v>
      </c>
      <c r="AT186" s="150" t="str">
        <f t="shared" si="190"/>
        <v>Chan_238,PC_Miscellaneous,AZD3293 - 0938 int - sol</v>
      </c>
      <c r="AU186" s="150" t="str">
        <f t="shared" si="191"/>
        <v>AZD3293 int</v>
      </c>
      <c r="AV186" s="150" t="str">
        <f t="shared" si="192"/>
        <v>HPLC filter vial</v>
      </c>
      <c r="AW186" s="150">
        <f t="shared" si="193"/>
        <v>500</v>
      </c>
      <c r="AX186" s="150">
        <f t="shared" si="194"/>
        <v>50</v>
      </c>
      <c r="AY186" s="150" t="str">
        <f t="shared" si="195"/>
        <v>Vortex</v>
      </c>
      <c r="AZ186" s="150">
        <f t="shared" si="196"/>
        <v>22</v>
      </c>
      <c r="BA186" s="150">
        <f t="shared" si="197"/>
        <v>20</v>
      </c>
      <c r="BB186" s="150">
        <f t="shared" si="198"/>
        <v>600</v>
      </c>
      <c r="BC186" s="150" t="str">
        <f t="shared" si="199"/>
        <v>Filter Vial</v>
      </c>
      <c r="BD186" s="150">
        <f t="shared" si="200"/>
        <v>40</v>
      </c>
      <c r="BE186" s="150">
        <f t="shared" si="201"/>
        <v>1200</v>
      </c>
      <c r="BF186" s="150" t="str">
        <f t="shared" si="202"/>
        <v>Pipette - PDT</v>
      </c>
      <c r="BG186" s="150">
        <f t="shared" si="203"/>
        <v>50</v>
      </c>
      <c r="BH186" s="150">
        <f t="shared" si="204"/>
        <v>0</v>
      </c>
      <c r="BI186" s="150">
        <f t="shared" si="205"/>
        <v>0</v>
      </c>
      <c r="BJ186" s="150" t="str">
        <f t="shared" si="206"/>
        <v>Yes</v>
      </c>
      <c r="BK186" s="150" t="str">
        <f t="shared" si="207"/>
        <v>Yes</v>
      </c>
      <c r="BL186" s="150" t="str">
        <f t="shared" si="208"/>
        <v>Yes</v>
      </c>
      <c r="BM186" s="150" t="str">
        <f t="shared" si="209"/>
        <v>MeCN:Water (50:50)</v>
      </c>
      <c r="BN186" s="150" t="str">
        <f t="shared" si="210"/>
        <v>Pipette - ADT - 6 channel</v>
      </c>
      <c r="BO186" s="150">
        <f t="shared" si="211"/>
        <v>1200</v>
      </c>
      <c r="BP186" s="150">
        <f t="shared" si="212"/>
        <v>0</v>
      </c>
      <c r="BQ186" s="150" t="str">
        <f t="shared" si="213"/>
        <v>No</v>
      </c>
      <c r="BR186" s="150">
        <f t="shared" si="214"/>
        <v>3</v>
      </c>
      <c r="BS186" s="150">
        <f t="shared" si="215"/>
        <v>1</v>
      </c>
      <c r="BT186" s="150">
        <f t="shared" si="216"/>
        <v>284</v>
      </c>
      <c r="BU186" s="150">
        <f t="shared" si="217"/>
        <v>1</v>
      </c>
    </row>
    <row r="187" spans="1:73" x14ac:dyDescent="0.25">
      <c r="A187" s="1">
        <v>186</v>
      </c>
      <c r="C187" t="str">
        <f t="shared" si="160"/>
        <v/>
      </c>
      <c r="D187" t="str">
        <f t="shared" si="161"/>
        <v/>
      </c>
      <c r="E187" t="str">
        <f t="shared" si="162"/>
        <v/>
      </c>
      <c r="F187" s="56" t="e">
        <f>VLOOKUP(C187,'Experimental Design'!$A$2:$C$25,2)</f>
        <v>#N/A</v>
      </c>
      <c r="G187" s="51">
        <f>'Experimental Description'!$B$51</f>
        <v>284</v>
      </c>
      <c r="H187" s="51">
        <f>'Experimental Description'!$B$52</f>
        <v>1</v>
      </c>
      <c r="I187" t="e">
        <f>VLOOKUP(F187,'Experimental Design'!$B$1:$C$25,2)</f>
        <v>#N/A</v>
      </c>
      <c r="K187" s="59">
        <f>J187*Calibration!$L$17</f>
        <v>0</v>
      </c>
      <c r="L187" s="59" t="s">
        <v>277</v>
      </c>
      <c r="M187" s="51" t="s">
        <v>40</v>
      </c>
      <c r="N187" s="56" t="str">
        <f>IF(K187&lt;0.1,"Below LOD",IF(K187&gt;Calibration!$L$20,IF('Record Sheet'!L187="All in solution","Greater than experimental limits","Within experimental limits"),"Within experimental limits"))</f>
        <v>Below LOD</v>
      </c>
      <c r="O187" s="57" t="e">
        <f>VLOOKUP(F187,'Material Form-Pattern'!$A$4:$D$27,4,TRUE)</f>
        <v>#N/A</v>
      </c>
      <c r="Q187" s="150" t="str">
        <f>CONCATENATE('Experimental Description'!$B$3,"-",'Experimental Description'!$B$2,"-",'Experimental Description'!$B$7,"-",'Experimental Description'!$C$5,"-",'Experimental Description'!$B$6,"-","Line ",'Record Sheet'!A187)</f>
        <v>E17-001679-AZD3293-AZ13530938-310117-1-Line 186</v>
      </c>
      <c r="R187" s="150" t="str">
        <f t="shared" si="163"/>
        <v>AZD3293</v>
      </c>
      <c r="S187" s="150" t="str">
        <f t="shared" si="164"/>
        <v>E17-001679</v>
      </c>
      <c r="T187" s="150" t="str">
        <f t="shared" si="165"/>
        <v>Holly Carter</v>
      </c>
      <c r="U187" s="150" t="str">
        <f t="shared" si="166"/>
        <v>31-01-17</v>
      </c>
      <c r="V187" s="150" t="str">
        <f t="shared" si="167"/>
        <v>1</v>
      </c>
      <c r="W187" s="150" t="str">
        <f t="shared" si="168"/>
        <v>AZ13530938</v>
      </c>
      <c r="X187" s="150">
        <f t="shared" si="169"/>
        <v>0</v>
      </c>
      <c r="Y187" s="150">
        <f t="shared" si="170"/>
        <v>83</v>
      </c>
      <c r="Z187" s="150" t="str">
        <f t="shared" si="170"/>
        <v>Not Known</v>
      </c>
      <c r="AA187" s="150" t="str">
        <f t="shared" si="171"/>
        <v xml:space="preserve">Manual </v>
      </c>
      <c r="AB187" s="150" t="str">
        <f t="shared" si="172"/>
        <v>Excess Solid Manual</v>
      </c>
      <c r="AC187" s="150">
        <f t="shared" si="173"/>
        <v>0</v>
      </c>
      <c r="AD187" s="150">
        <f t="shared" si="174"/>
        <v>0</v>
      </c>
      <c r="AE187" s="150" t="str">
        <f t="shared" si="175"/>
        <v>No</v>
      </c>
      <c r="AF187" s="150">
        <f t="shared" si="176"/>
        <v>0</v>
      </c>
      <c r="AG187" s="150">
        <f t="shared" si="177"/>
        <v>0</v>
      </c>
      <c r="AH187" s="150" t="str">
        <f t="shared" si="178"/>
        <v>CC1=NC2(N=C1N)c3cc(Br)ccc3CC24CCCCC4</v>
      </c>
      <c r="AI187" s="150">
        <f t="shared" si="179"/>
        <v>5</v>
      </c>
      <c r="AJ187" s="150">
        <f t="shared" si="180"/>
        <v>100</v>
      </c>
      <c r="AK187" s="150">
        <f t="shared" si="181"/>
        <v>31</v>
      </c>
      <c r="AL187" s="150">
        <f t="shared" si="182"/>
        <v>9.9200999999999997</v>
      </c>
      <c r="AM187" s="150">
        <f t="shared" si="183"/>
        <v>0.10080543542907834</v>
      </c>
      <c r="AN187" s="150">
        <f t="shared" si="184"/>
        <v>0.99980000000000002</v>
      </c>
      <c r="AO187" s="150">
        <f t="shared" si="185"/>
        <v>32</v>
      </c>
      <c r="AP187" s="150">
        <f t="shared" si="186"/>
        <v>60</v>
      </c>
      <c r="AQ187" s="150" t="str">
        <f t="shared" si="187"/>
        <v>UPLC</v>
      </c>
      <c r="AR187" s="150" t="str">
        <f t="shared" si="188"/>
        <v>CH238</v>
      </c>
      <c r="AS187" s="150" t="str">
        <f t="shared" si="189"/>
        <v>Single Wavelength</v>
      </c>
      <c r="AT187" s="150" t="str">
        <f t="shared" si="190"/>
        <v>Chan_238,PC_Miscellaneous,AZD3293 - 0938 int - sol</v>
      </c>
      <c r="AU187" s="150" t="str">
        <f t="shared" si="191"/>
        <v>AZD3293 int</v>
      </c>
      <c r="AV187" s="150" t="str">
        <f t="shared" si="192"/>
        <v>HPLC filter vial</v>
      </c>
      <c r="AW187" s="150">
        <f t="shared" si="193"/>
        <v>500</v>
      </c>
      <c r="AX187" s="150">
        <f t="shared" si="194"/>
        <v>50</v>
      </c>
      <c r="AY187" s="150" t="str">
        <f t="shared" si="195"/>
        <v>Vortex</v>
      </c>
      <c r="AZ187" s="150">
        <f t="shared" si="196"/>
        <v>22</v>
      </c>
      <c r="BA187" s="150">
        <f t="shared" si="197"/>
        <v>20</v>
      </c>
      <c r="BB187" s="150">
        <f t="shared" si="198"/>
        <v>600</v>
      </c>
      <c r="BC187" s="150" t="str">
        <f t="shared" si="199"/>
        <v>Filter Vial</v>
      </c>
      <c r="BD187" s="150">
        <f t="shared" si="200"/>
        <v>40</v>
      </c>
      <c r="BE187" s="150">
        <f t="shared" si="201"/>
        <v>1200</v>
      </c>
      <c r="BF187" s="150" t="str">
        <f t="shared" si="202"/>
        <v>Pipette - PDT</v>
      </c>
      <c r="BG187" s="150">
        <f t="shared" si="203"/>
        <v>50</v>
      </c>
      <c r="BH187" s="150">
        <f t="shared" si="204"/>
        <v>0</v>
      </c>
      <c r="BI187" s="150">
        <f t="shared" si="205"/>
        <v>0</v>
      </c>
      <c r="BJ187" s="150" t="str">
        <f t="shared" si="206"/>
        <v>Yes</v>
      </c>
      <c r="BK187" s="150" t="str">
        <f t="shared" si="207"/>
        <v>Yes</v>
      </c>
      <c r="BL187" s="150" t="str">
        <f t="shared" si="208"/>
        <v>Yes</v>
      </c>
      <c r="BM187" s="150" t="str">
        <f t="shared" si="209"/>
        <v>MeCN:Water (50:50)</v>
      </c>
      <c r="BN187" s="150" t="str">
        <f t="shared" si="210"/>
        <v>Pipette - ADT - 6 channel</v>
      </c>
      <c r="BO187" s="150">
        <f t="shared" si="211"/>
        <v>1200</v>
      </c>
      <c r="BP187" s="150">
        <f t="shared" si="212"/>
        <v>0</v>
      </c>
      <c r="BQ187" s="150" t="str">
        <f t="shared" si="213"/>
        <v>No</v>
      </c>
      <c r="BR187" s="150">
        <f t="shared" si="214"/>
        <v>3</v>
      </c>
      <c r="BS187" s="150">
        <f t="shared" si="215"/>
        <v>1</v>
      </c>
      <c r="BT187" s="150">
        <f t="shared" si="216"/>
        <v>284</v>
      </c>
      <c r="BU187" s="150">
        <f t="shared" si="217"/>
        <v>1</v>
      </c>
    </row>
    <row r="188" spans="1:73" x14ac:dyDescent="0.25">
      <c r="A188" s="1">
        <v>187</v>
      </c>
      <c r="C188" t="str">
        <f t="shared" si="160"/>
        <v/>
      </c>
      <c r="D188" t="str">
        <f t="shared" si="161"/>
        <v/>
      </c>
      <c r="E188" t="str">
        <f t="shared" si="162"/>
        <v/>
      </c>
      <c r="F188" s="56" t="e">
        <f>VLOOKUP(C188,'Experimental Design'!$A$2:$C$25,2)</f>
        <v>#N/A</v>
      </c>
      <c r="G188" s="51">
        <f>'Experimental Description'!$B$51</f>
        <v>284</v>
      </c>
      <c r="H188" s="51">
        <f>'Experimental Description'!$B$52</f>
        <v>1</v>
      </c>
      <c r="I188" t="e">
        <f>VLOOKUP(F188,'Experimental Design'!$B$1:$C$25,2)</f>
        <v>#N/A</v>
      </c>
      <c r="K188" s="59">
        <f>J188*Calibration!$L$17</f>
        <v>0</v>
      </c>
      <c r="L188" s="59" t="s">
        <v>277</v>
      </c>
      <c r="M188" s="51" t="s">
        <v>40</v>
      </c>
      <c r="N188" s="56" t="str">
        <f>IF(K188&lt;0.1,"Below LOD",IF(K188&gt;Calibration!$L$20,IF('Record Sheet'!L188="All in solution","Greater than experimental limits","Within experimental limits"),"Within experimental limits"))</f>
        <v>Below LOD</v>
      </c>
      <c r="O188" s="57" t="e">
        <f>VLOOKUP(F188,'Material Form-Pattern'!$A$4:$D$27,4,TRUE)</f>
        <v>#N/A</v>
      </c>
      <c r="Q188" s="150" t="str">
        <f>CONCATENATE('Experimental Description'!$B$3,"-",'Experimental Description'!$B$2,"-",'Experimental Description'!$B$7,"-",'Experimental Description'!$C$5,"-",'Experimental Description'!$B$6,"-","Line ",'Record Sheet'!A188)</f>
        <v>E17-001679-AZD3293-AZ13530938-310117-1-Line 187</v>
      </c>
      <c r="R188" s="150" t="str">
        <f t="shared" si="163"/>
        <v>AZD3293</v>
      </c>
      <c r="S188" s="150" t="str">
        <f t="shared" si="164"/>
        <v>E17-001679</v>
      </c>
      <c r="T188" s="150" t="str">
        <f t="shared" si="165"/>
        <v>Holly Carter</v>
      </c>
      <c r="U188" s="150" t="str">
        <f t="shared" si="166"/>
        <v>31-01-17</v>
      </c>
      <c r="V188" s="150" t="str">
        <f t="shared" si="167"/>
        <v>1</v>
      </c>
      <c r="W188" s="150" t="str">
        <f t="shared" si="168"/>
        <v>AZ13530938</v>
      </c>
      <c r="X188" s="150">
        <f t="shared" si="169"/>
        <v>0</v>
      </c>
      <c r="Y188" s="150">
        <f t="shared" si="170"/>
        <v>83</v>
      </c>
      <c r="Z188" s="150" t="str">
        <f t="shared" si="170"/>
        <v>Not Known</v>
      </c>
      <c r="AA188" s="150" t="str">
        <f t="shared" si="171"/>
        <v xml:space="preserve">Manual </v>
      </c>
      <c r="AB188" s="150" t="str">
        <f t="shared" si="172"/>
        <v>Excess Solid Manual</v>
      </c>
      <c r="AC188" s="150">
        <f t="shared" si="173"/>
        <v>0</v>
      </c>
      <c r="AD188" s="150">
        <f t="shared" si="174"/>
        <v>0</v>
      </c>
      <c r="AE188" s="150" t="str">
        <f t="shared" si="175"/>
        <v>No</v>
      </c>
      <c r="AF188" s="150">
        <f t="shared" si="176"/>
        <v>0</v>
      </c>
      <c r="AG188" s="150">
        <f t="shared" si="177"/>
        <v>0</v>
      </c>
      <c r="AH188" s="150" t="str">
        <f t="shared" si="178"/>
        <v>CC1=NC2(N=C1N)c3cc(Br)ccc3CC24CCCCC4</v>
      </c>
      <c r="AI188" s="150">
        <f t="shared" si="179"/>
        <v>5</v>
      </c>
      <c r="AJ188" s="150">
        <f t="shared" si="180"/>
        <v>100</v>
      </c>
      <c r="AK188" s="150">
        <f t="shared" si="181"/>
        <v>31</v>
      </c>
      <c r="AL188" s="150">
        <f t="shared" si="182"/>
        <v>9.9200999999999997</v>
      </c>
      <c r="AM188" s="150">
        <f t="shared" si="183"/>
        <v>0.10080543542907834</v>
      </c>
      <c r="AN188" s="150">
        <f t="shared" si="184"/>
        <v>0.99980000000000002</v>
      </c>
      <c r="AO188" s="150">
        <f t="shared" si="185"/>
        <v>32</v>
      </c>
      <c r="AP188" s="150">
        <f t="shared" si="186"/>
        <v>60</v>
      </c>
      <c r="AQ188" s="150" t="str">
        <f t="shared" si="187"/>
        <v>UPLC</v>
      </c>
      <c r="AR188" s="150" t="str">
        <f t="shared" si="188"/>
        <v>CH238</v>
      </c>
      <c r="AS188" s="150" t="str">
        <f t="shared" si="189"/>
        <v>Single Wavelength</v>
      </c>
      <c r="AT188" s="150" t="str">
        <f t="shared" si="190"/>
        <v>Chan_238,PC_Miscellaneous,AZD3293 - 0938 int - sol</v>
      </c>
      <c r="AU188" s="150" t="str">
        <f t="shared" si="191"/>
        <v>AZD3293 int</v>
      </c>
      <c r="AV188" s="150" t="str">
        <f t="shared" si="192"/>
        <v>HPLC filter vial</v>
      </c>
      <c r="AW188" s="150">
        <f t="shared" si="193"/>
        <v>500</v>
      </c>
      <c r="AX188" s="150">
        <f t="shared" si="194"/>
        <v>50</v>
      </c>
      <c r="AY188" s="150" t="str">
        <f t="shared" si="195"/>
        <v>Vortex</v>
      </c>
      <c r="AZ188" s="150">
        <f t="shared" si="196"/>
        <v>22</v>
      </c>
      <c r="BA188" s="150">
        <f t="shared" si="197"/>
        <v>20</v>
      </c>
      <c r="BB188" s="150">
        <f t="shared" si="198"/>
        <v>600</v>
      </c>
      <c r="BC188" s="150" t="str">
        <f t="shared" si="199"/>
        <v>Filter Vial</v>
      </c>
      <c r="BD188" s="150">
        <f t="shared" si="200"/>
        <v>40</v>
      </c>
      <c r="BE188" s="150">
        <f t="shared" si="201"/>
        <v>1200</v>
      </c>
      <c r="BF188" s="150" t="str">
        <f t="shared" si="202"/>
        <v>Pipette - PDT</v>
      </c>
      <c r="BG188" s="150">
        <f t="shared" si="203"/>
        <v>50</v>
      </c>
      <c r="BH188" s="150">
        <f t="shared" si="204"/>
        <v>0</v>
      </c>
      <c r="BI188" s="150">
        <f t="shared" si="205"/>
        <v>0</v>
      </c>
      <c r="BJ188" s="150" t="str">
        <f t="shared" si="206"/>
        <v>Yes</v>
      </c>
      <c r="BK188" s="150" t="str">
        <f t="shared" si="207"/>
        <v>Yes</v>
      </c>
      <c r="BL188" s="150" t="str">
        <f t="shared" si="208"/>
        <v>Yes</v>
      </c>
      <c r="BM188" s="150" t="str">
        <f t="shared" si="209"/>
        <v>MeCN:Water (50:50)</v>
      </c>
      <c r="BN188" s="150" t="str">
        <f t="shared" si="210"/>
        <v>Pipette - ADT - 6 channel</v>
      </c>
      <c r="BO188" s="150">
        <f t="shared" si="211"/>
        <v>1200</v>
      </c>
      <c r="BP188" s="150">
        <f t="shared" si="212"/>
        <v>0</v>
      </c>
      <c r="BQ188" s="150" t="str">
        <f t="shared" si="213"/>
        <v>No</v>
      </c>
      <c r="BR188" s="150">
        <f t="shared" si="214"/>
        <v>3</v>
      </c>
      <c r="BS188" s="150">
        <f t="shared" si="215"/>
        <v>1</v>
      </c>
      <c r="BT188" s="150">
        <f t="shared" si="216"/>
        <v>284</v>
      </c>
      <c r="BU188" s="150">
        <f t="shared" si="217"/>
        <v>1</v>
      </c>
    </row>
    <row r="189" spans="1:73" x14ac:dyDescent="0.25">
      <c r="A189" s="1">
        <v>188</v>
      </c>
      <c r="C189" t="str">
        <f t="shared" si="160"/>
        <v/>
      </c>
      <c r="D189" t="str">
        <f t="shared" si="161"/>
        <v/>
      </c>
      <c r="E189" t="str">
        <f t="shared" si="162"/>
        <v/>
      </c>
      <c r="F189" s="56" t="e">
        <f>VLOOKUP(C189,'Experimental Design'!$A$2:$C$25,2)</f>
        <v>#N/A</v>
      </c>
      <c r="G189" s="51">
        <f>'Experimental Description'!$B$51</f>
        <v>284</v>
      </c>
      <c r="H189" s="51">
        <f>'Experimental Description'!$B$52</f>
        <v>1</v>
      </c>
      <c r="I189" t="e">
        <f>VLOOKUP(F189,'Experimental Design'!$B$1:$C$25,2)</f>
        <v>#N/A</v>
      </c>
      <c r="K189" s="59">
        <f>J189*Calibration!$L$17</f>
        <v>0</v>
      </c>
      <c r="L189" s="59" t="s">
        <v>277</v>
      </c>
      <c r="M189" s="51" t="s">
        <v>40</v>
      </c>
      <c r="N189" s="56" t="str">
        <f>IF(K189&lt;0.1,"Below LOD",IF(K189&gt;Calibration!$L$20,IF('Record Sheet'!L189="All in solution","Greater than experimental limits","Within experimental limits"),"Within experimental limits"))</f>
        <v>Below LOD</v>
      </c>
      <c r="O189" s="57" t="e">
        <f>VLOOKUP(F189,'Material Form-Pattern'!$A$4:$D$27,4,TRUE)</f>
        <v>#N/A</v>
      </c>
      <c r="Q189" s="150" t="str">
        <f>CONCATENATE('Experimental Description'!$B$3,"-",'Experimental Description'!$B$2,"-",'Experimental Description'!$B$7,"-",'Experimental Description'!$C$5,"-",'Experimental Description'!$B$6,"-","Line ",'Record Sheet'!A189)</f>
        <v>E17-001679-AZD3293-AZ13530938-310117-1-Line 188</v>
      </c>
      <c r="R189" s="150" t="str">
        <f t="shared" si="163"/>
        <v>AZD3293</v>
      </c>
      <c r="S189" s="150" t="str">
        <f t="shared" si="164"/>
        <v>E17-001679</v>
      </c>
      <c r="T189" s="150" t="str">
        <f t="shared" si="165"/>
        <v>Holly Carter</v>
      </c>
      <c r="U189" s="150" t="str">
        <f t="shared" si="166"/>
        <v>31-01-17</v>
      </c>
      <c r="V189" s="150" t="str">
        <f t="shared" si="167"/>
        <v>1</v>
      </c>
      <c r="W189" s="150" t="str">
        <f t="shared" si="168"/>
        <v>AZ13530938</v>
      </c>
      <c r="X189" s="150">
        <f t="shared" si="169"/>
        <v>0</v>
      </c>
      <c r="Y189" s="150">
        <f t="shared" si="170"/>
        <v>83</v>
      </c>
      <c r="Z189" s="150" t="str">
        <f t="shared" si="170"/>
        <v>Not Known</v>
      </c>
      <c r="AA189" s="150" t="str">
        <f t="shared" si="171"/>
        <v xml:space="preserve">Manual </v>
      </c>
      <c r="AB189" s="150" t="str">
        <f t="shared" si="172"/>
        <v>Excess Solid Manual</v>
      </c>
      <c r="AC189" s="150">
        <f t="shared" si="173"/>
        <v>0</v>
      </c>
      <c r="AD189" s="150">
        <f t="shared" si="174"/>
        <v>0</v>
      </c>
      <c r="AE189" s="150" t="str">
        <f t="shared" si="175"/>
        <v>No</v>
      </c>
      <c r="AF189" s="150">
        <f t="shared" si="176"/>
        <v>0</v>
      </c>
      <c r="AG189" s="150">
        <f t="shared" si="177"/>
        <v>0</v>
      </c>
      <c r="AH189" s="150" t="str">
        <f t="shared" si="178"/>
        <v>CC1=NC2(N=C1N)c3cc(Br)ccc3CC24CCCCC4</v>
      </c>
      <c r="AI189" s="150">
        <f t="shared" si="179"/>
        <v>5</v>
      </c>
      <c r="AJ189" s="150">
        <f t="shared" si="180"/>
        <v>100</v>
      </c>
      <c r="AK189" s="150">
        <f t="shared" si="181"/>
        <v>31</v>
      </c>
      <c r="AL189" s="150">
        <f t="shared" si="182"/>
        <v>9.9200999999999997</v>
      </c>
      <c r="AM189" s="150">
        <f t="shared" si="183"/>
        <v>0.10080543542907834</v>
      </c>
      <c r="AN189" s="150">
        <f t="shared" si="184"/>
        <v>0.99980000000000002</v>
      </c>
      <c r="AO189" s="150">
        <f t="shared" si="185"/>
        <v>32</v>
      </c>
      <c r="AP189" s="150">
        <f t="shared" si="186"/>
        <v>60</v>
      </c>
      <c r="AQ189" s="150" t="str">
        <f t="shared" si="187"/>
        <v>UPLC</v>
      </c>
      <c r="AR189" s="150" t="str">
        <f t="shared" si="188"/>
        <v>CH238</v>
      </c>
      <c r="AS189" s="150" t="str">
        <f t="shared" si="189"/>
        <v>Single Wavelength</v>
      </c>
      <c r="AT189" s="150" t="str">
        <f t="shared" si="190"/>
        <v>Chan_238,PC_Miscellaneous,AZD3293 - 0938 int - sol</v>
      </c>
      <c r="AU189" s="150" t="str">
        <f t="shared" si="191"/>
        <v>AZD3293 int</v>
      </c>
      <c r="AV189" s="150" t="str">
        <f t="shared" si="192"/>
        <v>HPLC filter vial</v>
      </c>
      <c r="AW189" s="150">
        <f t="shared" si="193"/>
        <v>500</v>
      </c>
      <c r="AX189" s="150">
        <f t="shared" si="194"/>
        <v>50</v>
      </c>
      <c r="AY189" s="150" t="str">
        <f t="shared" si="195"/>
        <v>Vortex</v>
      </c>
      <c r="AZ189" s="150">
        <f t="shared" si="196"/>
        <v>22</v>
      </c>
      <c r="BA189" s="150">
        <f t="shared" si="197"/>
        <v>20</v>
      </c>
      <c r="BB189" s="150">
        <f t="shared" si="198"/>
        <v>600</v>
      </c>
      <c r="BC189" s="150" t="str">
        <f t="shared" si="199"/>
        <v>Filter Vial</v>
      </c>
      <c r="BD189" s="150">
        <f t="shared" si="200"/>
        <v>40</v>
      </c>
      <c r="BE189" s="150">
        <f t="shared" si="201"/>
        <v>1200</v>
      </c>
      <c r="BF189" s="150" t="str">
        <f t="shared" si="202"/>
        <v>Pipette - PDT</v>
      </c>
      <c r="BG189" s="150">
        <f t="shared" si="203"/>
        <v>50</v>
      </c>
      <c r="BH189" s="150">
        <f t="shared" si="204"/>
        <v>0</v>
      </c>
      <c r="BI189" s="150">
        <f t="shared" si="205"/>
        <v>0</v>
      </c>
      <c r="BJ189" s="150" t="str">
        <f t="shared" si="206"/>
        <v>Yes</v>
      </c>
      <c r="BK189" s="150" t="str">
        <f t="shared" si="207"/>
        <v>Yes</v>
      </c>
      <c r="BL189" s="150" t="str">
        <f t="shared" si="208"/>
        <v>Yes</v>
      </c>
      <c r="BM189" s="150" t="str">
        <f t="shared" si="209"/>
        <v>MeCN:Water (50:50)</v>
      </c>
      <c r="BN189" s="150" t="str">
        <f t="shared" si="210"/>
        <v>Pipette - ADT - 6 channel</v>
      </c>
      <c r="BO189" s="150">
        <f t="shared" si="211"/>
        <v>1200</v>
      </c>
      <c r="BP189" s="150">
        <f t="shared" si="212"/>
        <v>0</v>
      </c>
      <c r="BQ189" s="150" t="str">
        <f t="shared" si="213"/>
        <v>No</v>
      </c>
      <c r="BR189" s="150">
        <f t="shared" si="214"/>
        <v>3</v>
      </c>
      <c r="BS189" s="150">
        <f t="shared" si="215"/>
        <v>1</v>
      </c>
      <c r="BT189" s="150">
        <f t="shared" si="216"/>
        <v>284</v>
      </c>
      <c r="BU189" s="150">
        <f t="shared" si="217"/>
        <v>1</v>
      </c>
    </row>
    <row r="190" spans="1:73" x14ac:dyDescent="0.25">
      <c r="A190" s="1">
        <v>189</v>
      </c>
      <c r="C190" t="str">
        <f t="shared" si="160"/>
        <v/>
      </c>
      <c r="D190" t="str">
        <f t="shared" si="161"/>
        <v/>
      </c>
      <c r="E190" t="str">
        <f t="shared" si="162"/>
        <v/>
      </c>
      <c r="F190" s="56" t="e">
        <f>VLOOKUP(C190,'Experimental Design'!$A$2:$C$25,2)</f>
        <v>#N/A</v>
      </c>
      <c r="G190" s="51">
        <f>'Experimental Description'!$B$51</f>
        <v>284</v>
      </c>
      <c r="H190" s="51">
        <f>'Experimental Description'!$B$52</f>
        <v>1</v>
      </c>
      <c r="I190" t="e">
        <f>VLOOKUP(F190,'Experimental Design'!$B$1:$C$25,2)</f>
        <v>#N/A</v>
      </c>
      <c r="K190" s="59">
        <f>J190*Calibration!$L$17</f>
        <v>0</v>
      </c>
      <c r="L190" s="59" t="s">
        <v>277</v>
      </c>
      <c r="M190" s="51" t="s">
        <v>40</v>
      </c>
      <c r="N190" s="56" t="str">
        <f>IF(K190&lt;0.1,"Below LOD",IF(K190&gt;Calibration!$L$20,IF('Record Sheet'!L190="All in solution","Greater than experimental limits","Within experimental limits"),"Within experimental limits"))</f>
        <v>Below LOD</v>
      </c>
      <c r="O190" s="57" t="e">
        <f>VLOOKUP(F190,'Material Form-Pattern'!$A$4:$D$27,4,TRUE)</f>
        <v>#N/A</v>
      </c>
      <c r="Q190" s="150" t="str">
        <f>CONCATENATE('Experimental Description'!$B$3,"-",'Experimental Description'!$B$2,"-",'Experimental Description'!$B$7,"-",'Experimental Description'!$C$5,"-",'Experimental Description'!$B$6,"-","Line ",'Record Sheet'!A190)</f>
        <v>E17-001679-AZD3293-AZ13530938-310117-1-Line 189</v>
      </c>
      <c r="R190" s="150" t="str">
        <f t="shared" si="163"/>
        <v>AZD3293</v>
      </c>
      <c r="S190" s="150" t="str">
        <f t="shared" si="164"/>
        <v>E17-001679</v>
      </c>
      <c r="T190" s="150" t="str">
        <f t="shared" si="165"/>
        <v>Holly Carter</v>
      </c>
      <c r="U190" s="150" t="str">
        <f t="shared" si="166"/>
        <v>31-01-17</v>
      </c>
      <c r="V190" s="150" t="str">
        <f t="shared" si="167"/>
        <v>1</v>
      </c>
      <c r="W190" s="150" t="str">
        <f t="shared" si="168"/>
        <v>AZ13530938</v>
      </c>
      <c r="X190" s="150">
        <f t="shared" si="169"/>
        <v>0</v>
      </c>
      <c r="Y190" s="150">
        <f t="shared" si="170"/>
        <v>83</v>
      </c>
      <c r="Z190" s="150" t="str">
        <f t="shared" si="170"/>
        <v>Not Known</v>
      </c>
      <c r="AA190" s="150" t="str">
        <f t="shared" si="171"/>
        <v xml:space="preserve">Manual </v>
      </c>
      <c r="AB190" s="150" t="str">
        <f t="shared" si="172"/>
        <v>Excess Solid Manual</v>
      </c>
      <c r="AC190" s="150">
        <f t="shared" si="173"/>
        <v>0</v>
      </c>
      <c r="AD190" s="150">
        <f t="shared" si="174"/>
        <v>0</v>
      </c>
      <c r="AE190" s="150" t="str">
        <f t="shared" si="175"/>
        <v>No</v>
      </c>
      <c r="AF190" s="150">
        <f t="shared" si="176"/>
        <v>0</v>
      </c>
      <c r="AG190" s="150">
        <f t="shared" si="177"/>
        <v>0</v>
      </c>
      <c r="AH190" s="150" t="str">
        <f t="shared" si="178"/>
        <v>CC1=NC2(N=C1N)c3cc(Br)ccc3CC24CCCCC4</v>
      </c>
      <c r="AI190" s="150">
        <f t="shared" si="179"/>
        <v>5</v>
      </c>
      <c r="AJ190" s="150">
        <f t="shared" si="180"/>
        <v>100</v>
      </c>
      <c r="AK190" s="150">
        <f t="shared" si="181"/>
        <v>31</v>
      </c>
      <c r="AL190" s="150">
        <f t="shared" si="182"/>
        <v>9.9200999999999997</v>
      </c>
      <c r="AM190" s="150">
        <f t="shared" si="183"/>
        <v>0.10080543542907834</v>
      </c>
      <c r="AN190" s="150">
        <f t="shared" si="184"/>
        <v>0.99980000000000002</v>
      </c>
      <c r="AO190" s="150">
        <f t="shared" si="185"/>
        <v>32</v>
      </c>
      <c r="AP190" s="150">
        <f t="shared" si="186"/>
        <v>60</v>
      </c>
      <c r="AQ190" s="150" t="str">
        <f t="shared" si="187"/>
        <v>UPLC</v>
      </c>
      <c r="AR190" s="150" t="str">
        <f t="shared" si="188"/>
        <v>CH238</v>
      </c>
      <c r="AS190" s="150" t="str">
        <f t="shared" si="189"/>
        <v>Single Wavelength</v>
      </c>
      <c r="AT190" s="150" t="str">
        <f t="shared" si="190"/>
        <v>Chan_238,PC_Miscellaneous,AZD3293 - 0938 int - sol</v>
      </c>
      <c r="AU190" s="150" t="str">
        <f t="shared" si="191"/>
        <v>AZD3293 int</v>
      </c>
      <c r="AV190" s="150" t="str">
        <f t="shared" si="192"/>
        <v>HPLC filter vial</v>
      </c>
      <c r="AW190" s="150">
        <f t="shared" si="193"/>
        <v>500</v>
      </c>
      <c r="AX190" s="150">
        <f t="shared" si="194"/>
        <v>50</v>
      </c>
      <c r="AY190" s="150" t="str">
        <f t="shared" si="195"/>
        <v>Vortex</v>
      </c>
      <c r="AZ190" s="150">
        <f t="shared" si="196"/>
        <v>22</v>
      </c>
      <c r="BA190" s="150">
        <f t="shared" si="197"/>
        <v>20</v>
      </c>
      <c r="BB190" s="150">
        <f t="shared" si="198"/>
        <v>600</v>
      </c>
      <c r="BC190" s="150" t="str">
        <f t="shared" si="199"/>
        <v>Filter Vial</v>
      </c>
      <c r="BD190" s="150">
        <f t="shared" si="200"/>
        <v>40</v>
      </c>
      <c r="BE190" s="150">
        <f t="shared" si="201"/>
        <v>1200</v>
      </c>
      <c r="BF190" s="150" t="str">
        <f t="shared" si="202"/>
        <v>Pipette - PDT</v>
      </c>
      <c r="BG190" s="150">
        <f t="shared" si="203"/>
        <v>50</v>
      </c>
      <c r="BH190" s="150">
        <f t="shared" si="204"/>
        <v>0</v>
      </c>
      <c r="BI190" s="150">
        <f t="shared" si="205"/>
        <v>0</v>
      </c>
      <c r="BJ190" s="150" t="str">
        <f t="shared" si="206"/>
        <v>Yes</v>
      </c>
      <c r="BK190" s="150" t="str">
        <f t="shared" si="207"/>
        <v>Yes</v>
      </c>
      <c r="BL190" s="150" t="str">
        <f t="shared" si="208"/>
        <v>Yes</v>
      </c>
      <c r="BM190" s="150" t="str">
        <f t="shared" si="209"/>
        <v>MeCN:Water (50:50)</v>
      </c>
      <c r="BN190" s="150" t="str">
        <f t="shared" si="210"/>
        <v>Pipette - ADT - 6 channel</v>
      </c>
      <c r="BO190" s="150">
        <f t="shared" si="211"/>
        <v>1200</v>
      </c>
      <c r="BP190" s="150">
        <f t="shared" si="212"/>
        <v>0</v>
      </c>
      <c r="BQ190" s="150" t="str">
        <f t="shared" si="213"/>
        <v>No</v>
      </c>
      <c r="BR190" s="150">
        <f t="shared" si="214"/>
        <v>3</v>
      </c>
      <c r="BS190" s="150">
        <f t="shared" si="215"/>
        <v>1</v>
      </c>
      <c r="BT190" s="150">
        <f t="shared" si="216"/>
        <v>284</v>
      </c>
      <c r="BU190" s="150">
        <f t="shared" si="217"/>
        <v>1</v>
      </c>
    </row>
    <row r="191" spans="1:73" x14ac:dyDescent="0.25">
      <c r="A191" s="1">
        <v>190</v>
      </c>
      <c r="C191" t="str">
        <f t="shared" si="160"/>
        <v/>
      </c>
      <c r="D191" t="str">
        <f t="shared" si="161"/>
        <v/>
      </c>
      <c r="E191" t="str">
        <f t="shared" si="162"/>
        <v/>
      </c>
      <c r="F191" s="56" t="e">
        <f>VLOOKUP(C191,'Experimental Design'!$A$2:$C$25,2)</f>
        <v>#N/A</v>
      </c>
      <c r="G191" s="51">
        <f>'Experimental Description'!$B$51</f>
        <v>284</v>
      </c>
      <c r="H191" s="51">
        <f>'Experimental Description'!$B$52</f>
        <v>1</v>
      </c>
      <c r="I191" t="e">
        <f>VLOOKUP(F191,'Experimental Design'!$B$1:$C$25,2)</f>
        <v>#N/A</v>
      </c>
      <c r="K191" s="59">
        <f>J191*Calibration!$L$17</f>
        <v>0</v>
      </c>
      <c r="L191" s="59" t="s">
        <v>277</v>
      </c>
      <c r="M191" s="51" t="s">
        <v>40</v>
      </c>
      <c r="N191" s="56" t="str">
        <f>IF(K191&lt;0.1,"Below LOD",IF(K191&gt;Calibration!$L$20,IF('Record Sheet'!L191="All in solution","Greater than experimental limits","Within experimental limits"),"Within experimental limits"))</f>
        <v>Below LOD</v>
      </c>
      <c r="O191" s="57" t="e">
        <f>VLOOKUP(F191,'Material Form-Pattern'!$A$4:$D$27,4,TRUE)</f>
        <v>#N/A</v>
      </c>
      <c r="Q191" s="150" t="str">
        <f>CONCATENATE('Experimental Description'!$B$3,"-",'Experimental Description'!$B$2,"-",'Experimental Description'!$B$7,"-",'Experimental Description'!$C$5,"-",'Experimental Description'!$B$6,"-","Line ",'Record Sheet'!A191)</f>
        <v>E17-001679-AZD3293-AZ13530938-310117-1-Line 190</v>
      </c>
      <c r="R191" s="150" t="str">
        <f t="shared" si="163"/>
        <v>AZD3293</v>
      </c>
      <c r="S191" s="150" t="str">
        <f t="shared" si="164"/>
        <v>E17-001679</v>
      </c>
      <c r="T191" s="150" t="str">
        <f t="shared" si="165"/>
        <v>Holly Carter</v>
      </c>
      <c r="U191" s="150" t="str">
        <f t="shared" si="166"/>
        <v>31-01-17</v>
      </c>
      <c r="V191" s="150" t="str">
        <f t="shared" si="167"/>
        <v>1</v>
      </c>
      <c r="W191" s="150" t="str">
        <f t="shared" si="168"/>
        <v>AZ13530938</v>
      </c>
      <c r="X191" s="150">
        <f t="shared" si="169"/>
        <v>0</v>
      </c>
      <c r="Y191" s="150">
        <f t="shared" si="170"/>
        <v>83</v>
      </c>
      <c r="Z191" s="150" t="str">
        <f t="shared" si="170"/>
        <v>Not Known</v>
      </c>
      <c r="AA191" s="150" t="str">
        <f t="shared" si="171"/>
        <v xml:space="preserve">Manual </v>
      </c>
      <c r="AB191" s="150" t="str">
        <f t="shared" si="172"/>
        <v>Excess Solid Manual</v>
      </c>
      <c r="AC191" s="150">
        <f t="shared" si="173"/>
        <v>0</v>
      </c>
      <c r="AD191" s="150">
        <f t="shared" si="174"/>
        <v>0</v>
      </c>
      <c r="AE191" s="150" t="str">
        <f t="shared" si="175"/>
        <v>No</v>
      </c>
      <c r="AF191" s="150">
        <f t="shared" si="176"/>
        <v>0</v>
      </c>
      <c r="AG191" s="150">
        <f t="shared" si="177"/>
        <v>0</v>
      </c>
      <c r="AH191" s="150" t="str">
        <f t="shared" si="178"/>
        <v>CC1=NC2(N=C1N)c3cc(Br)ccc3CC24CCCCC4</v>
      </c>
      <c r="AI191" s="150">
        <f t="shared" si="179"/>
        <v>5</v>
      </c>
      <c r="AJ191" s="150">
        <f t="shared" si="180"/>
        <v>100</v>
      </c>
      <c r="AK191" s="150">
        <f t="shared" si="181"/>
        <v>31</v>
      </c>
      <c r="AL191" s="150">
        <f t="shared" si="182"/>
        <v>9.9200999999999997</v>
      </c>
      <c r="AM191" s="150">
        <f t="shared" si="183"/>
        <v>0.10080543542907834</v>
      </c>
      <c r="AN191" s="150">
        <f t="shared" si="184"/>
        <v>0.99980000000000002</v>
      </c>
      <c r="AO191" s="150">
        <f t="shared" si="185"/>
        <v>32</v>
      </c>
      <c r="AP191" s="150">
        <f t="shared" si="186"/>
        <v>60</v>
      </c>
      <c r="AQ191" s="150" t="str">
        <f t="shared" si="187"/>
        <v>UPLC</v>
      </c>
      <c r="AR191" s="150" t="str">
        <f t="shared" si="188"/>
        <v>CH238</v>
      </c>
      <c r="AS191" s="150" t="str">
        <f t="shared" si="189"/>
        <v>Single Wavelength</v>
      </c>
      <c r="AT191" s="150" t="str">
        <f t="shared" si="190"/>
        <v>Chan_238,PC_Miscellaneous,AZD3293 - 0938 int - sol</v>
      </c>
      <c r="AU191" s="150" t="str">
        <f t="shared" si="191"/>
        <v>AZD3293 int</v>
      </c>
      <c r="AV191" s="150" t="str">
        <f t="shared" si="192"/>
        <v>HPLC filter vial</v>
      </c>
      <c r="AW191" s="150">
        <f t="shared" si="193"/>
        <v>500</v>
      </c>
      <c r="AX191" s="150">
        <f t="shared" si="194"/>
        <v>50</v>
      </c>
      <c r="AY191" s="150" t="str">
        <f t="shared" si="195"/>
        <v>Vortex</v>
      </c>
      <c r="AZ191" s="150">
        <f t="shared" si="196"/>
        <v>22</v>
      </c>
      <c r="BA191" s="150">
        <f t="shared" si="197"/>
        <v>20</v>
      </c>
      <c r="BB191" s="150">
        <f t="shared" si="198"/>
        <v>600</v>
      </c>
      <c r="BC191" s="150" t="str">
        <f t="shared" si="199"/>
        <v>Filter Vial</v>
      </c>
      <c r="BD191" s="150">
        <f t="shared" si="200"/>
        <v>40</v>
      </c>
      <c r="BE191" s="150">
        <f t="shared" si="201"/>
        <v>1200</v>
      </c>
      <c r="BF191" s="150" t="str">
        <f t="shared" si="202"/>
        <v>Pipette - PDT</v>
      </c>
      <c r="BG191" s="150">
        <f t="shared" si="203"/>
        <v>50</v>
      </c>
      <c r="BH191" s="150">
        <f t="shared" si="204"/>
        <v>0</v>
      </c>
      <c r="BI191" s="150">
        <f t="shared" si="205"/>
        <v>0</v>
      </c>
      <c r="BJ191" s="150" t="str">
        <f t="shared" si="206"/>
        <v>Yes</v>
      </c>
      <c r="BK191" s="150" t="str">
        <f t="shared" si="207"/>
        <v>Yes</v>
      </c>
      <c r="BL191" s="150" t="str">
        <f t="shared" si="208"/>
        <v>Yes</v>
      </c>
      <c r="BM191" s="150" t="str">
        <f t="shared" si="209"/>
        <v>MeCN:Water (50:50)</v>
      </c>
      <c r="BN191" s="150" t="str">
        <f t="shared" si="210"/>
        <v>Pipette - ADT - 6 channel</v>
      </c>
      <c r="BO191" s="150">
        <f t="shared" si="211"/>
        <v>1200</v>
      </c>
      <c r="BP191" s="150">
        <f t="shared" si="212"/>
        <v>0</v>
      </c>
      <c r="BQ191" s="150" t="str">
        <f t="shared" si="213"/>
        <v>No</v>
      </c>
      <c r="BR191" s="150">
        <f t="shared" si="214"/>
        <v>3</v>
      </c>
      <c r="BS191" s="150">
        <f t="shared" si="215"/>
        <v>1</v>
      </c>
      <c r="BT191" s="150">
        <f t="shared" si="216"/>
        <v>284</v>
      </c>
      <c r="BU191" s="150">
        <f t="shared" si="217"/>
        <v>1</v>
      </c>
    </row>
    <row r="192" spans="1:73" x14ac:dyDescent="0.25">
      <c r="A192" s="1">
        <v>191</v>
      </c>
      <c r="C192" t="str">
        <f t="shared" si="160"/>
        <v/>
      </c>
      <c r="D192" t="str">
        <f t="shared" si="161"/>
        <v/>
      </c>
      <c r="E192" t="str">
        <f t="shared" si="162"/>
        <v/>
      </c>
      <c r="F192" s="56" t="e">
        <f>VLOOKUP(C192,'Experimental Design'!$A$2:$C$25,2)</f>
        <v>#N/A</v>
      </c>
      <c r="G192" s="51">
        <f>'Experimental Description'!$B$51</f>
        <v>284</v>
      </c>
      <c r="H192" s="51">
        <f>'Experimental Description'!$B$52</f>
        <v>1</v>
      </c>
      <c r="I192" t="e">
        <f>VLOOKUP(F192,'Experimental Design'!$B$1:$C$25,2)</f>
        <v>#N/A</v>
      </c>
      <c r="K192" s="59">
        <f>J192*Calibration!$L$17</f>
        <v>0</v>
      </c>
      <c r="L192" s="59" t="s">
        <v>277</v>
      </c>
      <c r="M192" s="51" t="s">
        <v>40</v>
      </c>
      <c r="N192" s="56" t="str">
        <f>IF(K192&lt;0.1,"Below LOD",IF(K192&gt;Calibration!$L$20,IF('Record Sheet'!L192="All in solution","Greater than experimental limits","Within experimental limits"),"Within experimental limits"))</f>
        <v>Below LOD</v>
      </c>
      <c r="O192" s="57" t="e">
        <f>VLOOKUP(F192,'Material Form-Pattern'!$A$4:$D$27,4,TRUE)</f>
        <v>#N/A</v>
      </c>
      <c r="Q192" s="150" t="str">
        <f>CONCATENATE('Experimental Description'!$B$3,"-",'Experimental Description'!$B$2,"-",'Experimental Description'!$B$7,"-",'Experimental Description'!$C$5,"-",'Experimental Description'!$B$6,"-","Line ",'Record Sheet'!A192)</f>
        <v>E17-001679-AZD3293-AZ13530938-310117-1-Line 191</v>
      </c>
      <c r="R192" s="150" t="str">
        <f t="shared" si="163"/>
        <v>AZD3293</v>
      </c>
      <c r="S192" s="150" t="str">
        <f t="shared" si="164"/>
        <v>E17-001679</v>
      </c>
      <c r="T192" s="150" t="str">
        <f t="shared" si="165"/>
        <v>Holly Carter</v>
      </c>
      <c r="U192" s="150" t="str">
        <f t="shared" si="166"/>
        <v>31-01-17</v>
      </c>
      <c r="V192" s="150" t="str">
        <f t="shared" si="167"/>
        <v>1</v>
      </c>
      <c r="W192" s="150" t="str">
        <f t="shared" si="168"/>
        <v>AZ13530938</v>
      </c>
      <c r="X192" s="150">
        <f t="shared" si="169"/>
        <v>0</v>
      </c>
      <c r="Y192" s="150">
        <f t="shared" si="170"/>
        <v>83</v>
      </c>
      <c r="Z192" s="150" t="str">
        <f t="shared" si="170"/>
        <v>Not Known</v>
      </c>
      <c r="AA192" s="150" t="str">
        <f t="shared" si="171"/>
        <v xml:space="preserve">Manual </v>
      </c>
      <c r="AB192" s="150" t="str">
        <f t="shared" si="172"/>
        <v>Excess Solid Manual</v>
      </c>
      <c r="AC192" s="150">
        <f t="shared" si="173"/>
        <v>0</v>
      </c>
      <c r="AD192" s="150">
        <f t="shared" si="174"/>
        <v>0</v>
      </c>
      <c r="AE192" s="150" t="str">
        <f t="shared" si="175"/>
        <v>No</v>
      </c>
      <c r="AF192" s="150">
        <f t="shared" si="176"/>
        <v>0</v>
      </c>
      <c r="AG192" s="150">
        <f t="shared" si="177"/>
        <v>0</v>
      </c>
      <c r="AH192" s="150" t="str">
        <f t="shared" si="178"/>
        <v>CC1=NC2(N=C1N)c3cc(Br)ccc3CC24CCCCC4</v>
      </c>
      <c r="AI192" s="150">
        <f t="shared" si="179"/>
        <v>5</v>
      </c>
      <c r="AJ192" s="150">
        <f t="shared" si="180"/>
        <v>100</v>
      </c>
      <c r="AK192" s="150">
        <f t="shared" si="181"/>
        <v>31</v>
      </c>
      <c r="AL192" s="150">
        <f t="shared" si="182"/>
        <v>9.9200999999999997</v>
      </c>
      <c r="AM192" s="150">
        <f t="shared" si="183"/>
        <v>0.10080543542907834</v>
      </c>
      <c r="AN192" s="150">
        <f t="shared" si="184"/>
        <v>0.99980000000000002</v>
      </c>
      <c r="AO192" s="150">
        <f t="shared" si="185"/>
        <v>32</v>
      </c>
      <c r="AP192" s="150">
        <f t="shared" si="186"/>
        <v>60</v>
      </c>
      <c r="AQ192" s="150" t="str">
        <f t="shared" si="187"/>
        <v>UPLC</v>
      </c>
      <c r="AR192" s="150" t="str">
        <f t="shared" si="188"/>
        <v>CH238</v>
      </c>
      <c r="AS192" s="150" t="str">
        <f t="shared" si="189"/>
        <v>Single Wavelength</v>
      </c>
      <c r="AT192" s="150" t="str">
        <f t="shared" si="190"/>
        <v>Chan_238,PC_Miscellaneous,AZD3293 - 0938 int - sol</v>
      </c>
      <c r="AU192" s="150" t="str">
        <f t="shared" si="191"/>
        <v>AZD3293 int</v>
      </c>
      <c r="AV192" s="150" t="str">
        <f t="shared" si="192"/>
        <v>HPLC filter vial</v>
      </c>
      <c r="AW192" s="150">
        <f t="shared" si="193"/>
        <v>500</v>
      </c>
      <c r="AX192" s="150">
        <f t="shared" si="194"/>
        <v>50</v>
      </c>
      <c r="AY192" s="150" t="str">
        <f t="shared" si="195"/>
        <v>Vortex</v>
      </c>
      <c r="AZ192" s="150">
        <f t="shared" si="196"/>
        <v>22</v>
      </c>
      <c r="BA192" s="150">
        <f t="shared" si="197"/>
        <v>20</v>
      </c>
      <c r="BB192" s="150">
        <f t="shared" si="198"/>
        <v>600</v>
      </c>
      <c r="BC192" s="150" t="str">
        <f t="shared" si="199"/>
        <v>Filter Vial</v>
      </c>
      <c r="BD192" s="150">
        <f t="shared" si="200"/>
        <v>40</v>
      </c>
      <c r="BE192" s="150">
        <f t="shared" si="201"/>
        <v>1200</v>
      </c>
      <c r="BF192" s="150" t="str">
        <f t="shared" si="202"/>
        <v>Pipette - PDT</v>
      </c>
      <c r="BG192" s="150">
        <f t="shared" si="203"/>
        <v>50</v>
      </c>
      <c r="BH192" s="150">
        <f t="shared" si="204"/>
        <v>0</v>
      </c>
      <c r="BI192" s="150">
        <f t="shared" si="205"/>
        <v>0</v>
      </c>
      <c r="BJ192" s="150" t="str">
        <f t="shared" si="206"/>
        <v>Yes</v>
      </c>
      <c r="BK192" s="150" t="str">
        <f t="shared" si="207"/>
        <v>Yes</v>
      </c>
      <c r="BL192" s="150" t="str">
        <f t="shared" si="208"/>
        <v>Yes</v>
      </c>
      <c r="BM192" s="150" t="str">
        <f t="shared" si="209"/>
        <v>MeCN:Water (50:50)</v>
      </c>
      <c r="BN192" s="150" t="str">
        <f t="shared" si="210"/>
        <v>Pipette - ADT - 6 channel</v>
      </c>
      <c r="BO192" s="150">
        <f t="shared" si="211"/>
        <v>1200</v>
      </c>
      <c r="BP192" s="150">
        <f t="shared" si="212"/>
        <v>0</v>
      </c>
      <c r="BQ192" s="150" t="str">
        <f t="shared" si="213"/>
        <v>No</v>
      </c>
      <c r="BR192" s="150">
        <f t="shared" si="214"/>
        <v>3</v>
      </c>
      <c r="BS192" s="150">
        <f t="shared" si="215"/>
        <v>1</v>
      </c>
      <c r="BT192" s="150">
        <f t="shared" si="216"/>
        <v>284</v>
      </c>
      <c r="BU192" s="150">
        <f t="shared" si="217"/>
        <v>1</v>
      </c>
    </row>
    <row r="193" spans="1:73" x14ac:dyDescent="0.25">
      <c r="A193" s="1">
        <v>192</v>
      </c>
      <c r="C193" t="str">
        <f t="shared" si="160"/>
        <v/>
      </c>
      <c r="D193" t="str">
        <f t="shared" si="161"/>
        <v/>
      </c>
      <c r="E193" t="str">
        <f t="shared" si="162"/>
        <v/>
      </c>
      <c r="F193" s="56" t="e">
        <f>VLOOKUP(C193,'Experimental Design'!$A$2:$C$25,2)</f>
        <v>#N/A</v>
      </c>
      <c r="G193" s="51">
        <f>'Experimental Description'!$B$51</f>
        <v>284</v>
      </c>
      <c r="H193" s="51">
        <f>'Experimental Description'!$B$52</f>
        <v>1</v>
      </c>
      <c r="I193" t="e">
        <f>VLOOKUP(F193,'Experimental Design'!$B$1:$C$25,2)</f>
        <v>#N/A</v>
      </c>
      <c r="K193" s="59">
        <f>J193*Calibration!$L$17</f>
        <v>0</v>
      </c>
      <c r="L193" s="59" t="s">
        <v>277</v>
      </c>
      <c r="M193" s="51" t="s">
        <v>40</v>
      </c>
      <c r="N193" s="56" t="str">
        <f>IF(K193&lt;0.1,"Below LOD",IF(K193&gt;Calibration!$L$20,IF('Record Sheet'!L193="All in solution","Greater than experimental limits","Within experimental limits"),"Within experimental limits"))</f>
        <v>Below LOD</v>
      </c>
      <c r="O193" s="57" t="e">
        <f>VLOOKUP(F193,'Material Form-Pattern'!$A$4:$D$27,4,TRUE)</f>
        <v>#N/A</v>
      </c>
      <c r="Q193" s="150" t="str">
        <f>CONCATENATE('Experimental Description'!$B$3,"-",'Experimental Description'!$B$2,"-",'Experimental Description'!$B$7,"-",'Experimental Description'!$C$5,"-",'Experimental Description'!$B$6,"-","Line ",'Record Sheet'!A193)</f>
        <v>E17-001679-AZD3293-AZ13530938-310117-1-Line 192</v>
      </c>
      <c r="R193" s="150" t="str">
        <f t="shared" si="163"/>
        <v>AZD3293</v>
      </c>
      <c r="S193" s="150" t="str">
        <f t="shared" si="164"/>
        <v>E17-001679</v>
      </c>
      <c r="T193" s="150" t="str">
        <f t="shared" si="165"/>
        <v>Holly Carter</v>
      </c>
      <c r="U193" s="150" t="str">
        <f t="shared" si="166"/>
        <v>31-01-17</v>
      </c>
      <c r="V193" s="150" t="str">
        <f t="shared" si="167"/>
        <v>1</v>
      </c>
      <c r="W193" s="150" t="str">
        <f t="shared" si="168"/>
        <v>AZ13530938</v>
      </c>
      <c r="X193" s="150">
        <f t="shared" si="169"/>
        <v>0</v>
      </c>
      <c r="Y193" s="150">
        <f t="shared" si="170"/>
        <v>83</v>
      </c>
      <c r="Z193" s="150" t="str">
        <f t="shared" si="170"/>
        <v>Not Known</v>
      </c>
      <c r="AA193" s="150" t="str">
        <f t="shared" si="171"/>
        <v xml:space="preserve">Manual </v>
      </c>
      <c r="AB193" s="150" t="str">
        <f t="shared" si="172"/>
        <v>Excess Solid Manual</v>
      </c>
      <c r="AC193" s="150">
        <f t="shared" si="173"/>
        <v>0</v>
      </c>
      <c r="AD193" s="150">
        <f t="shared" si="174"/>
        <v>0</v>
      </c>
      <c r="AE193" s="150" t="str">
        <f t="shared" si="175"/>
        <v>No</v>
      </c>
      <c r="AF193" s="150">
        <f t="shared" si="176"/>
        <v>0</v>
      </c>
      <c r="AG193" s="150">
        <f t="shared" si="177"/>
        <v>0</v>
      </c>
      <c r="AH193" s="150" t="str">
        <f t="shared" si="178"/>
        <v>CC1=NC2(N=C1N)c3cc(Br)ccc3CC24CCCCC4</v>
      </c>
      <c r="AI193" s="150">
        <f t="shared" si="179"/>
        <v>5</v>
      </c>
      <c r="AJ193" s="150">
        <f t="shared" si="180"/>
        <v>100</v>
      </c>
      <c r="AK193" s="150">
        <f t="shared" si="181"/>
        <v>31</v>
      </c>
      <c r="AL193" s="150">
        <f t="shared" si="182"/>
        <v>9.9200999999999997</v>
      </c>
      <c r="AM193" s="150">
        <f t="shared" si="183"/>
        <v>0.10080543542907834</v>
      </c>
      <c r="AN193" s="150">
        <f t="shared" si="184"/>
        <v>0.99980000000000002</v>
      </c>
      <c r="AO193" s="150">
        <f t="shared" si="185"/>
        <v>32</v>
      </c>
      <c r="AP193" s="150">
        <f t="shared" si="186"/>
        <v>60</v>
      </c>
      <c r="AQ193" s="150" t="str">
        <f t="shared" si="187"/>
        <v>UPLC</v>
      </c>
      <c r="AR193" s="150" t="str">
        <f t="shared" si="188"/>
        <v>CH238</v>
      </c>
      <c r="AS193" s="150" t="str">
        <f t="shared" si="189"/>
        <v>Single Wavelength</v>
      </c>
      <c r="AT193" s="150" t="str">
        <f t="shared" si="190"/>
        <v>Chan_238,PC_Miscellaneous,AZD3293 - 0938 int - sol</v>
      </c>
      <c r="AU193" s="150" t="str">
        <f t="shared" si="191"/>
        <v>AZD3293 int</v>
      </c>
      <c r="AV193" s="150" t="str">
        <f t="shared" si="192"/>
        <v>HPLC filter vial</v>
      </c>
      <c r="AW193" s="150">
        <f t="shared" si="193"/>
        <v>500</v>
      </c>
      <c r="AX193" s="150">
        <f t="shared" si="194"/>
        <v>50</v>
      </c>
      <c r="AY193" s="150" t="str">
        <f t="shared" si="195"/>
        <v>Vortex</v>
      </c>
      <c r="AZ193" s="150">
        <f t="shared" si="196"/>
        <v>22</v>
      </c>
      <c r="BA193" s="150">
        <f t="shared" si="197"/>
        <v>20</v>
      </c>
      <c r="BB193" s="150">
        <f t="shared" si="198"/>
        <v>600</v>
      </c>
      <c r="BC193" s="150" t="str">
        <f t="shared" si="199"/>
        <v>Filter Vial</v>
      </c>
      <c r="BD193" s="150">
        <f t="shared" si="200"/>
        <v>40</v>
      </c>
      <c r="BE193" s="150">
        <f t="shared" si="201"/>
        <v>1200</v>
      </c>
      <c r="BF193" s="150" t="str">
        <f t="shared" si="202"/>
        <v>Pipette - PDT</v>
      </c>
      <c r="BG193" s="150">
        <f t="shared" si="203"/>
        <v>50</v>
      </c>
      <c r="BH193" s="150">
        <f t="shared" si="204"/>
        <v>0</v>
      </c>
      <c r="BI193" s="150">
        <f t="shared" si="205"/>
        <v>0</v>
      </c>
      <c r="BJ193" s="150" t="str">
        <f t="shared" si="206"/>
        <v>Yes</v>
      </c>
      <c r="BK193" s="150" t="str">
        <f t="shared" si="207"/>
        <v>Yes</v>
      </c>
      <c r="BL193" s="150" t="str">
        <f t="shared" si="208"/>
        <v>Yes</v>
      </c>
      <c r="BM193" s="150" t="str">
        <f t="shared" si="209"/>
        <v>MeCN:Water (50:50)</v>
      </c>
      <c r="BN193" s="150" t="str">
        <f t="shared" si="210"/>
        <v>Pipette - ADT - 6 channel</v>
      </c>
      <c r="BO193" s="150">
        <f t="shared" si="211"/>
        <v>1200</v>
      </c>
      <c r="BP193" s="150">
        <f t="shared" si="212"/>
        <v>0</v>
      </c>
      <c r="BQ193" s="150" t="str">
        <f t="shared" si="213"/>
        <v>No</v>
      </c>
      <c r="BR193" s="150">
        <f t="shared" si="214"/>
        <v>3</v>
      </c>
      <c r="BS193" s="150">
        <f t="shared" si="215"/>
        <v>1</v>
      </c>
      <c r="BT193" s="150">
        <f t="shared" si="216"/>
        <v>284</v>
      </c>
      <c r="BU193" s="150">
        <f t="shared" si="217"/>
        <v>1</v>
      </c>
    </row>
    <row r="194" spans="1:73" x14ac:dyDescent="0.25">
      <c r="K194" s="59"/>
      <c r="L194" s="59"/>
    </row>
    <row r="195" spans="1:73" x14ac:dyDescent="0.25">
      <c r="K195" s="59"/>
      <c r="L195" s="59"/>
    </row>
    <row r="196" spans="1:73" x14ac:dyDescent="0.25">
      <c r="K196" s="59"/>
      <c r="L196" s="59"/>
    </row>
    <row r="197" spans="1:73" x14ac:dyDescent="0.25">
      <c r="K197" s="59"/>
      <c r="L197" s="59"/>
    </row>
    <row r="198" spans="1:73" x14ac:dyDescent="0.25">
      <c r="K198" s="59"/>
      <c r="L198" s="59"/>
    </row>
    <row r="199" spans="1:73" x14ac:dyDescent="0.25">
      <c r="K199" s="59"/>
      <c r="L199" s="59"/>
    </row>
    <row r="200" spans="1:73" x14ac:dyDescent="0.25">
      <c r="K200" s="59"/>
      <c r="L200" s="59"/>
    </row>
    <row r="201" spans="1:73" x14ac:dyDescent="0.25">
      <c r="K201" s="59"/>
      <c r="L201" s="59"/>
    </row>
    <row r="202" spans="1:73" x14ac:dyDescent="0.25">
      <c r="K202" s="59"/>
      <c r="L202" s="59"/>
    </row>
    <row r="203" spans="1:73" x14ac:dyDescent="0.25">
      <c r="K203" s="59"/>
      <c r="L203" s="59"/>
    </row>
    <row r="204" spans="1:73" x14ac:dyDescent="0.25">
      <c r="K204" s="59"/>
      <c r="L204" s="59"/>
    </row>
    <row r="205" spans="1:73" x14ac:dyDescent="0.25">
      <c r="K205" s="59"/>
      <c r="L205" s="59"/>
    </row>
    <row r="206" spans="1:73" x14ac:dyDescent="0.25">
      <c r="K206" s="59"/>
      <c r="L206" s="59"/>
    </row>
    <row r="207" spans="1:73" x14ac:dyDescent="0.25">
      <c r="K207" s="59"/>
      <c r="L207" s="59"/>
    </row>
    <row r="208" spans="1:73" x14ac:dyDescent="0.25">
      <c r="I208" t="e">
        <f>VLOOKUP(#REF!,'Experimental Design'!$B$1:$C$25,2)</f>
        <v>#REF!</v>
      </c>
      <c r="K208" s="59" t="e">
        <f>'Experimental Description'!#REF!*#REF!</f>
        <v>#REF!</v>
      </c>
      <c r="L208" s="59"/>
      <c r="M208" s="51" t="s">
        <v>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'Experimental Description'!$G$25:$G$29</xm:f>
          </x14:formula1>
          <xm:sqref>M2:M193</xm:sqref>
        </x14:dataValidation>
        <x14:dataValidation type="list" errorStyle="warning" allowBlank="1" showInputMessage="1" showErrorMessage="1" errorTitle="Please consider not overwriting" error="If you want to overwrite let Simon Yates know so that we can update the dropdowns. This field needs to be as uniform as possible for data analysis.  ">
          <x14:formula1>
            <xm:f>'Experimental Description'!$F$32:$F$33</xm:f>
          </x14:formula1>
          <xm:sqref>L1:L1048576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4" sqref="C4:C27"/>
    </sheetView>
  </sheetViews>
  <sheetFormatPr defaultRowHeight="15" x14ac:dyDescent="0.25"/>
  <cols>
    <col min="1" max="1" width="26.85546875" style="60" bestFit="1" customWidth="1"/>
    <col min="2" max="2" width="25.7109375" style="51" customWidth="1"/>
    <col min="3" max="3" width="25.5703125" style="51" bestFit="1" customWidth="1"/>
    <col min="4" max="4" width="36.140625" style="51" customWidth="1"/>
    <col min="5" max="16384" width="9.140625" style="51"/>
  </cols>
  <sheetData>
    <row r="1" spans="1:4" x14ac:dyDescent="0.25">
      <c r="A1" s="60" t="s">
        <v>119</v>
      </c>
      <c r="B1" s="66" t="str">
        <f>'Experimental Description'!C10</f>
        <v>Not Known</v>
      </c>
    </row>
    <row r="2" spans="1:4" x14ac:dyDescent="0.25">
      <c r="B2" s="67"/>
    </row>
    <row r="3" spans="1:4" x14ac:dyDescent="0.25">
      <c r="A3" s="61" t="s">
        <v>38</v>
      </c>
      <c r="B3" s="68" t="s">
        <v>117</v>
      </c>
      <c r="C3" s="62" t="s">
        <v>118</v>
      </c>
      <c r="D3" s="70" t="s">
        <v>116</v>
      </c>
    </row>
    <row r="4" spans="1:4" x14ac:dyDescent="0.25">
      <c r="A4" s="63">
        <v>1</v>
      </c>
      <c r="B4" s="57" t="str">
        <f>VLOOKUP(A4,'Experimental Design'!$B$2:$C$25,2)</f>
        <v>MeTHF</v>
      </c>
      <c r="C4" s="33"/>
      <c r="D4" s="71" t="str">
        <f>IF(C4="","",CONCATENATE('Experimental Description'!$B$2,"-",C4))</f>
        <v/>
      </c>
    </row>
    <row r="5" spans="1:4" x14ac:dyDescent="0.25">
      <c r="A5" s="63">
        <v>2</v>
      </c>
      <c r="B5" s="57" t="str">
        <f>VLOOKUP(A5,'Experimental Design'!$B$2:$C$25,2)</f>
        <v>Acetic Acid</v>
      </c>
      <c r="C5" s="33"/>
      <c r="D5" s="71" t="str">
        <f>IF(C5="","",CONCATENATE('Experimental Description'!$B$2,"-",C5))</f>
        <v/>
      </c>
    </row>
    <row r="6" spans="1:4" x14ac:dyDescent="0.25">
      <c r="A6" s="63">
        <v>3</v>
      </c>
      <c r="B6" s="57" t="str">
        <f>VLOOKUP(A6,'Experimental Design'!$B$2:$C$25,2)</f>
        <v>Acetone</v>
      </c>
      <c r="C6" s="33"/>
      <c r="D6" s="71" t="str">
        <f>IF(C6="","",CONCATENATE('Experimental Description'!$B$2,"-",C6))</f>
        <v/>
      </c>
    </row>
    <row r="7" spans="1:4" x14ac:dyDescent="0.25">
      <c r="A7" s="63">
        <v>4</v>
      </c>
      <c r="B7" s="57" t="str">
        <f>VLOOKUP(A7,'Experimental Design'!$B$2:$C$25,2)</f>
        <v>Acetonitrile</v>
      </c>
      <c r="C7" s="33"/>
      <c r="D7" s="71" t="str">
        <f>IF(C7="","",CONCATENATE('Experimental Description'!$B$2,"-",C7))</f>
        <v/>
      </c>
    </row>
    <row r="8" spans="1:4" x14ac:dyDescent="0.25">
      <c r="A8" s="63">
        <v>5</v>
      </c>
      <c r="B8" s="57" t="str">
        <f>VLOOKUP(A8,'Experimental Design'!$B$2:$C$25,2)</f>
        <v>n-butanol</v>
      </c>
      <c r="C8" s="33"/>
      <c r="D8" s="71" t="str">
        <f>IF(C8="","",CONCATENATE('Experimental Description'!$B$2,"-",C8))</f>
        <v/>
      </c>
    </row>
    <row r="9" spans="1:4" x14ac:dyDescent="0.25">
      <c r="A9" s="63">
        <v>6</v>
      </c>
      <c r="B9" s="57" t="str">
        <f>VLOOKUP(A9,'Experimental Design'!$B$2:$C$25,2)</f>
        <v>MEK</v>
      </c>
      <c r="C9" s="33"/>
      <c r="D9" s="71" t="str">
        <f>IF(C9="","",CONCATENATE('Experimental Description'!$B$2,"-",C9))</f>
        <v/>
      </c>
    </row>
    <row r="10" spans="1:4" x14ac:dyDescent="0.25">
      <c r="A10" s="63">
        <v>7</v>
      </c>
      <c r="B10" s="57" t="str">
        <f>VLOOKUP(A10,'Experimental Design'!$B$2:$C$25,2)</f>
        <v>Butyronitrile</v>
      </c>
      <c r="C10" s="33"/>
      <c r="D10" s="71" t="str">
        <f>IF(C10="","",CONCATENATE('Experimental Description'!$B$2,"-",C10))</f>
        <v/>
      </c>
    </row>
    <row r="11" spans="1:4" x14ac:dyDescent="0.25">
      <c r="A11" s="63">
        <v>8</v>
      </c>
      <c r="B11" s="57" t="str">
        <f>VLOOKUP(A11,'Experimental Design'!$B$2:$C$25,2)</f>
        <v>CPME</v>
      </c>
      <c r="C11" s="33"/>
      <c r="D11" s="71" t="str">
        <f>IF(C11="","",CONCATENATE('Experimental Description'!$B$2,"-",C11))</f>
        <v/>
      </c>
    </row>
    <row r="12" spans="1:4" x14ac:dyDescent="0.25">
      <c r="A12" s="63">
        <v>9</v>
      </c>
      <c r="B12" s="57" t="str">
        <f>VLOOKUP(A12,'Experimental Design'!$B$2:$C$25,2)</f>
        <v>Diethyl Carbonate</v>
      </c>
      <c r="C12" s="33"/>
      <c r="D12" s="71" t="str">
        <f>IF(C12="","",CONCATENATE('Experimental Description'!$B$2,"-",C12))</f>
        <v/>
      </c>
    </row>
    <row r="13" spans="1:4" x14ac:dyDescent="0.25">
      <c r="A13" s="63">
        <v>10</v>
      </c>
      <c r="B13" s="57" t="str">
        <f>VLOOKUP(A13,'Experimental Design'!$B$2:$C$25,2)</f>
        <v>DMSO</v>
      </c>
      <c r="C13" s="33"/>
      <c r="D13" s="71" t="str">
        <f>IF(C13="","",CONCATENATE('Experimental Description'!$B$2,"-",C13))</f>
        <v/>
      </c>
    </row>
    <row r="14" spans="1:4" x14ac:dyDescent="0.25">
      <c r="A14" s="63">
        <v>11</v>
      </c>
      <c r="B14" s="57" t="str">
        <f>VLOOKUP(A14,'Experimental Design'!$B$2:$C$25,2)</f>
        <v>Ethanol</v>
      </c>
      <c r="C14" s="33"/>
      <c r="D14" s="71" t="str">
        <f>IF(C14="","",CONCATENATE('Experimental Description'!$B$2,"-",C14))</f>
        <v/>
      </c>
    </row>
    <row r="15" spans="1:4" x14ac:dyDescent="0.25">
      <c r="A15" s="63">
        <v>12</v>
      </c>
      <c r="B15" s="57" t="str">
        <f>VLOOKUP(A15,'Experimental Design'!$B$2:$C$25,2)</f>
        <v>Ethyl Acetate</v>
      </c>
      <c r="C15" s="33"/>
      <c r="D15" s="71" t="str">
        <f>IF(C15="","",CONCATENATE('Experimental Description'!$B$2,"-",C15))</f>
        <v/>
      </c>
    </row>
    <row r="16" spans="1:4" x14ac:dyDescent="0.25">
      <c r="A16" s="63">
        <v>13</v>
      </c>
      <c r="B16" s="57" t="str">
        <f>VLOOKUP(A16,'Experimental Design'!$B$2:$C$25,2)</f>
        <v>iso-Propyl Acetate</v>
      </c>
      <c r="C16" s="33"/>
      <c r="D16" s="71" t="str">
        <f>IF(C16="","",CONCATENATE('Experimental Description'!$B$2,"-",C16))</f>
        <v/>
      </c>
    </row>
    <row r="17" spans="1:4" x14ac:dyDescent="0.25">
      <c r="A17" s="63">
        <v>14</v>
      </c>
      <c r="B17" s="57" t="str">
        <f>VLOOKUP(A17,'Experimental Design'!$B$2:$C$25,2)</f>
        <v>Methanol</v>
      </c>
      <c r="C17" s="33"/>
      <c r="D17" s="71" t="str">
        <f>IF(C17="","",CONCATENATE('Experimental Description'!$B$2,"-",C17))</f>
        <v/>
      </c>
    </row>
    <row r="18" spans="1:4" x14ac:dyDescent="0.25">
      <c r="A18" s="63">
        <v>15</v>
      </c>
      <c r="B18" s="57" t="str">
        <f>VLOOKUP(A18,'Experimental Design'!$B$2:$C$25,2)</f>
        <v>DMF</v>
      </c>
      <c r="C18" s="33"/>
      <c r="D18" s="71" t="str">
        <f>IF(C18="","",CONCATENATE('Experimental Description'!$B$2,"-",C18))</f>
        <v/>
      </c>
    </row>
    <row r="19" spans="1:4" x14ac:dyDescent="0.25">
      <c r="A19" s="63">
        <v>16</v>
      </c>
      <c r="B19" s="57" t="str">
        <f>VLOOKUP(A19,'Experimental Design'!$B$2:$C$25,2)</f>
        <v>Heptane</v>
      </c>
      <c r="C19" s="33"/>
      <c r="D19" s="71" t="str">
        <f>IF(C19="","",CONCATENATE('Experimental Description'!$B$2,"-",C19))</f>
        <v/>
      </c>
    </row>
    <row r="20" spans="1:4" x14ac:dyDescent="0.25">
      <c r="A20" s="63">
        <v>17</v>
      </c>
      <c r="B20" s="57" t="str">
        <f>VLOOKUP(A20,'Experimental Design'!$B$2:$C$25,2)</f>
        <v>i-Propanol</v>
      </c>
      <c r="C20" s="33"/>
      <c r="D20" s="71" t="str">
        <f>IF(C20="","",CONCATENATE('Experimental Description'!$B$2,"-",C20))</f>
        <v/>
      </c>
    </row>
    <row r="21" spans="1:4" x14ac:dyDescent="0.25">
      <c r="A21" s="63">
        <v>18</v>
      </c>
      <c r="B21" s="57" t="str">
        <f>VLOOKUP(A21,'Experimental Design'!$B$2:$C$25,2)</f>
        <v>MTBE</v>
      </c>
      <c r="C21" s="33"/>
      <c r="D21" s="71" t="str">
        <f>IF(C21="","",CONCATENATE('Experimental Description'!$B$2,"-",C21))</f>
        <v/>
      </c>
    </row>
    <row r="22" spans="1:4" x14ac:dyDescent="0.25">
      <c r="A22" s="63">
        <v>19</v>
      </c>
      <c r="B22" s="57" t="str">
        <f>VLOOKUP(A22,'Experimental Design'!$B$2:$C$25,2)</f>
        <v>THF</v>
      </c>
      <c r="C22" s="33"/>
      <c r="D22" s="71" t="str">
        <f>IF(C22="","",CONCATENATE('Experimental Description'!$B$2,"-",C22))</f>
        <v/>
      </c>
    </row>
    <row r="23" spans="1:4" x14ac:dyDescent="0.25">
      <c r="A23" s="63">
        <v>20</v>
      </c>
      <c r="B23" s="57" t="str">
        <f>VLOOKUP(A23,'Experimental Design'!$B$2:$C$25,2)</f>
        <v>Toluene</v>
      </c>
      <c r="C23" s="33"/>
      <c r="D23" s="71" t="str">
        <f>IF(C23="","",CONCATENATE('Experimental Description'!$B$2,"-",C23))</f>
        <v/>
      </c>
    </row>
    <row r="24" spans="1:4" x14ac:dyDescent="0.25">
      <c r="A24" s="63">
        <v>21</v>
      </c>
      <c r="B24" s="57" t="str">
        <f>VLOOKUP(A24,'Experimental Design'!$B$2:$C$25,2)</f>
        <v>Water</v>
      </c>
      <c r="C24" s="33"/>
      <c r="D24" s="71" t="str">
        <f>IF(C24="","",CONCATENATE('Experimental Description'!$B$2,"-",C24))</f>
        <v/>
      </c>
    </row>
    <row r="25" spans="1:4" x14ac:dyDescent="0.25">
      <c r="A25" s="63">
        <v>22</v>
      </c>
      <c r="B25" s="57" t="str">
        <f>VLOOKUP(A25,'Experimental Design'!$B$2:$C$25,2)</f>
        <v>Ethyl Lactate</v>
      </c>
      <c r="C25" s="33"/>
      <c r="D25" s="71" t="str">
        <f>IF(C25="","",CONCATENATE('Experimental Description'!$B$2,"-",C25))</f>
        <v/>
      </c>
    </row>
    <row r="26" spans="1:4" x14ac:dyDescent="0.25">
      <c r="A26" s="63">
        <v>23</v>
      </c>
      <c r="B26" s="57" t="str">
        <f>VLOOKUP(A26,'Experimental Design'!$B$2:$C$25,2)</f>
        <v>Acetonitrile</v>
      </c>
      <c r="C26" s="33"/>
      <c r="D26" s="71" t="str">
        <f>IF(C26="","",CONCATENATE('Experimental Description'!$B$2,"-",C26))</f>
        <v/>
      </c>
    </row>
    <row r="27" spans="1:4" x14ac:dyDescent="0.25">
      <c r="A27" s="64">
        <v>24</v>
      </c>
      <c r="B27" s="69" t="str">
        <f>VLOOKUP(A27,'Experimental Design'!$B$2:$C$25,2)</f>
        <v>Acetonitrile</v>
      </c>
      <c r="C27" s="65"/>
      <c r="D27" s="72" t="str">
        <f>IF(C27="","",CONCATENATE('Experimental Description'!$B$2,"-",C27))</f>
        <v/>
      </c>
    </row>
  </sheetData>
  <sheetProtection sheet="1" objects="1" scenarios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c812a68e-18af-4e35-a352-5348df0450b7" ContentTypeId="0x0101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a56295-c29e-4898-8136-a54736c65b82">
      <Value>1</Value>
    </TaxCatchAll>
    <he6c97020908414f9698cb0ea346c24f xmlns="44a56295-c29e-4898-8136-a54736c65b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Company Restricted</TermName>
          <TermId xmlns="http://schemas.microsoft.com/office/infopath/2007/PartnerControls">7823532b-ad29-449e-8b12-d3ea149df461</TermId>
        </TermInfo>
      </Terms>
    </he6c97020908414f9698cb0ea346c24f>
    <AZLanguage xmlns="b2ae7c78-d615-40e8-8e0d-5a214d3c66a5">English</AZLanguage>
    <o245f06d28f14ece9fc85d0cedda0861 xmlns="1074945a-c1b5-4b3d-a4ea-0115166758df" xsi:nil="true"/>
    <od8998f8c6ba4c29bf84317eb1d7f3b2 xmlns="44a56295-c29e-4898-8136-a54736c65b82">
      <Terms xmlns="http://schemas.microsoft.com/office/infopath/2007/PartnerControls"/>
    </od8998f8c6ba4c29bf84317eb1d7f3b2>
    <ne676df58e424feeaeeae0a9805fc502 xmlns="44a56295-c29e-4898-8136-a54736c65b82">
      <Terms xmlns="http://schemas.microsoft.com/office/infopath/2007/PartnerControls"/>
    </ne676df58e424feeaeeae0a9805fc502>
    <m23d76a27d5d4b50b4313c7294a53b75 xmlns="44a56295-c29e-4898-8136-a54736c65b82">
      <Terms xmlns="http://schemas.microsoft.com/office/infopath/2007/PartnerControls"/>
    </m23d76a27d5d4b50b4313c7294a53b75>
    <AZDescription xmlns="b2ae7c78-d615-40e8-8e0d-5a214d3c66a5" xsi:nil="true"/>
    <ArchivedDate xmlns="f6f506f3-73a6-4212-aa12-02217e8d2862" xsi:nil="true"/>
    <TaxKeywordTaxHTField xmlns="a4380969-2ede-4b5f-8e1c-cc690768ee94">
      <Terms xmlns="http://schemas.microsoft.com/office/infopath/2007/PartnerControls"/>
    </TaxKeywordTaxHTField>
    <jaeacda55eaf49eea6307827c7feedaf xmlns="44a56295-c29e-4898-8136-a54736c65b82">
      <Terms xmlns="http://schemas.microsoft.com/office/infopath/2007/PartnerControls"/>
    </jaeacda55eaf49eea6307827c7feedaf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6741C0E218A142A06D2FFCBDF22735" ma:contentTypeVersion="29" ma:contentTypeDescription="Create a new document." ma:contentTypeScope="" ma:versionID="b805231920e333a71b158d36ea578939">
  <xsd:schema xmlns:xsd="http://www.w3.org/2001/XMLSchema" xmlns:xs="http://www.w3.org/2001/XMLSchema" xmlns:p="http://schemas.microsoft.com/office/2006/metadata/properties" xmlns:ns2="b2ae7c78-d615-40e8-8e0d-5a214d3c66a5" xmlns:ns3="44a56295-c29e-4898-8136-a54736c65b82" xmlns:ns4="f6f506f3-73a6-4212-aa12-02217e8d2862" xmlns:ns5="a4380969-2ede-4b5f-8e1c-cc690768ee94" xmlns:ns6="1074945a-c1b5-4b3d-a4ea-0115166758df" targetNamespace="http://schemas.microsoft.com/office/2006/metadata/properties" ma:root="true" ma:fieldsID="29f65c5f6f24fa9ef6a28af64e1697a2" ns2:_="" ns3:_="" ns4:_="" ns5:_="" ns6:_="">
    <xsd:import namespace="b2ae7c78-d615-40e8-8e0d-5a214d3c66a5"/>
    <xsd:import namespace="44a56295-c29e-4898-8136-a54736c65b82"/>
    <xsd:import namespace="f6f506f3-73a6-4212-aa12-02217e8d2862"/>
    <xsd:import namespace="a4380969-2ede-4b5f-8e1c-cc690768ee94"/>
    <xsd:import namespace="1074945a-c1b5-4b3d-a4ea-0115166758df"/>
    <xsd:element name="properties">
      <xsd:complexType>
        <xsd:sequence>
          <xsd:element name="documentManagement">
            <xsd:complexType>
              <xsd:all>
                <xsd:element ref="ns2:AZDescription" minOccurs="0"/>
                <xsd:element ref="ns3:TaxCatchAll" minOccurs="0"/>
                <xsd:element ref="ns3:TaxCatchAllLabel" minOccurs="0"/>
                <xsd:element ref="ns2:AZLanguage" minOccurs="0"/>
                <xsd:element ref="ns4:ArchivedDate" minOccurs="0"/>
                <xsd:element ref="ns6:o245f06d28f14ece9fc85d0cedda0861" minOccurs="0"/>
                <xsd:element ref="ns5:TaxKeywordTaxHTField" minOccurs="0"/>
                <xsd:element ref="ns5:_dlc_DocId" minOccurs="0"/>
                <xsd:element ref="ns5:_dlc_DocIdUrl" minOccurs="0"/>
                <xsd:element ref="ns5:_dlc_DocIdPersistId" minOccurs="0"/>
                <xsd:element ref="ns3:od8998f8c6ba4c29bf84317eb1d7f3b2" minOccurs="0"/>
                <xsd:element ref="ns3:jaeacda55eaf49eea6307827c7feedaf" minOccurs="0"/>
                <xsd:element ref="ns3:m23d76a27d5d4b50b4313c7294a53b75" minOccurs="0"/>
                <xsd:element ref="ns3:ne676df58e424feeaeeae0a9805fc502" minOccurs="0"/>
                <xsd:element ref="ns3:he6c97020908414f9698cb0ea346c24f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e7c78-d615-40e8-8e0d-5a214d3c66a5" elementFormDefault="qualified">
    <xsd:import namespace="http://schemas.microsoft.com/office/2006/documentManagement/types"/>
    <xsd:import namespace="http://schemas.microsoft.com/office/infopath/2007/PartnerControls"/>
    <xsd:element name="AZDescription" ma:index="4" nillable="true" ma:displayName="Description" ma:description="The Description Field provides additional context to the content name and title (e.g. purpose of content)." ma:internalName="AZDescription" ma:showField="Term1033">
      <xsd:simpleType>
        <xsd:restriction base="dms:Note">
          <xsd:maxLength value="255"/>
        </xsd:restriction>
      </xsd:simpleType>
    </xsd:element>
    <xsd:element name="AZLanguage" ma:index="12" nillable="true" ma:displayName="Language" ma:default="English" ma:description="The language in which the content is written." ma:format="Dropdown" ma:hidden="true" ma:internalName="AZLanguage" ma:readOnly="false">
      <xsd:simpleType>
        <xsd:restriction base="dms:Choice">
          <xsd:enumeration value="English"/>
          <xsd:enumeration value="Swedish"/>
          <xsd:enumeration value="German"/>
          <xsd:enumeration value="Dutch"/>
          <xsd:enumeration value="French"/>
          <xsd:enumeration value="Italian"/>
          <xsd:enumeration value="Portuguese (Portugal)"/>
          <xsd:enumeration value="Spanish"/>
          <xsd:enumeration value="Chinese (Simplified)"/>
          <xsd:enumeration value="Japanese"/>
          <xsd:enumeration value="Russian"/>
          <xsd:enumeration value="Turkish"/>
          <xsd:enumeration value="Korea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description="" ma:hidden="true" ma:list="267690b8-9324-48fc-93d3-571a93192798" ma:internalName="TaxCatchAll" ma:showField="CatchAllData" ma:web="a4380969-2ede-4b5f-8e1c-cc690768e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description="" ma:hidden="true" ma:list="267690b8-9324-48fc-93d3-571a93192798" ma:internalName="TaxCatchAllLabel" ma:readOnly="true" ma:showField="CatchAllDataLabel" ma:web="a4380969-2ede-4b5f-8e1c-cc690768e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d8998f8c6ba4c29bf84317eb1d7f3b2" ma:index="24" nillable="true" ma:taxonomy="true" ma:internalName="od8998f8c6ba4c29bf84317eb1d7f3b2" ma:taxonomyFieldName="AZAudience" ma:displayName="Audience" ma:fieldId="{8d8998f8-c6ba-4c29-bf84-317eb1d7f3b2}" ma:taxonomyMulti="true" ma:sspId="1ee89e71-04cd-405e-9ca3-99e020c1694d" ma:termSetId="8324ee68-4ef7-4955-9f36-30f9219bd71e" ma:anchorId="b4521421-5401-4d8e-a391-e7ac82367b49" ma:open="false" ma:isKeyword="false">
      <xsd:complexType>
        <xsd:sequence>
          <xsd:element ref="pc:Terms" minOccurs="0" maxOccurs="1"/>
        </xsd:sequence>
      </xsd:complexType>
    </xsd:element>
    <xsd:element name="jaeacda55eaf49eea6307827c7feedaf" ma:index="25" nillable="true" ma:taxonomy="true" ma:internalName="jaeacda55eaf49eea6307827c7feedaf" ma:taxonomyFieldName="GRADCode" ma:displayName="GRAD Code" ma:readOnly="false" ma:default="" ma:fieldId="{3aeacda5-5eaf-49ee-a630-7827c7feedaf}" ma:sspId="1ee89e71-04cd-405e-9ca3-99e020c1694d" ma:termSetId="8324ee68-4ef7-4955-9f36-30f9219bd71e" ma:anchorId="125c7433-d3f9-449f-bc6a-d640f44dc121" ma:open="false" ma:isKeyword="false">
      <xsd:complexType>
        <xsd:sequence>
          <xsd:element ref="pc:Terms" minOccurs="0" maxOccurs="1"/>
        </xsd:sequence>
      </xsd:complexType>
    </xsd:element>
    <xsd:element name="m23d76a27d5d4b50b4313c7294a53b75" ma:index="26" nillable="true" ma:taxonomy="true" ma:internalName="m23d76a27d5d4b50b4313c7294a53b75" ma:taxonomyFieldName="Type" ma:displayName="Information Type" ma:fieldId="{623d76a2-7d5d-4b50-b431-3c7294a53b75}" ma:taxonomyMulti="true" ma:sspId="1ee89e71-04cd-405e-9ca3-99e020c1694d" ma:termSetId="8324ee68-4ef7-4955-9f36-30f9219bd71e" ma:anchorId="43cc0e64-61c7-4c76-9e43-ca9eda1b0c36" ma:open="false" ma:isKeyword="false">
      <xsd:complexType>
        <xsd:sequence>
          <xsd:element ref="pc:Terms" minOccurs="0" maxOccurs="1"/>
        </xsd:sequence>
      </xsd:complexType>
    </xsd:element>
    <xsd:element name="ne676df58e424feeaeeae0a9805fc502" ma:index="27" nillable="true" ma:taxonomy="true" ma:internalName="ne676df58e424feeaeeae0a9805fc502" ma:taxonomyFieldName="AZSubject" ma:displayName="AZ Subject" ma:fieldId="{7e676df5-8e42-4fee-aeea-e0a9805fc502}" ma:taxonomyMulti="true" ma:sspId="1ee89e71-04cd-405e-9ca3-99e020c1694d" ma:termSetId="8324ee68-4ef7-4955-9f36-30f9219bd7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e6c97020908414f9698cb0ea346c24f" ma:index="28" nillable="true" ma:taxonomy="true" ma:internalName="he6c97020908414f9698cb0ea346c24f" ma:taxonomyFieldName="SecurityLevel" ma:displayName="Confidentiality Level" ma:default="889;#Company Restricted|7823532b-ad29-449e-8b12-d3ea149df461" ma:fieldId="{1e6c9702-0908-414f-9698-cb0ea346c24f}" ma:sspId="1ee89e71-04cd-405e-9ca3-99e020c1694d" ma:termSetId="8324ee68-4ef7-4955-9f36-30f9219bd71e" ma:anchorId="d429caf9-eb7a-4880-8d16-95bbe07c014a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506f3-73a6-4212-aa12-02217e8d2862" elementFormDefault="qualified">
    <xsd:import namespace="http://schemas.microsoft.com/office/2006/documentManagement/types"/>
    <xsd:import namespace="http://schemas.microsoft.com/office/infopath/2007/PartnerControls"/>
    <xsd:element name="ArchivedDate" ma:index="13" nillable="true" ma:displayName="Archived Date" ma:description="Date at which resource is eligible to archived" ma:format="DateTime" ma:hidden="true" ma:internalName="Archived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80969-2ede-4b5f-8e1c-cc690768ee94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0" nillable="true" ma:taxonomy="true" ma:internalName="TaxKeywordTaxHTField" ma:taxonomyFieldName="TaxKeyword" ma:displayName="Enterprise Keywords" ma:fieldId="{23f27201-bee3-471e-b2e7-b64fd8b7ca38}" ma:taxonomyMulti="true" ma:sspId="1ee89e71-04cd-405e-9ca3-99e020c1694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4945a-c1b5-4b3d-a4ea-0115166758df" elementFormDefault="qualified">
    <xsd:import namespace="http://schemas.microsoft.com/office/2006/documentManagement/types"/>
    <xsd:import namespace="http://schemas.microsoft.com/office/infopath/2007/PartnerControls"/>
    <xsd:element name="o245f06d28f14ece9fc85d0cedda0861" ma:index="19" nillable="true" ma:displayName="GRAD Code_0" ma:hidden="true" ma:internalName="o245f06d28f14ece9fc85d0cedda0861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A2CB9-0209-47E7-8246-2576FFE27D5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1E4D79A-A2AA-4508-8586-CC747CC144B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145DA12-3361-46E9-895F-5CD8A5EC48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D98E5DC-1598-4AF4-8A7F-4C12CCAB3FD8}">
  <ds:schemaRefs>
    <ds:schemaRef ds:uri="http://purl.org/dc/elements/1.1/"/>
    <ds:schemaRef ds:uri="44a56295-c29e-4898-8136-a54736c65b82"/>
    <ds:schemaRef ds:uri="http://purl.org/dc/terms/"/>
    <ds:schemaRef ds:uri="http://schemas.openxmlformats.org/package/2006/metadata/core-properties"/>
    <ds:schemaRef ds:uri="b2ae7c78-d615-40e8-8e0d-5a214d3c66a5"/>
    <ds:schemaRef ds:uri="http://www.w3.org/XML/1998/namespace"/>
    <ds:schemaRef ds:uri="http://purl.org/dc/dcmitype/"/>
    <ds:schemaRef ds:uri="http://schemas.microsoft.com/office/2006/documentManagement/types"/>
    <ds:schemaRef ds:uri="a4380969-2ede-4b5f-8e1c-cc690768ee94"/>
    <ds:schemaRef ds:uri="http://schemas.microsoft.com/office/2006/metadata/properties"/>
    <ds:schemaRef ds:uri="http://schemas.microsoft.com/office/infopath/2007/PartnerControls"/>
    <ds:schemaRef ds:uri="1074945a-c1b5-4b3d-a4ea-0115166758df"/>
    <ds:schemaRef ds:uri="f6f506f3-73a6-4212-aa12-02217e8d2862"/>
  </ds:schemaRefs>
</ds:datastoreItem>
</file>

<file path=customXml/itemProps5.xml><?xml version="1.0" encoding="utf-8"?>
<ds:datastoreItem xmlns:ds="http://schemas.openxmlformats.org/officeDocument/2006/customXml" ds:itemID="{216DAE02-90D4-4046-8CFE-33DD1791E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ae7c78-d615-40e8-8e0d-5a214d3c66a5"/>
    <ds:schemaRef ds:uri="44a56295-c29e-4898-8136-a54736c65b82"/>
    <ds:schemaRef ds:uri="f6f506f3-73a6-4212-aa12-02217e8d2862"/>
    <ds:schemaRef ds:uri="a4380969-2ede-4b5f-8e1c-cc690768ee94"/>
    <ds:schemaRef ds:uri="1074945a-c1b5-4b3d-a4ea-011516675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Results</vt:lpstr>
      <vt:lpstr>Experimental Description</vt:lpstr>
      <vt:lpstr>Experimental Design</vt:lpstr>
      <vt:lpstr>HPLC method</vt:lpstr>
      <vt:lpstr>RAW</vt:lpstr>
      <vt:lpstr>Calibration</vt:lpstr>
      <vt:lpstr>Record Sheet</vt:lpstr>
      <vt:lpstr>Material Form-Pattern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Yates</dc:creator>
  <cp:lastModifiedBy>Simon Yates</cp:lastModifiedBy>
  <dcterms:created xsi:type="dcterms:W3CDTF">2017-01-16T16:46:05Z</dcterms:created>
  <dcterms:modified xsi:type="dcterms:W3CDTF">2017-02-08T14:30:05Z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0x010100F96741C0E218A142A06D2FFCBDF22735</vt:lpwstr>
  </property>
  <property fmtid="{D5CDD505-2E9C-101B-9397-08002B2CF9AE}" pid="3" name="TaxKeyword">
    <vt:lpwstr/>
  </property>
  <property fmtid="{D5CDD505-2E9C-101B-9397-08002B2CF9AE}" pid="4" name="SecurityLevel">
    <vt:lpwstr>1;#Company Restricted|7823532b-ad29-449e-8b12-d3ea149df461</vt:lpwstr>
  </property>
  <property fmtid="{D5CDD505-2E9C-101B-9397-08002B2CF9AE}" pid="5" name="AZAudience">
    <vt:lpwstr/>
  </property>
  <property fmtid="{D5CDD505-2E9C-101B-9397-08002B2CF9AE}" pid="6" name="AZSubject">
    <vt:lpwstr/>
  </property>
  <property fmtid="{D5CDD505-2E9C-101B-9397-08002B2CF9AE}" pid="7" name="Type">
    <vt:lpwstr/>
  </property>
  <property fmtid="{D5CDD505-2E9C-101B-9397-08002B2CF9AE}" pid="8" name="GRADCode">
    <vt:lpwstr/>
  </property>
</Properties>
</file>