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da\Documents\GitHub\VPC\python\"/>
    </mc:Choice>
  </mc:AlternateContent>
  <xr:revisionPtr revIDLastSave="0" documentId="13_ncr:1_{9EC1A31B-B615-4A12-98F3-DAF356CFB66C}" xr6:coauthVersionLast="47" xr6:coauthVersionMax="47" xr10:uidLastSave="{00000000-0000-0000-0000-000000000000}"/>
  <bookViews>
    <workbookView xWindow="-120" yWindow="-120" windowWidth="28110" windowHeight="16440" xr2:uid="{387CD507-82B1-4C9D-93D1-010DDFD83030}"/>
  </bookViews>
  <sheets>
    <sheet name="Sheet1" sheetId="3" r:id="rId1"/>
    <sheet name="Sheet2" sheetId="4" r:id="rId2"/>
  </sheets>
  <definedNames>
    <definedName name="_xlcn.WorksheetConnection_Book1Table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B21" i="3"/>
  <c r="B20" i="3"/>
  <c r="B19" i="3"/>
  <c r="B18" i="3"/>
  <c r="G2" i="3"/>
  <c r="G9" i="3"/>
  <c r="F16" i="3" a="1"/>
  <c r="F16" i="3" s="1"/>
  <c r="G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<sst xmlns="http://schemas.openxmlformats.org/spreadsheetml/2006/main" count="44" uniqueCount="38">
  <si>
    <t>E0</t>
  </si>
  <si>
    <t>beta</t>
  </si>
  <si>
    <t>k</t>
  </si>
  <si>
    <t>p</t>
  </si>
  <si>
    <t>c</t>
  </si>
  <si>
    <t>delta</t>
  </si>
  <si>
    <t>delta_E</t>
  </si>
  <si>
    <t>d_E</t>
  </si>
  <si>
    <t>MP</t>
  </si>
  <si>
    <t>tau</t>
  </si>
  <si>
    <t>a</t>
  </si>
  <si>
    <t>T0</t>
  </si>
  <si>
    <t>K_delta_E</t>
  </si>
  <si>
    <t>lct_stages</t>
  </si>
  <si>
    <t>Viral</t>
  </si>
  <si>
    <t>CD8T Dynamics</t>
  </si>
  <si>
    <t>CD8T Efficacy</t>
  </si>
  <si>
    <t>Fixed</t>
  </si>
  <si>
    <t>Subset</t>
  </si>
  <si>
    <t>id</t>
  </si>
  <si>
    <t>IFNY0</t>
  </si>
  <si>
    <t>Mean</t>
  </si>
  <si>
    <t>STD</t>
  </si>
  <si>
    <t>Min</t>
  </si>
  <si>
    <t>Max</t>
  </si>
  <si>
    <t>CD8T0</t>
  </si>
  <si>
    <t>δ</t>
  </si>
  <si>
    <t>δ_E</t>
  </si>
  <si>
    <t>K_δ_E</t>
  </si>
  <si>
    <t>ξ</t>
  </si>
  <si>
    <t>n</t>
  </si>
  <si>
    <t>β</t>
  </si>
  <si>
    <t>τ</t>
  </si>
  <si>
    <t>0. Fixed</t>
  </si>
  <si>
    <t>1. Viral</t>
  </si>
  <si>
    <t>2. CD8T</t>
  </si>
  <si>
    <t>3. T Efficacy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</si>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</sst>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E+00"/>
    <numFmt numFmtId="166" formatCode="0.000"/>
  </numFmts>
  <fonts count="8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2" fillId="0" borderId="0" xfId="0" applyNumberFormat="1" applyFont="1" applyAlignment="1">
      <alignment horizontal="center" vertical="center"/>
    </xf>
    <xf numFmtId="0" fontId="4" fillId="0" borderId="1" xfId="0" applyFont="1" applyBorder="1"/>
    <xf numFmtId="166" fontId="4" fillId="0" borderId="1" xfId="0" applyNumberFormat="1" applyFont="1" applyBorder="1"/>
    <xf numFmtId="165" fontId="4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5" xfId="0" applyFont="1" applyBorder="1"/>
    <xf numFmtId="0" fontId="4" fillId="0" borderId="8" xfId="0" applyFont="1" applyBorder="1"/>
    <xf numFmtId="165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164" fontId="4" fillId="0" borderId="7" xfId="0" applyNumberFormat="1" applyFont="1" applyBorder="1" applyAlignment="1">
      <alignment horizontal="right" vertical="center"/>
    </xf>
    <xf numFmtId="0" fontId="4" fillId="0" borderId="9" xfId="0" applyFont="1" applyBorder="1"/>
    <xf numFmtId="164" fontId="4" fillId="0" borderId="2" xfId="0" applyNumberFormat="1" applyFont="1" applyBorder="1" applyAlignment="1">
      <alignment horizontal="right" vertical="center"/>
    </xf>
    <xf numFmtId="0" fontId="4" fillId="0" borderId="3" xfId="0" applyFont="1" applyBorder="1"/>
    <xf numFmtId="164" fontId="4" fillId="0" borderId="2" xfId="0" applyNumberFormat="1" applyFont="1" applyBorder="1"/>
    <xf numFmtId="164" fontId="4" fillId="0" borderId="4" xfId="0" applyNumberFormat="1" applyFont="1" applyBorder="1" applyAlignment="1">
      <alignment horizontal="right" vertical="center"/>
    </xf>
    <xf numFmtId="0" fontId="4" fillId="0" borderId="6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/>
    <xf numFmtId="0" fontId="4" fillId="0" borderId="6" xfId="0" applyFont="1" applyBorder="1" applyAlignment="1">
      <alignment horizontal="right" vertical="center"/>
    </xf>
    <xf numFmtId="0" fontId="5" fillId="0" borderId="13" xfId="0" applyFont="1" applyBorder="1"/>
    <xf numFmtId="164" fontId="2" fillId="4" borderId="14" xfId="0" applyNumberFormat="1" applyFont="1" applyFill="1" applyBorder="1" applyAlignment="1">
      <alignment horizontal="center" vertical="center"/>
    </xf>
    <xf numFmtId="164" fontId="4" fillId="0" borderId="18" xfId="0" applyNumberFormat="1" applyFont="1" applyBorder="1"/>
    <xf numFmtId="164" fontId="4" fillId="0" borderId="19" xfId="0" applyNumberFormat="1" applyFont="1" applyBorder="1"/>
    <xf numFmtId="164" fontId="4" fillId="0" borderId="20" xfId="0" applyNumberFormat="1" applyFont="1" applyBorder="1"/>
    <xf numFmtId="164" fontId="4" fillId="0" borderId="0" xfId="0" applyNumberFormat="1" applyFont="1" applyAlignment="1">
      <alignment horizontal="center" vertical="center"/>
    </xf>
    <xf numFmtId="0" fontId="6" fillId="0" borderId="0" xfId="0" applyFont="1"/>
    <xf numFmtId="11" fontId="6" fillId="0" borderId="0" xfId="0" applyNumberFormat="1" applyFont="1"/>
    <xf numFmtId="11" fontId="0" fillId="0" borderId="0" xfId="0" applyNumberFormat="1"/>
    <xf numFmtId="165" fontId="6" fillId="0" borderId="0" xfId="0" applyNumberFormat="1" applyFont="1"/>
    <xf numFmtId="0" fontId="4" fillId="3" borderId="5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/>
    <xf numFmtId="0" fontId="0" fillId="0" borderId="23" xfId="0" applyBorder="1"/>
    <xf numFmtId="0" fontId="0" fillId="0" borderId="25" xfId="0" applyBorder="1"/>
    <xf numFmtId="0" fontId="7" fillId="0" borderId="23" xfId="0" applyFont="1" applyBorder="1"/>
    <xf numFmtId="0" fontId="0" fillId="0" borderId="24" xfId="0" applyBorder="1"/>
    <xf numFmtId="0" fontId="7" fillId="0" borderId="24" xfId="0" applyFont="1" applyBorder="1"/>
    <xf numFmtId="0" fontId="7" fillId="0" borderId="25" xfId="0" applyFont="1" applyBorder="1"/>
    <xf numFmtId="164" fontId="5" fillId="0" borderId="13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23" xfId="0" applyNumberFormat="1" applyFont="1" applyBorder="1" applyAlignment="1">
      <alignment horizontal="center"/>
    </xf>
    <xf numFmtId="164" fontId="5" fillId="0" borderId="24" xfId="0" applyNumberFormat="1" applyFont="1" applyBorder="1" applyAlignment="1">
      <alignment horizontal="center"/>
    </xf>
    <xf numFmtId="164" fontId="5" fillId="0" borderId="25" xfId="0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R39"/>
  <sheetViews>
    <sheetView tabSelected="1" zoomScale="130" zoomScaleNormal="130" workbookViewId="0">
      <selection activeCell="J2" sqref="J2"/>
    </sheetView>
  </sheetViews>
  <sheetFormatPr defaultRowHeight="15" x14ac:dyDescent="0.25"/>
  <cols>
    <col min="1" max="1" width="9.140625" customWidth="1"/>
    <col min="2" max="2" width="8.85546875" style="2" customWidth="1"/>
    <col min="3" max="3" width="8.5703125" style="4" bestFit="1" customWidth="1"/>
    <col min="4" max="4" width="8.140625" bestFit="1" customWidth="1"/>
    <col min="5" max="5" width="9" bestFit="1" customWidth="1"/>
    <col min="6" max="6" width="10" bestFit="1" customWidth="1"/>
    <col min="7" max="7" width="7.85546875" style="2" bestFit="1" customWidth="1"/>
    <col min="8" max="9" width="8.140625" bestFit="1" customWidth="1"/>
    <col min="10" max="10" width="9" bestFit="1" customWidth="1"/>
    <col min="11" max="11" width="7.7109375" bestFit="1" customWidth="1"/>
    <col min="12" max="12" width="10.85546875" customWidth="1"/>
    <col min="13" max="13" width="12" bestFit="1" customWidth="1"/>
    <col min="14" max="14" width="8.5703125" bestFit="1" customWidth="1"/>
    <col min="15" max="15" width="8.140625" bestFit="1" customWidth="1"/>
    <col min="16" max="16" width="8.28515625" bestFit="1" customWidth="1"/>
  </cols>
  <sheetData>
    <row r="1" spans="1:18" ht="15.75" thickBot="1" x14ac:dyDescent="0.3">
      <c r="A1" s="18" t="s">
        <v>19</v>
      </c>
      <c r="B1" s="19" t="s">
        <v>0</v>
      </c>
      <c r="C1" s="12" t="s">
        <v>11</v>
      </c>
      <c r="D1" s="13" t="s">
        <v>2</v>
      </c>
      <c r="E1" s="13" t="s">
        <v>5</v>
      </c>
      <c r="F1" s="20" t="s">
        <v>20</v>
      </c>
      <c r="G1" s="44" t="s">
        <v>1</v>
      </c>
      <c r="H1" s="14" t="s">
        <v>3</v>
      </c>
      <c r="I1" s="21" t="s">
        <v>4</v>
      </c>
      <c r="J1" s="23" t="s">
        <v>37</v>
      </c>
      <c r="K1" s="15" t="s">
        <v>7</v>
      </c>
      <c r="L1" s="16" t="s">
        <v>10</v>
      </c>
      <c r="M1" s="16" t="s">
        <v>9</v>
      </c>
      <c r="N1" s="24" t="s">
        <v>13</v>
      </c>
      <c r="O1" s="22" t="s">
        <v>6</v>
      </c>
      <c r="P1" s="17" t="s">
        <v>12</v>
      </c>
      <c r="Q1" s="1"/>
      <c r="R1" s="1"/>
    </row>
    <row r="2" spans="1:18" ht="15.75" thickBot="1" x14ac:dyDescent="0.3">
      <c r="A2" s="25">
        <v>103</v>
      </c>
      <c r="B2" s="28">
        <v>525965.40150000004</v>
      </c>
      <c r="C2" s="8">
        <v>400000000</v>
      </c>
      <c r="D2" s="9">
        <v>4</v>
      </c>
      <c r="E2" s="11">
        <v>0.68700000000000006</v>
      </c>
      <c r="F2" s="29">
        <v>53</v>
      </c>
      <c r="G2" s="45">
        <f>0.0001</f>
        <v>1E-4</v>
      </c>
      <c r="H2" s="11">
        <v>0.03</v>
      </c>
      <c r="I2" s="34">
        <v>9.4</v>
      </c>
      <c r="J2" s="38">
        <v>1E-4</v>
      </c>
      <c r="K2" s="11">
        <v>0.8</v>
      </c>
      <c r="L2" s="10">
        <v>0.747</v>
      </c>
      <c r="M2" s="11">
        <v>0.01</v>
      </c>
      <c r="N2" s="42">
        <v>2</v>
      </c>
      <c r="O2" s="35">
        <v>15</v>
      </c>
      <c r="P2" s="34">
        <v>430</v>
      </c>
    </row>
    <row r="3" spans="1:18" ht="15.75" thickBot="1" x14ac:dyDescent="0.3">
      <c r="A3" s="26">
        <v>107</v>
      </c>
      <c r="B3" s="30">
        <v>394247.49600000004</v>
      </c>
      <c r="C3" s="8">
        <v>400000000</v>
      </c>
      <c r="D3" s="9">
        <v>4</v>
      </c>
      <c r="E3" s="6">
        <v>2.4600819999999999</v>
      </c>
      <c r="F3" s="31">
        <v>75.5</v>
      </c>
      <c r="G3" s="46">
        <v>1.9999999999999999E-6</v>
      </c>
      <c r="H3" s="6">
        <v>0.4</v>
      </c>
      <c r="I3" s="34">
        <v>9.4</v>
      </c>
      <c r="J3" s="39">
        <v>0.02</v>
      </c>
      <c r="K3" s="6">
        <v>0.8</v>
      </c>
      <c r="L3" s="10">
        <v>0.747</v>
      </c>
      <c r="M3" s="6">
        <v>1.3</v>
      </c>
      <c r="N3" s="42">
        <v>3</v>
      </c>
      <c r="O3" s="36">
        <v>2</v>
      </c>
      <c r="P3" s="34">
        <v>430</v>
      </c>
    </row>
    <row r="4" spans="1:18" ht="15.75" thickBot="1" x14ac:dyDescent="0.3">
      <c r="A4" s="26">
        <v>108</v>
      </c>
      <c r="B4" s="30">
        <v>214247.49600000001</v>
      </c>
      <c r="C4" s="8">
        <v>400000000</v>
      </c>
      <c r="D4" s="9">
        <v>4</v>
      </c>
      <c r="E4" s="53">
        <v>0.96</v>
      </c>
      <c r="F4" s="31">
        <v>58</v>
      </c>
      <c r="G4" s="46">
        <v>9.0000000000000006E-5</v>
      </c>
      <c r="H4" s="6">
        <v>0.04</v>
      </c>
      <c r="I4" s="34">
        <v>9.4</v>
      </c>
      <c r="J4" s="39">
        <v>1.4999999999999999E-2</v>
      </c>
      <c r="K4" s="6">
        <v>0.8</v>
      </c>
      <c r="L4" s="10">
        <v>0.747</v>
      </c>
      <c r="M4" s="6">
        <v>1.4</v>
      </c>
      <c r="N4" s="42">
        <v>3</v>
      </c>
      <c r="O4" s="37">
        <v>4</v>
      </c>
      <c r="P4" s="34">
        <v>430</v>
      </c>
    </row>
    <row r="5" spans="1:18" ht="15.75" thickBot="1" x14ac:dyDescent="0.3">
      <c r="A5" s="26">
        <v>110</v>
      </c>
      <c r="B5" s="30">
        <v>108941.83125</v>
      </c>
      <c r="C5" s="8">
        <v>400000000</v>
      </c>
      <c r="D5" s="9">
        <v>4</v>
      </c>
      <c r="E5" s="6">
        <v>1.04</v>
      </c>
      <c r="F5" s="31">
        <v>45.5</v>
      </c>
      <c r="G5" s="46">
        <v>5.0000000000000001E-4</v>
      </c>
      <c r="H5" s="6">
        <v>0.01</v>
      </c>
      <c r="I5" s="34">
        <v>9.4</v>
      </c>
      <c r="J5" s="39">
        <v>5.0000000000000002E-5</v>
      </c>
      <c r="K5" s="6">
        <v>0.8</v>
      </c>
      <c r="L5" s="10">
        <v>0.747</v>
      </c>
      <c r="M5" s="6">
        <v>0.01</v>
      </c>
      <c r="N5" s="40">
        <v>3</v>
      </c>
      <c r="O5" s="36">
        <v>8</v>
      </c>
      <c r="P5" s="34">
        <v>430</v>
      </c>
    </row>
    <row r="6" spans="1:18" ht="15.75" thickBot="1" x14ac:dyDescent="0.3">
      <c r="A6" s="26">
        <v>111</v>
      </c>
      <c r="B6" s="30">
        <v>577994.33549999993</v>
      </c>
      <c r="C6" s="8">
        <v>400000000</v>
      </c>
      <c r="D6" s="9">
        <v>4</v>
      </c>
      <c r="E6" s="6">
        <v>0.59107399999999999</v>
      </c>
      <c r="F6" s="31">
        <v>20.75</v>
      </c>
      <c r="G6" s="46">
        <v>5.0000000000000001E-4</v>
      </c>
      <c r="H6" s="6">
        <v>0.01</v>
      </c>
      <c r="I6" s="34">
        <v>9.4</v>
      </c>
      <c r="J6" s="39">
        <v>9.8769999999999997E-2</v>
      </c>
      <c r="K6" s="6">
        <v>1</v>
      </c>
      <c r="L6" s="10">
        <v>0.747</v>
      </c>
      <c r="M6" s="6">
        <v>1.5</v>
      </c>
      <c r="N6" s="42">
        <v>3</v>
      </c>
      <c r="O6" s="36">
        <v>1.9</v>
      </c>
      <c r="P6" s="34">
        <v>430</v>
      </c>
    </row>
    <row r="7" spans="1:18" ht="15.75" thickBot="1" x14ac:dyDescent="0.3">
      <c r="A7" s="26">
        <v>112</v>
      </c>
      <c r="B7" s="30">
        <v>287855.74650000001</v>
      </c>
      <c r="C7" s="8">
        <v>400000000</v>
      </c>
      <c r="D7" s="9">
        <v>4</v>
      </c>
      <c r="E7" s="6">
        <v>1.133</v>
      </c>
      <c r="F7" s="31">
        <v>25.5</v>
      </c>
      <c r="G7" s="46">
        <v>1.0000000000000001E-5</v>
      </c>
      <c r="H7" s="6">
        <v>0.2</v>
      </c>
      <c r="I7" s="34">
        <v>9.4</v>
      </c>
      <c r="J7" s="39">
        <v>2.0000000000000001E-4</v>
      </c>
      <c r="K7" s="6">
        <v>0.8</v>
      </c>
      <c r="L7" s="10">
        <v>0.747</v>
      </c>
      <c r="M7" s="6">
        <v>0.01</v>
      </c>
      <c r="N7" s="42">
        <v>2</v>
      </c>
      <c r="O7" s="36">
        <v>13.4</v>
      </c>
      <c r="P7" s="34">
        <v>430</v>
      </c>
    </row>
    <row r="8" spans="1:18" ht="15.75" thickBot="1" x14ac:dyDescent="0.3">
      <c r="A8" s="26">
        <v>204</v>
      </c>
      <c r="B8" s="30">
        <v>681603.42599999998</v>
      </c>
      <c r="C8" s="8">
        <v>400000000</v>
      </c>
      <c r="D8" s="9">
        <v>4</v>
      </c>
      <c r="E8" s="6">
        <v>2.084991</v>
      </c>
      <c r="F8" s="31">
        <v>72.75</v>
      </c>
      <c r="G8" s="46">
        <v>8.9999999999999998E-4</v>
      </c>
      <c r="H8" s="7">
        <v>5.0000000000000001E-3</v>
      </c>
      <c r="I8" s="34">
        <v>9.4</v>
      </c>
      <c r="J8" s="39">
        <v>0.1</v>
      </c>
      <c r="K8" s="6">
        <v>1</v>
      </c>
      <c r="L8" s="10">
        <v>0.747</v>
      </c>
      <c r="M8" s="6">
        <v>1.5</v>
      </c>
      <c r="N8" s="42">
        <v>3</v>
      </c>
      <c r="O8" s="36">
        <v>2</v>
      </c>
      <c r="P8" s="34">
        <v>430</v>
      </c>
    </row>
    <row r="9" spans="1:18" ht="15.75" thickBot="1" x14ac:dyDescent="0.3">
      <c r="A9" s="26">
        <v>207</v>
      </c>
      <c r="B9" s="30">
        <v>1009917.279</v>
      </c>
      <c r="C9" s="8">
        <v>400000000</v>
      </c>
      <c r="D9" s="9">
        <v>4</v>
      </c>
      <c r="E9" s="6">
        <v>1.133</v>
      </c>
      <c r="F9" s="31">
        <v>114</v>
      </c>
      <c r="G9" s="46">
        <f>0.00003</f>
        <v>3.0000000000000001E-5</v>
      </c>
      <c r="H9" s="6">
        <v>0.1</v>
      </c>
      <c r="I9" s="34">
        <v>9.4</v>
      </c>
      <c r="J9" s="39">
        <v>0.05</v>
      </c>
      <c r="K9" s="6">
        <v>0.8</v>
      </c>
      <c r="L9" s="10">
        <v>0.747</v>
      </c>
      <c r="M9" s="6">
        <v>0.7</v>
      </c>
      <c r="N9" s="42">
        <v>3</v>
      </c>
      <c r="O9" s="36">
        <v>2.6</v>
      </c>
      <c r="P9" s="34">
        <v>430</v>
      </c>
    </row>
    <row r="10" spans="1:18" ht="15.75" thickBot="1" x14ac:dyDescent="0.3">
      <c r="A10" s="26">
        <v>301</v>
      </c>
      <c r="B10" s="30">
        <v>40000</v>
      </c>
      <c r="C10" s="8">
        <v>400000000</v>
      </c>
      <c r="D10" s="9">
        <v>4</v>
      </c>
      <c r="E10" s="6">
        <v>2.11124</v>
      </c>
      <c r="F10" s="31">
        <v>43.25</v>
      </c>
      <c r="G10" s="46">
        <v>1.4999999999999999E-7</v>
      </c>
      <c r="H10" s="6">
        <v>7</v>
      </c>
      <c r="I10" s="34">
        <v>9.4</v>
      </c>
      <c r="J10" s="39">
        <v>6.9999999999999999E-4</v>
      </c>
      <c r="K10" s="6">
        <v>0.8</v>
      </c>
      <c r="L10" s="10">
        <v>0.747</v>
      </c>
      <c r="M10" s="6">
        <v>0.4</v>
      </c>
      <c r="N10" s="42">
        <v>3</v>
      </c>
      <c r="O10" s="36">
        <v>50</v>
      </c>
      <c r="P10" s="34">
        <v>430</v>
      </c>
    </row>
    <row r="11" spans="1:18" ht="15.75" thickBot="1" x14ac:dyDescent="0.3">
      <c r="A11" s="26">
        <v>302</v>
      </c>
      <c r="B11" s="30">
        <v>487210.18500000006</v>
      </c>
      <c r="C11" s="8">
        <v>400000000</v>
      </c>
      <c r="D11" s="9">
        <v>4</v>
      </c>
      <c r="E11" s="6">
        <v>1.5894740000000001</v>
      </c>
      <c r="F11" s="31">
        <v>31.25</v>
      </c>
      <c r="G11" s="46">
        <v>3.0000000000000001E-6</v>
      </c>
      <c r="H11" s="6">
        <v>0.75</v>
      </c>
      <c r="I11" s="34">
        <v>9.4</v>
      </c>
      <c r="J11" s="39">
        <v>0.04</v>
      </c>
      <c r="K11" s="6">
        <v>0.8</v>
      </c>
      <c r="L11" s="10">
        <v>0.747</v>
      </c>
      <c r="M11" s="6">
        <v>0.66666666666666663</v>
      </c>
      <c r="N11" s="42">
        <v>3</v>
      </c>
      <c r="O11" s="36">
        <v>1</v>
      </c>
      <c r="P11" s="34">
        <v>430</v>
      </c>
    </row>
    <row r="12" spans="1:18" ht="15.75" thickBot="1" x14ac:dyDescent="0.3">
      <c r="A12" s="26">
        <v>307</v>
      </c>
      <c r="B12" s="32">
        <v>209024.38125000001</v>
      </c>
      <c r="C12" s="8">
        <v>400000000</v>
      </c>
      <c r="D12" s="9">
        <v>4</v>
      </c>
      <c r="E12" s="6">
        <v>0.52360799999999996</v>
      </c>
      <c r="F12" s="31">
        <v>32.75</v>
      </c>
      <c r="G12" s="46">
        <v>2.9999999999999997E-4</v>
      </c>
      <c r="H12" s="6">
        <v>0.02</v>
      </c>
      <c r="I12" s="34">
        <v>9.4</v>
      </c>
      <c r="J12" s="39">
        <v>0.01</v>
      </c>
      <c r="K12" s="6">
        <v>0.8</v>
      </c>
      <c r="L12" s="10">
        <v>0.747</v>
      </c>
      <c r="M12" s="6">
        <v>1</v>
      </c>
      <c r="N12" s="42">
        <v>3</v>
      </c>
      <c r="O12" s="36">
        <v>50</v>
      </c>
      <c r="P12" s="34">
        <v>430</v>
      </c>
    </row>
    <row r="13" spans="1:18" ht="15.75" thickBot="1" x14ac:dyDescent="0.3">
      <c r="A13" s="26">
        <v>308</v>
      </c>
      <c r="B13" s="30">
        <v>279683</v>
      </c>
      <c r="C13" s="8">
        <v>400000000</v>
      </c>
      <c r="D13" s="9">
        <v>4</v>
      </c>
      <c r="E13" s="6">
        <v>0.47099999999999997</v>
      </c>
      <c r="F13" s="31">
        <v>29</v>
      </c>
      <c r="G13" s="46">
        <v>1E-4</v>
      </c>
      <c r="H13" s="6">
        <v>0.03</v>
      </c>
      <c r="I13" s="34">
        <v>9.4</v>
      </c>
      <c r="J13" s="39">
        <v>0.02</v>
      </c>
      <c r="K13" s="6">
        <v>0.8</v>
      </c>
      <c r="L13" s="10">
        <v>0.747</v>
      </c>
      <c r="M13" s="6">
        <v>1.9</v>
      </c>
      <c r="N13" s="42">
        <v>3</v>
      </c>
      <c r="O13" s="36">
        <v>100</v>
      </c>
      <c r="P13" s="34">
        <v>430</v>
      </c>
    </row>
    <row r="14" spans="1:18" ht="15.75" thickBot="1" x14ac:dyDescent="0.3">
      <c r="A14" s="26">
        <v>311</v>
      </c>
      <c r="B14" s="30">
        <v>59041.947</v>
      </c>
      <c r="C14" s="8">
        <v>400000000</v>
      </c>
      <c r="D14" s="9">
        <v>4</v>
      </c>
      <c r="E14" s="53">
        <v>0.96</v>
      </c>
      <c r="F14" s="31">
        <v>27.75</v>
      </c>
      <c r="G14" s="46">
        <f>0.0004</f>
        <v>4.0000000000000002E-4</v>
      </c>
      <c r="H14" s="6">
        <v>0.01</v>
      </c>
      <c r="I14" s="34">
        <v>9.4</v>
      </c>
      <c r="J14" s="39">
        <v>2.9999999999999997E-4</v>
      </c>
      <c r="K14" s="6">
        <v>0.1</v>
      </c>
      <c r="L14" s="10">
        <v>0.747</v>
      </c>
      <c r="M14" s="6">
        <v>0.1</v>
      </c>
      <c r="N14" s="40">
        <v>2</v>
      </c>
      <c r="O14" s="36">
        <v>500</v>
      </c>
      <c r="P14" s="34">
        <v>430</v>
      </c>
    </row>
    <row r="15" spans="1:18" ht="15.75" thickBot="1" x14ac:dyDescent="0.3">
      <c r="A15" s="26">
        <v>312</v>
      </c>
      <c r="B15" s="30">
        <v>550158</v>
      </c>
      <c r="C15" s="8">
        <v>400000000</v>
      </c>
      <c r="D15" s="9">
        <v>4</v>
      </c>
      <c r="E15" s="6">
        <v>1.8648640000000001</v>
      </c>
      <c r="F15" s="31">
        <v>62</v>
      </c>
      <c r="G15" s="46">
        <v>3.0000000000000001E-6</v>
      </c>
      <c r="H15" s="6">
        <v>0.15</v>
      </c>
      <c r="I15" s="34">
        <v>9.4</v>
      </c>
      <c r="J15" s="39">
        <v>2.3E-2</v>
      </c>
      <c r="K15" s="6">
        <v>0.8</v>
      </c>
      <c r="L15" s="10">
        <v>0.747</v>
      </c>
      <c r="M15" s="6">
        <v>0.6</v>
      </c>
      <c r="N15" s="42">
        <v>3</v>
      </c>
      <c r="O15" s="36">
        <v>15</v>
      </c>
      <c r="P15" s="34">
        <v>430</v>
      </c>
    </row>
    <row r="16" spans="1:18" ht="15.75" thickBot="1" x14ac:dyDescent="0.3">
      <c r="A16" s="27" t="s">
        <v>8</v>
      </c>
      <c r="B16" s="33">
        <v>354910.71428571403</v>
      </c>
      <c r="C16" s="8">
        <v>400000000</v>
      </c>
      <c r="D16" s="9">
        <v>4</v>
      </c>
      <c r="E16" s="10">
        <v>0.96</v>
      </c>
      <c r="F16" s="34" cm="1">
        <f t="array" ref="F16">10^AVERAGE(LOG10(F2:F15))</f>
        <v>44.012455999238099</v>
      </c>
      <c r="G16" s="47">
        <v>9.0000000000000006E-5</v>
      </c>
      <c r="H16" s="10">
        <v>0.04</v>
      </c>
      <c r="I16" s="34">
        <v>9.4</v>
      </c>
      <c r="J16" s="41">
        <v>1.4999999999999999E-2</v>
      </c>
      <c r="K16" s="10">
        <v>0.8</v>
      </c>
      <c r="L16" s="10">
        <v>0.747</v>
      </c>
      <c r="M16" s="10">
        <v>1.4</v>
      </c>
      <c r="N16" s="42">
        <v>3</v>
      </c>
      <c r="O16" s="37">
        <v>4</v>
      </c>
      <c r="P16" s="34">
        <v>430</v>
      </c>
    </row>
    <row r="17" spans="1:16" ht="15.75" thickBot="1" x14ac:dyDescent="0.3">
      <c r="A17" s="43" t="s">
        <v>18</v>
      </c>
      <c r="B17" s="70" t="s">
        <v>17</v>
      </c>
      <c r="C17" s="71"/>
      <c r="D17" s="71"/>
      <c r="E17" s="71"/>
      <c r="F17" s="72"/>
      <c r="G17" s="64" t="s">
        <v>14</v>
      </c>
      <c r="H17" s="65"/>
      <c r="I17" s="66"/>
      <c r="J17" s="67" t="s">
        <v>15</v>
      </c>
      <c r="K17" s="68"/>
      <c r="L17" s="68"/>
      <c r="M17" s="68"/>
      <c r="N17" s="69"/>
      <c r="O17" s="68" t="s">
        <v>16</v>
      </c>
      <c r="P17" s="69"/>
    </row>
    <row r="18" spans="1:16" x14ac:dyDescent="0.25">
      <c r="A18" s="54" t="s">
        <v>21</v>
      </c>
      <c r="B18" s="2">
        <f>AVERAGE(B2:B15)</f>
        <v>387563.6089285714</v>
      </c>
      <c r="C18" s="2">
        <f t="shared" ref="C18:P18" si="0">AVERAGE(C2:C15)</f>
        <v>400000000</v>
      </c>
      <c r="D18" s="2">
        <f t="shared" si="0"/>
        <v>4</v>
      </c>
      <c r="E18" s="2">
        <f t="shared" si="0"/>
        <v>1.2578095000000002</v>
      </c>
      <c r="F18" s="2">
        <f t="shared" si="0"/>
        <v>49.357142857142854</v>
      </c>
      <c r="G18" s="2">
        <f t="shared" si="0"/>
        <v>2.0986785714285713E-4</v>
      </c>
      <c r="H18" s="2">
        <f t="shared" si="0"/>
        <v>0.62535714285714283</v>
      </c>
      <c r="I18" s="2">
        <f t="shared" si="0"/>
        <v>9.4000000000000021</v>
      </c>
      <c r="J18" s="2">
        <f t="shared" si="0"/>
        <v>2.700857142857143E-2</v>
      </c>
      <c r="K18" s="2">
        <f t="shared" si="0"/>
        <v>0.77857142857142869</v>
      </c>
      <c r="L18" s="2">
        <f t="shared" si="0"/>
        <v>0.747</v>
      </c>
      <c r="M18" s="2">
        <f t="shared" si="0"/>
        <v>0.79261904761904756</v>
      </c>
      <c r="N18" s="2">
        <f t="shared" si="0"/>
        <v>2.7857142857142856</v>
      </c>
      <c r="O18" s="2">
        <f t="shared" si="0"/>
        <v>54.635714285714286</v>
      </c>
      <c r="P18" s="2">
        <f t="shared" si="0"/>
        <v>430</v>
      </c>
    </row>
    <row r="19" spans="1:16" x14ac:dyDescent="0.25">
      <c r="A19" s="55" t="s">
        <v>22</v>
      </c>
      <c r="B19" s="2">
        <f>_xlfn.STDEV.P(B2:B15)</f>
        <v>261242.24212670748</v>
      </c>
      <c r="C19" s="2">
        <f t="shared" ref="C19:P19" si="1">_xlfn.STDEV.P(C2:C15)</f>
        <v>0</v>
      </c>
      <c r="D19" s="2">
        <f t="shared" si="1"/>
        <v>0</v>
      </c>
      <c r="E19" s="2">
        <f t="shared" si="1"/>
        <v>0.62797896146819954</v>
      </c>
      <c r="F19" s="2">
        <f t="shared" si="1"/>
        <v>24.758604977020884</v>
      </c>
      <c r="G19" s="2">
        <f t="shared" si="1"/>
        <v>2.6356061623680131E-4</v>
      </c>
      <c r="H19" s="2">
        <f t="shared" si="1"/>
        <v>1.7793281881149436</v>
      </c>
      <c r="I19" s="2">
        <f t="shared" si="1"/>
        <v>1.7763568394002505E-15</v>
      </c>
      <c r="J19" s="2">
        <f t="shared" si="1"/>
        <v>3.3055866532960498E-2</v>
      </c>
      <c r="K19" s="2">
        <f t="shared" si="1"/>
        <v>0.2006367415026879</v>
      </c>
      <c r="L19" s="2">
        <f t="shared" si="1"/>
        <v>0</v>
      </c>
      <c r="M19" s="2">
        <f t="shared" si="1"/>
        <v>0.62274249891479916</v>
      </c>
      <c r="N19" s="2">
        <f t="shared" si="1"/>
        <v>0.41032590332414487</v>
      </c>
      <c r="O19" s="2">
        <f t="shared" si="1"/>
        <v>126.47362010171391</v>
      </c>
      <c r="P19" s="2">
        <f t="shared" si="1"/>
        <v>0</v>
      </c>
    </row>
    <row r="20" spans="1:16" x14ac:dyDescent="0.25">
      <c r="A20" s="56" t="s">
        <v>23</v>
      </c>
      <c r="B20" s="48">
        <f>MIN(B2:B15)</f>
        <v>40000</v>
      </c>
      <c r="C20" s="48">
        <f t="shared" ref="C20:P20" si="2">MIN(C2:C15)</f>
        <v>400000000</v>
      </c>
      <c r="D20" s="48">
        <f t="shared" si="2"/>
        <v>4</v>
      </c>
      <c r="E20" s="48">
        <f t="shared" si="2"/>
        <v>0.47099999999999997</v>
      </c>
      <c r="F20" s="48">
        <f t="shared" si="2"/>
        <v>20.75</v>
      </c>
      <c r="G20" s="48">
        <f t="shared" si="2"/>
        <v>1.4999999999999999E-7</v>
      </c>
      <c r="H20" s="48">
        <f t="shared" si="2"/>
        <v>5.0000000000000001E-3</v>
      </c>
      <c r="I20" s="48">
        <f t="shared" si="2"/>
        <v>9.4</v>
      </c>
      <c r="J20" s="48">
        <f t="shared" si="2"/>
        <v>5.0000000000000002E-5</v>
      </c>
      <c r="K20" s="48">
        <f t="shared" si="2"/>
        <v>0.1</v>
      </c>
      <c r="L20" s="48">
        <f t="shared" si="2"/>
        <v>0.747</v>
      </c>
      <c r="M20" s="48">
        <f t="shared" si="2"/>
        <v>0.01</v>
      </c>
      <c r="N20" s="48">
        <f t="shared" si="2"/>
        <v>2</v>
      </c>
      <c r="O20" s="48">
        <f t="shared" si="2"/>
        <v>1</v>
      </c>
      <c r="P20" s="48">
        <f t="shared" si="2"/>
        <v>430</v>
      </c>
    </row>
    <row r="21" spans="1:16" x14ac:dyDescent="0.25">
      <c r="A21" s="56" t="s">
        <v>24</v>
      </c>
      <c r="B21" s="57">
        <f>MAX(B2:B15)</f>
        <v>1009917.279</v>
      </c>
      <c r="C21" s="57">
        <f t="shared" ref="C21:P21" si="3">MAX(C2:C15)</f>
        <v>400000000</v>
      </c>
      <c r="D21" s="57">
        <f t="shared" si="3"/>
        <v>4</v>
      </c>
      <c r="E21" s="57">
        <f t="shared" si="3"/>
        <v>2.4600819999999999</v>
      </c>
      <c r="F21" s="57">
        <f t="shared" si="3"/>
        <v>114</v>
      </c>
      <c r="G21" s="57">
        <f t="shared" si="3"/>
        <v>8.9999999999999998E-4</v>
      </c>
      <c r="H21" s="57">
        <f t="shared" si="3"/>
        <v>7</v>
      </c>
      <c r="I21" s="57">
        <f t="shared" si="3"/>
        <v>9.4</v>
      </c>
      <c r="J21" s="57">
        <f t="shared" si="3"/>
        <v>0.1</v>
      </c>
      <c r="K21" s="57">
        <f t="shared" si="3"/>
        <v>1</v>
      </c>
      <c r="L21" s="57">
        <f t="shared" si="3"/>
        <v>0.747</v>
      </c>
      <c r="M21" s="57">
        <f t="shared" si="3"/>
        <v>1.9</v>
      </c>
      <c r="N21" s="57">
        <f t="shared" si="3"/>
        <v>3</v>
      </c>
      <c r="O21" s="57">
        <f t="shared" si="3"/>
        <v>500</v>
      </c>
      <c r="P21" s="57">
        <f t="shared" si="3"/>
        <v>430</v>
      </c>
    </row>
    <row r="22" spans="1:16" x14ac:dyDescent="0.25">
      <c r="A22" s="49"/>
      <c r="B22" s="49"/>
      <c r="C22" s="52"/>
      <c r="D22" s="50"/>
      <c r="E22" s="49"/>
      <c r="F22" s="49"/>
      <c r="G22" s="49"/>
      <c r="I22" s="49"/>
      <c r="L22" s="49"/>
    </row>
    <row r="23" spans="1:16" x14ac:dyDescent="0.25">
      <c r="B23"/>
      <c r="D23" s="51"/>
      <c r="G23"/>
    </row>
    <row r="24" spans="1:16" x14ac:dyDescent="0.25">
      <c r="B24" s="3"/>
      <c r="C24" s="5"/>
      <c r="F24" s="51"/>
    </row>
    <row r="25" spans="1:16" x14ac:dyDescent="0.25">
      <c r="B25" s="3"/>
      <c r="C25" s="5"/>
      <c r="F25" s="51"/>
    </row>
    <row r="26" spans="1:16" x14ac:dyDescent="0.25">
      <c r="B26" s="3"/>
      <c r="C26" s="5"/>
      <c r="F26" s="51"/>
    </row>
    <row r="27" spans="1:16" x14ac:dyDescent="0.25">
      <c r="B27" s="3"/>
      <c r="C27" s="5"/>
      <c r="F27" s="51"/>
    </row>
    <row r="28" spans="1:16" x14ac:dyDescent="0.25">
      <c r="B28" s="3"/>
      <c r="C28" s="5"/>
      <c r="F28" s="51"/>
    </row>
    <row r="29" spans="1:16" x14ac:dyDescent="0.25">
      <c r="B29" s="3"/>
      <c r="C29" s="5"/>
    </row>
    <row r="30" spans="1:16" x14ac:dyDescent="0.25">
      <c r="B30" s="3"/>
      <c r="C30" s="5"/>
    </row>
    <row r="31" spans="1:16" x14ac:dyDescent="0.25">
      <c r="B31" s="3"/>
      <c r="C31" s="5"/>
    </row>
    <row r="32" spans="1:16" x14ac:dyDescent="0.25">
      <c r="B32" s="3"/>
      <c r="C32" s="5"/>
    </row>
    <row r="33" spans="2:3" x14ac:dyDescent="0.25">
      <c r="B33" s="3"/>
      <c r="C33" s="5"/>
    </row>
    <row r="34" spans="2:3" x14ac:dyDescent="0.25">
      <c r="B34" s="3"/>
      <c r="C34" s="5"/>
    </row>
    <row r="35" spans="2:3" x14ac:dyDescent="0.25">
      <c r="B35" s="3"/>
    </row>
    <row r="36" spans="2:3" x14ac:dyDescent="0.25">
      <c r="B36" s="3"/>
    </row>
    <row r="37" spans="2:3" x14ac:dyDescent="0.25">
      <c r="B37" s="3"/>
    </row>
    <row r="38" spans="2:3" x14ac:dyDescent="0.25">
      <c r="B38" s="3"/>
    </row>
    <row r="39" spans="2:3" x14ac:dyDescent="0.25">
      <c r="B39" s="3"/>
    </row>
  </sheetData>
  <mergeCells count="4">
    <mergeCell ref="G17:I17"/>
    <mergeCell ref="J17:N17"/>
    <mergeCell ref="O17:P17"/>
    <mergeCell ref="B17:F17"/>
  </mergeCells>
  <conditionalFormatting sqref="B2:B1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E3 E5:E13 E15:E1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2:F3 E5:F13 F4 E15:F16 F14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16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:H16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1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K2:K16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1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1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2DA2-3EDD-4D6F-A704-DFA3D8541676}">
  <dimension ref="J12:W14"/>
  <sheetViews>
    <sheetView workbookViewId="0">
      <selection activeCell="Z13" sqref="Z13"/>
    </sheetView>
  </sheetViews>
  <sheetFormatPr defaultRowHeight="15" x14ac:dyDescent="0.25"/>
  <cols>
    <col min="11" max="11" width="2" bestFit="1" customWidth="1"/>
    <col min="12" max="13" width="2.140625" bestFit="1" customWidth="1"/>
    <col min="14" max="14" width="3" bestFit="1" customWidth="1"/>
    <col min="15" max="15" width="2.140625" bestFit="1" customWidth="1"/>
    <col min="16" max="16" width="2" bestFit="1" customWidth="1"/>
    <col min="17" max="17" width="1.85546875" bestFit="1" customWidth="1"/>
    <col min="18" max="18" width="4" bestFit="1" customWidth="1"/>
    <col min="19" max="19" width="2.140625" bestFit="1" customWidth="1"/>
    <col min="20" max="20" width="1.85546875" bestFit="1" customWidth="1"/>
    <col min="21" max="21" width="2.140625" bestFit="1" customWidth="1"/>
    <col min="22" max="22" width="4.7109375" customWidth="1"/>
    <col min="23" max="23" width="6.5703125" customWidth="1"/>
  </cols>
  <sheetData>
    <row r="12" spans="10:23" ht="15.75" thickBot="1" x14ac:dyDescent="0.3"/>
    <row r="13" spans="10:23" x14ac:dyDescent="0.25">
      <c r="J13" s="73" t="s">
        <v>33</v>
      </c>
      <c r="K13" s="74"/>
      <c r="L13" s="75"/>
      <c r="M13" s="73" t="s">
        <v>34</v>
      </c>
      <c r="N13" s="74"/>
      <c r="O13" s="74"/>
      <c r="P13" s="75"/>
      <c r="Q13" s="73" t="s">
        <v>35</v>
      </c>
      <c r="R13" s="74"/>
      <c r="S13" s="74"/>
      <c r="T13" s="74"/>
      <c r="U13" s="75"/>
      <c r="V13" s="73" t="s">
        <v>36</v>
      </c>
      <c r="W13" s="75"/>
    </row>
    <row r="14" spans="10:23" ht="15.75" thickBot="1" x14ac:dyDescent="0.3">
      <c r="J14" s="58" t="s">
        <v>25</v>
      </c>
      <c r="K14" s="61" t="s">
        <v>2</v>
      </c>
      <c r="L14" s="63" t="s">
        <v>26</v>
      </c>
      <c r="M14" s="60" t="s">
        <v>31</v>
      </c>
      <c r="N14" s="61" t="s">
        <v>11</v>
      </c>
      <c r="O14" s="61" t="s">
        <v>3</v>
      </c>
      <c r="P14" s="59" t="s">
        <v>4</v>
      </c>
      <c r="Q14" s="60" t="s">
        <v>29</v>
      </c>
      <c r="R14" s="61" t="s">
        <v>7</v>
      </c>
      <c r="S14" s="61" t="s">
        <v>10</v>
      </c>
      <c r="T14" s="62" t="s">
        <v>32</v>
      </c>
      <c r="U14" s="59" t="s">
        <v>30</v>
      </c>
      <c r="V14" s="58" t="s">
        <v>27</v>
      </c>
      <c r="W14" s="59" t="s">
        <v>28</v>
      </c>
    </row>
  </sheetData>
  <mergeCells count="4">
    <mergeCell ref="J13:L13"/>
    <mergeCell ref="M13:P13"/>
    <mergeCell ref="Q13:U13"/>
    <mergeCell ref="V13:W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8a52a-4797-4685-bb97-047ba14c8426" xsi:nil="true"/>
  </documentManagement>
</p:properties>
</file>

<file path=customXml/item5.xml>��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EAE6257F82E249BC7330B73B89D0AE" ma:contentTypeVersion="13" ma:contentTypeDescription="Create a new document." ma:contentTypeScope="" ma:versionID="b7def61f3e4de86b4f06c135f862ae17">
  <xsd:schema xmlns:xsd="http://www.w3.org/2001/XMLSchema" xmlns:xs="http://www.w3.org/2001/XMLSchema" xmlns:p="http://schemas.microsoft.com/office/2006/metadata/properties" xmlns:ns3="12c8a52a-4797-4685-bb97-047ba14c8426" xmlns:ns4="6504cdbf-db99-4e33-8322-15299862d907" targetNamespace="http://schemas.microsoft.com/office/2006/metadata/properties" ma:root="true" ma:fieldsID="78678c19cf8ae4fba7e0f5da886af930" ns3:_="" ns4:_="">
    <xsd:import namespace="12c8a52a-4797-4685-bb97-047ba14c8426"/>
    <xsd:import namespace="6504cdbf-db99-4e33-8322-15299862d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8a52a-4797-4685-bb97-047ba14c8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dbf-db99-4e33-8322-15299862d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2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3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4.xml><?xml version="1.0" encoding="utf-8"?>
<ds:datastoreItem xmlns:ds="http://schemas.openxmlformats.org/officeDocument/2006/customXml" ds:itemID="{B22CF53A-46AF-425E-A3A2-65DE4BA08E3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504cdbf-db99-4e33-8322-15299862d907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2c8a52a-4797-4685-bb97-047ba14c8426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6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7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8.xml><?xml version="1.0" encoding="utf-8"?>
<ds:datastoreItem xmlns:ds="http://schemas.openxmlformats.org/officeDocument/2006/customXml" ds:itemID="{F52682F2-AD6C-4439-B23A-47EE5CF6A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8a52a-4797-4685-bb97-047ba14c8426"/>
    <ds:schemaRef ds:uri="6504cdbf-db99-4e33-8322-15299862d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10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11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12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3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customXml/itemProps14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15.xml><?xml version="1.0" encoding="utf-8"?>
<ds:datastoreItem xmlns:ds="http://schemas.openxmlformats.org/officeDocument/2006/customXml" ds:itemID="{C60F7973-81E6-4A94-A831-46D501488CE8}">
  <ds:schemaRefs>
    <ds:schemaRef ds:uri="http://schemas.microsoft.com/sharepoint/v3/contenttype/forms"/>
  </ds:schemaRefs>
</ds:datastoreItem>
</file>

<file path=customXml/itemProps16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17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8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19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Doctor Goose</cp:lastModifiedBy>
  <cp:revision/>
  <dcterms:created xsi:type="dcterms:W3CDTF">2024-05-07T16:02:45Z</dcterms:created>
  <dcterms:modified xsi:type="dcterms:W3CDTF">2024-08-02T18:28:18Z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0x0101002AEAE6257F82E249BC7330B73B89D0AE</vt:lpwstr>
  </property>
</Properties>
</file>