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\Documents\GitHub\VPC\python\"/>
    </mc:Choice>
  </mc:AlternateContent>
  <xr:revisionPtr revIDLastSave="0" documentId="13_ncr:1_{88FE44C8-070E-4DB6-88E4-F6BAD5C61D10}" xr6:coauthVersionLast="47" xr6:coauthVersionMax="47" xr10:uidLastSave="{00000000-0000-0000-0000-000000000000}"/>
  <bookViews>
    <workbookView xWindow="-16320" yWindow="-1920" windowWidth="16440" windowHeight="2904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E5" i="3"/>
  <c r="F5" i="3"/>
  <c r="K10" i="3"/>
  <c r="E6" i="3"/>
  <c r="G6" i="3"/>
  <c r="F6" i="3"/>
  <c r="F12" i="3"/>
  <c r="G13" i="3"/>
  <c r="F13" i="3"/>
  <c r="E13" i="3"/>
  <c r="G11" i="3" l="1"/>
  <c r="F11" i="3"/>
  <c r="E11" i="3"/>
  <c r="G10" i="3"/>
  <c r="F10" i="3"/>
  <c r="E10" i="3"/>
  <c r="G9" i="3"/>
  <c r="F9" i="3"/>
  <c r="E9" i="3"/>
  <c r="G8" i="3"/>
  <c r="F8" i="3"/>
  <c r="E8" i="3"/>
  <c r="G3" i="3"/>
  <c r="F3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<sst xmlns="http://schemas.openxmlformats.org/spreadsheetml/2006/main" count="19" uniqueCount="19">
  <si>
    <t>E0</t>
  </si>
  <si>
    <t>beta</t>
  </si>
  <si>
    <t>p</t>
  </si>
  <si>
    <t>c</t>
  </si>
  <si>
    <t>delta</t>
  </si>
  <si>
    <t>delta_E</t>
  </si>
  <si>
    <t>d_E</t>
  </si>
  <si>
    <t>tau</t>
  </si>
  <si>
    <t>a</t>
  </si>
  <si>
    <t>K_delta_E</t>
  </si>
  <si>
    <t>id</t>
  </si>
  <si>
    <t>IFNY0</t>
  </si>
  <si>
    <t>xi</t>
  </si>
  <si>
    <t>Population</t>
  </si>
  <si>
    <t>Max</t>
  </si>
  <si>
    <t>LogMean</t>
  </si>
  <si>
    <t>LM+1STD</t>
  </si>
  <si>
    <t>LM-1STD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</si>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</sst>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2"/>
  <sheetViews>
    <sheetView tabSelected="1" zoomScale="115" zoomScaleNormal="115" workbookViewId="0">
      <selection activeCell="B18" sqref="B18"/>
    </sheetView>
  </sheetViews>
  <sheetFormatPr defaultRowHeight="15" x14ac:dyDescent="0.25"/>
  <cols>
    <col min="1" max="1" width="9.140625" customWidth="1"/>
    <col min="2" max="2" width="8.85546875" style="8" customWidth="1"/>
    <col min="3" max="3" width="9" bestFit="1" customWidth="1"/>
    <col min="4" max="4" width="10" bestFit="1" customWidth="1"/>
    <col min="5" max="5" width="7.85546875" style="8" bestFit="1" customWidth="1"/>
    <col min="6" max="7" width="8.140625" bestFit="1" customWidth="1"/>
    <col min="8" max="8" width="9" bestFit="1" customWidth="1"/>
    <col min="9" max="9" width="10.85546875" customWidth="1"/>
    <col min="10" max="10" width="12" bestFit="1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2" t="s">
        <v>10</v>
      </c>
      <c r="B1" s="3" t="s">
        <v>0</v>
      </c>
      <c r="C1" s="2" t="s">
        <v>4</v>
      </c>
      <c r="D1" s="2" t="s">
        <v>11</v>
      </c>
      <c r="E1" s="3" t="s">
        <v>1</v>
      </c>
      <c r="F1" s="2" t="s">
        <v>2</v>
      </c>
      <c r="G1" s="2" t="s">
        <v>3</v>
      </c>
      <c r="H1" s="2" t="s">
        <v>12</v>
      </c>
      <c r="I1" s="4" t="s">
        <v>8</v>
      </c>
      <c r="J1" s="4" t="s">
        <v>7</v>
      </c>
      <c r="K1" s="2" t="s">
        <v>6</v>
      </c>
      <c r="L1" s="2" t="s">
        <v>5</v>
      </c>
      <c r="M1" s="2" t="s">
        <v>9</v>
      </c>
      <c r="N1" s="9"/>
      <c r="O1" s="9"/>
    </row>
    <row r="2" spans="1:15" x14ac:dyDescent="0.25">
      <c r="A2" s="5">
        <v>103</v>
      </c>
      <c r="B2" s="6">
        <v>525965.40150000004</v>
      </c>
      <c r="C2" s="1">
        <v>0.48515467909384546</v>
      </c>
      <c r="D2" s="1">
        <v>53</v>
      </c>
      <c r="E2">
        <v>1.17789000717546E-4</v>
      </c>
      <c r="F2">
        <v>2.8378320833860798E-2</v>
      </c>
      <c r="G2">
        <v>10.4784263405547</v>
      </c>
      <c r="H2" s="13">
        <v>2.809855671547723E-2</v>
      </c>
      <c r="I2" s="1">
        <v>0.36149999999999999</v>
      </c>
      <c r="J2" s="1">
        <v>1.38</v>
      </c>
      <c r="K2" s="1">
        <v>1.25</v>
      </c>
      <c r="L2" s="13">
        <v>34.962531135643957</v>
      </c>
      <c r="M2" s="1">
        <v>13019</v>
      </c>
    </row>
    <row r="3" spans="1:15" x14ac:dyDescent="0.25">
      <c r="A3" s="5">
        <v>107</v>
      </c>
      <c r="B3" s="6">
        <v>394247.49600000004</v>
      </c>
      <c r="C3" s="1">
        <v>0.91850119359532489</v>
      </c>
      <c r="D3" s="1">
        <v>75.5</v>
      </c>
      <c r="E3">
        <f>0.0000065899535816109</f>
        <v>6.5899535816109001E-6</v>
      </c>
      <c r="F3">
        <f>6.14241384429657</f>
        <v>6.1424138442965699</v>
      </c>
      <c r="G3">
        <f>709.894795247269</f>
        <v>709.89479524726903</v>
      </c>
      <c r="H3" s="1">
        <v>0.1198</v>
      </c>
      <c r="I3" s="1">
        <v>0.36149999999999999</v>
      </c>
      <c r="J3" s="1">
        <v>1.38</v>
      </c>
      <c r="K3" s="1">
        <v>1.25</v>
      </c>
      <c r="L3" s="13">
        <v>10.27696795271258</v>
      </c>
      <c r="M3" s="1">
        <v>13019</v>
      </c>
    </row>
    <row r="4" spans="1:15" x14ac:dyDescent="0.25">
      <c r="A4" s="5">
        <v>110</v>
      </c>
      <c r="B4" s="6">
        <v>108941.83125</v>
      </c>
      <c r="C4" s="1">
        <v>1.0442223396727999</v>
      </c>
      <c r="D4" s="1">
        <v>45.5</v>
      </c>
      <c r="E4">
        <v>1.6872889232209099E-4</v>
      </c>
      <c r="F4">
        <v>2.6137677579392001E-2</v>
      </c>
      <c r="G4">
        <v>13.8442291748584</v>
      </c>
      <c r="H4" s="1">
        <v>0.1198</v>
      </c>
      <c r="I4" s="13">
        <v>6.2043976404914318E-2</v>
      </c>
      <c r="J4" s="13">
        <v>0.69680812641703804</v>
      </c>
      <c r="K4" s="1">
        <v>1.25</v>
      </c>
      <c r="L4" s="1">
        <v>8.9390000000000001</v>
      </c>
      <c r="M4" s="1">
        <v>13019</v>
      </c>
    </row>
    <row r="5" spans="1:15" x14ac:dyDescent="0.25">
      <c r="A5" s="5">
        <v>111</v>
      </c>
      <c r="B5" s="6">
        <v>855989.22</v>
      </c>
      <c r="C5" s="1">
        <v>0.41055092208083838</v>
      </c>
      <c r="D5" s="1">
        <v>20.75</v>
      </c>
      <c r="E5">
        <f>0.000280527851208466</f>
        <v>2.80527851208466E-4</v>
      </c>
      <c r="F5">
        <f>0.053984355932692</f>
        <v>5.3984355932691998E-2</v>
      </c>
      <c r="G5">
        <f>103.9</f>
        <v>103.9</v>
      </c>
      <c r="H5" s="1"/>
      <c r="I5" s="1"/>
      <c r="J5" s="1"/>
      <c r="K5" s="1"/>
      <c r="L5" s="1"/>
      <c r="M5" s="1"/>
    </row>
    <row r="6" spans="1:15" x14ac:dyDescent="0.25">
      <c r="A6" s="5">
        <v>112</v>
      </c>
      <c r="B6">
        <v>287855.74650000001</v>
      </c>
      <c r="C6" s="1">
        <v>1.8648640000000001</v>
      </c>
      <c r="D6" s="1">
        <v>25.5</v>
      </c>
      <c r="E6">
        <f>0.000126965297984782</f>
        <v>1.2696529798478199E-4</v>
      </c>
      <c r="F6">
        <f>0.0715629303554381</f>
        <v>7.1562930355438106E-2</v>
      </c>
      <c r="G6">
        <f>39.3520357484379</f>
        <v>39.352035748437899</v>
      </c>
      <c r="H6" s="13">
        <v>9.8014157540342524</v>
      </c>
      <c r="I6" s="1">
        <v>0.36149999999999999</v>
      </c>
      <c r="J6" s="1">
        <v>1.38</v>
      </c>
      <c r="K6" s="13">
        <v>98.461534316670864</v>
      </c>
      <c r="L6" s="1">
        <v>8.9390000000000001</v>
      </c>
      <c r="M6" s="1">
        <v>13019</v>
      </c>
    </row>
    <row r="7" spans="1:15" x14ac:dyDescent="0.25">
      <c r="A7" s="5">
        <v>204</v>
      </c>
      <c r="B7" s="6">
        <v>681603.42599999998</v>
      </c>
      <c r="C7" s="1">
        <v>2.0849908017061085</v>
      </c>
      <c r="D7" s="1">
        <v>72.75</v>
      </c>
      <c r="E7">
        <v>3.2394949952518199E-4</v>
      </c>
      <c r="F7">
        <v>0.18825825138743099</v>
      </c>
      <c r="G7">
        <v>349.60290305894398</v>
      </c>
      <c r="H7" s="13">
        <v>12.97067090331837</v>
      </c>
      <c r="I7" s="1">
        <v>0.36149999999999999</v>
      </c>
      <c r="J7" s="13">
        <v>4.9734129877921101</v>
      </c>
      <c r="K7" s="13">
        <v>0.10013144543772511</v>
      </c>
      <c r="L7" s="13">
        <v>0.95159610185639565</v>
      </c>
      <c r="M7" s="1">
        <v>13019</v>
      </c>
    </row>
    <row r="8" spans="1:15" x14ac:dyDescent="0.25">
      <c r="A8" s="5">
        <v>207</v>
      </c>
      <c r="B8" s="6">
        <v>1009917.279</v>
      </c>
      <c r="C8" s="1">
        <v>1.1328718657530705</v>
      </c>
      <c r="D8" s="1">
        <v>114</v>
      </c>
      <c r="E8">
        <f>0.0000424632481047723</f>
        <v>4.2463248104772299E-5</v>
      </c>
      <c r="F8">
        <f>0.96346408773374</f>
        <v>0.96346408773374004</v>
      </c>
      <c r="G8">
        <f>246.441513925984</f>
        <v>246.441513925984</v>
      </c>
      <c r="H8" s="1"/>
      <c r="I8" s="1"/>
      <c r="J8" s="1"/>
      <c r="K8" s="1"/>
      <c r="M8" s="1"/>
    </row>
    <row r="9" spans="1:15" x14ac:dyDescent="0.25">
      <c r="A9" s="5">
        <v>302</v>
      </c>
      <c r="B9" s="6">
        <v>487210.18500000006</v>
      </c>
      <c r="C9" s="1">
        <v>1.59</v>
      </c>
      <c r="D9" s="1">
        <v>31.25</v>
      </c>
      <c r="E9">
        <f>9.68004405368927E-07</f>
        <v>9.6800440536892698E-7</v>
      </c>
      <c r="F9">
        <f>49.3508328111874</f>
        <v>49.350832811187402</v>
      </c>
      <c r="G9">
        <f>576.421688907275</f>
        <v>576.42168890727498</v>
      </c>
      <c r="H9" s="1"/>
      <c r="I9" s="1"/>
      <c r="L9" s="1"/>
      <c r="M9" s="1"/>
    </row>
    <row r="10" spans="1:15" x14ac:dyDescent="0.25">
      <c r="A10" s="5">
        <v>307</v>
      </c>
      <c r="B10" s="7">
        <v>209024.38125000001</v>
      </c>
      <c r="C10" s="1">
        <v>1.8648640000000001</v>
      </c>
      <c r="D10" s="1">
        <v>32.75</v>
      </c>
      <c r="E10">
        <f>1.92755955544937E-06</f>
        <v>1.9275595554493699E-6</v>
      </c>
      <c r="F10">
        <f>4.6602839345966</f>
        <v>4.6602839345965998</v>
      </c>
      <c r="G10">
        <f>56.9963827804804</f>
        <v>56.996382780480403</v>
      </c>
      <c r="H10" s="1">
        <v>0.1198</v>
      </c>
      <c r="I10" s="1">
        <v>0.36149999999999999</v>
      </c>
      <c r="J10" s="1">
        <v>1.38</v>
      </c>
      <c r="K10" s="13">
        <f>3.38162141318061</f>
        <v>3.3816214131806102</v>
      </c>
      <c r="L10" s="13">
        <v>20.983295482413169</v>
      </c>
      <c r="M10" s="1">
        <v>13019</v>
      </c>
    </row>
    <row r="11" spans="1:15" x14ac:dyDescent="0.25">
      <c r="A11" s="5">
        <v>308</v>
      </c>
      <c r="B11" s="8">
        <v>385441.00274999999</v>
      </c>
      <c r="C11" s="1">
        <v>0.47087865151728237</v>
      </c>
      <c r="D11" s="1">
        <v>29</v>
      </c>
      <c r="E11">
        <f>0.0000592092638998717</f>
        <v>5.9209263899871697E-5</v>
      </c>
      <c r="F11">
        <f>0.981933428879351</f>
        <v>0.98193342887935098</v>
      </c>
      <c r="G11">
        <f>471.301127982293</f>
        <v>471.301127982293</v>
      </c>
      <c r="H11" s="13">
        <v>0.93556375753246357</v>
      </c>
      <c r="I11" s="1">
        <v>0.36149999999999999</v>
      </c>
      <c r="J11" s="13">
        <v>4.4297228605035368</v>
      </c>
      <c r="K11" s="1">
        <v>1.25</v>
      </c>
      <c r="L11" s="13">
        <v>26.945775033628539</v>
      </c>
      <c r="M11" s="1">
        <v>13019</v>
      </c>
    </row>
    <row r="12" spans="1:15" x14ac:dyDescent="0.25">
      <c r="A12" s="5">
        <v>311</v>
      </c>
      <c r="B12" s="6">
        <v>59041.947</v>
      </c>
      <c r="C12" s="1">
        <v>5.65</v>
      </c>
      <c r="D12" s="1">
        <v>27.75</v>
      </c>
      <c r="E12" s="7">
        <v>8.7496252585055997E-5</v>
      </c>
      <c r="F12" s="1">
        <f>0.408727254391692</f>
        <v>0.408727254391692</v>
      </c>
      <c r="G12" s="1">
        <v>181.11289556412001</v>
      </c>
      <c r="H12" s="13">
        <v>12.655719153622639</v>
      </c>
      <c r="I12" s="1">
        <v>0.36149999999999999</v>
      </c>
      <c r="J12" s="1">
        <v>1.38</v>
      </c>
      <c r="K12" s="13">
        <v>99.317983588007763</v>
      </c>
      <c r="L12" s="13">
        <v>14.82203243701575</v>
      </c>
      <c r="M12" s="1">
        <v>13019</v>
      </c>
    </row>
    <row r="13" spans="1:15" x14ac:dyDescent="0.25">
      <c r="A13" s="5">
        <v>312</v>
      </c>
      <c r="B13" s="6">
        <v>550158</v>
      </c>
      <c r="C13" s="1">
        <v>1.8648640000000001</v>
      </c>
      <c r="D13" s="1">
        <v>62</v>
      </c>
      <c r="E13">
        <f>0.00000181107</f>
        <v>1.8110699999999999E-6</v>
      </c>
      <c r="F13">
        <f>5.81773664563863</f>
        <v>5.8177366456386297</v>
      </c>
      <c r="G13">
        <f>344.671068695985</f>
        <v>344.67106869598501</v>
      </c>
      <c r="H13" s="1">
        <v>0.1198</v>
      </c>
      <c r="I13" s="1">
        <v>0.36149999999999999</v>
      </c>
      <c r="J13" s="13">
        <v>0.66657205018040355</v>
      </c>
      <c r="K13" s="1">
        <v>1.25</v>
      </c>
      <c r="L13" s="13">
        <v>12.014701218427261</v>
      </c>
      <c r="M13" s="1">
        <v>13019</v>
      </c>
    </row>
    <row r="14" spans="1:15" x14ac:dyDescent="0.25">
      <c r="A14" t="s">
        <v>13</v>
      </c>
      <c r="B14" s="8">
        <v>404000</v>
      </c>
      <c r="C14">
        <v>0.96</v>
      </c>
      <c r="D14">
        <v>43.074511649999998</v>
      </c>
      <c r="E14" s="8">
        <v>1.1E-4</v>
      </c>
      <c r="F14">
        <v>3.2000000000000001E-2</v>
      </c>
      <c r="G14">
        <v>13.933999999999999</v>
      </c>
      <c r="H14">
        <v>0.1198</v>
      </c>
      <c r="I14">
        <v>0.36149999999999999</v>
      </c>
      <c r="J14">
        <v>1.38</v>
      </c>
      <c r="K14">
        <v>1.25</v>
      </c>
      <c r="L14">
        <v>8.9390000000000001</v>
      </c>
      <c r="M14">
        <v>13019</v>
      </c>
    </row>
    <row r="15" spans="1:15" x14ac:dyDescent="0.25">
      <c r="A15" s="1" t="s">
        <v>18</v>
      </c>
      <c r="B15" s="7">
        <v>59041.947</v>
      </c>
      <c r="C15" s="7">
        <v>0.41055092208083838</v>
      </c>
      <c r="D15" s="7">
        <v>20.75</v>
      </c>
      <c r="E15" s="7">
        <v>9.6800440536892698E-7</v>
      </c>
      <c r="F15" s="7">
        <v>2.6137677579392001E-2</v>
      </c>
      <c r="G15" s="7">
        <v>10.4784263405547</v>
      </c>
      <c r="H15" s="7">
        <v>2.809855671547723E-2</v>
      </c>
      <c r="I15" s="7">
        <v>6.2043976404914318E-2</v>
      </c>
      <c r="J15" s="7">
        <v>0.66657205018040355</v>
      </c>
      <c r="K15" s="7">
        <v>0.10013144543772511</v>
      </c>
      <c r="L15" s="7">
        <v>0.95159610185639565</v>
      </c>
      <c r="M15" s="7">
        <v>13019</v>
      </c>
    </row>
    <row r="16" spans="1:15" x14ac:dyDescent="0.25">
      <c r="A16" t="s">
        <v>14</v>
      </c>
      <c r="B16" s="8">
        <v>1009917.279</v>
      </c>
      <c r="C16" s="8">
        <v>5.65</v>
      </c>
      <c r="D16" s="8">
        <v>114</v>
      </c>
      <c r="E16" s="8">
        <v>3.2394949952518199E-4</v>
      </c>
      <c r="F16" s="8">
        <v>49.350832811187402</v>
      </c>
      <c r="G16" s="8">
        <v>709.89479524726903</v>
      </c>
      <c r="H16" s="8">
        <v>12.97067090331837</v>
      </c>
      <c r="I16" s="8">
        <v>0.36149999999999999</v>
      </c>
      <c r="J16" s="8">
        <v>4.9734129877921101</v>
      </c>
      <c r="K16" s="8">
        <v>99.317983588007763</v>
      </c>
      <c r="L16" s="8">
        <v>34.962531135643957</v>
      </c>
      <c r="M16" s="8">
        <v>13019</v>
      </c>
    </row>
    <row r="17" spans="1:13" x14ac:dyDescent="0.25">
      <c r="A17" t="s">
        <v>15</v>
      </c>
      <c r="B17" s="3">
        <v>404000</v>
      </c>
      <c r="C17" s="3"/>
      <c r="D17" s="3">
        <v>43.074511652773992</v>
      </c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t="s">
        <v>16</v>
      </c>
      <c r="B18" s="3">
        <v>351401.42051179835</v>
      </c>
      <c r="C18" s="3"/>
      <c r="D18" s="3">
        <v>44.730328726450288</v>
      </c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t="s">
        <v>17</v>
      </c>
      <c r="B19" s="3">
        <v>351399.20795810618</v>
      </c>
      <c r="C19" s="3"/>
      <c r="D19" s="3">
        <v>43.080896624476374</v>
      </c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B20" s="3"/>
      <c r="D20" s="5"/>
      <c r="E20" s="10"/>
      <c r="F20" s="12"/>
    </row>
    <row r="21" spans="1:13" x14ac:dyDescent="0.25">
      <c r="B21" s="3"/>
      <c r="D21" s="5"/>
      <c r="E21" s="10"/>
      <c r="F21" s="12"/>
    </row>
    <row r="22" spans="1:13" x14ac:dyDescent="0.25">
      <c r="B22" s="3"/>
      <c r="D22" s="5"/>
      <c r="E22" s="10"/>
      <c r="F22" s="12"/>
    </row>
    <row r="23" spans="1:13" x14ac:dyDescent="0.25">
      <c r="B23" s="3"/>
      <c r="D23" s="5"/>
      <c r="E23" s="10"/>
      <c r="F23" s="12"/>
    </row>
    <row r="24" spans="1:13" x14ac:dyDescent="0.25">
      <c r="B24" s="3"/>
      <c r="D24" s="5"/>
      <c r="E24" s="10"/>
      <c r="F24" s="12"/>
    </row>
    <row r="25" spans="1:13" x14ac:dyDescent="0.25">
      <c r="B25" s="3"/>
      <c r="D25" s="5"/>
      <c r="E25" s="10"/>
      <c r="F25" s="12"/>
    </row>
    <row r="26" spans="1:13" x14ac:dyDescent="0.25">
      <c r="B26" s="3"/>
      <c r="D26" s="5"/>
      <c r="E26" s="10"/>
      <c r="F26" s="12"/>
    </row>
    <row r="27" spans="1:13" x14ac:dyDescent="0.25">
      <c r="B27" s="3"/>
      <c r="D27" s="5"/>
      <c r="E27" s="10"/>
      <c r="F27" s="12"/>
    </row>
    <row r="28" spans="1:13" x14ac:dyDescent="0.25">
      <c r="B28" s="3"/>
      <c r="D28" s="5"/>
      <c r="E28" s="10"/>
      <c r="F28" s="12"/>
    </row>
    <row r="29" spans="1:13" x14ac:dyDescent="0.25">
      <c r="B29" s="3"/>
      <c r="D29" s="5"/>
      <c r="E29" s="10"/>
      <c r="F29" s="12"/>
    </row>
    <row r="30" spans="1:13" x14ac:dyDescent="0.25">
      <c r="B30" s="3"/>
      <c r="D30" s="5"/>
      <c r="E30" s="11"/>
      <c r="F30" s="12"/>
    </row>
    <row r="31" spans="1:13" x14ac:dyDescent="0.25">
      <c r="B31" s="3"/>
      <c r="D31" s="5"/>
      <c r="E31" s="10"/>
      <c r="F31" s="12"/>
    </row>
    <row r="32" spans="1:13" x14ac:dyDescent="0.25">
      <c r="B32" s="3"/>
      <c r="E32" s="11"/>
      <c r="F32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1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2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3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5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6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7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8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9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3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5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6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7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2024-10-11T19:27:18Z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