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771" documentId="13_ncr:1_{88FE44C8-070E-4DB6-88E4-F6BAD5C61D10}" xr6:coauthVersionLast="47" xr6:coauthVersionMax="47" xr10:uidLastSave="{DA8C3CE0-BF50-47A8-98A1-0D4AA94CE757}"/>
  <bookViews>
    <workbookView xWindow="-120" yWindow="-120" windowWidth="28110" windowHeight="16440" xr2:uid="{387CD507-82B1-4C9D-93D1-010DDFD83030}"/>
  </bookViews>
  <sheets>
    <sheet name="Sheet1" sheetId="3" r:id="rId1"/>
    <sheet name="Sheet3" sheetId="6" r:id="rId2"/>
  </sheets>
  <definedNames>
    <definedName name="_xlcn.WorksheetConnection_Book1Table1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B17" i="3"/>
  <c r="H18" i="6"/>
  <c r="I6" i="6" s="1"/>
  <c r="H6" i="6"/>
  <c r="H7" i="6"/>
  <c r="H8" i="6"/>
  <c r="H9" i="6"/>
  <c r="H10" i="6"/>
  <c r="H11" i="6"/>
  <c r="H12" i="6"/>
  <c r="H13" i="6"/>
  <c r="H14" i="6"/>
  <c r="H15" i="6"/>
  <c r="H16" i="6"/>
  <c r="H17" i="6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D16" i="3"/>
  <c r="C16" i="3"/>
  <c r="B16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D15" i="3"/>
  <c r="C15" i="3"/>
  <c r="B15" i="3"/>
  <c r="E13" i="3"/>
  <c r="E11" i="3"/>
  <c r="E10" i="3"/>
  <c r="E9" i="3"/>
  <c r="E8" i="3"/>
  <c r="E7" i="3"/>
  <c r="E6" i="3"/>
  <c r="E5" i="3"/>
  <c r="E4" i="3"/>
  <c r="E3" i="3"/>
  <c r="E2" i="3"/>
  <c r="I17" i="6" l="1"/>
  <c r="I16" i="6"/>
  <c r="I15" i="6"/>
  <c r="I14" i="6"/>
  <c r="I13" i="6"/>
  <c r="I12" i="6"/>
  <c r="I11" i="6"/>
  <c r="I10" i="6"/>
  <c r="I9" i="6"/>
  <c r="I8" i="6"/>
  <c r="I7" i="6"/>
  <c r="E15" i="3"/>
  <c r="E14" i="3"/>
  <c r="D14" i="3" s="1"/>
  <c r="E16" i="3"/>
  <c r="I18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<sst xmlns="http://schemas.openxmlformats.org/spreadsheetml/2006/main" count="31" uniqueCount="28">
  <si>
    <t>E0</t>
  </si>
  <si>
    <t>beta</t>
  </si>
  <si>
    <t>p</t>
  </si>
  <si>
    <t>c</t>
  </si>
  <si>
    <t>delta</t>
  </si>
  <si>
    <t>delta_E</t>
  </si>
  <si>
    <t>d_E</t>
  </si>
  <si>
    <t>a</t>
  </si>
  <si>
    <t>K_delta_E</t>
  </si>
  <si>
    <t>id</t>
  </si>
  <si>
    <t>xi</t>
  </si>
  <si>
    <t>Population</t>
  </si>
  <si>
    <t>T0</t>
  </si>
  <si>
    <t>I10</t>
  </si>
  <si>
    <t>k</t>
  </si>
  <si>
    <t>M0</t>
  </si>
  <si>
    <t>ME</t>
  </si>
  <si>
    <t>M7</t>
  </si>
  <si>
    <t>Max</t>
  </si>
  <si>
    <t>Min</t>
  </si>
  <si>
    <t>zeta</t>
  </si>
  <si>
    <t>eta</t>
  </si>
  <si>
    <t>K_I1</t>
  </si>
  <si>
    <t>tau_memory</t>
  </si>
  <si>
    <t>Std</t>
  </si>
  <si>
    <t>Mean</t>
  </si>
  <si>
    <t>Log10Mean</t>
  </si>
  <si>
    <t>Log10Std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</si>
</sst>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theme" Target="theme/theme1.xml"/><Relationship Id="rId21" Type="http://schemas.openxmlformats.org/officeDocument/2006/relationships/customXml" Target="../customXml/item11.xml"/><Relationship Id="rId7" Type="http://schemas.openxmlformats.org/officeDocument/2006/relationships/sheetMetadata" Target="metadata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styles" Target="style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connections" Target="connections.xml"/><Relationship Id="rId9" Type="http://schemas.microsoft.com/office/2017/10/relationships/person" Target="persons/person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U34"/>
  <sheetViews>
    <sheetView tabSelected="1" zoomScale="115" zoomScaleNormal="115" workbookViewId="0">
      <selection activeCell="B21" sqref="B21"/>
    </sheetView>
  </sheetViews>
  <sheetFormatPr defaultRowHeight="15" x14ac:dyDescent="0.25"/>
  <cols>
    <col min="1" max="1" width="9.140625" customWidth="1"/>
    <col min="2" max="3" width="8.85546875" style="4" customWidth="1"/>
    <col min="4" max="4" width="11.28515625" style="4" customWidth="1"/>
    <col min="5" max="5" width="8.85546875" style="4" customWidth="1"/>
    <col min="6" max="6" width="9" bestFit="1" customWidth="1"/>
    <col min="7" max="7" width="6.5703125" customWidth="1"/>
    <col min="8" max="8" width="9" style="4" bestFit="1" customWidth="1"/>
    <col min="9" max="9" width="5.28515625" customWidth="1"/>
    <col min="10" max="10" width="8.140625" bestFit="1" customWidth="1"/>
    <col min="11" max="11" width="9" bestFit="1" customWidth="1"/>
    <col min="12" max="12" width="10.85546875" customWidth="1"/>
    <col min="13" max="13" width="9.5703125" customWidth="1"/>
    <col min="14" max="14" width="8.140625" bestFit="1" customWidth="1"/>
    <col min="15" max="15" width="8.28515625" bestFit="1" customWidth="1"/>
  </cols>
  <sheetData>
    <row r="1" spans="1:21" x14ac:dyDescent="0.25">
      <c r="A1" s="1" t="s">
        <v>9</v>
      </c>
      <c r="B1" t="s">
        <v>0</v>
      </c>
      <c r="C1" t="s">
        <v>15</v>
      </c>
      <c r="D1" t="s">
        <v>17</v>
      </c>
      <c r="E1" t="s">
        <v>16</v>
      </c>
      <c r="F1" t="s">
        <v>12</v>
      </c>
      <c r="G1" t="s">
        <v>13</v>
      </c>
      <c r="H1" t="s">
        <v>1</v>
      </c>
      <c r="I1" t="s">
        <v>14</v>
      </c>
      <c r="J1" t="s">
        <v>2</v>
      </c>
      <c r="K1" t="s">
        <v>3</v>
      </c>
      <c r="L1" t="s">
        <v>4</v>
      </c>
      <c r="M1" t="s">
        <v>10</v>
      </c>
      <c r="N1" t="s">
        <v>7</v>
      </c>
      <c r="O1" t="s">
        <v>6</v>
      </c>
      <c r="P1" t="s">
        <v>5</v>
      </c>
      <c r="Q1" t="s">
        <v>8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s="3">
        <v>103</v>
      </c>
      <c r="B2" s="4">
        <v>103189.08742834201</v>
      </c>
      <c r="C2" s="4">
        <v>30390</v>
      </c>
      <c r="D2" s="4">
        <v>67907</v>
      </c>
      <c r="E2" s="4">
        <f>D2-C2</f>
        <v>37517</v>
      </c>
      <c r="F2">
        <v>40000000</v>
      </c>
      <c r="G2">
        <v>75</v>
      </c>
      <c r="H2">
        <v>1.13345039819858E-4</v>
      </c>
      <c r="I2">
        <v>4</v>
      </c>
      <c r="J2">
        <v>0.41647834198737299</v>
      </c>
      <c r="K2">
        <v>32.6576646732195</v>
      </c>
      <c r="L2">
        <v>0.350094462600121</v>
      </c>
      <c r="M2">
        <v>0.12532127637988499</v>
      </c>
      <c r="N2">
        <v>6.5232043739571601</v>
      </c>
      <c r="O2">
        <v>0.4</v>
      </c>
      <c r="P2">
        <v>4.9810794067370896</v>
      </c>
      <c r="Q2">
        <v>4450.7631459445702</v>
      </c>
      <c r="R2">
        <v>0.22846831519535499</v>
      </c>
      <c r="S2">
        <v>0</v>
      </c>
      <c r="T2">
        <v>10000</v>
      </c>
      <c r="U2">
        <v>0.39871084193193801</v>
      </c>
    </row>
    <row r="3" spans="1:21" x14ac:dyDescent="0.25">
      <c r="A3" s="3">
        <v>107</v>
      </c>
      <c r="B3" s="4">
        <v>58043.2640862935</v>
      </c>
      <c r="C3" s="4">
        <v>6913</v>
      </c>
      <c r="D3" s="4">
        <v>40218</v>
      </c>
      <c r="E3" s="4">
        <f t="shared" ref="E3:E13" si="0">D3-C3</f>
        <v>33305</v>
      </c>
      <c r="F3">
        <v>40000000</v>
      </c>
      <c r="G3">
        <v>75</v>
      </c>
      <c r="H3" s="8">
        <v>8.1034181263618594E-6</v>
      </c>
      <c r="I3">
        <v>4</v>
      </c>
      <c r="J3">
        <v>4.0466809696008603</v>
      </c>
      <c r="K3">
        <v>80.223531948223695</v>
      </c>
      <c r="L3">
        <v>0.35718646558690798</v>
      </c>
      <c r="M3">
        <v>0.14942003418778299</v>
      </c>
      <c r="N3">
        <v>6.7245049543998796</v>
      </c>
      <c r="O3">
        <v>0.4</v>
      </c>
      <c r="P3">
        <v>10</v>
      </c>
      <c r="Q3">
        <v>17557.4706558166</v>
      </c>
      <c r="R3">
        <v>0.16860771429278301</v>
      </c>
      <c r="S3">
        <v>0</v>
      </c>
      <c r="T3">
        <v>10000</v>
      </c>
      <c r="U3">
        <v>0.52767316385338603</v>
      </c>
    </row>
    <row r="4" spans="1:21" x14ac:dyDescent="0.25">
      <c r="A4" s="3">
        <v>110</v>
      </c>
      <c r="B4" s="4">
        <v>125441.02868385149</v>
      </c>
      <c r="C4" s="4">
        <v>4481</v>
      </c>
      <c r="D4" s="4">
        <v>19100</v>
      </c>
      <c r="E4" s="4">
        <f t="shared" si="0"/>
        <v>14619</v>
      </c>
      <c r="F4">
        <v>40000000</v>
      </c>
      <c r="G4">
        <v>75</v>
      </c>
      <c r="H4">
        <v>1.7395625730627599E-4</v>
      </c>
      <c r="I4">
        <v>4</v>
      </c>
      <c r="J4">
        <v>1.0979589361063</v>
      </c>
      <c r="K4">
        <v>153.73590778273999</v>
      </c>
      <c r="L4">
        <v>0.438152974955274</v>
      </c>
      <c r="M4">
        <v>8.7143360654783397E-2</v>
      </c>
      <c r="N4">
        <v>9.9766645810263999</v>
      </c>
      <c r="O4">
        <v>0.44973999532050202</v>
      </c>
      <c r="P4">
        <v>9.9867606466674594</v>
      </c>
      <c r="Q4">
        <v>193.69616816390101</v>
      </c>
      <c r="R4">
        <v>8.2841377633228602E-2</v>
      </c>
      <c r="S4">
        <v>0</v>
      </c>
      <c r="T4">
        <v>10000</v>
      </c>
      <c r="U4">
        <v>0.25</v>
      </c>
    </row>
    <row r="5" spans="1:21" x14ac:dyDescent="0.25">
      <c r="A5" s="3">
        <v>111</v>
      </c>
      <c r="B5" s="4">
        <v>133576.32102528051</v>
      </c>
      <c r="C5" s="4">
        <v>6364</v>
      </c>
      <c r="D5" s="4">
        <v>57531</v>
      </c>
      <c r="E5" s="4">
        <f t="shared" si="0"/>
        <v>51167</v>
      </c>
      <c r="F5">
        <v>40000000</v>
      </c>
      <c r="G5">
        <v>75</v>
      </c>
      <c r="H5">
        <v>1.58060944410619E-4</v>
      </c>
      <c r="I5">
        <v>4</v>
      </c>
      <c r="J5">
        <v>3.1895181084237798</v>
      </c>
      <c r="K5">
        <v>447.04285718597998</v>
      </c>
      <c r="L5">
        <v>5.22942934944347E-2</v>
      </c>
      <c r="M5">
        <v>3.8947847917211802</v>
      </c>
      <c r="N5">
        <v>4.4472359878112497</v>
      </c>
      <c r="O5">
        <v>0.40685944805983598</v>
      </c>
      <c r="P5">
        <v>0.53817788460886795</v>
      </c>
      <c r="Q5">
        <v>5069.6100549474504</v>
      </c>
      <c r="R5">
        <v>8.35687416421204E-3</v>
      </c>
      <c r="S5">
        <v>0</v>
      </c>
      <c r="T5">
        <v>10000</v>
      </c>
      <c r="U5">
        <v>0.26027529786675102</v>
      </c>
    </row>
    <row r="6" spans="1:21" x14ac:dyDescent="0.25">
      <c r="A6" s="3">
        <v>112</v>
      </c>
      <c r="B6" s="4">
        <v>91874.885289202502</v>
      </c>
      <c r="C6" s="4">
        <v>4888</v>
      </c>
      <c r="D6" s="4">
        <v>25665</v>
      </c>
      <c r="E6" s="4">
        <f t="shared" si="0"/>
        <v>20777</v>
      </c>
      <c r="F6">
        <v>40000000</v>
      </c>
      <c r="G6">
        <v>75</v>
      </c>
      <c r="H6" s="8">
        <v>2.4271115159072798E-6</v>
      </c>
      <c r="I6">
        <v>4</v>
      </c>
      <c r="J6">
        <v>9.7215976230650192</v>
      </c>
      <c r="K6">
        <v>41.967234761434497</v>
      </c>
      <c r="L6">
        <v>2.0262199364151199</v>
      </c>
      <c r="M6">
        <v>8.6670570359726695E-2</v>
      </c>
      <c r="N6">
        <v>4.4343191101784898</v>
      </c>
      <c r="O6">
        <v>0.51329065136753604</v>
      </c>
      <c r="P6">
        <v>9.9122551900524094</v>
      </c>
      <c r="Q6">
        <v>1118.25598862574</v>
      </c>
      <c r="R6">
        <v>0.40867161715075001</v>
      </c>
      <c r="S6">
        <v>0</v>
      </c>
      <c r="T6">
        <v>10000</v>
      </c>
      <c r="U6">
        <v>0.41634298424185101</v>
      </c>
    </row>
    <row r="7" spans="1:21" x14ac:dyDescent="0.25">
      <c r="A7" s="3">
        <v>204</v>
      </c>
      <c r="B7" s="4">
        <v>130149.54736443554</v>
      </c>
      <c r="C7" s="4">
        <v>2096</v>
      </c>
      <c r="D7" s="4">
        <v>5486</v>
      </c>
      <c r="E7" s="4">
        <f t="shared" si="0"/>
        <v>3390</v>
      </c>
      <c r="F7">
        <v>40000000</v>
      </c>
      <c r="G7">
        <v>75</v>
      </c>
      <c r="H7">
        <v>6.4380473657764696E-4</v>
      </c>
      <c r="I7">
        <v>4</v>
      </c>
      <c r="J7">
        <v>1.1555956594255601</v>
      </c>
      <c r="K7">
        <v>476.674870656716</v>
      </c>
      <c r="L7">
        <v>1.8508636074542399</v>
      </c>
      <c r="M7">
        <v>0.65363401743532601</v>
      </c>
      <c r="N7">
        <v>3.6825442826252601</v>
      </c>
      <c r="O7">
        <v>0.44999016787472002</v>
      </c>
      <c r="P7">
        <v>0.51173368348743997</v>
      </c>
      <c r="Q7">
        <v>95590.270238369005</v>
      </c>
      <c r="R7">
        <v>5.2529044919866902E-3</v>
      </c>
      <c r="S7">
        <v>0</v>
      </c>
      <c r="T7">
        <v>10000</v>
      </c>
      <c r="U7">
        <v>0.25559528901168899</v>
      </c>
    </row>
    <row r="8" spans="1:21" x14ac:dyDescent="0.25">
      <c r="A8" s="3">
        <v>207</v>
      </c>
      <c r="B8" s="4">
        <v>1051896.9507343341</v>
      </c>
      <c r="C8" s="4">
        <v>17341</v>
      </c>
      <c r="D8" s="4">
        <v>98610</v>
      </c>
      <c r="E8" s="4">
        <f t="shared" si="0"/>
        <v>81269</v>
      </c>
      <c r="F8">
        <v>40000000</v>
      </c>
      <c r="G8">
        <v>75</v>
      </c>
      <c r="H8">
        <v>1.03350604309587E-4</v>
      </c>
      <c r="I8">
        <v>4</v>
      </c>
      <c r="J8">
        <v>0.170655110596971</v>
      </c>
      <c r="K8">
        <v>5.4194471098223298</v>
      </c>
      <c r="L8">
        <v>0.112656808404999</v>
      </c>
      <c r="M8">
        <v>2.6724478969789298</v>
      </c>
      <c r="N8">
        <v>6.5076348663641204</v>
      </c>
      <c r="O8">
        <v>0.43954701193995099</v>
      </c>
      <c r="P8">
        <v>4.2806412402016099</v>
      </c>
      <c r="Q8">
        <v>1407.8498598055801</v>
      </c>
      <c r="R8">
        <v>1.1713679051084201E-2</v>
      </c>
      <c r="S8">
        <v>0</v>
      </c>
      <c r="T8">
        <v>10000</v>
      </c>
      <c r="U8">
        <v>0.29662737636821201</v>
      </c>
    </row>
    <row r="9" spans="1:21" x14ac:dyDescent="0.25">
      <c r="A9" s="3">
        <v>302</v>
      </c>
      <c r="B9" s="4">
        <v>156531.75176465002</v>
      </c>
      <c r="C9" s="4">
        <v>5364</v>
      </c>
      <c r="D9" s="4">
        <v>30593</v>
      </c>
      <c r="E9" s="4">
        <f t="shared" si="0"/>
        <v>25229</v>
      </c>
      <c r="F9">
        <v>40000000</v>
      </c>
      <c r="G9">
        <v>75</v>
      </c>
      <c r="H9" s="8">
        <v>3.9117273654025399E-6</v>
      </c>
      <c r="I9">
        <v>4</v>
      </c>
      <c r="J9">
        <v>6.52318451061263</v>
      </c>
      <c r="K9">
        <v>21.509975376848299</v>
      </c>
      <c r="L9">
        <v>1.0319157820271201</v>
      </c>
      <c r="M9">
        <v>0.41753177466663299</v>
      </c>
      <c r="N9">
        <v>10</v>
      </c>
      <c r="O9">
        <v>0.4</v>
      </c>
      <c r="P9">
        <v>0.5</v>
      </c>
      <c r="Q9">
        <v>24887.043430087801</v>
      </c>
      <c r="R9">
        <v>3.1236705985337902E-2</v>
      </c>
      <c r="S9">
        <v>0</v>
      </c>
      <c r="T9">
        <v>10000</v>
      </c>
      <c r="U9">
        <v>0.25</v>
      </c>
    </row>
    <row r="10" spans="1:21" x14ac:dyDescent="0.25">
      <c r="A10" s="3">
        <v>307</v>
      </c>
      <c r="B10" s="4">
        <v>118044.80092091049</v>
      </c>
      <c r="C10" s="4">
        <v>4836</v>
      </c>
      <c r="D10" s="4">
        <v>29388</v>
      </c>
      <c r="E10" s="4">
        <f t="shared" si="0"/>
        <v>24552</v>
      </c>
      <c r="F10">
        <v>40000000</v>
      </c>
      <c r="G10">
        <v>75</v>
      </c>
      <c r="H10" s="8">
        <v>6.2832661029710196E-6</v>
      </c>
      <c r="I10">
        <v>4</v>
      </c>
      <c r="J10">
        <v>5.1380056476164704</v>
      </c>
      <c r="K10">
        <v>20.7822466955765</v>
      </c>
      <c r="L10">
        <v>5.0372382880530003E-2</v>
      </c>
      <c r="M10">
        <v>1.9183651568356399</v>
      </c>
      <c r="N10">
        <v>4.5203799582346997</v>
      </c>
      <c r="O10">
        <v>1.2813955665150001</v>
      </c>
      <c r="P10">
        <v>6.2566740577330897</v>
      </c>
      <c r="Q10">
        <v>1139.6520381774999</v>
      </c>
      <c r="R10">
        <v>1.7634000673762799E-2</v>
      </c>
      <c r="S10">
        <v>0</v>
      </c>
      <c r="T10">
        <v>10000</v>
      </c>
      <c r="U10">
        <v>0.26322850849035201</v>
      </c>
    </row>
    <row r="11" spans="1:21" x14ac:dyDescent="0.25">
      <c r="A11" s="3">
        <v>308</v>
      </c>
      <c r="B11" s="4">
        <v>85322.978447038491</v>
      </c>
      <c r="C11" s="4">
        <v>16734</v>
      </c>
      <c r="D11" s="4">
        <v>61797</v>
      </c>
      <c r="E11" s="4">
        <f t="shared" si="0"/>
        <v>45063</v>
      </c>
      <c r="F11">
        <v>40000000</v>
      </c>
      <c r="G11">
        <v>75</v>
      </c>
      <c r="H11" s="8">
        <v>6.3611786434126505E-5</v>
      </c>
      <c r="I11">
        <v>4</v>
      </c>
      <c r="J11">
        <v>4.6219779805975501</v>
      </c>
      <c r="K11">
        <v>335.00992315778399</v>
      </c>
      <c r="L11">
        <v>0.24710102743506099</v>
      </c>
      <c r="M11">
        <v>0.14856750871161201</v>
      </c>
      <c r="N11">
        <v>5.9733944089129203</v>
      </c>
      <c r="O11">
        <v>0.4</v>
      </c>
      <c r="P11">
        <v>6.4478603103700101</v>
      </c>
      <c r="Q11">
        <v>4116.7550459349804</v>
      </c>
      <c r="R11">
        <v>0.200077179175776</v>
      </c>
      <c r="S11">
        <v>0</v>
      </c>
      <c r="T11">
        <v>10000</v>
      </c>
      <c r="U11">
        <v>0.254125398924402</v>
      </c>
    </row>
    <row r="12" spans="1:21" x14ac:dyDescent="0.25">
      <c r="A12" s="3">
        <v>311</v>
      </c>
      <c r="B12" s="4">
        <v>21917.343068197501</v>
      </c>
      <c r="C12" s="4">
        <v>7464</v>
      </c>
      <c r="D12" s="8">
        <v>21372</v>
      </c>
      <c r="E12" s="4">
        <v>74640</v>
      </c>
      <c r="F12">
        <v>40000000</v>
      </c>
      <c r="G12">
        <v>75</v>
      </c>
      <c r="H12" s="8">
        <v>6.7708596259252404E-5</v>
      </c>
      <c r="I12">
        <v>4</v>
      </c>
      <c r="J12">
        <v>8.9398237525361903</v>
      </c>
      <c r="K12">
        <v>493.12674935246599</v>
      </c>
      <c r="L12">
        <v>3.5181537116435502</v>
      </c>
      <c r="M12">
        <v>5.7042075323345397E-2</v>
      </c>
      <c r="N12">
        <v>9.99086126632751</v>
      </c>
      <c r="O12">
        <v>0.42613540712258502</v>
      </c>
      <c r="P12">
        <v>9.8544341681914904</v>
      </c>
      <c r="Q12">
        <v>7468.4409744699897</v>
      </c>
      <c r="R12">
        <v>0.14658472043946899</v>
      </c>
      <c r="S12">
        <v>0</v>
      </c>
      <c r="T12">
        <v>10000</v>
      </c>
      <c r="U12">
        <v>1.0128532086891699</v>
      </c>
    </row>
    <row r="13" spans="1:21" x14ac:dyDescent="0.25">
      <c r="A13" s="3">
        <v>312</v>
      </c>
      <c r="B13" s="4">
        <v>95894.777504065001</v>
      </c>
      <c r="C13" s="4">
        <v>6270</v>
      </c>
      <c r="D13" s="4">
        <v>16820</v>
      </c>
      <c r="E13" s="4">
        <f t="shared" si="0"/>
        <v>10550</v>
      </c>
      <c r="F13">
        <v>40000000</v>
      </c>
      <c r="G13">
        <v>75</v>
      </c>
      <c r="H13" s="8">
        <v>1.12277166554931E-5</v>
      </c>
      <c r="I13">
        <v>4</v>
      </c>
      <c r="J13">
        <v>0.2371143734609</v>
      </c>
      <c r="K13">
        <v>11.316663339337101</v>
      </c>
      <c r="L13">
        <v>5.0776268002985403E-2</v>
      </c>
      <c r="M13">
        <v>0.80674208423463101</v>
      </c>
      <c r="N13">
        <v>9.3113475659108094</v>
      </c>
      <c r="O13">
        <v>0.62170847291749198</v>
      </c>
      <c r="P13">
        <v>9.529303365134</v>
      </c>
      <c r="Q13">
        <v>1436.46807102098</v>
      </c>
      <c r="R13">
        <v>1.60302389869935E-2</v>
      </c>
      <c r="S13">
        <v>0</v>
      </c>
      <c r="T13">
        <v>10000</v>
      </c>
      <c r="U13">
        <v>0.41185810563997599</v>
      </c>
    </row>
    <row r="14" spans="1:21" x14ac:dyDescent="0.25">
      <c r="A14" t="s">
        <v>11</v>
      </c>
      <c r="B14" s="4">
        <v>222760.31733156199</v>
      </c>
      <c r="D14" s="4">
        <f>C14+E14</f>
        <v>35173.166666666664</v>
      </c>
      <c r="E14" s="4">
        <f>AVERAGE(E2:E13)</f>
        <v>35173.166666666664</v>
      </c>
      <c r="F14">
        <v>40000000</v>
      </c>
      <c r="G14">
        <v>75</v>
      </c>
      <c r="H14" s="8">
        <v>6.6871205079479905E-5</v>
      </c>
      <c r="I14">
        <v>4</v>
      </c>
      <c r="J14">
        <v>1.59676923886815</v>
      </c>
      <c r="K14">
        <v>105.212432090595</v>
      </c>
      <c r="L14">
        <v>1.12220837742341</v>
      </c>
      <c r="M14">
        <v>0.25402775494167601</v>
      </c>
      <c r="N14">
        <v>6.8901938221609003</v>
      </c>
      <c r="O14">
        <v>0.49427753413215902</v>
      </c>
      <c r="P14">
        <v>0.502812891710674</v>
      </c>
      <c r="Q14">
        <v>99148.218339741303</v>
      </c>
      <c r="R14">
        <v>5.9363629763487302E-2</v>
      </c>
      <c r="S14">
        <v>0</v>
      </c>
      <c r="T14">
        <v>10000</v>
      </c>
      <c r="U14">
        <v>1.21183412138935</v>
      </c>
    </row>
    <row r="15" spans="1:21" x14ac:dyDescent="0.25">
      <c r="A15" t="s">
        <v>18</v>
      </c>
      <c r="B15" s="4">
        <f>MAX(B2:B13)</f>
        <v>1051896.9507343341</v>
      </c>
      <c r="C15" s="4">
        <f>MAX(C2:C13)</f>
        <v>30390</v>
      </c>
      <c r="D15" s="4">
        <f t="shared" ref="D15:U15" si="1">MAX(D2:D13)</f>
        <v>98610</v>
      </c>
      <c r="E15" s="4">
        <f t="shared" si="1"/>
        <v>81269</v>
      </c>
      <c r="F15" s="4">
        <f t="shared" si="1"/>
        <v>40000000</v>
      </c>
      <c r="G15" s="4">
        <f t="shared" si="1"/>
        <v>75</v>
      </c>
      <c r="H15" s="4">
        <f t="shared" si="1"/>
        <v>6.4380473657764696E-4</v>
      </c>
      <c r="I15" s="4">
        <f t="shared" si="1"/>
        <v>4</v>
      </c>
      <c r="J15" s="4">
        <f t="shared" si="1"/>
        <v>9.7215976230650192</v>
      </c>
      <c r="K15" s="4">
        <f t="shared" si="1"/>
        <v>493.12674935246599</v>
      </c>
      <c r="L15" s="4">
        <f t="shared" si="1"/>
        <v>3.5181537116435502</v>
      </c>
      <c r="M15" s="4">
        <f t="shared" si="1"/>
        <v>3.8947847917211802</v>
      </c>
      <c r="N15" s="4">
        <f t="shared" si="1"/>
        <v>10</v>
      </c>
      <c r="O15" s="4">
        <f t="shared" si="1"/>
        <v>1.2813955665150001</v>
      </c>
      <c r="P15" s="4">
        <f t="shared" si="1"/>
        <v>10</v>
      </c>
      <c r="Q15" s="4">
        <f t="shared" si="1"/>
        <v>95590.270238369005</v>
      </c>
      <c r="R15" s="4">
        <f t="shared" si="1"/>
        <v>0.40867161715075001</v>
      </c>
      <c r="S15" s="4">
        <f t="shared" si="1"/>
        <v>0</v>
      </c>
      <c r="T15" s="4">
        <f t="shared" si="1"/>
        <v>10000</v>
      </c>
      <c r="U15" s="4">
        <f t="shared" si="1"/>
        <v>1.0128532086891699</v>
      </c>
    </row>
    <row r="16" spans="1:21" x14ac:dyDescent="0.25">
      <c r="A16" t="s">
        <v>19</v>
      </c>
      <c r="B16" s="2">
        <f>MIN(B2:B13)</f>
        <v>21917.343068197501</v>
      </c>
      <c r="C16" s="2">
        <f>MIN(C2:C13)</f>
        <v>2096</v>
      </c>
      <c r="D16" s="2">
        <f t="shared" ref="D16:U16" si="2">MIN(D2:D13)</f>
        <v>5486</v>
      </c>
      <c r="E16" s="2">
        <f t="shared" si="2"/>
        <v>3390</v>
      </c>
      <c r="F16" s="2">
        <f t="shared" si="2"/>
        <v>40000000</v>
      </c>
      <c r="G16" s="2">
        <f t="shared" si="2"/>
        <v>75</v>
      </c>
      <c r="H16" s="2">
        <f t="shared" si="2"/>
        <v>2.4271115159072798E-6</v>
      </c>
      <c r="I16" s="2">
        <f t="shared" si="2"/>
        <v>4</v>
      </c>
      <c r="J16" s="2">
        <f t="shared" si="2"/>
        <v>0.170655110596971</v>
      </c>
      <c r="K16" s="2">
        <f t="shared" si="2"/>
        <v>5.4194471098223298</v>
      </c>
      <c r="L16" s="2">
        <f t="shared" si="2"/>
        <v>5.0372382880530003E-2</v>
      </c>
      <c r="M16" s="2">
        <f t="shared" si="2"/>
        <v>5.7042075323345397E-2</v>
      </c>
      <c r="N16" s="2">
        <f t="shared" si="2"/>
        <v>3.6825442826252601</v>
      </c>
      <c r="O16" s="2">
        <f t="shared" si="2"/>
        <v>0.4</v>
      </c>
      <c r="P16" s="2">
        <f t="shared" si="2"/>
        <v>0.5</v>
      </c>
      <c r="Q16" s="2">
        <f t="shared" si="2"/>
        <v>193.69616816390101</v>
      </c>
      <c r="R16" s="2">
        <f t="shared" si="2"/>
        <v>5.2529044919866902E-3</v>
      </c>
      <c r="S16" s="2">
        <f t="shared" si="2"/>
        <v>0</v>
      </c>
      <c r="T16" s="2">
        <f t="shared" si="2"/>
        <v>10000</v>
      </c>
      <c r="U16" s="2">
        <f t="shared" si="2"/>
        <v>0.25</v>
      </c>
    </row>
    <row r="17" spans="1:21" x14ac:dyDescent="0.25">
      <c r="A17" t="s">
        <v>24</v>
      </c>
      <c r="B17" s="2">
        <f>_xlfn.STDEV.P(B2:B13)</f>
        <v>264853.03932078939</v>
      </c>
      <c r="C17" s="2">
        <f t="shared" ref="C17:U17" si="3">_xlfn.STDEV.P(C2:C13)</f>
        <v>7753.42623681442</v>
      </c>
      <c r="D17" s="2">
        <f t="shared" si="3"/>
        <v>25678.837066276752</v>
      </c>
      <c r="E17" s="2">
        <f t="shared" si="3"/>
        <v>23278.997915980453</v>
      </c>
      <c r="F17" s="2">
        <f t="shared" si="3"/>
        <v>0</v>
      </c>
      <c r="G17" s="2">
        <f t="shared" si="3"/>
        <v>0</v>
      </c>
      <c r="H17" s="2">
        <f t="shared" si="3"/>
        <v>1.7052847325096883E-4</v>
      </c>
      <c r="I17" s="2">
        <f t="shared" si="3"/>
        <v>0</v>
      </c>
      <c r="J17" s="2">
        <f t="shared" si="3"/>
        <v>3.206724588789875</v>
      </c>
      <c r="K17" s="2">
        <f t="shared" si="3"/>
        <v>191.93687473558853</v>
      </c>
      <c r="L17" s="2">
        <f t="shared" si="3"/>
        <v>1.0416461326752908</v>
      </c>
      <c r="M17" s="2">
        <f t="shared" si="3"/>
        <v>1.1974473711533309</v>
      </c>
      <c r="N17" s="2">
        <f t="shared" si="3"/>
        <v>2.3039403264742777</v>
      </c>
      <c r="O17" s="2">
        <f t="shared" si="3"/>
        <v>0.23899357031678614</v>
      </c>
      <c r="P17" s="2">
        <f t="shared" si="3"/>
        <v>3.7519203842011311</v>
      </c>
      <c r="Q17" s="2">
        <f t="shared" si="3"/>
        <v>25717.573810324895</v>
      </c>
      <c r="R17" s="2">
        <f t="shared" si="3"/>
        <v>0.11950965912281335</v>
      </c>
      <c r="S17" s="2">
        <f t="shared" si="3"/>
        <v>0</v>
      </c>
      <c r="T17" s="2">
        <f t="shared" si="3"/>
        <v>0</v>
      </c>
      <c r="U17" s="2">
        <f t="shared" si="3"/>
        <v>0.20914947635718956</v>
      </c>
    </row>
    <row r="18" spans="1:21" x14ac:dyDescent="0.25">
      <c r="A18" t="s">
        <v>25</v>
      </c>
      <c r="B18" s="2"/>
      <c r="C18" s="2"/>
      <c r="D18" s="2"/>
      <c r="E18" s="2"/>
      <c r="G18" s="3"/>
      <c r="H18" s="5"/>
      <c r="I18" s="7"/>
    </row>
    <row r="19" spans="1:21" x14ac:dyDescent="0.25">
      <c r="A19" s="3" t="s">
        <v>26</v>
      </c>
      <c r="B19" s="4" cm="1">
        <f t="array" ref="B19">10^AVERAGE(LOG10(B2:B13))</f>
        <v>112664.94114695265</v>
      </c>
      <c r="C19" s="4" cm="1">
        <f t="array" ref="C19">10^AVERAGE(LOG10(C2:C13))</f>
        <v>7265.1192730777848</v>
      </c>
      <c r="D19" s="4" cm="1">
        <f t="array" ref="D19">10^AVERAGE(LOG10(D2:D13))</f>
        <v>31142.364381970961</v>
      </c>
      <c r="E19" s="4" cm="1">
        <f t="array" ref="E19">10^AVERAGE(LOG10(E2:E13))</f>
        <v>26456.474834075743</v>
      </c>
      <c r="F19" s="4" cm="1">
        <f t="array" ref="F19">10^AVERAGE(LOG10(F2:F13))</f>
        <v>40000000.00000003</v>
      </c>
      <c r="G19" s="4" cm="1">
        <f t="array" ref="G19">10^AVERAGE(LOG10(G2:G13))</f>
        <v>75.000000000000043</v>
      </c>
      <c r="H19" s="4" cm="1">
        <f t="array" ref="H19">10^AVERAGE(LOG10(H2:H13))</f>
        <v>3.6068376908834561E-5</v>
      </c>
      <c r="I19" s="4" cm="1">
        <f t="array" ref="I19">10^AVERAGE(LOG10(I2:I13))</f>
        <v>4.0000000000000009</v>
      </c>
      <c r="J19" s="4" cm="1">
        <f t="array" ref="J19">10^AVERAGE(LOG10(J2:J13))</f>
        <v>1.983822732852375</v>
      </c>
      <c r="K19" s="4" cm="1">
        <f t="array" ref="K19">10^AVERAGE(LOG10(K2:K13))</f>
        <v>70.965483770039768</v>
      </c>
      <c r="L19" s="4" cm="1">
        <f t="array" ref="L19">10^AVERAGE(LOG10(L2:L13))</f>
        <v>0.34432783837222597</v>
      </c>
      <c r="M19" s="4" cm="1">
        <f t="array" ref="M19">10^AVERAGE(LOG10(M2:M13))</f>
        <v>0.36319941186366489</v>
      </c>
      <c r="N19" s="4" cm="1">
        <f t="array" ref="N19">10^AVERAGE(LOG10(N2:N13))</f>
        <v>6.4511015574791397</v>
      </c>
      <c r="O19" s="4" cm="1">
        <f t="array" ref="O19">10^AVERAGE(LOG10(O2:O13))</f>
        <v>0.48306206633849885</v>
      </c>
      <c r="P19" s="4" cm="1">
        <f t="array" ref="P19">10^AVERAGE(LOG10(P2:P13))</f>
        <v>3.8620548609960323</v>
      </c>
      <c r="Q19" s="4" cm="1">
        <f t="array" ref="Q19">10^AVERAGE(LOG10(Q2:Q13))</f>
        <v>3950.8828416177171</v>
      </c>
      <c r="R19" s="4" cm="1">
        <f t="array" ref="R19">10^AVERAGE(LOG10(R2:R13))</f>
        <v>4.8600643501431832E-2</v>
      </c>
      <c r="S19" s="4" t="e" cm="1">
        <f t="array" ref="S19">10^AVERAGE(LOG10(S2:S13))</f>
        <v>#NUM!</v>
      </c>
      <c r="T19" s="4" cm="1">
        <f t="array" ref="T19">10^AVERAGE(LOG10(T2:T13))</f>
        <v>10000</v>
      </c>
      <c r="U19" s="4" cm="1">
        <f t="array" ref="U19">10^AVERAGE(LOG10(U2:U13))</f>
        <v>0.34668538937619059</v>
      </c>
    </row>
    <row r="20" spans="1:21" x14ac:dyDescent="0.25">
      <c r="A20" t="s">
        <v>27</v>
      </c>
      <c r="B20" s="2">
        <f>_xlfn.STDEV.P(B2:B13)</f>
        <v>264853.03932078939</v>
      </c>
      <c r="C20" s="2"/>
      <c r="D20" s="2"/>
      <c r="E20" s="2"/>
      <c r="G20" s="3"/>
      <c r="H20" s="5"/>
      <c r="I20" s="7"/>
    </row>
    <row r="21" spans="1:21" x14ac:dyDescent="0.25">
      <c r="B21" s="2"/>
      <c r="C21" s="2"/>
      <c r="D21" s="2"/>
      <c r="E21" s="2"/>
      <c r="G21" s="3"/>
      <c r="H21" s="5"/>
      <c r="I21" s="7"/>
    </row>
    <row r="22" spans="1:21" x14ac:dyDescent="0.25">
      <c r="B22" s="2"/>
      <c r="C22" s="2"/>
      <c r="D22" s="2"/>
      <c r="E22" s="2"/>
      <c r="G22" s="3"/>
      <c r="H22" s="5"/>
      <c r="I22" s="7"/>
    </row>
    <row r="23" spans="1:21" x14ac:dyDescent="0.25">
      <c r="B23" s="2"/>
      <c r="C23" s="2"/>
      <c r="D23" s="2"/>
      <c r="E23" s="2"/>
      <c r="G23" s="3"/>
      <c r="H23" s="5"/>
      <c r="I23" s="7"/>
    </row>
    <row r="24" spans="1:21" x14ac:dyDescent="0.25">
      <c r="B24" s="2"/>
      <c r="C24" s="2"/>
      <c r="D24" s="2"/>
      <c r="E24" s="2"/>
      <c r="G24" s="3"/>
      <c r="H24" s="5"/>
      <c r="I24" s="7"/>
    </row>
    <row r="25" spans="1:21" x14ac:dyDescent="0.25">
      <c r="B25" s="2"/>
      <c r="C25" s="2"/>
      <c r="D25" s="2"/>
      <c r="E25" s="2"/>
      <c r="G25" s="3"/>
      <c r="H25" s="6"/>
      <c r="I25" s="7"/>
    </row>
    <row r="26" spans="1:21" x14ac:dyDescent="0.25">
      <c r="B26" s="2"/>
      <c r="C26" s="2"/>
      <c r="D26" s="2"/>
      <c r="E26" s="2"/>
      <c r="G26" s="3"/>
      <c r="H26" s="5"/>
      <c r="I26" s="7"/>
    </row>
    <row r="27" spans="1:21" x14ac:dyDescent="0.25">
      <c r="B27" s="2"/>
      <c r="C27" s="2"/>
      <c r="D27" s="2"/>
      <c r="E27" s="2"/>
      <c r="H27" s="6"/>
      <c r="I27" s="7"/>
    </row>
    <row r="28" spans="1:21" x14ac:dyDescent="0.25">
      <c r="C28" s="2"/>
      <c r="I28" s="7"/>
    </row>
    <row r="29" spans="1:21" x14ac:dyDescent="0.25">
      <c r="C29" s="2"/>
      <c r="I29" s="7"/>
    </row>
    <row r="30" spans="1:21" x14ac:dyDescent="0.25">
      <c r="C30" s="2"/>
      <c r="I30" s="7"/>
    </row>
    <row r="31" spans="1:21" x14ac:dyDescent="0.25">
      <c r="C31" s="2"/>
      <c r="I31" s="7"/>
    </row>
    <row r="32" spans="1:21" x14ac:dyDescent="0.25">
      <c r="C32" s="2"/>
      <c r="I32" s="7"/>
    </row>
    <row r="33" spans="9:9" x14ac:dyDescent="0.25">
      <c r="I33" s="7"/>
    </row>
    <row r="34" spans="9:9" x14ac:dyDescent="0.25">
      <c r="I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3770-82AD-4C00-880A-B928C4CF25DC}">
  <dimension ref="F5:I19"/>
  <sheetViews>
    <sheetView workbookViewId="0">
      <selection activeCell="G18" sqref="G18"/>
    </sheetView>
  </sheetViews>
  <sheetFormatPr defaultRowHeight="15" x14ac:dyDescent="0.25"/>
  <sheetData>
    <row r="5" spans="6:9" x14ac:dyDescent="0.25">
      <c r="F5" s="1" t="s">
        <v>9</v>
      </c>
      <c r="G5" t="s">
        <v>15</v>
      </c>
    </row>
    <row r="6" spans="6:9" x14ac:dyDescent="0.25">
      <c r="F6" s="3">
        <v>103</v>
      </c>
      <c r="G6" s="4">
        <v>30390</v>
      </c>
      <c r="H6">
        <f>LOG10(G6)</f>
        <v>4.4827307000799426</v>
      </c>
      <c r="I6">
        <f>(H6-H$18)^2</f>
        <v>0.36926214428500592</v>
      </c>
    </row>
    <row r="7" spans="6:9" x14ac:dyDescent="0.25">
      <c r="F7" s="3">
        <v>107</v>
      </c>
      <c r="G7" s="4">
        <v>6913</v>
      </c>
      <c r="H7">
        <f t="shared" ref="H7:H17" si="0">LOG10(G7)</f>
        <v>3.8396665568824333</v>
      </c>
      <c r="I7">
        <f t="shared" ref="I7:I17" si="1">(H7-H$18)^2</f>
        <v>1.2527852488771331E-3</v>
      </c>
    </row>
    <row r="8" spans="6:9" x14ac:dyDescent="0.25">
      <c r="F8" s="3">
        <v>110</v>
      </c>
      <c r="G8" s="4">
        <v>4481</v>
      </c>
      <c r="H8">
        <f t="shared" si="0"/>
        <v>3.6513749439130434</v>
      </c>
      <c r="I8">
        <f t="shared" si="1"/>
        <v>5.0035569521907665E-2</v>
      </c>
    </row>
    <row r="9" spans="6:9" x14ac:dyDescent="0.25">
      <c r="F9" s="3">
        <v>111</v>
      </c>
      <c r="G9" s="4">
        <v>6364</v>
      </c>
      <c r="H9">
        <f t="shared" si="0"/>
        <v>3.8037301709745441</v>
      </c>
      <c r="I9">
        <f t="shared" si="1"/>
        <v>5.0881247454248445E-3</v>
      </c>
    </row>
    <row r="10" spans="6:9" x14ac:dyDescent="0.25">
      <c r="F10" s="3">
        <v>112</v>
      </c>
      <c r="G10" s="4">
        <v>4888</v>
      </c>
      <c r="H10">
        <f t="shared" si="0"/>
        <v>3.6891311972344978</v>
      </c>
      <c r="I10">
        <f t="shared" si="1"/>
        <v>3.4569989501221629E-2</v>
      </c>
    </row>
    <row r="11" spans="6:9" x14ac:dyDescent="0.25">
      <c r="F11" s="3">
        <v>204</v>
      </c>
      <c r="G11" s="4">
        <v>2096</v>
      </c>
      <c r="H11">
        <f t="shared" si="0"/>
        <v>3.321391278311689</v>
      </c>
      <c r="I11">
        <f t="shared" si="1"/>
        <v>0.3065504523784997</v>
      </c>
    </row>
    <row r="12" spans="6:9" x14ac:dyDescent="0.25">
      <c r="F12" s="3">
        <v>207</v>
      </c>
      <c r="G12" s="4">
        <v>17341</v>
      </c>
      <c r="H12">
        <f t="shared" si="0"/>
        <v>4.2390741382358934</v>
      </c>
      <c r="I12">
        <f t="shared" si="1"/>
        <v>0.13250537305233434</v>
      </c>
    </row>
    <row r="13" spans="6:9" x14ac:dyDescent="0.25">
      <c r="F13" s="3">
        <v>302</v>
      </c>
      <c r="G13" s="4">
        <v>5364</v>
      </c>
      <c r="H13">
        <f t="shared" si="0"/>
        <v>3.7294887691795613</v>
      </c>
      <c r="I13">
        <f t="shared" si="1"/>
        <v>2.1191351071143186E-2</v>
      </c>
    </row>
    <row r="14" spans="6:9" x14ac:dyDescent="0.25">
      <c r="F14" s="3">
        <v>307</v>
      </c>
      <c r="G14" s="4">
        <v>4836</v>
      </c>
      <c r="H14">
        <f t="shared" si="0"/>
        <v>3.6844862921887342</v>
      </c>
      <c r="I14">
        <f t="shared" si="1"/>
        <v>3.6318819649011264E-2</v>
      </c>
    </row>
    <row r="15" spans="6:9" x14ac:dyDescent="0.25">
      <c r="F15" s="3">
        <v>308</v>
      </c>
      <c r="G15" s="4">
        <v>16734</v>
      </c>
      <c r="H15">
        <f t="shared" si="0"/>
        <v>4.2235997646496939</v>
      </c>
      <c r="I15">
        <f t="shared" si="1"/>
        <v>0.12147908685916854</v>
      </c>
    </row>
    <row r="16" spans="6:9" x14ac:dyDescent="0.25">
      <c r="F16" s="3">
        <v>311</v>
      </c>
      <c r="G16" s="4">
        <v>7464</v>
      </c>
      <c r="H16">
        <f t="shared" si="0"/>
        <v>3.8729716307384434</v>
      </c>
      <c r="I16">
        <f t="shared" si="1"/>
        <v>4.3665646255565478E-6</v>
      </c>
    </row>
    <row r="17" spans="6:9" x14ac:dyDescent="0.25">
      <c r="F17" s="3">
        <v>312</v>
      </c>
      <c r="G17" s="4">
        <v>6270</v>
      </c>
      <c r="H17">
        <f t="shared" si="0"/>
        <v>3.7972675408307164</v>
      </c>
      <c r="I17">
        <f t="shared" si="1"/>
        <v>6.0518632698953068E-3</v>
      </c>
    </row>
    <row r="18" spans="6:9" x14ac:dyDescent="0.25">
      <c r="F18" t="s">
        <v>11</v>
      </c>
      <c r="G18" s="4">
        <v>7500</v>
      </c>
      <c r="H18">
        <f>LOG10(MAX(G18,1))</f>
        <v>3.8750612633917001</v>
      </c>
      <c r="I18">
        <f>SUM(I6:I17)</f>
        <v>1.0843099261471154</v>
      </c>
    </row>
    <row r="19" spans="6:9" x14ac:dyDescent="0.25">
      <c r="G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19.xml>��
</file>

<file path=customXml/itemProps1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4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5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8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2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6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7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8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19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</cp:lastModifiedBy>
  <cp:revision/>
  <dcterms:created xsi:type="dcterms:W3CDTF">2024-05-07T16:02:45Z</dcterms:created>
  <dcterms:modified xsi:type="dcterms:W3CDTF">2025-01-22T21:10:30Z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