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ocuments\GitHub\VPC\Misc\"/>
    </mc:Choice>
  </mc:AlternateContent>
  <xr:revisionPtr revIDLastSave="0" documentId="13_ncr:1_{2687BFF1-47CE-401D-A679-3C81E2836209}" xr6:coauthVersionLast="47" xr6:coauthVersionMax="47" xr10:uidLastSave="{00000000-0000-0000-0000-000000000000}"/>
  <bookViews>
    <workbookView xWindow="-120" yWindow="-120" windowWidth="28110" windowHeight="16440" tabRatio="804" xr2:uid="{01F75957-F9B6-4623-B11D-0188291AAABD}"/>
  </bookViews>
  <sheets>
    <sheet name="103" sheetId="1" r:id="rId1"/>
    <sheet name="107" sheetId="12" r:id="rId2"/>
    <sheet name="110" sheetId="11" r:id="rId3"/>
    <sheet name="111" sheetId="10" r:id="rId4"/>
    <sheet name="112" sheetId="9" r:id="rId5"/>
    <sheet name="204" sheetId="8" r:id="rId6"/>
    <sheet name="207" sheetId="7" r:id="rId7"/>
    <sheet name="301" sheetId="6" r:id="rId8"/>
    <sheet name="302" sheetId="5" r:id="rId9"/>
    <sheet name="307" sheetId="4" r:id="rId10"/>
    <sheet name="308" sheetId="3" r:id="rId11"/>
    <sheet name="312" sheetId="13" r:id="rId12"/>
    <sheet name="MP" sheetId="15" r:id="rId13"/>
    <sheet name="Viral Dynamics" sheetId="14" r:id="rId14"/>
    <sheet name="Sheet1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3" i="14" l="1"/>
  <c r="A132" i="14"/>
  <c r="A131" i="14"/>
  <c r="A130" i="14"/>
  <c r="A129" i="14"/>
  <c r="A128" i="14"/>
  <c r="A127" i="14"/>
  <c r="A126" i="14"/>
  <c r="A125" i="14"/>
  <c r="A124" i="14"/>
  <c r="A123" i="14"/>
  <c r="A122" i="14"/>
  <c r="A121" i="14"/>
  <c r="A120" i="14"/>
  <c r="A119" i="14"/>
  <c r="A118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9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80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2" i="14"/>
  <c r="A23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/>
  <c r="T47" i="15"/>
  <c r="T46" i="15"/>
  <c r="T45" i="15"/>
  <c r="T44" i="15"/>
  <c r="T43" i="15"/>
  <c r="T42" i="15"/>
  <c r="T41" i="15"/>
  <c r="T40" i="15"/>
  <c r="T39" i="15"/>
  <c r="T38" i="15"/>
  <c r="T37" i="15"/>
  <c r="T36" i="15"/>
  <c r="T35" i="15"/>
  <c r="T34" i="15"/>
  <c r="T33" i="15"/>
  <c r="T32" i="15"/>
  <c r="T31" i="15"/>
  <c r="T30" i="15"/>
  <c r="T29" i="15"/>
  <c r="T28" i="15"/>
  <c r="T27" i="15"/>
  <c r="T26" i="15"/>
  <c r="T25" i="15"/>
  <c r="T24" i="15"/>
  <c r="T23" i="15"/>
  <c r="T22" i="15"/>
  <c r="T21" i="15"/>
  <c r="T20" i="15"/>
  <c r="T19" i="15"/>
  <c r="T18" i="15"/>
  <c r="T17" i="15"/>
  <c r="T16" i="15"/>
  <c r="T15" i="15"/>
  <c r="T14" i="15"/>
  <c r="T13" i="15"/>
  <c r="T12" i="15"/>
  <c r="T11" i="15"/>
  <c r="T10" i="15"/>
  <c r="T9" i="15"/>
  <c r="T8" i="15"/>
  <c r="T7" i="15"/>
  <c r="T6" i="15"/>
  <c r="T5" i="15"/>
  <c r="T4" i="15"/>
  <c r="T3" i="15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T3" i="6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47" i="8"/>
  <c r="T46" i="8"/>
  <c r="T45" i="8"/>
  <c r="T44" i="8"/>
  <c r="T43" i="8"/>
  <c r="T42" i="8"/>
  <c r="T41" i="8"/>
  <c r="T40" i="8"/>
  <c r="T39" i="8"/>
  <c r="T38" i="8"/>
  <c r="T37" i="8"/>
  <c r="T36" i="8"/>
  <c r="T35" i="8"/>
  <c r="T34" i="8"/>
  <c r="T33" i="8"/>
  <c r="T32" i="8"/>
  <c r="T31" i="8"/>
  <c r="T30" i="8"/>
  <c r="T29" i="8"/>
  <c r="T28" i="8"/>
  <c r="T27" i="8"/>
  <c r="T26" i="8"/>
  <c r="T25" i="8"/>
  <c r="T24" i="8"/>
  <c r="T23" i="8"/>
  <c r="T22" i="8"/>
  <c r="T21" i="8"/>
  <c r="T20" i="8"/>
  <c r="T19" i="8"/>
  <c r="T18" i="8"/>
  <c r="T17" i="8"/>
  <c r="T16" i="8"/>
  <c r="T15" i="8"/>
  <c r="T14" i="8"/>
  <c r="T13" i="8"/>
  <c r="T12" i="8"/>
  <c r="T11" i="8"/>
  <c r="T10" i="8"/>
  <c r="T9" i="8"/>
  <c r="T8" i="8"/>
  <c r="T7" i="8"/>
  <c r="T6" i="8"/>
  <c r="T5" i="8"/>
  <c r="T4" i="8"/>
  <c r="T3" i="8"/>
  <c r="T47" i="9"/>
  <c r="T46" i="9"/>
  <c r="T45" i="9"/>
  <c r="T44" i="9"/>
  <c r="T43" i="9"/>
  <c r="T4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T15" i="9"/>
  <c r="T14" i="9"/>
  <c r="T13" i="9"/>
  <c r="T12" i="9"/>
  <c r="T11" i="9"/>
  <c r="T10" i="9"/>
  <c r="T9" i="9"/>
  <c r="T8" i="9"/>
  <c r="T7" i="9"/>
  <c r="T6" i="9"/>
  <c r="T5" i="9"/>
  <c r="T4" i="9"/>
  <c r="T3" i="9"/>
  <c r="T47" i="10"/>
  <c r="T46" i="10"/>
  <c r="T45" i="10"/>
  <c r="T44" i="10"/>
  <c r="T43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5" i="10"/>
  <c r="T14" i="10"/>
  <c r="T13" i="10"/>
  <c r="T12" i="10"/>
  <c r="T11" i="10"/>
  <c r="T10" i="10"/>
  <c r="T9" i="10"/>
  <c r="T8" i="10"/>
  <c r="T7" i="10"/>
  <c r="T6" i="10"/>
  <c r="T5" i="10"/>
  <c r="T4" i="10"/>
  <c r="T3" i="10"/>
  <c r="T47" i="11"/>
  <c r="T46" i="11"/>
  <c r="T45" i="11"/>
  <c r="T44" i="11"/>
  <c r="T43" i="11"/>
  <c r="T42" i="11"/>
  <c r="T41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7" i="11"/>
  <c r="T16" i="11"/>
  <c r="T15" i="11"/>
  <c r="T14" i="11"/>
  <c r="T13" i="11"/>
  <c r="T12" i="11"/>
  <c r="T11" i="11"/>
  <c r="T10" i="11"/>
  <c r="T9" i="11"/>
  <c r="T8" i="11"/>
  <c r="T7" i="11"/>
  <c r="T6" i="11"/>
  <c r="T5" i="11"/>
  <c r="T4" i="11"/>
  <c r="T3" i="11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V24" i="12"/>
  <c r="U24" i="12"/>
  <c r="T24" i="12"/>
  <c r="V23" i="12"/>
  <c r="U23" i="12"/>
  <c r="T23" i="12"/>
  <c r="V22" i="12"/>
  <c r="U22" i="12"/>
  <c r="T22" i="12"/>
  <c r="V21" i="12"/>
  <c r="U21" i="12"/>
  <c r="T21" i="12"/>
  <c r="V20" i="12"/>
  <c r="U20" i="12"/>
  <c r="T20" i="12"/>
  <c r="V19" i="12"/>
  <c r="U19" i="12"/>
  <c r="T19" i="12"/>
  <c r="V18" i="12"/>
  <c r="U18" i="12"/>
  <c r="T18" i="12"/>
  <c r="V17" i="12"/>
  <c r="U17" i="12"/>
  <c r="T17" i="12"/>
  <c r="V16" i="12"/>
  <c r="U16" i="12"/>
  <c r="T16" i="12"/>
  <c r="V15" i="12"/>
  <c r="U15" i="12"/>
  <c r="T15" i="12"/>
  <c r="V14" i="12"/>
  <c r="U14" i="12"/>
  <c r="T14" i="12"/>
  <c r="V13" i="12"/>
  <c r="U13" i="12"/>
  <c r="T13" i="12"/>
  <c r="V12" i="12"/>
  <c r="U12" i="12"/>
  <c r="T12" i="12"/>
  <c r="V11" i="12"/>
  <c r="U11" i="12"/>
  <c r="T11" i="12"/>
  <c r="V10" i="12"/>
  <c r="U10" i="12"/>
  <c r="T10" i="12"/>
  <c r="V9" i="12"/>
  <c r="U9" i="12"/>
  <c r="T9" i="12"/>
  <c r="V8" i="12"/>
  <c r="U8" i="12"/>
  <c r="T8" i="12"/>
  <c r="V7" i="12"/>
  <c r="U7" i="12"/>
  <c r="T7" i="12"/>
  <c r="V6" i="12"/>
  <c r="U6" i="12"/>
  <c r="T6" i="12"/>
  <c r="V5" i="12"/>
  <c r="U5" i="12"/>
  <c r="T5" i="12"/>
  <c r="V4" i="12"/>
  <c r="U4" i="12"/>
  <c r="T4" i="12"/>
  <c r="V3" i="12"/>
  <c r="U3" i="12"/>
  <c r="T3" i="12"/>
  <c r="T4" i="1"/>
  <c r="U4" i="1"/>
  <c r="V4" i="1"/>
  <c r="T5" i="1"/>
  <c r="U5" i="1"/>
  <c r="V5" i="1"/>
  <c r="T6" i="1"/>
  <c r="U6" i="1"/>
  <c r="V6" i="1"/>
  <c r="T7" i="1"/>
  <c r="U7" i="1"/>
  <c r="V7" i="1"/>
  <c r="T8" i="1"/>
  <c r="U8" i="1"/>
  <c r="V8" i="1"/>
  <c r="T9" i="1"/>
  <c r="U9" i="1"/>
  <c r="V9" i="1"/>
  <c r="T10" i="1"/>
  <c r="U10" i="1"/>
  <c r="V10" i="1"/>
  <c r="T11" i="1"/>
  <c r="U11" i="1"/>
  <c r="V11" i="1"/>
  <c r="T12" i="1"/>
  <c r="U12" i="1"/>
  <c r="V12" i="1"/>
  <c r="T13" i="1"/>
  <c r="U13" i="1"/>
  <c r="V13" i="1"/>
  <c r="T14" i="1"/>
  <c r="U14" i="1"/>
  <c r="V14" i="1"/>
  <c r="T15" i="1"/>
  <c r="U15" i="1"/>
  <c r="V15" i="1"/>
  <c r="T16" i="1"/>
  <c r="U16" i="1"/>
  <c r="V16" i="1"/>
  <c r="T17" i="1"/>
  <c r="U17" i="1"/>
  <c r="V17" i="1"/>
  <c r="T18" i="1"/>
  <c r="U18" i="1"/>
  <c r="V18" i="1"/>
  <c r="T19" i="1"/>
  <c r="U19" i="1"/>
  <c r="V19" i="1"/>
  <c r="T20" i="1"/>
  <c r="U20" i="1"/>
  <c r="V20" i="1"/>
  <c r="T21" i="1"/>
  <c r="U21" i="1"/>
  <c r="V21" i="1"/>
  <c r="T22" i="1"/>
  <c r="U22" i="1"/>
  <c r="V22" i="1"/>
  <c r="T23" i="1"/>
  <c r="U23" i="1"/>
  <c r="V23" i="1"/>
  <c r="T24" i="1"/>
  <c r="U24" i="1"/>
  <c r="V24" i="1"/>
  <c r="T25" i="1"/>
  <c r="U25" i="1"/>
  <c r="V25" i="1"/>
  <c r="T26" i="1"/>
  <c r="U26" i="1"/>
  <c r="V26" i="1"/>
  <c r="T27" i="1"/>
  <c r="U27" i="1"/>
  <c r="V27" i="1"/>
  <c r="T28" i="1"/>
  <c r="U28" i="1"/>
  <c r="V28" i="1"/>
  <c r="T29" i="1"/>
  <c r="U29" i="1"/>
  <c r="V29" i="1"/>
  <c r="T30" i="1"/>
  <c r="U30" i="1"/>
  <c r="V30" i="1"/>
  <c r="T31" i="1"/>
  <c r="U31" i="1"/>
  <c r="V31" i="1"/>
  <c r="T32" i="1"/>
  <c r="U32" i="1"/>
  <c r="V32" i="1"/>
  <c r="T33" i="1"/>
  <c r="U33" i="1"/>
  <c r="V33" i="1"/>
  <c r="T34" i="1"/>
  <c r="U34" i="1"/>
  <c r="V34" i="1"/>
  <c r="T35" i="1"/>
  <c r="U35" i="1"/>
  <c r="V35" i="1"/>
  <c r="T36" i="1"/>
  <c r="U36" i="1"/>
  <c r="V36" i="1"/>
  <c r="T37" i="1"/>
  <c r="U37" i="1"/>
  <c r="V37" i="1"/>
  <c r="T38" i="1"/>
  <c r="U38" i="1"/>
  <c r="V38" i="1"/>
  <c r="T39" i="1"/>
  <c r="U39" i="1"/>
  <c r="V39" i="1"/>
  <c r="T40" i="1"/>
  <c r="U40" i="1"/>
  <c r="V40" i="1"/>
  <c r="T41" i="1"/>
  <c r="U41" i="1"/>
  <c r="V41" i="1"/>
  <c r="T42" i="1"/>
  <c r="U42" i="1"/>
  <c r="V42" i="1"/>
  <c r="T43" i="1"/>
  <c r="U43" i="1"/>
  <c r="V43" i="1"/>
  <c r="T44" i="1"/>
  <c r="U44" i="1"/>
  <c r="V44" i="1"/>
  <c r="T45" i="1"/>
  <c r="U45" i="1"/>
  <c r="V45" i="1"/>
  <c r="T46" i="1"/>
  <c r="U46" i="1"/>
  <c r="V46" i="1"/>
  <c r="T47" i="1"/>
  <c r="U47" i="1"/>
  <c r="V47" i="1"/>
  <c r="V3" i="1"/>
  <c r="U3" i="1"/>
  <c r="T3" i="1"/>
  <c r="B13" i="15" l="1"/>
  <c r="S47" i="15" l="1"/>
  <c r="P47" i="15"/>
  <c r="S46" i="15"/>
  <c r="P46" i="15"/>
  <c r="S45" i="15"/>
  <c r="P45" i="15"/>
  <c r="S44" i="15"/>
  <c r="P44" i="15"/>
  <c r="S43" i="15"/>
  <c r="P43" i="15"/>
  <c r="S42" i="15"/>
  <c r="P42" i="15"/>
  <c r="S41" i="15"/>
  <c r="P41" i="15"/>
  <c r="S40" i="15"/>
  <c r="P40" i="15"/>
  <c r="S39" i="15"/>
  <c r="P39" i="15"/>
  <c r="S38" i="15"/>
  <c r="P38" i="15"/>
  <c r="S37" i="15"/>
  <c r="P37" i="15"/>
  <c r="S36" i="15"/>
  <c r="P36" i="15"/>
  <c r="S35" i="15"/>
  <c r="P35" i="15"/>
  <c r="S34" i="15"/>
  <c r="P34" i="15"/>
  <c r="S33" i="15"/>
  <c r="P33" i="15"/>
  <c r="S32" i="15"/>
  <c r="P32" i="15"/>
  <c r="S31" i="15"/>
  <c r="P31" i="15"/>
  <c r="S30" i="15"/>
  <c r="P30" i="15"/>
  <c r="S29" i="15"/>
  <c r="P29" i="15"/>
  <c r="S28" i="15"/>
  <c r="P28" i="15"/>
  <c r="S27" i="15"/>
  <c r="P27" i="15"/>
  <c r="S26" i="15"/>
  <c r="P26" i="15"/>
  <c r="S25" i="15"/>
  <c r="P25" i="15"/>
  <c r="S24" i="15"/>
  <c r="P24" i="15"/>
  <c r="S23" i="15"/>
  <c r="P23" i="15"/>
  <c r="S22" i="15"/>
  <c r="P22" i="15"/>
  <c r="S21" i="15"/>
  <c r="P21" i="15"/>
  <c r="S20" i="15"/>
  <c r="P20" i="15"/>
  <c r="S19" i="15"/>
  <c r="P19" i="15"/>
  <c r="S18" i="15"/>
  <c r="P18" i="15"/>
  <c r="S17" i="15"/>
  <c r="P17" i="15"/>
  <c r="S16" i="15"/>
  <c r="P16" i="15"/>
  <c r="S15" i="15"/>
  <c r="P15" i="15"/>
  <c r="S14" i="15"/>
  <c r="P14" i="15"/>
  <c r="S13" i="15"/>
  <c r="P13" i="15"/>
  <c r="S12" i="15"/>
  <c r="P12" i="15"/>
  <c r="S11" i="15"/>
  <c r="P11" i="15"/>
  <c r="S10" i="15"/>
  <c r="P10" i="15"/>
  <c r="S9" i="15"/>
  <c r="P9" i="15"/>
  <c r="S8" i="15"/>
  <c r="P8" i="15"/>
  <c r="S7" i="15"/>
  <c r="P7" i="15"/>
  <c r="S6" i="15"/>
  <c r="P6" i="15"/>
  <c r="S5" i="15"/>
  <c r="P5" i="15"/>
  <c r="S4" i="15"/>
  <c r="P4" i="15"/>
  <c r="S3" i="15"/>
  <c r="P3" i="15"/>
  <c r="V42" i="15" l="1"/>
  <c r="U42" i="15"/>
  <c r="V30" i="15"/>
  <c r="U30" i="15"/>
  <c r="V7" i="15"/>
  <c r="U7" i="15"/>
  <c r="V31" i="15"/>
  <c r="U31" i="15"/>
  <c r="V37" i="15"/>
  <c r="U37" i="15"/>
  <c r="V43" i="15"/>
  <c r="U43" i="15"/>
  <c r="U24" i="15"/>
  <c r="V24" i="15"/>
  <c r="V6" i="15"/>
  <c r="U6" i="15"/>
  <c r="V25" i="15"/>
  <c r="U25" i="15"/>
  <c r="U20" i="15"/>
  <c r="V20" i="15"/>
  <c r="V26" i="15"/>
  <c r="U26" i="15"/>
  <c r="U32" i="15"/>
  <c r="V32" i="15"/>
  <c r="V38" i="15"/>
  <c r="U38" i="15"/>
  <c r="U44" i="15"/>
  <c r="V44" i="15"/>
  <c r="V18" i="15"/>
  <c r="U18" i="15"/>
  <c r="V13" i="15"/>
  <c r="U13" i="15"/>
  <c r="V14" i="15"/>
  <c r="U14" i="15"/>
  <c r="V3" i="15"/>
  <c r="U3" i="15"/>
  <c r="V9" i="15"/>
  <c r="U9" i="15"/>
  <c r="V15" i="15"/>
  <c r="U15" i="15"/>
  <c r="V21" i="15"/>
  <c r="U21" i="15"/>
  <c r="V27" i="15"/>
  <c r="U27" i="15"/>
  <c r="V33" i="15"/>
  <c r="U33" i="15"/>
  <c r="V39" i="15"/>
  <c r="U39" i="15"/>
  <c r="V45" i="15"/>
  <c r="U45" i="15"/>
  <c r="U12" i="15"/>
  <c r="V12" i="15"/>
  <c r="V10" i="15"/>
  <c r="U10" i="15"/>
  <c r="V16" i="15"/>
  <c r="U16" i="15"/>
  <c r="V22" i="15"/>
  <c r="U22" i="15"/>
  <c r="U28" i="15"/>
  <c r="V28" i="15"/>
  <c r="V34" i="15"/>
  <c r="U34" i="15"/>
  <c r="U40" i="15"/>
  <c r="V40" i="15"/>
  <c r="V46" i="15"/>
  <c r="U46" i="15"/>
  <c r="U36" i="15"/>
  <c r="V36" i="15"/>
  <c r="V19" i="15"/>
  <c r="U19" i="15"/>
  <c r="U8" i="15"/>
  <c r="V8" i="15"/>
  <c r="V4" i="15"/>
  <c r="U4" i="15"/>
  <c r="V5" i="15"/>
  <c r="U5" i="15"/>
  <c r="V23" i="15"/>
  <c r="U23" i="15"/>
  <c r="V29" i="15"/>
  <c r="U29" i="15"/>
  <c r="V35" i="15"/>
  <c r="U35" i="15"/>
  <c r="V41" i="15"/>
  <c r="U41" i="15"/>
  <c r="V47" i="15"/>
  <c r="U47" i="15"/>
  <c r="V11" i="15"/>
  <c r="U11" i="15"/>
  <c r="V17" i="15"/>
  <c r="U17" i="15"/>
  <c r="F123" i="14"/>
  <c r="G123" i="14"/>
  <c r="H123" i="14"/>
  <c r="J123" i="14"/>
  <c r="K123" i="14"/>
  <c r="F124" i="14"/>
  <c r="G124" i="14"/>
  <c r="H124" i="14"/>
  <c r="J124" i="14"/>
  <c r="K124" i="14"/>
  <c r="F125" i="14"/>
  <c r="G125" i="14"/>
  <c r="H125" i="14"/>
  <c r="J125" i="14"/>
  <c r="K125" i="14"/>
  <c r="F126" i="14"/>
  <c r="G126" i="14"/>
  <c r="H126" i="14"/>
  <c r="J126" i="14"/>
  <c r="K126" i="14"/>
  <c r="F127" i="14"/>
  <c r="G127" i="14"/>
  <c r="H127" i="14"/>
  <c r="J127" i="14"/>
  <c r="K127" i="14"/>
  <c r="F128" i="14"/>
  <c r="G128" i="14"/>
  <c r="H128" i="14"/>
  <c r="J128" i="14"/>
  <c r="K128" i="14"/>
  <c r="F129" i="14"/>
  <c r="G129" i="14"/>
  <c r="H129" i="14"/>
  <c r="J129" i="14"/>
  <c r="K129" i="14"/>
  <c r="F130" i="14"/>
  <c r="G130" i="14"/>
  <c r="H130" i="14"/>
  <c r="J130" i="14"/>
  <c r="K130" i="14"/>
  <c r="F131" i="14"/>
  <c r="G131" i="14"/>
  <c r="H131" i="14"/>
  <c r="J131" i="14"/>
  <c r="K131" i="14"/>
  <c r="F132" i="14"/>
  <c r="G132" i="14"/>
  <c r="H132" i="14"/>
  <c r="J132" i="14"/>
  <c r="K132" i="14"/>
  <c r="F133" i="14"/>
  <c r="G133" i="14"/>
  <c r="H133" i="14"/>
  <c r="J133" i="14"/>
  <c r="K133" i="14"/>
  <c r="C124" i="14"/>
  <c r="D125" i="14"/>
  <c r="E126" i="14"/>
  <c r="C127" i="14"/>
  <c r="B128" i="14"/>
  <c r="D128" i="14"/>
  <c r="B129" i="14"/>
  <c r="E129" i="14"/>
  <c r="F112" i="14"/>
  <c r="G112" i="14"/>
  <c r="H112" i="14"/>
  <c r="J112" i="14"/>
  <c r="K112" i="14"/>
  <c r="F113" i="14"/>
  <c r="G113" i="14"/>
  <c r="H113" i="14"/>
  <c r="J113" i="14"/>
  <c r="K113" i="14"/>
  <c r="F114" i="14"/>
  <c r="G114" i="14"/>
  <c r="H114" i="14"/>
  <c r="J114" i="14"/>
  <c r="K114" i="14"/>
  <c r="F115" i="14"/>
  <c r="G115" i="14"/>
  <c r="H115" i="14"/>
  <c r="J115" i="14"/>
  <c r="K115" i="14"/>
  <c r="F116" i="14"/>
  <c r="G116" i="14"/>
  <c r="H116" i="14"/>
  <c r="J116" i="14"/>
  <c r="K116" i="14"/>
  <c r="F117" i="14"/>
  <c r="G117" i="14"/>
  <c r="H117" i="14"/>
  <c r="J117" i="14"/>
  <c r="K117" i="14"/>
  <c r="F118" i="14"/>
  <c r="G118" i="14"/>
  <c r="H118" i="14"/>
  <c r="J118" i="14"/>
  <c r="K118" i="14"/>
  <c r="F119" i="14"/>
  <c r="G119" i="14"/>
  <c r="H119" i="14"/>
  <c r="J119" i="14"/>
  <c r="K119" i="14"/>
  <c r="F120" i="14"/>
  <c r="G120" i="14"/>
  <c r="H120" i="14"/>
  <c r="J120" i="14"/>
  <c r="K120" i="14"/>
  <c r="F121" i="14"/>
  <c r="G121" i="14"/>
  <c r="H121" i="14"/>
  <c r="J121" i="14"/>
  <c r="K121" i="14"/>
  <c r="F122" i="14"/>
  <c r="G122" i="14"/>
  <c r="H122" i="14"/>
  <c r="J122" i="14"/>
  <c r="K122" i="14"/>
  <c r="B112" i="14"/>
  <c r="C113" i="14"/>
  <c r="D114" i="14"/>
  <c r="E115" i="14"/>
  <c r="B116" i="14"/>
  <c r="C116" i="14"/>
  <c r="B117" i="14"/>
  <c r="D117" i="14"/>
  <c r="B118" i="14"/>
  <c r="E118" i="14"/>
  <c r="D120" i="14"/>
  <c r="E120" i="14"/>
  <c r="F101" i="14"/>
  <c r="G101" i="14"/>
  <c r="H101" i="14"/>
  <c r="J101" i="14"/>
  <c r="K101" i="14"/>
  <c r="F102" i="14"/>
  <c r="G102" i="14"/>
  <c r="H102" i="14"/>
  <c r="J102" i="14"/>
  <c r="K102" i="14"/>
  <c r="F103" i="14"/>
  <c r="G103" i="14"/>
  <c r="H103" i="14"/>
  <c r="J103" i="14"/>
  <c r="K103" i="14"/>
  <c r="F104" i="14"/>
  <c r="G104" i="14"/>
  <c r="H104" i="14"/>
  <c r="J104" i="14"/>
  <c r="K104" i="14"/>
  <c r="F105" i="14"/>
  <c r="G105" i="14"/>
  <c r="H105" i="14"/>
  <c r="J105" i="14"/>
  <c r="K105" i="14"/>
  <c r="F106" i="14"/>
  <c r="G106" i="14"/>
  <c r="H106" i="14"/>
  <c r="J106" i="14"/>
  <c r="K106" i="14"/>
  <c r="F107" i="14"/>
  <c r="G107" i="14"/>
  <c r="H107" i="14"/>
  <c r="J107" i="14"/>
  <c r="K107" i="14"/>
  <c r="F108" i="14"/>
  <c r="G108" i="14"/>
  <c r="H108" i="14"/>
  <c r="J108" i="14"/>
  <c r="K108" i="14"/>
  <c r="F109" i="14"/>
  <c r="G109" i="14"/>
  <c r="H109" i="14"/>
  <c r="J109" i="14"/>
  <c r="K109" i="14"/>
  <c r="F110" i="14"/>
  <c r="G110" i="14"/>
  <c r="H110" i="14"/>
  <c r="J110" i="14"/>
  <c r="K110" i="14"/>
  <c r="F111" i="14"/>
  <c r="G111" i="14"/>
  <c r="H111" i="14"/>
  <c r="J111" i="14"/>
  <c r="K111" i="14"/>
  <c r="B101" i="14"/>
  <c r="C102" i="14"/>
  <c r="D103" i="14"/>
  <c r="E104" i="14"/>
  <c r="B105" i="14"/>
  <c r="C105" i="14"/>
  <c r="B106" i="14"/>
  <c r="D106" i="14"/>
  <c r="B107" i="14"/>
  <c r="E107" i="14"/>
  <c r="E108" i="14"/>
  <c r="D109" i="14"/>
  <c r="E109" i="14"/>
  <c r="F90" i="14"/>
  <c r="G90" i="14"/>
  <c r="H90" i="14"/>
  <c r="J90" i="14"/>
  <c r="K90" i="14"/>
  <c r="F91" i="14"/>
  <c r="G91" i="14"/>
  <c r="H91" i="14"/>
  <c r="J91" i="14"/>
  <c r="K91" i="14"/>
  <c r="F92" i="14"/>
  <c r="G92" i="14"/>
  <c r="H92" i="14"/>
  <c r="J92" i="14"/>
  <c r="K92" i="14"/>
  <c r="F93" i="14"/>
  <c r="G93" i="14"/>
  <c r="H93" i="14"/>
  <c r="J93" i="14"/>
  <c r="K93" i="14"/>
  <c r="F94" i="14"/>
  <c r="G94" i="14"/>
  <c r="H94" i="14"/>
  <c r="J94" i="14"/>
  <c r="K94" i="14"/>
  <c r="F95" i="14"/>
  <c r="G95" i="14"/>
  <c r="H95" i="14"/>
  <c r="J95" i="14"/>
  <c r="K95" i="14"/>
  <c r="F96" i="14"/>
  <c r="G96" i="14"/>
  <c r="H96" i="14"/>
  <c r="J96" i="14"/>
  <c r="K96" i="14"/>
  <c r="F97" i="14"/>
  <c r="G97" i="14"/>
  <c r="H97" i="14"/>
  <c r="J97" i="14"/>
  <c r="K97" i="14"/>
  <c r="F98" i="14"/>
  <c r="G98" i="14"/>
  <c r="H98" i="14"/>
  <c r="J98" i="14"/>
  <c r="K98" i="14"/>
  <c r="F99" i="14"/>
  <c r="G99" i="14"/>
  <c r="H99" i="14"/>
  <c r="J99" i="14"/>
  <c r="K99" i="14"/>
  <c r="F100" i="14"/>
  <c r="G100" i="14"/>
  <c r="H100" i="14"/>
  <c r="J100" i="14"/>
  <c r="K100" i="14"/>
  <c r="C91" i="14"/>
  <c r="D92" i="14"/>
  <c r="E93" i="14"/>
  <c r="C94" i="14"/>
  <c r="D95" i="14"/>
  <c r="E96" i="14"/>
  <c r="E97" i="14"/>
  <c r="D98" i="14"/>
  <c r="E98" i="14"/>
  <c r="F79" i="14"/>
  <c r="G79" i="14"/>
  <c r="H79" i="14"/>
  <c r="J79" i="14"/>
  <c r="K79" i="14"/>
  <c r="F80" i="14"/>
  <c r="G80" i="14"/>
  <c r="H80" i="14"/>
  <c r="J80" i="14"/>
  <c r="K80" i="14"/>
  <c r="F81" i="14"/>
  <c r="G81" i="14"/>
  <c r="H81" i="14"/>
  <c r="J81" i="14"/>
  <c r="K81" i="14"/>
  <c r="F82" i="14"/>
  <c r="G82" i="14"/>
  <c r="H82" i="14"/>
  <c r="J82" i="14"/>
  <c r="K82" i="14"/>
  <c r="F83" i="14"/>
  <c r="G83" i="14"/>
  <c r="H83" i="14"/>
  <c r="J83" i="14"/>
  <c r="K83" i="14"/>
  <c r="F84" i="14"/>
  <c r="G84" i="14"/>
  <c r="H84" i="14"/>
  <c r="J84" i="14"/>
  <c r="K84" i="14"/>
  <c r="F85" i="14"/>
  <c r="G85" i="14"/>
  <c r="H85" i="14"/>
  <c r="J85" i="14"/>
  <c r="K85" i="14"/>
  <c r="F86" i="14"/>
  <c r="G86" i="14"/>
  <c r="H86" i="14"/>
  <c r="J86" i="14"/>
  <c r="K86" i="14"/>
  <c r="F87" i="14"/>
  <c r="G87" i="14"/>
  <c r="H87" i="14"/>
  <c r="J87" i="14"/>
  <c r="K87" i="14"/>
  <c r="F88" i="14"/>
  <c r="G88" i="14"/>
  <c r="H88" i="14"/>
  <c r="J88" i="14"/>
  <c r="K88" i="14"/>
  <c r="F89" i="14"/>
  <c r="G89" i="14"/>
  <c r="H89" i="14"/>
  <c r="J89" i="14"/>
  <c r="K89" i="14"/>
  <c r="B79" i="14"/>
  <c r="C80" i="14"/>
  <c r="D81" i="14"/>
  <c r="E82" i="14"/>
  <c r="C83" i="14"/>
  <c r="B84" i="14"/>
  <c r="D84" i="14"/>
  <c r="B85" i="14"/>
  <c r="E85" i="14"/>
  <c r="D87" i="14"/>
  <c r="E87" i="14"/>
  <c r="F68" i="14"/>
  <c r="G68" i="14"/>
  <c r="H68" i="14"/>
  <c r="J68" i="14"/>
  <c r="K68" i="14"/>
  <c r="F69" i="14"/>
  <c r="G69" i="14"/>
  <c r="H69" i="14"/>
  <c r="J69" i="14"/>
  <c r="K69" i="14"/>
  <c r="F70" i="14"/>
  <c r="G70" i="14"/>
  <c r="H70" i="14"/>
  <c r="J70" i="14"/>
  <c r="K70" i="14"/>
  <c r="F71" i="14"/>
  <c r="G71" i="14"/>
  <c r="H71" i="14"/>
  <c r="J71" i="14"/>
  <c r="K71" i="14"/>
  <c r="F72" i="14"/>
  <c r="G72" i="14"/>
  <c r="H72" i="14"/>
  <c r="J72" i="14"/>
  <c r="K72" i="14"/>
  <c r="F73" i="14"/>
  <c r="G73" i="14"/>
  <c r="H73" i="14"/>
  <c r="J73" i="14"/>
  <c r="K73" i="14"/>
  <c r="F74" i="14"/>
  <c r="G74" i="14"/>
  <c r="H74" i="14"/>
  <c r="J74" i="14"/>
  <c r="K74" i="14"/>
  <c r="F75" i="14"/>
  <c r="G75" i="14"/>
  <c r="H75" i="14"/>
  <c r="J75" i="14"/>
  <c r="K75" i="14"/>
  <c r="F76" i="14"/>
  <c r="G76" i="14"/>
  <c r="H76" i="14"/>
  <c r="J76" i="14"/>
  <c r="K76" i="14"/>
  <c r="F77" i="14"/>
  <c r="G77" i="14"/>
  <c r="H77" i="14"/>
  <c r="J77" i="14"/>
  <c r="K77" i="14"/>
  <c r="F78" i="14"/>
  <c r="G78" i="14"/>
  <c r="H78" i="14"/>
  <c r="J78" i="14"/>
  <c r="K78" i="14"/>
  <c r="B68" i="14"/>
  <c r="C69" i="14"/>
  <c r="D70" i="14"/>
  <c r="E71" i="14"/>
  <c r="B72" i="14"/>
  <c r="C72" i="14"/>
  <c r="B73" i="14"/>
  <c r="D73" i="14"/>
  <c r="B74" i="14"/>
  <c r="E74" i="14"/>
  <c r="D76" i="14"/>
  <c r="E76" i="14"/>
  <c r="F57" i="14"/>
  <c r="G57" i="14"/>
  <c r="H57" i="14"/>
  <c r="J57" i="14"/>
  <c r="K57" i="14"/>
  <c r="F58" i="14"/>
  <c r="G58" i="14"/>
  <c r="H58" i="14"/>
  <c r="J58" i="14"/>
  <c r="K58" i="14"/>
  <c r="F59" i="14"/>
  <c r="G59" i="14"/>
  <c r="H59" i="14"/>
  <c r="J59" i="14"/>
  <c r="K59" i="14"/>
  <c r="F60" i="14"/>
  <c r="G60" i="14"/>
  <c r="H60" i="14"/>
  <c r="J60" i="14"/>
  <c r="K60" i="14"/>
  <c r="F61" i="14"/>
  <c r="G61" i="14"/>
  <c r="H61" i="14"/>
  <c r="J61" i="14"/>
  <c r="K61" i="14"/>
  <c r="F62" i="14"/>
  <c r="G62" i="14"/>
  <c r="H62" i="14"/>
  <c r="J62" i="14"/>
  <c r="K62" i="14"/>
  <c r="F63" i="14"/>
  <c r="G63" i="14"/>
  <c r="H63" i="14"/>
  <c r="J63" i="14"/>
  <c r="K63" i="14"/>
  <c r="F64" i="14"/>
  <c r="G64" i="14"/>
  <c r="H64" i="14"/>
  <c r="J64" i="14"/>
  <c r="K64" i="14"/>
  <c r="F65" i="14"/>
  <c r="G65" i="14"/>
  <c r="H65" i="14"/>
  <c r="J65" i="14"/>
  <c r="K65" i="14"/>
  <c r="F66" i="14"/>
  <c r="G66" i="14"/>
  <c r="H66" i="14"/>
  <c r="J66" i="14"/>
  <c r="K66" i="14"/>
  <c r="F67" i="14"/>
  <c r="G67" i="14"/>
  <c r="H67" i="14"/>
  <c r="J67" i="14"/>
  <c r="K67" i="14"/>
  <c r="B57" i="14"/>
  <c r="C58" i="14"/>
  <c r="D59" i="14"/>
  <c r="E60" i="14"/>
  <c r="B61" i="14"/>
  <c r="C61" i="14"/>
  <c r="B62" i="14"/>
  <c r="D62" i="14"/>
  <c r="B63" i="14"/>
  <c r="E63" i="14"/>
  <c r="C64" i="14"/>
  <c r="D65" i="14"/>
  <c r="E65" i="14"/>
  <c r="F46" i="14"/>
  <c r="G46" i="14"/>
  <c r="H46" i="14"/>
  <c r="J46" i="14"/>
  <c r="K46" i="14"/>
  <c r="F47" i="14"/>
  <c r="G47" i="14"/>
  <c r="H47" i="14"/>
  <c r="J47" i="14"/>
  <c r="K47" i="14"/>
  <c r="F48" i="14"/>
  <c r="G48" i="14"/>
  <c r="H48" i="14"/>
  <c r="J48" i="14"/>
  <c r="K48" i="14"/>
  <c r="F49" i="14"/>
  <c r="G49" i="14"/>
  <c r="H49" i="14"/>
  <c r="J49" i="14"/>
  <c r="K49" i="14"/>
  <c r="F50" i="14"/>
  <c r="G50" i="14"/>
  <c r="H50" i="14"/>
  <c r="J50" i="14"/>
  <c r="K50" i="14"/>
  <c r="F51" i="14"/>
  <c r="G51" i="14"/>
  <c r="H51" i="14"/>
  <c r="J51" i="14"/>
  <c r="K51" i="14"/>
  <c r="F52" i="14"/>
  <c r="G52" i="14"/>
  <c r="H52" i="14"/>
  <c r="J52" i="14"/>
  <c r="K52" i="14"/>
  <c r="F53" i="14"/>
  <c r="G53" i="14"/>
  <c r="H53" i="14"/>
  <c r="J53" i="14"/>
  <c r="K53" i="14"/>
  <c r="F54" i="14"/>
  <c r="G54" i="14"/>
  <c r="H54" i="14"/>
  <c r="J54" i="14"/>
  <c r="K54" i="14"/>
  <c r="F55" i="14"/>
  <c r="G55" i="14"/>
  <c r="H55" i="14"/>
  <c r="J55" i="14"/>
  <c r="K55" i="14"/>
  <c r="F56" i="14"/>
  <c r="G56" i="14"/>
  <c r="H56" i="14"/>
  <c r="J56" i="14"/>
  <c r="K56" i="14"/>
  <c r="C47" i="14"/>
  <c r="D48" i="14"/>
  <c r="E49" i="14"/>
  <c r="C50" i="14"/>
  <c r="D51" i="14"/>
  <c r="E52" i="14"/>
  <c r="E53" i="14"/>
  <c r="D54" i="14"/>
  <c r="E54" i="14"/>
  <c r="F35" i="14"/>
  <c r="G35" i="14"/>
  <c r="H35" i="14"/>
  <c r="J35" i="14"/>
  <c r="K35" i="14"/>
  <c r="F36" i="14"/>
  <c r="G36" i="14"/>
  <c r="H36" i="14"/>
  <c r="J36" i="14"/>
  <c r="K36" i="14"/>
  <c r="F37" i="14"/>
  <c r="G37" i="14"/>
  <c r="H37" i="14"/>
  <c r="J37" i="14"/>
  <c r="K37" i="14"/>
  <c r="F38" i="14"/>
  <c r="G38" i="14"/>
  <c r="H38" i="14"/>
  <c r="J38" i="14"/>
  <c r="K38" i="14"/>
  <c r="F39" i="14"/>
  <c r="G39" i="14"/>
  <c r="H39" i="14"/>
  <c r="J39" i="14"/>
  <c r="K39" i="14"/>
  <c r="F40" i="14"/>
  <c r="G40" i="14"/>
  <c r="H40" i="14"/>
  <c r="J40" i="14"/>
  <c r="K40" i="14"/>
  <c r="F41" i="14"/>
  <c r="G41" i="14"/>
  <c r="H41" i="14"/>
  <c r="J41" i="14"/>
  <c r="K41" i="14"/>
  <c r="F42" i="14"/>
  <c r="G42" i="14"/>
  <c r="H42" i="14"/>
  <c r="J42" i="14"/>
  <c r="K42" i="14"/>
  <c r="F43" i="14"/>
  <c r="G43" i="14"/>
  <c r="H43" i="14"/>
  <c r="J43" i="14"/>
  <c r="K43" i="14"/>
  <c r="F44" i="14"/>
  <c r="G44" i="14"/>
  <c r="H44" i="14"/>
  <c r="J44" i="14"/>
  <c r="K44" i="14"/>
  <c r="F45" i="14"/>
  <c r="G45" i="14"/>
  <c r="H45" i="14"/>
  <c r="J45" i="14"/>
  <c r="K45" i="14"/>
  <c r="C36" i="14"/>
  <c r="D37" i="14"/>
  <c r="E38" i="14"/>
  <c r="B39" i="14"/>
  <c r="C39" i="14"/>
  <c r="B40" i="14"/>
  <c r="D40" i="14"/>
  <c r="B41" i="14"/>
  <c r="E41" i="14"/>
  <c r="E42" i="14"/>
  <c r="D43" i="14"/>
  <c r="E43" i="14"/>
  <c r="E44" i="14"/>
  <c r="E45" i="14"/>
  <c r="F24" i="14"/>
  <c r="G24" i="14"/>
  <c r="H24" i="14"/>
  <c r="J24" i="14"/>
  <c r="K24" i="14"/>
  <c r="F25" i="14"/>
  <c r="G25" i="14"/>
  <c r="H25" i="14"/>
  <c r="J25" i="14"/>
  <c r="K25" i="14"/>
  <c r="F26" i="14"/>
  <c r="G26" i="14"/>
  <c r="H26" i="14"/>
  <c r="J26" i="14"/>
  <c r="K26" i="14"/>
  <c r="F27" i="14"/>
  <c r="G27" i="14"/>
  <c r="H27" i="14"/>
  <c r="J27" i="14"/>
  <c r="K27" i="14"/>
  <c r="F28" i="14"/>
  <c r="G28" i="14"/>
  <c r="H28" i="14"/>
  <c r="J28" i="14"/>
  <c r="K28" i="14"/>
  <c r="F29" i="14"/>
  <c r="G29" i="14"/>
  <c r="H29" i="14"/>
  <c r="J29" i="14"/>
  <c r="K29" i="14"/>
  <c r="F30" i="14"/>
  <c r="G30" i="14"/>
  <c r="H30" i="14"/>
  <c r="J30" i="14"/>
  <c r="K30" i="14"/>
  <c r="F31" i="14"/>
  <c r="G31" i="14"/>
  <c r="H31" i="14"/>
  <c r="J31" i="14"/>
  <c r="K31" i="14"/>
  <c r="F32" i="14"/>
  <c r="G32" i="14"/>
  <c r="H32" i="14"/>
  <c r="J32" i="14"/>
  <c r="K32" i="14"/>
  <c r="F33" i="14"/>
  <c r="G33" i="14"/>
  <c r="H33" i="14"/>
  <c r="J33" i="14"/>
  <c r="K33" i="14"/>
  <c r="F34" i="14"/>
  <c r="G34" i="14"/>
  <c r="H34" i="14"/>
  <c r="J34" i="14"/>
  <c r="K34" i="14"/>
  <c r="B24" i="14"/>
  <c r="C25" i="14"/>
  <c r="D26" i="14"/>
  <c r="E27" i="14"/>
  <c r="B28" i="14"/>
  <c r="C28" i="14"/>
  <c r="B29" i="14"/>
  <c r="D29" i="14"/>
  <c r="B30" i="14"/>
  <c r="E30" i="14"/>
  <c r="E31" i="14"/>
  <c r="C32" i="14"/>
  <c r="D32" i="14"/>
  <c r="E32" i="14"/>
  <c r="D33" i="14"/>
  <c r="E34" i="14"/>
  <c r="F1" i="14"/>
  <c r="G1" i="14"/>
  <c r="H1" i="14"/>
  <c r="I1" i="14"/>
  <c r="J1" i="14"/>
  <c r="K1" i="14"/>
  <c r="L1" i="14"/>
  <c r="M1" i="14"/>
  <c r="N1" i="14"/>
  <c r="O1" i="14"/>
  <c r="F2" i="14"/>
  <c r="G2" i="14"/>
  <c r="H2" i="14"/>
  <c r="J2" i="14"/>
  <c r="K2" i="14"/>
  <c r="F3" i="14"/>
  <c r="G3" i="14"/>
  <c r="H3" i="14"/>
  <c r="J3" i="14"/>
  <c r="K3" i="14"/>
  <c r="F4" i="14"/>
  <c r="G4" i="14"/>
  <c r="H4" i="14"/>
  <c r="J4" i="14"/>
  <c r="K4" i="14"/>
  <c r="F5" i="14"/>
  <c r="G5" i="14"/>
  <c r="H5" i="14"/>
  <c r="J5" i="14"/>
  <c r="K5" i="14"/>
  <c r="F6" i="14"/>
  <c r="G6" i="14"/>
  <c r="H6" i="14"/>
  <c r="J6" i="14"/>
  <c r="K6" i="14"/>
  <c r="F7" i="14"/>
  <c r="G7" i="14"/>
  <c r="H7" i="14"/>
  <c r="J7" i="14"/>
  <c r="K7" i="14"/>
  <c r="F8" i="14"/>
  <c r="G8" i="14"/>
  <c r="H8" i="14"/>
  <c r="J8" i="14"/>
  <c r="K8" i="14"/>
  <c r="F9" i="14"/>
  <c r="G9" i="14"/>
  <c r="H9" i="14"/>
  <c r="J9" i="14"/>
  <c r="K9" i="14"/>
  <c r="F10" i="14"/>
  <c r="G10" i="14"/>
  <c r="H10" i="14"/>
  <c r="J10" i="14"/>
  <c r="K10" i="14"/>
  <c r="F11" i="14"/>
  <c r="G11" i="14"/>
  <c r="H11" i="14"/>
  <c r="J11" i="14"/>
  <c r="K11" i="14"/>
  <c r="F12" i="14"/>
  <c r="G12" i="14"/>
  <c r="H12" i="14"/>
  <c r="J12" i="14"/>
  <c r="K12" i="14"/>
  <c r="B1" i="14"/>
  <c r="C1" i="14"/>
  <c r="D1" i="14"/>
  <c r="E1" i="14"/>
  <c r="C3" i="14"/>
  <c r="D4" i="14"/>
  <c r="E5" i="14"/>
  <c r="B6" i="14"/>
  <c r="C6" i="14"/>
  <c r="B7" i="14"/>
  <c r="D7" i="14"/>
  <c r="E8" i="14"/>
  <c r="D10" i="14"/>
  <c r="E10" i="14"/>
  <c r="E11" i="14"/>
  <c r="E12" i="14"/>
  <c r="F13" i="14"/>
  <c r="G13" i="14"/>
  <c r="H13" i="14"/>
  <c r="J13" i="14"/>
  <c r="K13" i="14"/>
  <c r="F14" i="14"/>
  <c r="G14" i="14"/>
  <c r="H14" i="14"/>
  <c r="J14" i="14"/>
  <c r="K14" i="14"/>
  <c r="F15" i="14"/>
  <c r="G15" i="14"/>
  <c r="H15" i="14"/>
  <c r="J15" i="14"/>
  <c r="K15" i="14"/>
  <c r="F16" i="14"/>
  <c r="G16" i="14"/>
  <c r="H16" i="14"/>
  <c r="J16" i="14"/>
  <c r="K16" i="14"/>
  <c r="F17" i="14"/>
  <c r="G17" i="14"/>
  <c r="H17" i="14"/>
  <c r="J17" i="14"/>
  <c r="K17" i="14"/>
  <c r="F18" i="14"/>
  <c r="G18" i="14"/>
  <c r="H18" i="14"/>
  <c r="J18" i="14"/>
  <c r="K18" i="14"/>
  <c r="F19" i="14"/>
  <c r="G19" i="14"/>
  <c r="H19" i="14"/>
  <c r="J19" i="14"/>
  <c r="K19" i="14"/>
  <c r="F20" i="14"/>
  <c r="G20" i="14"/>
  <c r="H20" i="14"/>
  <c r="J20" i="14"/>
  <c r="K20" i="14"/>
  <c r="F21" i="14"/>
  <c r="G21" i="14"/>
  <c r="H21" i="14"/>
  <c r="J21" i="14"/>
  <c r="K21" i="14"/>
  <c r="F22" i="14"/>
  <c r="G22" i="14"/>
  <c r="H22" i="14"/>
  <c r="J22" i="14"/>
  <c r="K22" i="14"/>
  <c r="F23" i="14"/>
  <c r="G23" i="14"/>
  <c r="H23" i="14"/>
  <c r="J23" i="14"/>
  <c r="K23" i="14"/>
  <c r="C14" i="14"/>
  <c r="D15" i="14"/>
  <c r="E16" i="14"/>
  <c r="C17" i="14"/>
  <c r="D18" i="14"/>
  <c r="E19" i="14"/>
  <c r="E20" i="14"/>
  <c r="D21" i="14"/>
  <c r="E21" i="14"/>
  <c r="E23" i="14"/>
  <c r="M116" i="14" l="1"/>
  <c r="M114" i="14"/>
  <c r="M112" i="14"/>
  <c r="S47" i="3"/>
  <c r="S46" i="3"/>
  <c r="S4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15" i="3"/>
  <c r="S14" i="3"/>
  <c r="S9" i="3"/>
  <c r="S10" i="3"/>
  <c r="L119" i="14" s="1"/>
  <c r="S11" i="3"/>
  <c r="L120" i="14" s="1"/>
  <c r="S12" i="3"/>
  <c r="L121" i="14" s="1"/>
  <c r="S13" i="3"/>
  <c r="L122" i="14" s="1"/>
  <c r="S8" i="3"/>
  <c r="L117" i="14" s="1"/>
  <c r="S7" i="3"/>
  <c r="L116" i="14" s="1"/>
  <c r="S6" i="3"/>
  <c r="S5" i="3"/>
  <c r="L114" i="14" s="1"/>
  <c r="S4" i="3"/>
  <c r="L113" i="14" s="1"/>
  <c r="S3" i="3"/>
  <c r="M117" i="14" l="1"/>
  <c r="M122" i="14"/>
  <c r="M113" i="14"/>
  <c r="M118" i="14"/>
  <c r="L115" i="14"/>
  <c r="M119" i="14"/>
  <c r="M115" i="14"/>
  <c r="M120" i="14"/>
  <c r="L112" i="14"/>
  <c r="M121" i="14"/>
  <c r="L118" i="14"/>
  <c r="S4" i="10" l="1"/>
  <c r="L36" i="14" s="1"/>
  <c r="P47" i="13"/>
  <c r="P46" i="13"/>
  <c r="P45" i="13"/>
  <c r="P44" i="13"/>
  <c r="P43" i="13"/>
  <c r="P42" i="13"/>
  <c r="P41" i="13"/>
  <c r="P40" i="13"/>
  <c r="P39" i="13"/>
  <c r="P38" i="13"/>
  <c r="P37" i="13"/>
  <c r="P36" i="13"/>
  <c r="P35" i="13"/>
  <c r="P34" i="13"/>
  <c r="P33" i="13"/>
  <c r="P32" i="13"/>
  <c r="P31" i="13"/>
  <c r="P30" i="13"/>
  <c r="P29" i="13"/>
  <c r="P28" i="13"/>
  <c r="P27" i="13"/>
  <c r="P26" i="13"/>
  <c r="P25" i="13"/>
  <c r="P24" i="13"/>
  <c r="P23" i="13"/>
  <c r="P22" i="13"/>
  <c r="P21" i="13"/>
  <c r="P20" i="13"/>
  <c r="P19" i="13"/>
  <c r="P18" i="13"/>
  <c r="P17" i="13"/>
  <c r="P16" i="13"/>
  <c r="P15" i="13"/>
  <c r="P14" i="13"/>
  <c r="P13" i="13"/>
  <c r="P12" i="13"/>
  <c r="P11" i="13"/>
  <c r="P10" i="13"/>
  <c r="P9" i="13"/>
  <c r="P8" i="13"/>
  <c r="P7" i="13"/>
  <c r="P6" i="13"/>
  <c r="P5" i="13"/>
  <c r="P4" i="13"/>
  <c r="P3" i="1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P47" i="8"/>
  <c r="P46" i="8"/>
  <c r="P45" i="8"/>
  <c r="P44" i="8"/>
  <c r="P43" i="8"/>
  <c r="P42" i="8"/>
  <c r="P41" i="8"/>
  <c r="P40" i="8"/>
  <c r="P39" i="8"/>
  <c r="P38" i="8"/>
  <c r="P37" i="8"/>
  <c r="P36" i="8"/>
  <c r="P35" i="8"/>
  <c r="P34" i="8"/>
  <c r="P33" i="8"/>
  <c r="P32" i="8"/>
  <c r="P31" i="8"/>
  <c r="P30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P4" i="8"/>
  <c r="P3" i="8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P3" i="9"/>
  <c r="P47" i="10"/>
  <c r="P46" i="10"/>
  <c r="P45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P3" i="10"/>
  <c r="P47" i="11"/>
  <c r="P46" i="11"/>
  <c r="P45" i="11"/>
  <c r="P44" i="11"/>
  <c r="P43" i="11"/>
  <c r="P42" i="11"/>
  <c r="P41" i="11"/>
  <c r="P40" i="11"/>
  <c r="P39" i="11"/>
  <c r="P38" i="11"/>
  <c r="P37" i="11"/>
  <c r="P36" i="11"/>
  <c r="P35" i="11"/>
  <c r="P34" i="11"/>
  <c r="P33" i="11"/>
  <c r="P32" i="11"/>
  <c r="P31" i="11"/>
  <c r="P30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P5" i="11"/>
  <c r="P4" i="11"/>
  <c r="P3" i="11"/>
  <c r="P47" i="12"/>
  <c r="P46" i="12"/>
  <c r="P45" i="12"/>
  <c r="P44" i="12"/>
  <c r="P43" i="12"/>
  <c r="P42" i="12"/>
  <c r="P41" i="12"/>
  <c r="P40" i="12"/>
  <c r="P39" i="12"/>
  <c r="P38" i="12"/>
  <c r="P37" i="12"/>
  <c r="P36" i="12"/>
  <c r="P35" i="12"/>
  <c r="P34" i="12"/>
  <c r="P33" i="12"/>
  <c r="P32" i="12"/>
  <c r="P31" i="12"/>
  <c r="P30" i="12"/>
  <c r="P29" i="12"/>
  <c r="P28" i="12"/>
  <c r="P27" i="12"/>
  <c r="P26" i="12"/>
  <c r="P25" i="12"/>
  <c r="P24" i="12"/>
  <c r="P23" i="12"/>
  <c r="P22" i="12"/>
  <c r="P21" i="12"/>
  <c r="P20" i="12"/>
  <c r="P19" i="12"/>
  <c r="P18" i="12"/>
  <c r="P17" i="12"/>
  <c r="P16" i="12"/>
  <c r="P15" i="12"/>
  <c r="P14" i="12"/>
  <c r="P13" i="12"/>
  <c r="I23" i="14" s="1"/>
  <c r="P12" i="12"/>
  <c r="I22" i="14" s="1"/>
  <c r="P11" i="12"/>
  <c r="I21" i="14" s="1"/>
  <c r="P10" i="12"/>
  <c r="I20" i="14" s="1"/>
  <c r="P9" i="12"/>
  <c r="I19" i="14" s="1"/>
  <c r="P8" i="12"/>
  <c r="I18" i="14" s="1"/>
  <c r="P7" i="12"/>
  <c r="I17" i="14" s="1"/>
  <c r="P6" i="12"/>
  <c r="I16" i="14" s="1"/>
  <c r="P5" i="12"/>
  <c r="I15" i="14" s="1"/>
  <c r="P4" i="12"/>
  <c r="I14" i="14" s="1"/>
  <c r="P3" i="12"/>
  <c r="I13" i="14" s="1"/>
  <c r="M133" i="14"/>
  <c r="M131" i="14"/>
  <c r="M129" i="14"/>
  <c r="M127" i="14"/>
  <c r="M125" i="14"/>
  <c r="M123" i="14"/>
  <c r="M111" i="14"/>
  <c r="M109" i="14"/>
  <c r="M107" i="14"/>
  <c r="M105" i="14"/>
  <c r="M103" i="14"/>
  <c r="M101" i="14"/>
  <c r="M89" i="14"/>
  <c r="M85" i="14"/>
  <c r="M81" i="14"/>
  <c r="M100" i="14"/>
  <c r="M96" i="14"/>
  <c r="M92" i="14"/>
  <c r="M78" i="14"/>
  <c r="M76" i="14"/>
  <c r="M74" i="14"/>
  <c r="M72" i="14"/>
  <c r="M70" i="14"/>
  <c r="M68" i="14"/>
  <c r="M67" i="14"/>
  <c r="M65" i="14"/>
  <c r="M63" i="14"/>
  <c r="M61" i="14"/>
  <c r="M59" i="14"/>
  <c r="M57" i="14"/>
  <c r="M56" i="14"/>
  <c r="M53" i="14"/>
  <c r="M52" i="14"/>
  <c r="M49" i="14"/>
  <c r="M48" i="14"/>
  <c r="M45" i="14"/>
  <c r="M41" i="14"/>
  <c r="M37" i="14"/>
  <c r="M34" i="14"/>
  <c r="M30" i="14"/>
  <c r="M26" i="14"/>
  <c r="M23" i="14"/>
  <c r="N22" i="14"/>
  <c r="M22" i="14"/>
  <c r="M21" i="14"/>
  <c r="N19" i="14"/>
  <c r="M19" i="14"/>
  <c r="M18" i="14"/>
  <c r="M17" i="14"/>
  <c r="M15" i="14"/>
  <c r="N14" i="14"/>
  <c r="M14" i="14"/>
  <c r="N13" i="14"/>
  <c r="M13" i="14"/>
  <c r="M11" i="14"/>
  <c r="M5" i="14"/>
  <c r="N5" i="14"/>
  <c r="M6" i="14"/>
  <c r="N6" i="14"/>
  <c r="M7" i="14"/>
  <c r="N7" i="14"/>
  <c r="M9" i="14"/>
  <c r="N9" i="14"/>
  <c r="M10" i="14"/>
  <c r="M2" i="14"/>
  <c r="E13" i="13"/>
  <c r="E133" i="14" s="1"/>
  <c r="D13" i="13"/>
  <c r="D133" i="14" s="1"/>
  <c r="B13" i="13"/>
  <c r="B133" i="14" s="1"/>
  <c r="E13" i="3"/>
  <c r="E122" i="14" s="1"/>
  <c r="D13" i="3"/>
  <c r="D122" i="14" s="1"/>
  <c r="B13" i="3"/>
  <c r="B122" i="14" s="1"/>
  <c r="E12" i="4"/>
  <c r="E110" i="14" s="1"/>
  <c r="E13" i="4"/>
  <c r="E111" i="14" s="1"/>
  <c r="D13" i="4"/>
  <c r="D111" i="14" s="1"/>
  <c r="B13" i="4"/>
  <c r="B111" i="14" s="1"/>
  <c r="E13" i="5"/>
  <c r="E100" i="14" s="1"/>
  <c r="D13" i="5"/>
  <c r="D100" i="14" s="1"/>
  <c r="B13" i="5"/>
  <c r="B100" i="14" s="1"/>
  <c r="E13" i="6"/>
  <c r="E89" i="14" s="1"/>
  <c r="D13" i="6"/>
  <c r="D89" i="14" s="1"/>
  <c r="B13" i="6"/>
  <c r="B89" i="14" s="1"/>
  <c r="E13" i="7"/>
  <c r="E78" i="14" s="1"/>
  <c r="D13" i="7"/>
  <c r="D78" i="14" s="1"/>
  <c r="B13" i="7"/>
  <c r="B78" i="14" s="1"/>
  <c r="E13" i="8"/>
  <c r="E67" i="14" s="1"/>
  <c r="D13" i="8"/>
  <c r="D67" i="14" s="1"/>
  <c r="B13" i="8"/>
  <c r="B67" i="14" s="1"/>
  <c r="E13" i="9"/>
  <c r="E56" i="14" s="1"/>
  <c r="D13" i="9"/>
  <c r="D56" i="14" s="1"/>
  <c r="B13" i="9"/>
  <c r="B56" i="14" s="1"/>
  <c r="D13" i="10"/>
  <c r="D45" i="14" s="1"/>
  <c r="B13" i="10"/>
  <c r="B45" i="14" s="1"/>
  <c r="D13" i="11"/>
  <c r="D34" i="14" s="1"/>
  <c r="B13" i="11"/>
  <c r="B34" i="14" s="1"/>
  <c r="D13" i="12"/>
  <c r="D23" i="14" s="1"/>
  <c r="B13" i="12"/>
  <c r="B23" i="14" s="1"/>
  <c r="D13" i="1"/>
  <c r="D12" i="14" s="1"/>
  <c r="B13" i="1"/>
  <c r="B12" i="14" s="1"/>
  <c r="E12" i="13"/>
  <c r="E132" i="14" s="1"/>
  <c r="B12" i="13"/>
  <c r="B132" i="14" s="1"/>
  <c r="C12" i="13"/>
  <c r="C132" i="14" s="1"/>
  <c r="E12" i="3"/>
  <c r="E121" i="14" s="1"/>
  <c r="B12" i="3"/>
  <c r="B121" i="14" s="1"/>
  <c r="C12" i="3"/>
  <c r="C121" i="14" s="1"/>
  <c r="B12" i="4"/>
  <c r="B110" i="14" s="1"/>
  <c r="C12" i="4"/>
  <c r="C110" i="14" s="1"/>
  <c r="E12" i="5"/>
  <c r="E99" i="14" s="1"/>
  <c r="B12" i="5"/>
  <c r="B99" i="14" s="1"/>
  <c r="C12" i="5"/>
  <c r="C99" i="14" s="1"/>
  <c r="E12" i="6"/>
  <c r="E88" i="14" s="1"/>
  <c r="B12" i="6"/>
  <c r="B88" i="14" s="1"/>
  <c r="C12" i="6"/>
  <c r="C88" i="14" s="1"/>
  <c r="E12" i="7"/>
  <c r="E77" i="14" s="1"/>
  <c r="B12" i="7"/>
  <c r="B77" i="14" s="1"/>
  <c r="C12" i="7"/>
  <c r="C77" i="14" s="1"/>
  <c r="E12" i="8"/>
  <c r="E66" i="14" s="1"/>
  <c r="B12" i="8"/>
  <c r="B66" i="14" s="1"/>
  <c r="C12" i="8"/>
  <c r="C66" i="14" s="1"/>
  <c r="E12" i="9"/>
  <c r="E55" i="14" s="1"/>
  <c r="B12" i="9"/>
  <c r="B55" i="14" s="1"/>
  <c r="C12" i="9"/>
  <c r="C55" i="14" s="1"/>
  <c r="B12" i="10"/>
  <c r="B44" i="14" s="1"/>
  <c r="C12" i="10"/>
  <c r="C44" i="14" s="1"/>
  <c r="E12" i="11"/>
  <c r="E33" i="14" s="1"/>
  <c r="B12" i="11"/>
  <c r="B33" i="14" s="1"/>
  <c r="C12" i="11"/>
  <c r="C33" i="14" s="1"/>
  <c r="E12" i="12"/>
  <c r="E22" i="14" s="1"/>
  <c r="B12" i="12"/>
  <c r="B22" i="14" s="1"/>
  <c r="C12" i="12"/>
  <c r="C22" i="14" s="1"/>
  <c r="B12" i="1"/>
  <c r="B11" i="14" s="1"/>
  <c r="C12" i="1"/>
  <c r="C11" i="14" s="1"/>
  <c r="E11" i="13"/>
  <c r="E131" i="14" s="1"/>
  <c r="D11" i="13"/>
  <c r="D131" i="14" s="1"/>
  <c r="E10" i="3"/>
  <c r="E119" i="14" s="1"/>
  <c r="C10" i="3"/>
  <c r="C119" i="14" s="1"/>
  <c r="C10" i="4"/>
  <c r="C108" i="14" s="1"/>
  <c r="C10" i="5"/>
  <c r="C97" i="14" s="1"/>
  <c r="E10" i="6"/>
  <c r="E86" i="14" s="1"/>
  <c r="C10" i="6"/>
  <c r="C86" i="14" s="1"/>
  <c r="E10" i="8"/>
  <c r="E64" i="14" s="1"/>
  <c r="C10" i="9"/>
  <c r="C53" i="14" s="1"/>
  <c r="C10" i="10"/>
  <c r="C42" i="14" s="1"/>
  <c r="C10" i="11"/>
  <c r="C31" i="14" s="1"/>
  <c r="C10" i="12"/>
  <c r="C20" i="14" s="1"/>
  <c r="E10" i="1"/>
  <c r="E9" i="14" s="1"/>
  <c r="C10" i="1"/>
  <c r="C9" i="14" s="1"/>
  <c r="B9" i="5"/>
  <c r="B96" i="14" s="1"/>
  <c r="B9" i="9"/>
  <c r="B52" i="14" s="1"/>
  <c r="B9" i="12"/>
  <c r="B19" i="14" s="1"/>
  <c r="B9" i="1"/>
  <c r="B8" i="14" s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I12" i="14" s="1"/>
  <c r="P12" i="1"/>
  <c r="I11" i="14" s="1"/>
  <c r="P11" i="1"/>
  <c r="I10" i="14" s="1"/>
  <c r="P10" i="1"/>
  <c r="I9" i="14" s="1"/>
  <c r="P9" i="1"/>
  <c r="I8" i="14" s="1"/>
  <c r="P8" i="1"/>
  <c r="I7" i="14" s="1"/>
  <c r="P7" i="1"/>
  <c r="I6" i="14" s="1"/>
  <c r="P6" i="1"/>
  <c r="I5" i="14" s="1"/>
  <c r="P5" i="1"/>
  <c r="I4" i="14" s="1"/>
  <c r="P4" i="1"/>
  <c r="I3" i="14" s="1"/>
  <c r="P3" i="1"/>
  <c r="I2" i="14" s="1"/>
  <c r="S4" i="1"/>
  <c r="L3" i="14" s="1"/>
  <c r="S5" i="1"/>
  <c r="L4" i="14" s="1"/>
  <c r="S6" i="1"/>
  <c r="L5" i="14" s="1"/>
  <c r="S7" i="1"/>
  <c r="L6" i="14" s="1"/>
  <c r="S8" i="1"/>
  <c r="L7" i="14" s="1"/>
  <c r="S9" i="1"/>
  <c r="L8" i="14" s="1"/>
  <c r="S10" i="1"/>
  <c r="L9" i="14" s="1"/>
  <c r="S11" i="1"/>
  <c r="S12" i="1"/>
  <c r="L11" i="14" s="1"/>
  <c r="S13" i="1"/>
  <c r="L12" i="14" s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I31" i="14" l="1"/>
  <c r="U10" i="11"/>
  <c r="U22" i="11"/>
  <c r="U34" i="11"/>
  <c r="U46" i="11"/>
  <c r="U36" i="11"/>
  <c r="I34" i="14"/>
  <c r="U13" i="11"/>
  <c r="U25" i="11"/>
  <c r="U37" i="11"/>
  <c r="U24" i="11"/>
  <c r="U14" i="11"/>
  <c r="U26" i="11"/>
  <c r="U38" i="11"/>
  <c r="U23" i="11"/>
  <c r="I33" i="14"/>
  <c r="U12" i="11"/>
  <c r="I24" i="14"/>
  <c r="U3" i="11"/>
  <c r="U15" i="11"/>
  <c r="U27" i="11"/>
  <c r="U39" i="11"/>
  <c r="I25" i="14"/>
  <c r="U4" i="11"/>
  <c r="U16" i="11"/>
  <c r="U28" i="11"/>
  <c r="U40" i="11"/>
  <c r="U35" i="11"/>
  <c r="I26" i="14"/>
  <c r="U5" i="11"/>
  <c r="U17" i="11"/>
  <c r="U29" i="11"/>
  <c r="U41" i="11"/>
  <c r="I27" i="14"/>
  <c r="U6" i="11"/>
  <c r="U18" i="11"/>
  <c r="U30" i="11"/>
  <c r="U42" i="11"/>
  <c r="I28" i="14"/>
  <c r="U7" i="11"/>
  <c r="U19" i="11"/>
  <c r="U31" i="11"/>
  <c r="U43" i="11"/>
  <c r="U47" i="11"/>
  <c r="I29" i="14"/>
  <c r="U8" i="11"/>
  <c r="N29" i="14" s="1"/>
  <c r="U20" i="11"/>
  <c r="U32" i="11"/>
  <c r="U44" i="11"/>
  <c r="I32" i="14"/>
  <c r="U11" i="11"/>
  <c r="I30" i="14"/>
  <c r="U9" i="11"/>
  <c r="N30" i="14" s="1"/>
  <c r="U21" i="11"/>
  <c r="U33" i="11"/>
  <c r="U45" i="11"/>
  <c r="I45" i="14"/>
  <c r="U13" i="10"/>
  <c r="U25" i="10"/>
  <c r="U37" i="10"/>
  <c r="U14" i="10"/>
  <c r="U26" i="10"/>
  <c r="U38" i="10"/>
  <c r="I35" i="14"/>
  <c r="U3" i="10"/>
  <c r="U15" i="10"/>
  <c r="U27" i="10"/>
  <c r="U39" i="10"/>
  <c r="I36" i="14"/>
  <c r="V4" i="10"/>
  <c r="U4" i="10"/>
  <c r="U16" i="10"/>
  <c r="U28" i="10"/>
  <c r="U40" i="10"/>
  <c r="I37" i="14"/>
  <c r="U5" i="10"/>
  <c r="U17" i="10"/>
  <c r="U29" i="10"/>
  <c r="U41" i="10"/>
  <c r="I38" i="14"/>
  <c r="U6" i="10"/>
  <c r="N38" i="14" s="1"/>
  <c r="U18" i="10"/>
  <c r="U30" i="10"/>
  <c r="U42" i="10"/>
  <c r="I39" i="14"/>
  <c r="U7" i="10"/>
  <c r="U19" i="10"/>
  <c r="U31" i="10"/>
  <c r="U43" i="10"/>
  <c r="I40" i="14"/>
  <c r="U8" i="10"/>
  <c r="U20" i="10"/>
  <c r="U32" i="10"/>
  <c r="U44" i="10"/>
  <c r="I41" i="14"/>
  <c r="U9" i="10"/>
  <c r="U45" i="10"/>
  <c r="I42" i="14"/>
  <c r="U10" i="10"/>
  <c r="N42" i="14" s="1"/>
  <c r="U22" i="10"/>
  <c r="U34" i="10"/>
  <c r="U46" i="10"/>
  <c r="U33" i="10"/>
  <c r="I43" i="14"/>
  <c r="U11" i="10"/>
  <c r="U23" i="10"/>
  <c r="U35" i="10"/>
  <c r="U47" i="10"/>
  <c r="U21" i="10"/>
  <c r="I44" i="14"/>
  <c r="U12" i="10"/>
  <c r="U24" i="10"/>
  <c r="U36" i="10"/>
  <c r="U16" i="9"/>
  <c r="U28" i="9"/>
  <c r="I48" i="14"/>
  <c r="U5" i="9"/>
  <c r="N48" i="14" s="1"/>
  <c r="U29" i="9"/>
  <c r="U41" i="9"/>
  <c r="I49" i="14"/>
  <c r="U6" i="9"/>
  <c r="U18" i="9"/>
  <c r="U30" i="9"/>
  <c r="U42" i="9"/>
  <c r="U17" i="9"/>
  <c r="I50" i="14"/>
  <c r="U7" i="9"/>
  <c r="U19" i="9"/>
  <c r="U31" i="9"/>
  <c r="U43" i="9"/>
  <c r="I47" i="14"/>
  <c r="U4" i="9"/>
  <c r="N47" i="14" s="1"/>
  <c r="I51" i="14"/>
  <c r="U8" i="9"/>
  <c r="U20" i="9"/>
  <c r="U32" i="9"/>
  <c r="U44" i="9"/>
  <c r="I52" i="14"/>
  <c r="U9" i="9"/>
  <c r="N52" i="14" s="1"/>
  <c r="U21" i="9"/>
  <c r="U33" i="9"/>
  <c r="U45" i="9"/>
  <c r="I53" i="14"/>
  <c r="U10" i="9"/>
  <c r="U22" i="9"/>
  <c r="U34" i="9"/>
  <c r="U46" i="9"/>
  <c r="U40" i="9"/>
  <c r="I54" i="14"/>
  <c r="U11" i="9"/>
  <c r="U23" i="9"/>
  <c r="U35" i="9"/>
  <c r="U47" i="9"/>
  <c r="I55" i="14"/>
  <c r="U12" i="9"/>
  <c r="U24" i="9"/>
  <c r="U36" i="9"/>
  <c r="I56" i="14"/>
  <c r="U13" i="9"/>
  <c r="N56" i="14" s="1"/>
  <c r="U25" i="9"/>
  <c r="U37" i="9"/>
  <c r="U14" i="9"/>
  <c r="U26" i="9"/>
  <c r="U38" i="9"/>
  <c r="I46" i="14"/>
  <c r="U3" i="9"/>
  <c r="N46" i="14" s="1"/>
  <c r="U15" i="9"/>
  <c r="U27" i="9"/>
  <c r="U39" i="9"/>
  <c r="I61" i="14"/>
  <c r="U7" i="8"/>
  <c r="U19" i="8"/>
  <c r="U31" i="8"/>
  <c r="U43" i="8"/>
  <c r="I62" i="14"/>
  <c r="U8" i="8"/>
  <c r="U20" i="8"/>
  <c r="U32" i="8"/>
  <c r="U44" i="8"/>
  <c r="U34" i="8"/>
  <c r="I63" i="14"/>
  <c r="U9" i="8"/>
  <c r="U21" i="8"/>
  <c r="U33" i="8"/>
  <c r="U45" i="8"/>
  <c r="U46" i="8"/>
  <c r="I65" i="14"/>
  <c r="U11" i="8"/>
  <c r="U23" i="8"/>
  <c r="U35" i="8"/>
  <c r="U47" i="8"/>
  <c r="I66" i="14"/>
  <c r="U12" i="8"/>
  <c r="U24" i="8"/>
  <c r="U36" i="8"/>
  <c r="I67" i="14"/>
  <c r="U13" i="8"/>
  <c r="U25" i="8"/>
  <c r="U37" i="8"/>
  <c r="U14" i="8"/>
  <c r="U26" i="8"/>
  <c r="U38" i="8"/>
  <c r="I57" i="14"/>
  <c r="U3" i="8"/>
  <c r="U15" i="8"/>
  <c r="U27" i="8"/>
  <c r="U39" i="8"/>
  <c r="I58" i="14"/>
  <c r="U4" i="8"/>
  <c r="U16" i="8"/>
  <c r="U28" i="8"/>
  <c r="U40" i="8"/>
  <c r="U22" i="8"/>
  <c r="I59" i="14"/>
  <c r="U5" i="8"/>
  <c r="U17" i="8"/>
  <c r="U29" i="8"/>
  <c r="U41" i="8"/>
  <c r="I64" i="14"/>
  <c r="U10" i="8"/>
  <c r="N64" i="14" s="1"/>
  <c r="I60" i="14"/>
  <c r="U6" i="8"/>
  <c r="U18" i="8"/>
  <c r="U30" i="8"/>
  <c r="U42" i="8"/>
  <c r="U34" i="7"/>
  <c r="U47" i="7"/>
  <c r="I77" i="14"/>
  <c r="U12" i="7"/>
  <c r="U24" i="7"/>
  <c r="U36" i="7"/>
  <c r="U46" i="7"/>
  <c r="U35" i="7"/>
  <c r="I78" i="14"/>
  <c r="U13" i="7"/>
  <c r="U25" i="7"/>
  <c r="U37" i="7"/>
  <c r="U14" i="7"/>
  <c r="U26" i="7"/>
  <c r="U38" i="7"/>
  <c r="I75" i="14"/>
  <c r="U10" i="7"/>
  <c r="U23" i="7"/>
  <c r="I68" i="14"/>
  <c r="U3" i="7"/>
  <c r="N68" i="14" s="1"/>
  <c r="U15" i="7"/>
  <c r="U27" i="7"/>
  <c r="U39" i="7"/>
  <c r="I69" i="14"/>
  <c r="U4" i="7"/>
  <c r="U16" i="7"/>
  <c r="U28" i="7"/>
  <c r="U40" i="7"/>
  <c r="I76" i="14"/>
  <c r="U11" i="7"/>
  <c r="I70" i="14"/>
  <c r="U5" i="7"/>
  <c r="N70" i="14" s="1"/>
  <c r="U17" i="7"/>
  <c r="U29" i="7"/>
  <c r="U41" i="7"/>
  <c r="U22" i="7"/>
  <c r="I71" i="14"/>
  <c r="U6" i="7"/>
  <c r="U18" i="7"/>
  <c r="U30" i="7"/>
  <c r="U42" i="7"/>
  <c r="I72" i="14"/>
  <c r="U7" i="7"/>
  <c r="U19" i="7"/>
  <c r="U31" i="7"/>
  <c r="U43" i="7"/>
  <c r="I73" i="14"/>
  <c r="U8" i="7"/>
  <c r="U20" i="7"/>
  <c r="U32" i="7"/>
  <c r="U44" i="7"/>
  <c r="I74" i="14"/>
  <c r="U9" i="7"/>
  <c r="N74" i="14" s="1"/>
  <c r="U21" i="7"/>
  <c r="U33" i="7"/>
  <c r="U45" i="7"/>
  <c r="U14" i="6"/>
  <c r="I89" i="14"/>
  <c r="U13" i="6"/>
  <c r="U25" i="6"/>
  <c r="U37" i="6"/>
  <c r="I79" i="14"/>
  <c r="U3" i="6"/>
  <c r="U15" i="6"/>
  <c r="U27" i="6"/>
  <c r="U39" i="6"/>
  <c r="I80" i="14"/>
  <c r="U4" i="6"/>
  <c r="U16" i="6"/>
  <c r="U28" i="6"/>
  <c r="U40" i="6"/>
  <c r="I81" i="14"/>
  <c r="U5" i="6"/>
  <c r="U17" i="6"/>
  <c r="U29" i="6"/>
  <c r="U41" i="6"/>
  <c r="I82" i="14"/>
  <c r="U6" i="6"/>
  <c r="U18" i="6"/>
  <c r="U30" i="6"/>
  <c r="U42" i="6"/>
  <c r="I83" i="14"/>
  <c r="U7" i="6"/>
  <c r="U19" i="6"/>
  <c r="U31" i="6"/>
  <c r="U43" i="6"/>
  <c r="U26" i="6"/>
  <c r="I84" i="14"/>
  <c r="U8" i="6"/>
  <c r="U20" i="6"/>
  <c r="U32" i="6"/>
  <c r="U44" i="6"/>
  <c r="I85" i="14"/>
  <c r="U9" i="6"/>
  <c r="N85" i="14" s="1"/>
  <c r="U21" i="6"/>
  <c r="U33" i="6"/>
  <c r="U45" i="6"/>
  <c r="I86" i="14"/>
  <c r="U10" i="6"/>
  <c r="N86" i="14" s="1"/>
  <c r="U22" i="6"/>
  <c r="U34" i="6"/>
  <c r="U46" i="6"/>
  <c r="U38" i="6"/>
  <c r="I87" i="14"/>
  <c r="U11" i="6"/>
  <c r="U23" i="6"/>
  <c r="U35" i="6"/>
  <c r="U47" i="6"/>
  <c r="I88" i="14"/>
  <c r="U12" i="6"/>
  <c r="U24" i="6"/>
  <c r="U36" i="6"/>
  <c r="I92" i="14"/>
  <c r="U5" i="5"/>
  <c r="N92" i="14" s="1"/>
  <c r="U17" i="5"/>
  <c r="U29" i="5"/>
  <c r="U41" i="5"/>
  <c r="I91" i="14"/>
  <c r="U4" i="5"/>
  <c r="U28" i="5"/>
  <c r="U40" i="5"/>
  <c r="I93" i="14"/>
  <c r="U6" i="5"/>
  <c r="N93" i="14" s="1"/>
  <c r="U18" i="5"/>
  <c r="U30" i="5"/>
  <c r="U42" i="5"/>
  <c r="I94" i="14"/>
  <c r="U7" i="5"/>
  <c r="U19" i="5"/>
  <c r="U31" i="5"/>
  <c r="U43" i="5"/>
  <c r="I95" i="14"/>
  <c r="U8" i="5"/>
  <c r="U20" i="5"/>
  <c r="U32" i="5"/>
  <c r="U44" i="5"/>
  <c r="I96" i="14"/>
  <c r="U9" i="5"/>
  <c r="U21" i="5"/>
  <c r="U33" i="5"/>
  <c r="U45" i="5"/>
  <c r="I97" i="14"/>
  <c r="U10" i="5"/>
  <c r="N97" i="14" s="1"/>
  <c r="U22" i="5"/>
  <c r="U34" i="5"/>
  <c r="U46" i="5"/>
  <c r="I98" i="14"/>
  <c r="U11" i="5"/>
  <c r="U23" i="5"/>
  <c r="U35" i="5"/>
  <c r="U47" i="5"/>
  <c r="U16" i="5"/>
  <c r="I99" i="14"/>
  <c r="U12" i="5"/>
  <c r="U24" i="5"/>
  <c r="U36" i="5"/>
  <c r="I100" i="14"/>
  <c r="U13" i="5"/>
  <c r="U25" i="5"/>
  <c r="U37" i="5"/>
  <c r="U14" i="5"/>
  <c r="U26" i="5"/>
  <c r="U38" i="5"/>
  <c r="I90" i="14"/>
  <c r="U3" i="5"/>
  <c r="N90" i="14" s="1"/>
  <c r="U15" i="5"/>
  <c r="U27" i="5"/>
  <c r="U39" i="5"/>
  <c r="I105" i="14"/>
  <c r="U7" i="4"/>
  <c r="U19" i="4"/>
  <c r="U31" i="4"/>
  <c r="U43" i="4"/>
  <c r="I106" i="14"/>
  <c r="U8" i="4"/>
  <c r="U20" i="4"/>
  <c r="U32" i="4"/>
  <c r="U44" i="4"/>
  <c r="I107" i="14"/>
  <c r="U9" i="4"/>
  <c r="U21" i="4"/>
  <c r="U33" i="4"/>
  <c r="U45" i="4"/>
  <c r="I108" i="14"/>
  <c r="U10" i="4"/>
  <c r="N108" i="14" s="1"/>
  <c r="U22" i="4"/>
  <c r="U34" i="4"/>
  <c r="U46" i="4"/>
  <c r="I109" i="14"/>
  <c r="U11" i="4"/>
  <c r="U23" i="4"/>
  <c r="U35" i="4"/>
  <c r="U47" i="4"/>
  <c r="I110" i="14"/>
  <c r="U12" i="4"/>
  <c r="U24" i="4"/>
  <c r="U36" i="4"/>
  <c r="I111" i="14"/>
  <c r="U13" i="4"/>
  <c r="U25" i="4"/>
  <c r="U37" i="4"/>
  <c r="U14" i="4"/>
  <c r="U26" i="4"/>
  <c r="U38" i="4"/>
  <c r="I101" i="14"/>
  <c r="U3" i="4"/>
  <c r="U15" i="4"/>
  <c r="U27" i="4"/>
  <c r="U39" i="4"/>
  <c r="I102" i="14"/>
  <c r="U4" i="4"/>
  <c r="U16" i="4"/>
  <c r="U28" i="4"/>
  <c r="U40" i="4"/>
  <c r="I103" i="14"/>
  <c r="U5" i="4"/>
  <c r="U17" i="4"/>
  <c r="U29" i="4"/>
  <c r="U41" i="4"/>
  <c r="I104" i="14"/>
  <c r="U6" i="4"/>
  <c r="U18" i="4"/>
  <c r="U30" i="4"/>
  <c r="U42" i="4"/>
  <c r="V8" i="3"/>
  <c r="O117" i="14" s="1"/>
  <c r="U8" i="3"/>
  <c r="N117" i="14" s="1"/>
  <c r="V20" i="3"/>
  <c r="U20" i="3"/>
  <c r="V32" i="3"/>
  <c r="U32" i="3"/>
  <c r="V44" i="3"/>
  <c r="U44" i="3"/>
  <c r="I118" i="14"/>
  <c r="V9" i="3"/>
  <c r="O118" i="14" s="1"/>
  <c r="U9" i="3"/>
  <c r="N118" i="14" s="1"/>
  <c r="V21" i="3"/>
  <c r="U21" i="3"/>
  <c r="V33" i="3"/>
  <c r="U33" i="3"/>
  <c r="V45" i="3"/>
  <c r="U45" i="3"/>
  <c r="I119" i="14"/>
  <c r="U10" i="3"/>
  <c r="N119" i="14" s="1"/>
  <c r="V10" i="3"/>
  <c r="O119" i="14" s="1"/>
  <c r="V22" i="3"/>
  <c r="U22" i="3"/>
  <c r="U34" i="3"/>
  <c r="V34" i="3"/>
  <c r="U46" i="3"/>
  <c r="V46" i="3"/>
  <c r="I120" i="14"/>
  <c r="V11" i="3"/>
  <c r="O120" i="14" s="1"/>
  <c r="U11" i="3"/>
  <c r="N120" i="14" s="1"/>
  <c r="V23" i="3"/>
  <c r="U23" i="3"/>
  <c r="V35" i="3"/>
  <c r="U35" i="3"/>
  <c r="V47" i="3"/>
  <c r="U47" i="3"/>
  <c r="I121" i="14"/>
  <c r="V12" i="3"/>
  <c r="O121" i="14" s="1"/>
  <c r="U12" i="3"/>
  <c r="N121" i="14" s="1"/>
  <c r="V24" i="3"/>
  <c r="U24" i="3"/>
  <c r="V36" i="3"/>
  <c r="U36" i="3"/>
  <c r="I122" i="14"/>
  <c r="V13" i="3"/>
  <c r="O122" i="14" s="1"/>
  <c r="U13" i="3"/>
  <c r="N122" i="14" s="1"/>
  <c r="V25" i="3"/>
  <c r="U25" i="3"/>
  <c r="V37" i="3"/>
  <c r="U37" i="3"/>
  <c r="U14" i="3"/>
  <c r="V14" i="3"/>
  <c r="U26" i="3"/>
  <c r="V26" i="3"/>
  <c r="V38" i="3"/>
  <c r="U38" i="3"/>
  <c r="I112" i="14"/>
  <c r="V3" i="3"/>
  <c r="O112" i="14" s="1"/>
  <c r="U3" i="3"/>
  <c r="N112" i="14" s="1"/>
  <c r="V15" i="3"/>
  <c r="U15" i="3"/>
  <c r="V27" i="3"/>
  <c r="U27" i="3"/>
  <c r="V39" i="3"/>
  <c r="U39" i="3"/>
  <c r="I113" i="14"/>
  <c r="V4" i="3"/>
  <c r="O113" i="14" s="1"/>
  <c r="U4" i="3"/>
  <c r="N113" i="14" s="1"/>
  <c r="V16" i="3"/>
  <c r="U16" i="3"/>
  <c r="V28" i="3"/>
  <c r="U28" i="3"/>
  <c r="V40" i="3"/>
  <c r="U40" i="3"/>
  <c r="I114" i="14"/>
  <c r="V5" i="3"/>
  <c r="O114" i="14" s="1"/>
  <c r="U5" i="3"/>
  <c r="N114" i="14" s="1"/>
  <c r="V17" i="3"/>
  <c r="U17" i="3"/>
  <c r="V29" i="3"/>
  <c r="U29" i="3"/>
  <c r="V41" i="3"/>
  <c r="U41" i="3"/>
  <c r="I115" i="14"/>
  <c r="U6" i="3"/>
  <c r="N115" i="14" s="1"/>
  <c r="V6" i="3"/>
  <c r="O115" i="14" s="1"/>
  <c r="U18" i="3"/>
  <c r="V18" i="3"/>
  <c r="U30" i="3"/>
  <c r="V30" i="3"/>
  <c r="U42" i="3"/>
  <c r="V42" i="3"/>
  <c r="I116" i="14"/>
  <c r="V7" i="3"/>
  <c r="O116" i="14" s="1"/>
  <c r="U7" i="3"/>
  <c r="N116" i="14" s="1"/>
  <c r="V19" i="3"/>
  <c r="U19" i="3"/>
  <c r="V31" i="3"/>
  <c r="U31" i="3"/>
  <c r="V43" i="3"/>
  <c r="U43" i="3"/>
  <c r="I131" i="14"/>
  <c r="U11" i="13"/>
  <c r="U23" i="13"/>
  <c r="U35" i="13"/>
  <c r="U47" i="13"/>
  <c r="I132" i="14"/>
  <c r="U12" i="13"/>
  <c r="U24" i="13"/>
  <c r="U36" i="13"/>
  <c r="I133" i="14"/>
  <c r="U13" i="13"/>
  <c r="U25" i="13"/>
  <c r="U37" i="13"/>
  <c r="U14" i="13"/>
  <c r="U26" i="13"/>
  <c r="U38" i="13"/>
  <c r="I123" i="14"/>
  <c r="U3" i="13"/>
  <c r="U15" i="13"/>
  <c r="U27" i="13"/>
  <c r="U39" i="13"/>
  <c r="I124" i="14"/>
  <c r="U4" i="13"/>
  <c r="U16" i="13"/>
  <c r="U28" i="13"/>
  <c r="U40" i="13"/>
  <c r="I125" i="14"/>
  <c r="U5" i="13"/>
  <c r="N125" i="14" s="1"/>
  <c r="U17" i="13"/>
  <c r="U29" i="13"/>
  <c r="U41" i="13"/>
  <c r="I126" i="14"/>
  <c r="U6" i="13"/>
  <c r="U18" i="13"/>
  <c r="U30" i="13"/>
  <c r="U42" i="13"/>
  <c r="I127" i="14"/>
  <c r="U7" i="13"/>
  <c r="U19" i="13"/>
  <c r="U31" i="13"/>
  <c r="U43" i="13"/>
  <c r="I128" i="14"/>
  <c r="U8" i="13"/>
  <c r="U20" i="13"/>
  <c r="U32" i="13"/>
  <c r="U44" i="13"/>
  <c r="I129" i="14"/>
  <c r="U9" i="13"/>
  <c r="U21" i="13"/>
  <c r="U33" i="13"/>
  <c r="U45" i="13"/>
  <c r="I130" i="14"/>
  <c r="U10" i="13"/>
  <c r="U22" i="13"/>
  <c r="U34" i="13"/>
  <c r="U46" i="13"/>
  <c r="O9" i="14"/>
  <c r="M3" i="14"/>
  <c r="N2" i="14"/>
  <c r="N8" i="14"/>
  <c r="L10" i="14"/>
  <c r="N12" i="14"/>
  <c r="M8" i="14"/>
  <c r="M12" i="14"/>
  <c r="N11" i="14"/>
  <c r="N4" i="14"/>
  <c r="M4" i="14"/>
  <c r="N10" i="14"/>
  <c r="N3" i="14"/>
  <c r="N17" i="14"/>
  <c r="N21" i="14"/>
  <c r="N18" i="14"/>
  <c r="N15" i="14"/>
  <c r="N23" i="14"/>
  <c r="M16" i="14"/>
  <c r="M20" i="14"/>
  <c r="N16" i="14"/>
  <c r="N20" i="14"/>
  <c r="M25" i="14"/>
  <c r="N25" i="14"/>
  <c r="M31" i="14"/>
  <c r="N26" i="14"/>
  <c r="N31" i="14"/>
  <c r="M32" i="14"/>
  <c r="M27" i="14"/>
  <c r="N32" i="14"/>
  <c r="N27" i="14"/>
  <c r="M33" i="14"/>
  <c r="M28" i="14"/>
  <c r="N33" i="14"/>
  <c r="N28" i="14"/>
  <c r="N34" i="14"/>
  <c r="M29" i="14"/>
  <c r="M24" i="14"/>
  <c r="N24" i="14"/>
  <c r="O36" i="14"/>
  <c r="N41" i="14"/>
  <c r="N37" i="14"/>
  <c r="M42" i="14"/>
  <c r="M38" i="14"/>
  <c r="M43" i="14"/>
  <c r="N43" i="14"/>
  <c r="M39" i="14"/>
  <c r="M44" i="14"/>
  <c r="M35" i="14"/>
  <c r="N39" i="14"/>
  <c r="N44" i="14"/>
  <c r="M40" i="14"/>
  <c r="N35" i="14"/>
  <c r="M36" i="14"/>
  <c r="N40" i="14"/>
  <c r="N45" i="14"/>
  <c r="N36" i="14"/>
  <c r="N49" i="14"/>
  <c r="M54" i="14"/>
  <c r="N54" i="14"/>
  <c r="M50" i="14"/>
  <c r="M55" i="14"/>
  <c r="M46" i="14"/>
  <c r="N50" i="14"/>
  <c r="N55" i="14"/>
  <c r="M51" i="14"/>
  <c r="M47" i="14"/>
  <c r="N51" i="14"/>
  <c r="N53" i="14"/>
  <c r="N57" i="14"/>
  <c r="M62" i="14"/>
  <c r="N66" i="14"/>
  <c r="M58" i="14"/>
  <c r="N67" i="14"/>
  <c r="N58" i="14"/>
  <c r="N63" i="14"/>
  <c r="N59" i="14"/>
  <c r="M64" i="14"/>
  <c r="N62" i="14"/>
  <c r="M60" i="14"/>
  <c r="N60" i="14"/>
  <c r="N65" i="14"/>
  <c r="N61" i="14"/>
  <c r="M66" i="14"/>
  <c r="M75" i="14"/>
  <c r="M71" i="14"/>
  <c r="N71" i="14"/>
  <c r="N76" i="14"/>
  <c r="N72" i="14"/>
  <c r="M77" i="14"/>
  <c r="N77" i="14"/>
  <c r="M73" i="14"/>
  <c r="M69" i="14"/>
  <c r="N73" i="14"/>
  <c r="N78" i="14"/>
  <c r="N69" i="14"/>
  <c r="N75" i="14"/>
  <c r="M83" i="14"/>
  <c r="N82" i="14"/>
  <c r="M87" i="14"/>
  <c r="M84" i="14"/>
  <c r="N88" i="14"/>
  <c r="M79" i="14"/>
  <c r="N84" i="14"/>
  <c r="N83" i="14"/>
  <c r="N79" i="14"/>
  <c r="N89" i="14"/>
  <c r="M80" i="14"/>
  <c r="N87" i="14"/>
  <c r="N80" i="14"/>
  <c r="N81" i="14"/>
  <c r="M86" i="14"/>
  <c r="M88" i="14"/>
  <c r="M82" i="14"/>
  <c r="M93" i="14"/>
  <c r="M98" i="14"/>
  <c r="M97" i="14"/>
  <c r="N98" i="14"/>
  <c r="M94" i="14"/>
  <c r="M99" i="14"/>
  <c r="M90" i="14"/>
  <c r="N94" i="14"/>
  <c r="N99" i="14"/>
  <c r="M95" i="14"/>
  <c r="M91" i="14"/>
  <c r="N95" i="14"/>
  <c r="N100" i="14"/>
  <c r="N91" i="14"/>
  <c r="N96" i="14"/>
  <c r="N109" i="14"/>
  <c r="N105" i="14"/>
  <c r="M110" i="14"/>
  <c r="N101" i="14"/>
  <c r="M106" i="14"/>
  <c r="N110" i="14"/>
  <c r="N106" i="14"/>
  <c r="M102" i="14"/>
  <c r="N111" i="14"/>
  <c r="N102" i="14"/>
  <c r="N107" i="14"/>
  <c r="N103" i="14"/>
  <c r="M108" i="14"/>
  <c r="M104" i="14"/>
  <c r="N104" i="14"/>
  <c r="I117" i="14"/>
  <c r="M128" i="14"/>
  <c r="M124" i="14"/>
  <c r="N128" i="14"/>
  <c r="N133" i="14"/>
  <c r="N124" i="14"/>
  <c r="N129" i="14"/>
  <c r="M130" i="14"/>
  <c r="N130" i="14"/>
  <c r="M126" i="14"/>
  <c r="N126" i="14"/>
  <c r="N131" i="14"/>
  <c r="N127" i="14"/>
  <c r="M132" i="14"/>
  <c r="N123" i="14"/>
  <c r="N132" i="14"/>
  <c r="B8" i="5"/>
  <c r="B95" i="14" s="1"/>
  <c r="B8" i="9"/>
  <c r="B51" i="14" s="1"/>
  <c r="B8" i="12"/>
  <c r="B18" i="14" s="1"/>
  <c r="B7" i="13"/>
  <c r="B127" i="14" s="1"/>
  <c r="B7" i="5"/>
  <c r="B94" i="14" s="1"/>
  <c r="B7" i="6"/>
  <c r="B83" i="14" s="1"/>
  <c r="B7" i="9"/>
  <c r="B50" i="14" s="1"/>
  <c r="B7" i="12"/>
  <c r="B17" i="14" s="1"/>
  <c r="O11" i="14" l="1"/>
  <c r="O7" i="14"/>
  <c r="O10" i="14"/>
  <c r="O12" i="14"/>
  <c r="O3" i="14"/>
  <c r="O4" i="14"/>
  <c r="O6" i="14"/>
  <c r="O8" i="14"/>
  <c r="O5" i="14"/>
  <c r="B3" i="13"/>
  <c r="B123" i="14" s="1"/>
  <c r="B3" i="5" l="1"/>
  <c r="B90" i="14" s="1"/>
  <c r="B3" i="9"/>
  <c r="B46" i="14" s="1"/>
  <c r="B3" i="10" l="1"/>
  <c r="B35" i="14" s="1"/>
  <c r="S47" i="13" l="1"/>
  <c r="V47" i="13" s="1"/>
  <c r="S46" i="13"/>
  <c r="V46" i="13" s="1"/>
  <c r="S45" i="13"/>
  <c r="V45" i="13" s="1"/>
  <c r="S44" i="13"/>
  <c r="V44" i="13" s="1"/>
  <c r="S43" i="13"/>
  <c r="V43" i="13" s="1"/>
  <c r="S42" i="13"/>
  <c r="V42" i="13" s="1"/>
  <c r="S41" i="13"/>
  <c r="V41" i="13" s="1"/>
  <c r="S40" i="13"/>
  <c r="V40" i="13" s="1"/>
  <c r="S39" i="13"/>
  <c r="V39" i="13" s="1"/>
  <c r="S38" i="13"/>
  <c r="V38" i="13" s="1"/>
  <c r="S37" i="13"/>
  <c r="V37" i="13" s="1"/>
  <c r="S36" i="13"/>
  <c r="V36" i="13" s="1"/>
  <c r="S35" i="13"/>
  <c r="V35" i="13" s="1"/>
  <c r="S34" i="13"/>
  <c r="V34" i="13" s="1"/>
  <c r="S33" i="13"/>
  <c r="V33" i="13" s="1"/>
  <c r="S32" i="13"/>
  <c r="V32" i="13" s="1"/>
  <c r="S31" i="13"/>
  <c r="V31" i="13" s="1"/>
  <c r="S30" i="13"/>
  <c r="V30" i="13" s="1"/>
  <c r="S29" i="13"/>
  <c r="V29" i="13" s="1"/>
  <c r="S28" i="13"/>
  <c r="V28" i="13" s="1"/>
  <c r="S27" i="13"/>
  <c r="V27" i="13" s="1"/>
  <c r="S26" i="13"/>
  <c r="V26" i="13" s="1"/>
  <c r="S25" i="13"/>
  <c r="V25" i="13" s="1"/>
  <c r="S24" i="13"/>
  <c r="V24" i="13" s="1"/>
  <c r="S23" i="13"/>
  <c r="V23" i="13" s="1"/>
  <c r="S22" i="13"/>
  <c r="V22" i="13" s="1"/>
  <c r="S21" i="13"/>
  <c r="V21" i="13" s="1"/>
  <c r="S20" i="13"/>
  <c r="V20" i="13" s="1"/>
  <c r="S19" i="13"/>
  <c r="V19" i="13" s="1"/>
  <c r="S18" i="13"/>
  <c r="V18" i="13" s="1"/>
  <c r="S17" i="13"/>
  <c r="V17" i="13" s="1"/>
  <c r="S16" i="13"/>
  <c r="V16" i="13" s="1"/>
  <c r="S15" i="13"/>
  <c r="V15" i="13" s="1"/>
  <c r="S14" i="13"/>
  <c r="V14" i="13" s="1"/>
  <c r="S13" i="13"/>
  <c r="S12" i="13"/>
  <c r="S11" i="13"/>
  <c r="S10" i="13"/>
  <c r="S9" i="13"/>
  <c r="S8" i="13"/>
  <c r="S7" i="13"/>
  <c r="S6" i="13"/>
  <c r="S5" i="13"/>
  <c r="S4" i="13"/>
  <c r="S3" i="13"/>
  <c r="S47" i="4"/>
  <c r="V47" i="4" s="1"/>
  <c r="S46" i="4"/>
  <c r="V46" i="4" s="1"/>
  <c r="S45" i="4"/>
  <c r="V45" i="4" s="1"/>
  <c r="S44" i="4"/>
  <c r="V44" i="4" s="1"/>
  <c r="S43" i="4"/>
  <c r="V43" i="4" s="1"/>
  <c r="S42" i="4"/>
  <c r="V42" i="4" s="1"/>
  <c r="S41" i="4"/>
  <c r="V41" i="4" s="1"/>
  <c r="S40" i="4"/>
  <c r="V40" i="4" s="1"/>
  <c r="S39" i="4"/>
  <c r="V39" i="4" s="1"/>
  <c r="S38" i="4"/>
  <c r="V38" i="4" s="1"/>
  <c r="S37" i="4"/>
  <c r="V37" i="4" s="1"/>
  <c r="S36" i="4"/>
  <c r="V36" i="4" s="1"/>
  <c r="S35" i="4"/>
  <c r="V35" i="4" s="1"/>
  <c r="S34" i="4"/>
  <c r="V34" i="4" s="1"/>
  <c r="S33" i="4"/>
  <c r="V33" i="4" s="1"/>
  <c r="S32" i="4"/>
  <c r="V32" i="4" s="1"/>
  <c r="S31" i="4"/>
  <c r="V31" i="4" s="1"/>
  <c r="S30" i="4"/>
  <c r="V30" i="4" s="1"/>
  <c r="S29" i="4"/>
  <c r="V29" i="4" s="1"/>
  <c r="S28" i="4"/>
  <c r="V28" i="4" s="1"/>
  <c r="S27" i="4"/>
  <c r="V27" i="4" s="1"/>
  <c r="S26" i="4"/>
  <c r="V26" i="4" s="1"/>
  <c r="S25" i="4"/>
  <c r="V25" i="4" s="1"/>
  <c r="S24" i="4"/>
  <c r="V24" i="4" s="1"/>
  <c r="S23" i="4"/>
  <c r="V23" i="4" s="1"/>
  <c r="S22" i="4"/>
  <c r="V22" i="4" s="1"/>
  <c r="S21" i="4"/>
  <c r="V21" i="4" s="1"/>
  <c r="S20" i="4"/>
  <c r="V20" i="4" s="1"/>
  <c r="S19" i="4"/>
  <c r="V19" i="4" s="1"/>
  <c r="S18" i="4"/>
  <c r="V18" i="4" s="1"/>
  <c r="S17" i="4"/>
  <c r="V17" i="4" s="1"/>
  <c r="S16" i="4"/>
  <c r="V16" i="4" s="1"/>
  <c r="S15" i="4"/>
  <c r="V15" i="4" s="1"/>
  <c r="S14" i="4"/>
  <c r="V14" i="4" s="1"/>
  <c r="S13" i="4"/>
  <c r="S12" i="4"/>
  <c r="S11" i="4"/>
  <c r="S10" i="4"/>
  <c r="S9" i="4"/>
  <c r="S8" i="4"/>
  <c r="S7" i="4"/>
  <c r="S6" i="4"/>
  <c r="S5" i="4"/>
  <c r="S4" i="4"/>
  <c r="S3" i="4"/>
  <c r="S47" i="5"/>
  <c r="V47" i="5" s="1"/>
  <c r="S46" i="5"/>
  <c r="V46" i="5" s="1"/>
  <c r="S45" i="5"/>
  <c r="V45" i="5" s="1"/>
  <c r="S44" i="5"/>
  <c r="V44" i="5" s="1"/>
  <c r="S43" i="5"/>
  <c r="V43" i="5" s="1"/>
  <c r="S42" i="5"/>
  <c r="V42" i="5" s="1"/>
  <c r="S41" i="5"/>
  <c r="V41" i="5" s="1"/>
  <c r="S40" i="5"/>
  <c r="V40" i="5" s="1"/>
  <c r="S39" i="5"/>
  <c r="V39" i="5" s="1"/>
  <c r="S38" i="5"/>
  <c r="V38" i="5" s="1"/>
  <c r="S37" i="5"/>
  <c r="V37" i="5" s="1"/>
  <c r="S36" i="5"/>
  <c r="V36" i="5" s="1"/>
  <c r="S35" i="5"/>
  <c r="V35" i="5" s="1"/>
  <c r="S34" i="5"/>
  <c r="V34" i="5" s="1"/>
  <c r="S33" i="5"/>
  <c r="V33" i="5" s="1"/>
  <c r="S32" i="5"/>
  <c r="V32" i="5" s="1"/>
  <c r="S31" i="5"/>
  <c r="V31" i="5" s="1"/>
  <c r="S30" i="5"/>
  <c r="V30" i="5" s="1"/>
  <c r="S29" i="5"/>
  <c r="V29" i="5" s="1"/>
  <c r="S28" i="5"/>
  <c r="V28" i="5" s="1"/>
  <c r="S27" i="5"/>
  <c r="V27" i="5" s="1"/>
  <c r="S26" i="5"/>
  <c r="V26" i="5" s="1"/>
  <c r="S25" i="5"/>
  <c r="V25" i="5" s="1"/>
  <c r="S24" i="5"/>
  <c r="V24" i="5" s="1"/>
  <c r="S23" i="5"/>
  <c r="V23" i="5" s="1"/>
  <c r="S22" i="5"/>
  <c r="V22" i="5" s="1"/>
  <c r="S21" i="5"/>
  <c r="V21" i="5" s="1"/>
  <c r="S20" i="5"/>
  <c r="V20" i="5" s="1"/>
  <c r="S19" i="5"/>
  <c r="V19" i="5" s="1"/>
  <c r="S18" i="5"/>
  <c r="V18" i="5" s="1"/>
  <c r="S17" i="5"/>
  <c r="V17" i="5" s="1"/>
  <c r="S16" i="5"/>
  <c r="V16" i="5" s="1"/>
  <c r="S15" i="5"/>
  <c r="V15" i="5" s="1"/>
  <c r="S14" i="5"/>
  <c r="V14" i="5" s="1"/>
  <c r="S13" i="5"/>
  <c r="S12" i="5"/>
  <c r="S11" i="5"/>
  <c r="S10" i="5"/>
  <c r="S9" i="5"/>
  <c r="S8" i="5"/>
  <c r="S7" i="5"/>
  <c r="S6" i="5"/>
  <c r="S5" i="5"/>
  <c r="S4" i="5"/>
  <c r="S3" i="5"/>
  <c r="S47" i="6"/>
  <c r="V47" i="6" s="1"/>
  <c r="S46" i="6"/>
  <c r="V46" i="6" s="1"/>
  <c r="S45" i="6"/>
  <c r="V45" i="6" s="1"/>
  <c r="S44" i="6"/>
  <c r="V44" i="6" s="1"/>
  <c r="S43" i="6"/>
  <c r="V43" i="6" s="1"/>
  <c r="S42" i="6"/>
  <c r="V42" i="6" s="1"/>
  <c r="S41" i="6"/>
  <c r="V41" i="6" s="1"/>
  <c r="S40" i="6"/>
  <c r="V40" i="6" s="1"/>
  <c r="S39" i="6"/>
  <c r="V39" i="6" s="1"/>
  <c r="S38" i="6"/>
  <c r="V38" i="6" s="1"/>
  <c r="S37" i="6"/>
  <c r="V37" i="6" s="1"/>
  <c r="S36" i="6"/>
  <c r="V36" i="6" s="1"/>
  <c r="S35" i="6"/>
  <c r="V35" i="6" s="1"/>
  <c r="S34" i="6"/>
  <c r="V34" i="6" s="1"/>
  <c r="S33" i="6"/>
  <c r="V33" i="6" s="1"/>
  <c r="S32" i="6"/>
  <c r="V32" i="6" s="1"/>
  <c r="S31" i="6"/>
  <c r="V31" i="6" s="1"/>
  <c r="S30" i="6"/>
  <c r="V30" i="6" s="1"/>
  <c r="S29" i="6"/>
  <c r="V29" i="6" s="1"/>
  <c r="S28" i="6"/>
  <c r="V28" i="6" s="1"/>
  <c r="S27" i="6"/>
  <c r="V27" i="6" s="1"/>
  <c r="S26" i="6"/>
  <c r="V26" i="6" s="1"/>
  <c r="S25" i="6"/>
  <c r="V25" i="6" s="1"/>
  <c r="S24" i="6"/>
  <c r="V24" i="6" s="1"/>
  <c r="S23" i="6"/>
  <c r="V23" i="6" s="1"/>
  <c r="S22" i="6"/>
  <c r="V22" i="6" s="1"/>
  <c r="S21" i="6"/>
  <c r="V21" i="6" s="1"/>
  <c r="S20" i="6"/>
  <c r="V20" i="6" s="1"/>
  <c r="S19" i="6"/>
  <c r="V19" i="6" s="1"/>
  <c r="S18" i="6"/>
  <c r="V18" i="6" s="1"/>
  <c r="S17" i="6"/>
  <c r="V17" i="6" s="1"/>
  <c r="S16" i="6"/>
  <c r="V16" i="6" s="1"/>
  <c r="S15" i="6"/>
  <c r="V15" i="6" s="1"/>
  <c r="S14" i="6"/>
  <c r="V14" i="6" s="1"/>
  <c r="S13" i="6"/>
  <c r="S12" i="6"/>
  <c r="S11" i="6"/>
  <c r="S10" i="6"/>
  <c r="S9" i="6"/>
  <c r="S8" i="6"/>
  <c r="S7" i="6"/>
  <c r="S6" i="6"/>
  <c r="S5" i="6"/>
  <c r="S4" i="6"/>
  <c r="S3" i="6"/>
  <c r="S47" i="7"/>
  <c r="V47" i="7" s="1"/>
  <c r="S46" i="7"/>
  <c r="V46" i="7" s="1"/>
  <c r="S45" i="7"/>
  <c r="V45" i="7" s="1"/>
  <c r="S44" i="7"/>
  <c r="V44" i="7" s="1"/>
  <c r="S43" i="7"/>
  <c r="V43" i="7" s="1"/>
  <c r="S42" i="7"/>
  <c r="V42" i="7" s="1"/>
  <c r="S41" i="7"/>
  <c r="V41" i="7" s="1"/>
  <c r="S40" i="7"/>
  <c r="V40" i="7" s="1"/>
  <c r="S39" i="7"/>
  <c r="V39" i="7" s="1"/>
  <c r="S38" i="7"/>
  <c r="V38" i="7" s="1"/>
  <c r="S37" i="7"/>
  <c r="V37" i="7" s="1"/>
  <c r="S36" i="7"/>
  <c r="V36" i="7" s="1"/>
  <c r="S35" i="7"/>
  <c r="V35" i="7" s="1"/>
  <c r="S34" i="7"/>
  <c r="V34" i="7" s="1"/>
  <c r="S33" i="7"/>
  <c r="V33" i="7" s="1"/>
  <c r="S32" i="7"/>
  <c r="V32" i="7" s="1"/>
  <c r="S31" i="7"/>
  <c r="V31" i="7" s="1"/>
  <c r="S30" i="7"/>
  <c r="V30" i="7" s="1"/>
  <c r="S29" i="7"/>
  <c r="V29" i="7" s="1"/>
  <c r="S28" i="7"/>
  <c r="V28" i="7" s="1"/>
  <c r="S27" i="7"/>
  <c r="V27" i="7" s="1"/>
  <c r="S26" i="7"/>
  <c r="V26" i="7" s="1"/>
  <c r="S25" i="7"/>
  <c r="V25" i="7" s="1"/>
  <c r="S24" i="7"/>
  <c r="V24" i="7" s="1"/>
  <c r="S23" i="7"/>
  <c r="V23" i="7" s="1"/>
  <c r="S22" i="7"/>
  <c r="V22" i="7" s="1"/>
  <c r="S21" i="7"/>
  <c r="V21" i="7" s="1"/>
  <c r="S20" i="7"/>
  <c r="V20" i="7" s="1"/>
  <c r="S19" i="7"/>
  <c r="V19" i="7" s="1"/>
  <c r="S18" i="7"/>
  <c r="V18" i="7" s="1"/>
  <c r="S17" i="7"/>
  <c r="V17" i="7" s="1"/>
  <c r="S16" i="7"/>
  <c r="V16" i="7" s="1"/>
  <c r="S15" i="7"/>
  <c r="V15" i="7" s="1"/>
  <c r="S14" i="7"/>
  <c r="V14" i="7" s="1"/>
  <c r="S13" i="7"/>
  <c r="S12" i="7"/>
  <c r="S11" i="7"/>
  <c r="S10" i="7"/>
  <c r="S9" i="7"/>
  <c r="S8" i="7"/>
  <c r="S7" i="7"/>
  <c r="S6" i="7"/>
  <c r="S5" i="7"/>
  <c r="S4" i="7"/>
  <c r="S3" i="7"/>
  <c r="S47" i="8"/>
  <c r="V47" i="8" s="1"/>
  <c r="S46" i="8"/>
  <c r="V46" i="8" s="1"/>
  <c r="S45" i="8"/>
  <c r="V45" i="8" s="1"/>
  <c r="S44" i="8"/>
  <c r="V44" i="8" s="1"/>
  <c r="S43" i="8"/>
  <c r="V43" i="8" s="1"/>
  <c r="S42" i="8"/>
  <c r="V42" i="8" s="1"/>
  <c r="S41" i="8"/>
  <c r="V41" i="8" s="1"/>
  <c r="S40" i="8"/>
  <c r="V40" i="8" s="1"/>
  <c r="S39" i="8"/>
  <c r="V39" i="8" s="1"/>
  <c r="S38" i="8"/>
  <c r="V38" i="8" s="1"/>
  <c r="S37" i="8"/>
  <c r="V37" i="8" s="1"/>
  <c r="S36" i="8"/>
  <c r="V36" i="8" s="1"/>
  <c r="S35" i="8"/>
  <c r="V35" i="8" s="1"/>
  <c r="S34" i="8"/>
  <c r="V34" i="8" s="1"/>
  <c r="S33" i="8"/>
  <c r="V33" i="8" s="1"/>
  <c r="S32" i="8"/>
  <c r="V32" i="8" s="1"/>
  <c r="S31" i="8"/>
  <c r="V31" i="8" s="1"/>
  <c r="S30" i="8"/>
  <c r="V30" i="8" s="1"/>
  <c r="S29" i="8"/>
  <c r="V29" i="8" s="1"/>
  <c r="S28" i="8"/>
  <c r="V28" i="8" s="1"/>
  <c r="S27" i="8"/>
  <c r="V27" i="8" s="1"/>
  <c r="S26" i="8"/>
  <c r="V26" i="8" s="1"/>
  <c r="S25" i="8"/>
  <c r="V25" i="8" s="1"/>
  <c r="S24" i="8"/>
  <c r="V24" i="8" s="1"/>
  <c r="S23" i="8"/>
  <c r="V23" i="8" s="1"/>
  <c r="S22" i="8"/>
  <c r="V22" i="8" s="1"/>
  <c r="S21" i="8"/>
  <c r="V21" i="8" s="1"/>
  <c r="S20" i="8"/>
  <c r="V20" i="8" s="1"/>
  <c r="S19" i="8"/>
  <c r="V19" i="8" s="1"/>
  <c r="S18" i="8"/>
  <c r="V18" i="8" s="1"/>
  <c r="S17" i="8"/>
  <c r="V17" i="8" s="1"/>
  <c r="S16" i="8"/>
  <c r="V16" i="8" s="1"/>
  <c r="S15" i="8"/>
  <c r="V15" i="8" s="1"/>
  <c r="S14" i="8"/>
  <c r="V14" i="8" s="1"/>
  <c r="S13" i="8"/>
  <c r="S12" i="8"/>
  <c r="S11" i="8"/>
  <c r="S10" i="8"/>
  <c r="S9" i="8"/>
  <c r="S8" i="8"/>
  <c r="S7" i="8"/>
  <c r="S6" i="8"/>
  <c r="S5" i="8"/>
  <c r="S4" i="8"/>
  <c r="S3" i="8"/>
  <c r="S47" i="9"/>
  <c r="V47" i="9" s="1"/>
  <c r="S46" i="9"/>
  <c r="V46" i="9" s="1"/>
  <c r="S45" i="9"/>
  <c r="V45" i="9" s="1"/>
  <c r="S44" i="9"/>
  <c r="V44" i="9" s="1"/>
  <c r="S43" i="9"/>
  <c r="V43" i="9" s="1"/>
  <c r="S42" i="9"/>
  <c r="V42" i="9" s="1"/>
  <c r="S41" i="9"/>
  <c r="V41" i="9" s="1"/>
  <c r="S40" i="9"/>
  <c r="V40" i="9" s="1"/>
  <c r="S39" i="9"/>
  <c r="V39" i="9" s="1"/>
  <c r="S38" i="9"/>
  <c r="V38" i="9" s="1"/>
  <c r="S37" i="9"/>
  <c r="V37" i="9" s="1"/>
  <c r="S36" i="9"/>
  <c r="V36" i="9" s="1"/>
  <c r="S35" i="9"/>
  <c r="V35" i="9" s="1"/>
  <c r="S34" i="9"/>
  <c r="V34" i="9" s="1"/>
  <c r="S33" i="9"/>
  <c r="V33" i="9" s="1"/>
  <c r="S32" i="9"/>
  <c r="V32" i="9" s="1"/>
  <c r="S31" i="9"/>
  <c r="V31" i="9" s="1"/>
  <c r="S30" i="9"/>
  <c r="V30" i="9" s="1"/>
  <c r="S29" i="9"/>
  <c r="V29" i="9" s="1"/>
  <c r="S28" i="9"/>
  <c r="V28" i="9" s="1"/>
  <c r="S27" i="9"/>
  <c r="V27" i="9" s="1"/>
  <c r="S26" i="9"/>
  <c r="V26" i="9" s="1"/>
  <c r="S25" i="9"/>
  <c r="V25" i="9" s="1"/>
  <c r="S24" i="9"/>
  <c r="V24" i="9" s="1"/>
  <c r="S23" i="9"/>
  <c r="V23" i="9" s="1"/>
  <c r="S22" i="9"/>
  <c r="V22" i="9" s="1"/>
  <c r="S21" i="9"/>
  <c r="V21" i="9" s="1"/>
  <c r="S20" i="9"/>
  <c r="V20" i="9" s="1"/>
  <c r="S19" i="9"/>
  <c r="V19" i="9" s="1"/>
  <c r="S18" i="9"/>
  <c r="V18" i="9" s="1"/>
  <c r="S17" i="9"/>
  <c r="V17" i="9" s="1"/>
  <c r="S16" i="9"/>
  <c r="V16" i="9" s="1"/>
  <c r="S15" i="9"/>
  <c r="V15" i="9" s="1"/>
  <c r="S14" i="9"/>
  <c r="V14" i="9" s="1"/>
  <c r="S13" i="9"/>
  <c r="S12" i="9"/>
  <c r="S11" i="9"/>
  <c r="S10" i="9"/>
  <c r="S9" i="9"/>
  <c r="S8" i="9"/>
  <c r="S7" i="9"/>
  <c r="S6" i="9"/>
  <c r="S5" i="9"/>
  <c r="S4" i="9"/>
  <c r="S3" i="9"/>
  <c r="S47" i="10"/>
  <c r="V47" i="10" s="1"/>
  <c r="S46" i="10"/>
  <c r="V46" i="10" s="1"/>
  <c r="S45" i="10"/>
  <c r="V45" i="10" s="1"/>
  <c r="S44" i="10"/>
  <c r="V44" i="10" s="1"/>
  <c r="S43" i="10"/>
  <c r="V43" i="10" s="1"/>
  <c r="S42" i="10"/>
  <c r="V42" i="10" s="1"/>
  <c r="S41" i="10"/>
  <c r="V41" i="10" s="1"/>
  <c r="S40" i="10"/>
  <c r="V40" i="10" s="1"/>
  <c r="S39" i="10"/>
  <c r="V39" i="10" s="1"/>
  <c r="S38" i="10"/>
  <c r="V38" i="10" s="1"/>
  <c r="S37" i="10"/>
  <c r="V37" i="10" s="1"/>
  <c r="S36" i="10"/>
  <c r="V36" i="10" s="1"/>
  <c r="S35" i="10"/>
  <c r="V35" i="10" s="1"/>
  <c r="S34" i="10"/>
  <c r="V34" i="10" s="1"/>
  <c r="S33" i="10"/>
  <c r="V33" i="10" s="1"/>
  <c r="S32" i="10"/>
  <c r="V32" i="10" s="1"/>
  <c r="S31" i="10"/>
  <c r="V31" i="10" s="1"/>
  <c r="S30" i="10"/>
  <c r="V30" i="10" s="1"/>
  <c r="S29" i="10"/>
  <c r="V29" i="10" s="1"/>
  <c r="S28" i="10"/>
  <c r="V28" i="10" s="1"/>
  <c r="S27" i="10"/>
  <c r="V27" i="10" s="1"/>
  <c r="S26" i="10"/>
  <c r="V26" i="10" s="1"/>
  <c r="S25" i="10"/>
  <c r="V25" i="10" s="1"/>
  <c r="S24" i="10"/>
  <c r="V24" i="10" s="1"/>
  <c r="S23" i="10"/>
  <c r="V23" i="10" s="1"/>
  <c r="S22" i="10"/>
  <c r="V22" i="10" s="1"/>
  <c r="S21" i="10"/>
  <c r="V21" i="10" s="1"/>
  <c r="S20" i="10"/>
  <c r="V20" i="10" s="1"/>
  <c r="S19" i="10"/>
  <c r="V19" i="10" s="1"/>
  <c r="S18" i="10"/>
  <c r="V18" i="10" s="1"/>
  <c r="S17" i="10"/>
  <c r="V17" i="10" s="1"/>
  <c r="S16" i="10"/>
  <c r="V16" i="10" s="1"/>
  <c r="S15" i="10"/>
  <c r="V15" i="10" s="1"/>
  <c r="S14" i="10"/>
  <c r="V14" i="10" s="1"/>
  <c r="S13" i="10"/>
  <c r="S12" i="10"/>
  <c r="S11" i="10"/>
  <c r="S10" i="10"/>
  <c r="S9" i="10"/>
  <c r="S8" i="10"/>
  <c r="S7" i="10"/>
  <c r="S6" i="10"/>
  <c r="S5" i="10"/>
  <c r="S3" i="10"/>
  <c r="S47" i="11"/>
  <c r="V47" i="11" s="1"/>
  <c r="S46" i="11"/>
  <c r="V46" i="11" s="1"/>
  <c r="S45" i="11"/>
  <c r="V45" i="11" s="1"/>
  <c r="S44" i="11"/>
  <c r="V44" i="11" s="1"/>
  <c r="S43" i="11"/>
  <c r="V43" i="11" s="1"/>
  <c r="S42" i="11"/>
  <c r="V42" i="11" s="1"/>
  <c r="S41" i="11"/>
  <c r="V41" i="11" s="1"/>
  <c r="S40" i="11"/>
  <c r="V40" i="11" s="1"/>
  <c r="S39" i="11"/>
  <c r="V39" i="11" s="1"/>
  <c r="S38" i="11"/>
  <c r="V38" i="11" s="1"/>
  <c r="S37" i="11"/>
  <c r="V37" i="11" s="1"/>
  <c r="S36" i="11"/>
  <c r="V36" i="11" s="1"/>
  <c r="S35" i="11"/>
  <c r="V35" i="11" s="1"/>
  <c r="S34" i="11"/>
  <c r="V34" i="11" s="1"/>
  <c r="S33" i="11"/>
  <c r="V33" i="11" s="1"/>
  <c r="S32" i="11"/>
  <c r="V32" i="11" s="1"/>
  <c r="S31" i="11"/>
  <c r="V31" i="11" s="1"/>
  <c r="S30" i="11"/>
  <c r="V30" i="11" s="1"/>
  <c r="S29" i="11"/>
  <c r="V29" i="11" s="1"/>
  <c r="S28" i="11"/>
  <c r="V28" i="11" s="1"/>
  <c r="S27" i="11"/>
  <c r="V27" i="11" s="1"/>
  <c r="S26" i="11"/>
  <c r="V26" i="11" s="1"/>
  <c r="S25" i="11"/>
  <c r="V25" i="11" s="1"/>
  <c r="S24" i="11"/>
  <c r="V24" i="11" s="1"/>
  <c r="S23" i="11"/>
  <c r="V23" i="11" s="1"/>
  <c r="S22" i="11"/>
  <c r="V22" i="11" s="1"/>
  <c r="S21" i="11"/>
  <c r="V21" i="11" s="1"/>
  <c r="S20" i="11"/>
  <c r="V20" i="11" s="1"/>
  <c r="S19" i="11"/>
  <c r="V19" i="11" s="1"/>
  <c r="S18" i="11"/>
  <c r="V18" i="11" s="1"/>
  <c r="S17" i="11"/>
  <c r="V17" i="11" s="1"/>
  <c r="S16" i="11"/>
  <c r="V16" i="11" s="1"/>
  <c r="S15" i="11"/>
  <c r="V15" i="11" s="1"/>
  <c r="S14" i="11"/>
  <c r="V14" i="11" s="1"/>
  <c r="S13" i="11"/>
  <c r="S12" i="11"/>
  <c r="S11" i="11"/>
  <c r="S10" i="11"/>
  <c r="S9" i="11"/>
  <c r="S8" i="11"/>
  <c r="S7" i="11"/>
  <c r="S6" i="11"/>
  <c r="S5" i="11"/>
  <c r="S4" i="11"/>
  <c r="S3" i="11"/>
  <c r="S47" i="12"/>
  <c r="S46" i="12"/>
  <c r="S45" i="12"/>
  <c r="S44" i="12"/>
  <c r="S43" i="12"/>
  <c r="S42" i="12"/>
  <c r="S41" i="12"/>
  <c r="S40" i="12"/>
  <c r="S39" i="12"/>
  <c r="S38" i="12"/>
  <c r="S37" i="12"/>
  <c r="S36" i="12"/>
  <c r="S35" i="12"/>
  <c r="S34" i="12"/>
  <c r="S33" i="12"/>
  <c r="S32" i="12"/>
  <c r="S31" i="12"/>
  <c r="S30" i="12"/>
  <c r="S29" i="12"/>
  <c r="S28" i="12"/>
  <c r="S27" i="12"/>
  <c r="S26" i="12"/>
  <c r="S25" i="12"/>
  <c r="S24" i="12"/>
  <c r="S23" i="12"/>
  <c r="S22" i="12"/>
  <c r="S21" i="12"/>
  <c r="S20" i="12"/>
  <c r="S19" i="12"/>
  <c r="S18" i="12"/>
  <c r="S17" i="12"/>
  <c r="S16" i="12"/>
  <c r="S15" i="12"/>
  <c r="S14" i="12"/>
  <c r="S13" i="12"/>
  <c r="L23" i="14" s="1"/>
  <c r="S12" i="12"/>
  <c r="L22" i="14" s="1"/>
  <c r="S11" i="12"/>
  <c r="L21" i="14" s="1"/>
  <c r="S10" i="12"/>
  <c r="L20" i="14" s="1"/>
  <c r="S9" i="12"/>
  <c r="L19" i="14" s="1"/>
  <c r="S8" i="12"/>
  <c r="L18" i="14" s="1"/>
  <c r="S7" i="12"/>
  <c r="L17" i="14" s="1"/>
  <c r="S6" i="12"/>
  <c r="L16" i="14" s="1"/>
  <c r="S5" i="12"/>
  <c r="L15" i="14" s="1"/>
  <c r="S4" i="12"/>
  <c r="L14" i="14" s="1"/>
  <c r="S3" i="12"/>
  <c r="L13" i="14" s="1"/>
  <c r="B3" i="12"/>
  <c r="B13" i="14" s="1"/>
  <c r="L32" i="14" l="1"/>
  <c r="V11" i="11"/>
  <c r="L34" i="14"/>
  <c r="V13" i="11"/>
  <c r="L24" i="14"/>
  <c r="V3" i="11"/>
  <c r="L25" i="14"/>
  <c r="V4" i="11"/>
  <c r="L28" i="14"/>
  <c r="V7" i="11"/>
  <c r="L33" i="14"/>
  <c r="V12" i="11"/>
  <c r="L27" i="14"/>
  <c r="V6" i="11"/>
  <c r="L29" i="14"/>
  <c r="V8" i="11"/>
  <c r="L30" i="14"/>
  <c r="V9" i="11"/>
  <c r="L26" i="14"/>
  <c r="V5" i="11"/>
  <c r="L31" i="14"/>
  <c r="V10" i="11"/>
  <c r="L35" i="14"/>
  <c r="V3" i="10"/>
  <c r="L38" i="14"/>
  <c r="V6" i="10"/>
  <c r="L37" i="14"/>
  <c r="V5" i="10"/>
  <c r="L39" i="14"/>
  <c r="V7" i="10"/>
  <c r="L40" i="14"/>
  <c r="V8" i="10"/>
  <c r="L41" i="14"/>
  <c r="V9" i="10"/>
  <c r="L42" i="14"/>
  <c r="V10" i="10"/>
  <c r="L43" i="14"/>
  <c r="V11" i="10"/>
  <c r="L44" i="14"/>
  <c r="V12" i="10"/>
  <c r="L45" i="14"/>
  <c r="V13" i="10"/>
  <c r="L49" i="14"/>
  <c r="V6" i="9"/>
  <c r="L51" i="14"/>
  <c r="V8" i="9"/>
  <c r="L52" i="14"/>
  <c r="V9" i="9"/>
  <c r="L54" i="14"/>
  <c r="V11" i="9"/>
  <c r="L50" i="14"/>
  <c r="V7" i="9"/>
  <c r="L55" i="14"/>
  <c r="V12" i="9"/>
  <c r="L56" i="14"/>
  <c r="V13" i="9"/>
  <c r="L46" i="14"/>
  <c r="V3" i="9"/>
  <c r="L47" i="14"/>
  <c r="V4" i="9"/>
  <c r="L53" i="14"/>
  <c r="V10" i="9"/>
  <c r="L48" i="14"/>
  <c r="V5" i="9"/>
  <c r="L66" i="14"/>
  <c r="V12" i="8"/>
  <c r="L63" i="14"/>
  <c r="V9" i="8"/>
  <c r="L65" i="14"/>
  <c r="V11" i="8"/>
  <c r="L67" i="14"/>
  <c r="V13" i="8"/>
  <c r="L57" i="14"/>
  <c r="V3" i="8"/>
  <c r="L58" i="14"/>
  <c r="V4" i="8"/>
  <c r="L59" i="14"/>
  <c r="V5" i="8"/>
  <c r="L60" i="14"/>
  <c r="V6" i="8"/>
  <c r="L61" i="14"/>
  <c r="V7" i="8"/>
  <c r="L64" i="14"/>
  <c r="V10" i="8"/>
  <c r="L62" i="14"/>
  <c r="V8" i="8"/>
  <c r="L77" i="14"/>
  <c r="V12" i="7"/>
  <c r="L78" i="14"/>
  <c r="V13" i="7"/>
  <c r="L70" i="14"/>
  <c r="V5" i="7"/>
  <c r="L68" i="14"/>
  <c r="V3" i="7"/>
  <c r="L71" i="14"/>
  <c r="V6" i="7"/>
  <c r="L72" i="14"/>
  <c r="V7" i="7"/>
  <c r="L73" i="14"/>
  <c r="V8" i="7"/>
  <c r="L69" i="14"/>
  <c r="V4" i="7"/>
  <c r="L74" i="14"/>
  <c r="V9" i="7"/>
  <c r="L75" i="14"/>
  <c r="V10" i="7"/>
  <c r="L76" i="14"/>
  <c r="V11" i="7"/>
  <c r="L79" i="14"/>
  <c r="V3" i="6"/>
  <c r="L82" i="14"/>
  <c r="V6" i="6"/>
  <c r="L81" i="14"/>
  <c r="V5" i="6"/>
  <c r="L83" i="14"/>
  <c r="V7" i="6"/>
  <c r="L84" i="14"/>
  <c r="V8" i="6"/>
  <c r="L85" i="14"/>
  <c r="V9" i="6"/>
  <c r="L86" i="14"/>
  <c r="V10" i="6"/>
  <c r="L88" i="14"/>
  <c r="V12" i="6"/>
  <c r="L89" i="14"/>
  <c r="V13" i="6"/>
  <c r="L80" i="14"/>
  <c r="V4" i="6"/>
  <c r="L87" i="14"/>
  <c r="V11" i="6"/>
  <c r="L93" i="14"/>
  <c r="V6" i="5"/>
  <c r="L95" i="14"/>
  <c r="V8" i="5"/>
  <c r="L97" i="14"/>
  <c r="V10" i="5"/>
  <c r="L98" i="14"/>
  <c r="V11" i="5"/>
  <c r="L99" i="14"/>
  <c r="V12" i="5"/>
  <c r="L94" i="14"/>
  <c r="V7" i="5"/>
  <c r="L96" i="14"/>
  <c r="V9" i="5"/>
  <c r="L100" i="14"/>
  <c r="V13" i="5"/>
  <c r="L90" i="14"/>
  <c r="V3" i="5"/>
  <c r="L91" i="14"/>
  <c r="V4" i="5"/>
  <c r="L92" i="14"/>
  <c r="V5" i="5"/>
  <c r="L107" i="14"/>
  <c r="V9" i="4"/>
  <c r="L108" i="14"/>
  <c r="V10" i="4"/>
  <c r="L109" i="14"/>
  <c r="V11" i="4"/>
  <c r="L110" i="14"/>
  <c r="V12" i="4"/>
  <c r="L111" i="14"/>
  <c r="V13" i="4"/>
  <c r="L101" i="14"/>
  <c r="V3" i="4"/>
  <c r="L102" i="14"/>
  <c r="V4" i="4"/>
  <c r="L103" i="14"/>
  <c r="V5" i="4"/>
  <c r="L104" i="14"/>
  <c r="V6" i="4"/>
  <c r="L105" i="14"/>
  <c r="V7" i="4"/>
  <c r="L106" i="14"/>
  <c r="V8" i="4"/>
  <c r="L132" i="14"/>
  <c r="V12" i="13"/>
  <c r="L133" i="14"/>
  <c r="V13" i="13"/>
  <c r="L123" i="14"/>
  <c r="V3" i="13"/>
  <c r="L124" i="14"/>
  <c r="V4" i="13"/>
  <c r="L125" i="14"/>
  <c r="V5" i="13"/>
  <c r="L126" i="14"/>
  <c r="V6" i="13"/>
  <c r="L127" i="14"/>
  <c r="V7" i="13"/>
  <c r="L128" i="14"/>
  <c r="V8" i="13"/>
  <c r="L129" i="14"/>
  <c r="V9" i="13"/>
  <c r="L130" i="14"/>
  <c r="V10" i="13"/>
  <c r="L131" i="14"/>
  <c r="V11" i="13"/>
  <c r="S3" i="1"/>
  <c r="L2" i="14" s="1"/>
  <c r="B3" i="1"/>
  <c r="B2" i="14" s="1"/>
  <c r="O13" i="14" l="1"/>
  <c r="O14" i="14"/>
  <c r="O18" i="14"/>
  <c r="O23" i="14"/>
  <c r="O22" i="14"/>
  <c r="O20" i="14"/>
  <c r="O15" i="14"/>
  <c r="O21" i="14"/>
  <c r="O17" i="14"/>
  <c r="O16" i="14"/>
  <c r="O19" i="14"/>
  <c r="O31" i="14"/>
  <c r="O29" i="14"/>
  <c r="O26" i="14"/>
  <c r="O30" i="14"/>
  <c r="O34" i="14"/>
  <c r="O33" i="14"/>
  <c r="O28" i="14"/>
  <c r="O24" i="14"/>
  <c r="O27" i="14"/>
  <c r="O32" i="14"/>
  <c r="O25" i="14"/>
  <c r="O41" i="14"/>
  <c r="O42" i="14"/>
  <c r="O45" i="14"/>
  <c r="O37" i="14"/>
  <c r="O39" i="14"/>
  <c r="O44" i="14"/>
  <c r="O40" i="14"/>
  <c r="O35" i="14"/>
  <c r="O43" i="14"/>
  <c r="O38" i="14"/>
  <c r="O47" i="14"/>
  <c r="O46" i="14"/>
  <c r="O55" i="14"/>
  <c r="O51" i="14"/>
  <c r="O52" i="14"/>
  <c r="O50" i="14"/>
  <c r="O48" i="14"/>
  <c r="O56" i="14"/>
  <c r="O54" i="14"/>
  <c r="O53" i="14"/>
  <c r="O49" i="14"/>
  <c r="O64" i="14"/>
  <c r="O57" i="14"/>
  <c r="O60" i="14"/>
  <c r="O67" i="14"/>
  <c r="O66" i="14"/>
  <c r="O65" i="14"/>
  <c r="O61" i="14"/>
  <c r="O58" i="14"/>
  <c r="O63" i="14"/>
  <c r="O59" i="14"/>
  <c r="O62" i="14"/>
  <c r="O71" i="14"/>
  <c r="O72" i="14"/>
  <c r="O78" i="14"/>
  <c r="O70" i="14"/>
  <c r="O74" i="14"/>
  <c r="O68" i="14"/>
  <c r="O75" i="14"/>
  <c r="O69" i="14"/>
  <c r="O76" i="14"/>
  <c r="O73" i="14"/>
  <c r="O77" i="14"/>
  <c r="O88" i="14"/>
  <c r="O79" i="14"/>
  <c r="O89" i="14"/>
  <c r="O87" i="14"/>
  <c r="O81" i="14"/>
  <c r="O86" i="14"/>
  <c r="O80" i="14"/>
  <c r="O85" i="14"/>
  <c r="O82" i="14"/>
  <c r="O84" i="14"/>
  <c r="O83" i="14"/>
  <c r="O97" i="14"/>
  <c r="O95" i="14"/>
  <c r="O94" i="14"/>
  <c r="O91" i="14"/>
  <c r="O90" i="14"/>
  <c r="O96" i="14"/>
  <c r="O93" i="14"/>
  <c r="O92" i="14"/>
  <c r="O100" i="14"/>
  <c r="O98" i="14"/>
  <c r="O99" i="14"/>
  <c r="O111" i="14"/>
  <c r="O107" i="14"/>
  <c r="O108" i="14"/>
  <c r="O106" i="14"/>
  <c r="O105" i="14"/>
  <c r="O104" i="14"/>
  <c r="O102" i="14"/>
  <c r="O103" i="14"/>
  <c r="O101" i="14"/>
  <c r="O109" i="14"/>
  <c r="O110" i="14"/>
  <c r="O128" i="14"/>
  <c r="O125" i="14"/>
  <c r="O132" i="14"/>
  <c r="O127" i="14"/>
  <c r="O123" i="14"/>
  <c r="O124" i="14"/>
  <c r="O133" i="14"/>
  <c r="O131" i="14"/>
  <c r="O126" i="14"/>
  <c r="O130" i="14"/>
  <c r="O129" i="14"/>
  <c r="O2" i="14" l="1"/>
</calcChain>
</file>

<file path=xl/sharedStrings.xml><?xml version="1.0" encoding="utf-8"?>
<sst xmlns="http://schemas.openxmlformats.org/spreadsheetml/2006/main" count="375" uniqueCount="35">
  <si>
    <t>AIC</t>
  </si>
  <si>
    <t>SSE</t>
  </si>
  <si>
    <t>n</t>
  </si>
  <si>
    <t>Run</t>
  </si>
  <si>
    <r>
      <t>Kδ</t>
    </r>
    <r>
      <rPr>
        <sz val="8"/>
        <color rgb="FF222222"/>
        <rFont val="Aptos Narrow"/>
        <family val="2"/>
        <scheme val="minor"/>
      </rPr>
      <t>E</t>
    </r>
  </si>
  <si>
    <r>
      <t>δ</t>
    </r>
    <r>
      <rPr>
        <sz val="8"/>
        <color rgb="FF222222"/>
        <rFont val="Aptos Narrow"/>
        <family val="2"/>
        <scheme val="minor"/>
      </rPr>
      <t>E</t>
    </r>
  </si>
  <si>
    <t>τ</t>
  </si>
  <si>
    <t>a</t>
  </si>
  <si>
    <r>
      <t>d</t>
    </r>
    <r>
      <rPr>
        <sz val="8"/>
        <color rgb="FF222222"/>
        <rFont val="Aptos Narrow"/>
        <family val="2"/>
        <scheme val="minor"/>
      </rPr>
      <t>E</t>
    </r>
  </si>
  <si>
    <t>ξ</t>
  </si>
  <si>
    <t>c</t>
  </si>
  <si>
    <t>p</t>
  </si>
  <si>
    <t>T0</t>
  </si>
  <si>
    <t>β</t>
  </si>
  <si>
    <t>Fit Quantification</t>
  </si>
  <si>
    <t>Data</t>
  </si>
  <si>
    <t>DOF</t>
  </si>
  <si>
    <t>T Cell Efficacy</t>
  </si>
  <si>
    <t>CD8T Cell Dynamics</t>
  </si>
  <si>
    <t>Viral Dynamics</t>
  </si>
  <si>
    <t>Vsse</t>
  </si>
  <si>
    <t>CD8sse</t>
  </si>
  <si>
    <t xml:space="preserve"> </t>
  </si>
  <si>
    <t>n(V)</t>
  </si>
  <si>
    <t>n(CD8)</t>
  </si>
  <si>
    <t>CDsse</t>
  </si>
  <si>
    <t>VAIC</t>
  </si>
  <si>
    <t>CDAIC</t>
  </si>
  <si>
    <t>eta</t>
  </si>
  <si>
    <t>dE</t>
  </si>
  <si>
    <t>δ</t>
  </si>
  <si>
    <t>δE</t>
  </si>
  <si>
    <t>Kδ</t>
  </si>
  <si>
    <r>
      <rPr>
        <sz val="11"/>
        <color theme="1"/>
        <rFont val="Aptos Narrow"/>
        <family val="2"/>
      </rPr>
      <t>τ</t>
    </r>
    <r>
      <rPr>
        <sz val="11"/>
        <color theme="1"/>
        <rFont val="Aptos Narrow"/>
        <family val="2"/>
        <scheme val="minor"/>
      </rPr>
      <t>E</t>
    </r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</si>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</sst>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"/>
  </numFmts>
  <fonts count="6" x14ac:knownFonts="1">
    <font>
      <sz val="11"/>
      <color theme="1"/>
      <name val="Aptos Narrow"/>
      <family val="2"/>
      <scheme val="minor"/>
    </font>
    <font>
      <sz val="10"/>
      <color rgb="FF222222"/>
      <name val="Aptos Narrow"/>
      <family val="2"/>
      <scheme val="minor"/>
    </font>
    <font>
      <sz val="8"/>
      <color rgb="FF222222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3" borderId="5" xfId="0" applyFill="1" applyBorder="1"/>
    <xf numFmtId="0" fontId="0" fillId="3" borderId="9" xfId="0" applyFill="1" applyBorder="1"/>
    <xf numFmtId="0" fontId="0" fillId="4" borderId="5" xfId="0" applyFill="1" applyBorder="1"/>
    <xf numFmtId="0" fontId="0" fillId="4" borderId="10" xfId="0" applyFill="1" applyBorder="1"/>
    <xf numFmtId="2" fontId="0" fillId="0" borderId="12" xfId="0" applyNumberFormat="1" applyBorder="1"/>
    <xf numFmtId="0" fontId="0" fillId="0" borderId="13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 applyAlignment="1">
      <alignment horizontal="center" vertical="center"/>
    </xf>
    <xf numFmtId="0" fontId="0" fillId="2" borderId="4" xfId="0" applyFill="1" applyBorder="1"/>
    <xf numFmtId="2" fontId="0" fillId="0" borderId="0" xfId="0" applyNumberFormat="1"/>
    <xf numFmtId="0" fontId="0" fillId="0" borderId="10" xfId="0" applyBorder="1"/>
    <xf numFmtId="2" fontId="0" fillId="0" borderId="7" xfId="0" applyNumberFormat="1" applyBorder="1"/>
    <xf numFmtId="2" fontId="0" fillId="0" borderId="3" xfId="0" applyNumberForma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/>
    </xf>
    <xf numFmtId="164" fontId="1" fillId="4" borderId="14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15" xfId="0" applyBorder="1"/>
    <xf numFmtId="0" fontId="0" fillId="5" borderId="5" xfId="0" applyFill="1" applyBorder="1"/>
    <xf numFmtId="11" fontId="0" fillId="5" borderId="5" xfId="0" applyNumberFormat="1" applyFill="1" applyBorder="1"/>
    <xf numFmtId="2" fontId="0" fillId="0" borderId="13" xfId="0" applyNumberFormat="1" applyBorder="1"/>
    <xf numFmtId="0" fontId="4" fillId="0" borderId="3" xfId="0" applyFont="1" applyBorder="1"/>
    <xf numFmtId="0" fontId="4" fillId="0" borderId="0" xfId="0" applyFont="1"/>
    <xf numFmtId="0" fontId="4" fillId="0" borderId="7" xfId="0" applyFont="1" applyBorder="1"/>
    <xf numFmtId="0" fontId="4" fillId="0" borderId="2" xfId="0" applyFont="1" applyBorder="1"/>
    <xf numFmtId="11" fontId="0" fillId="4" borderId="5" xfId="0" applyNumberFormat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0" xfId="0" applyFont="1"/>
    <xf numFmtId="0" fontId="0" fillId="3" borderId="0" xfId="0" applyFill="1"/>
    <xf numFmtId="2" fontId="0" fillId="0" borderId="11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1" xfId="0" applyNumberFormat="1" applyBorder="1"/>
    <xf numFmtId="165" fontId="0" fillId="0" borderId="13" xfId="0" applyNumberFormat="1" applyBorder="1"/>
    <xf numFmtId="165" fontId="0" fillId="0" borderId="12" xfId="0" applyNumberFormat="1" applyBorder="1"/>
    <xf numFmtId="165" fontId="0" fillId="0" borderId="7" xfId="0" applyNumberFormat="1" applyBorder="1"/>
    <xf numFmtId="165" fontId="0" fillId="0" borderId="0" xfId="0" applyNumberFormat="1"/>
    <xf numFmtId="165" fontId="0" fillId="0" borderId="2" xfId="0" applyNumberFormat="1" applyBorder="1"/>
    <xf numFmtId="3" fontId="0" fillId="0" borderId="0" xfId="0" applyNumberFormat="1"/>
    <xf numFmtId="0" fontId="0" fillId="0" borderId="0" xfId="0" applyBorder="1"/>
    <xf numFmtId="0" fontId="0" fillId="0" borderId="14" xfId="0" applyBorder="1"/>
    <xf numFmtId="165" fontId="0" fillId="0" borderId="0" xfId="0" applyNumberFormat="1" applyFont="1"/>
    <xf numFmtId="165" fontId="0" fillId="0" borderId="3" xfId="0" applyNumberFormat="1" applyFont="1" applyBorder="1"/>
    <xf numFmtId="0" fontId="0" fillId="4" borderId="13" xfId="0" applyFill="1" applyBorder="1"/>
    <xf numFmtId="0" fontId="0" fillId="4" borderId="12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1" xfId="0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5" borderId="0" xfId="0" applyFill="1" applyBorder="1"/>
    <xf numFmtId="0" fontId="0" fillId="5" borderId="6" xfId="0" applyFill="1" applyBorder="1"/>
    <xf numFmtId="0" fontId="0" fillId="0" borderId="6" xfId="0" applyFont="1" applyBorder="1"/>
    <xf numFmtId="0" fontId="0" fillId="0" borderId="7" xfId="0" applyFont="1" applyBorder="1"/>
    <xf numFmtId="0" fontId="0" fillId="5" borderId="7" xfId="0" applyFill="1" applyBorder="1"/>
    <xf numFmtId="0" fontId="0" fillId="0" borderId="5" xfId="0" applyBorder="1"/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117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7E4F-27F8-4438-BE0F-0F4412B0064B}">
  <dimension ref="A1:Y81"/>
  <sheetViews>
    <sheetView tabSelected="1" zoomScaleNormal="100" workbookViewId="0">
      <selection activeCell="D31" sqref="D31"/>
    </sheetView>
  </sheetViews>
  <sheetFormatPr defaultRowHeight="15" x14ac:dyDescent="0.25"/>
  <cols>
    <col min="2" max="3" width="13.140625" bestFit="1" customWidth="1"/>
    <col min="21" max="21" width="11.5703125" customWidth="1"/>
  </cols>
  <sheetData>
    <row r="1" spans="1:25" ht="15.75" thickBot="1" x14ac:dyDescent="0.3">
      <c r="A1" s="16">
        <v>103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5"/>
      <c r="N1" s="50" t="s">
        <v>15</v>
      </c>
      <c r="O1" s="51"/>
      <c r="P1" s="52"/>
      <c r="Q1" s="50" t="s">
        <v>14</v>
      </c>
      <c r="R1" s="51"/>
      <c r="S1" s="51"/>
      <c r="T1" s="51"/>
      <c r="U1" s="51"/>
      <c r="V1" s="52"/>
    </row>
    <row r="2" spans="1:25" ht="15.75" thickBot="1" x14ac:dyDescent="0.3">
      <c r="A2" s="15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 t="s">
        <v>16</v>
      </c>
      <c r="N2" s="25" t="s">
        <v>23</v>
      </c>
      <c r="O2" s="26" t="s">
        <v>24</v>
      </c>
      <c r="P2" s="27" t="s">
        <v>2</v>
      </c>
      <c r="Q2" s="36" t="s">
        <v>20</v>
      </c>
      <c r="R2" s="36" t="s">
        <v>25</v>
      </c>
      <c r="S2" s="22" t="s">
        <v>1</v>
      </c>
      <c r="T2" s="15" t="s">
        <v>26</v>
      </c>
      <c r="U2" s="18" t="s">
        <v>27</v>
      </c>
      <c r="V2" s="17" t="s">
        <v>0</v>
      </c>
    </row>
    <row r="3" spans="1:25" ht="15.75" thickBot="1" x14ac:dyDescent="0.3">
      <c r="A3" s="16">
        <v>1</v>
      </c>
      <c r="B3" s="13">
        <f>0.000084375</f>
        <v>8.4375000000000004E-5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8">
        <v>1</v>
      </c>
      <c r="N3" s="15">
        <v>7</v>
      </c>
      <c r="O3" s="18">
        <v>7</v>
      </c>
      <c r="P3" s="17">
        <f>O3+N3</f>
        <v>14</v>
      </c>
      <c r="Q3" s="59">
        <v>3.0043389999999999</v>
      </c>
      <c r="R3" s="60">
        <v>1.8866000000000001</v>
      </c>
      <c r="S3" s="60">
        <f>Q3+R3</f>
        <v>4.8909389999999995</v>
      </c>
      <c r="T3" s="39">
        <f>N3*LN(Q3/N3)+2*M3</f>
        <v>-3.9209680039054993</v>
      </c>
      <c r="U3" s="14">
        <f>P3*LN(R3/P3)+2*M3</f>
        <v>-26.059934873342996</v>
      </c>
      <c r="V3" s="55">
        <f>P3*LN(S3/P3)+2*M3</f>
        <v>-12.723422280321341</v>
      </c>
    </row>
    <row r="4" spans="1:25" ht="15.75" thickBot="1" x14ac:dyDescent="0.3">
      <c r="A4" s="8">
        <v>2</v>
      </c>
      <c r="C4" s="12">
        <v>324062500</v>
      </c>
      <c r="E4" s="9"/>
      <c r="F4" s="7"/>
      <c r="J4" s="9"/>
      <c r="K4" s="7"/>
      <c r="L4" s="9"/>
      <c r="M4">
        <v>1</v>
      </c>
      <c r="N4" s="7">
        <v>7</v>
      </c>
      <c r="O4">
        <v>7</v>
      </c>
      <c r="P4" s="9">
        <f t="shared" ref="P4:P47" si="0">O4+N4</f>
        <v>14</v>
      </c>
      <c r="Q4" s="61">
        <v>2.7327517064174902</v>
      </c>
      <c r="R4" s="62">
        <v>1.4758650126417598</v>
      </c>
      <c r="S4" s="62">
        <f t="shared" ref="S4:S47" si="1">Q4+R4</f>
        <v>4.2086167190592505</v>
      </c>
      <c r="T4" s="23">
        <f t="shared" ref="T4:T47" si="2">N4*LN(Q4/N4)+2*M4</f>
        <v>-4.5842076750194902</v>
      </c>
      <c r="U4" s="56">
        <f t="shared" ref="U4:U47" si="3">P4*LN(R4/P4)+2*M4</f>
        <v>-29.497382874565773</v>
      </c>
      <c r="V4" s="57">
        <f t="shared" ref="V4:V47" si="4">P4*LN(S4/P4)+2*M4</f>
        <v>-14.826926286894214</v>
      </c>
    </row>
    <row r="5" spans="1:25" ht="15.75" thickBot="1" x14ac:dyDescent="0.3">
      <c r="A5" s="8">
        <v>3</v>
      </c>
      <c r="D5" s="12">
        <v>3.3195800039265998E-2</v>
      </c>
      <c r="E5" s="9"/>
      <c r="F5" s="7"/>
      <c r="J5" s="9"/>
      <c r="K5" s="7"/>
      <c r="L5" s="9"/>
      <c r="M5">
        <v>1</v>
      </c>
      <c r="N5" s="7">
        <v>7</v>
      </c>
      <c r="O5">
        <v>7</v>
      </c>
      <c r="P5" s="9">
        <f t="shared" si="0"/>
        <v>14</v>
      </c>
      <c r="Q5" s="61">
        <v>2.68937798142698</v>
      </c>
      <c r="R5" s="62">
        <v>1.84811832489082</v>
      </c>
      <c r="S5" s="62">
        <f t="shared" si="1"/>
        <v>4.5374963063178004</v>
      </c>
      <c r="T5" s="23">
        <f t="shared" si="2"/>
        <v>-4.6962015109532222</v>
      </c>
      <c r="U5" s="56">
        <f t="shared" si="3"/>
        <v>-26.348450617549126</v>
      </c>
      <c r="V5" s="57">
        <f t="shared" si="4"/>
        <v>-13.773547216829714</v>
      </c>
    </row>
    <row r="6" spans="1:25" ht="15.75" thickBot="1" x14ac:dyDescent="0.3">
      <c r="A6" s="8">
        <v>4</v>
      </c>
      <c r="E6" s="12">
        <v>11.0449995500221</v>
      </c>
      <c r="F6" s="7"/>
      <c r="J6" s="9"/>
      <c r="K6" s="7"/>
      <c r="L6" s="9"/>
      <c r="M6">
        <v>1</v>
      </c>
      <c r="N6" s="7">
        <v>7</v>
      </c>
      <c r="O6">
        <v>7</v>
      </c>
      <c r="P6" s="9">
        <f t="shared" si="0"/>
        <v>14</v>
      </c>
      <c r="Q6" s="61">
        <v>2.8739433905644001</v>
      </c>
      <c r="R6" s="62">
        <v>1.8853804648518602</v>
      </c>
      <c r="S6" s="62">
        <f t="shared" si="1"/>
        <v>4.7593238554162607</v>
      </c>
      <c r="T6" s="23">
        <f t="shared" si="2"/>
        <v>-4.2315754107747106</v>
      </c>
      <c r="U6" s="56">
        <f t="shared" si="3"/>
        <v>-26.068987673498228</v>
      </c>
      <c r="V6" s="57">
        <f t="shared" si="4"/>
        <v>-13.105324061002619</v>
      </c>
    </row>
    <row r="7" spans="1:25" ht="15.75" thickBot="1" x14ac:dyDescent="0.3">
      <c r="A7" s="8">
        <v>5</v>
      </c>
      <c r="B7" s="13">
        <v>1.6589502510052601E-4</v>
      </c>
      <c r="C7" s="12">
        <v>169768750.58375299</v>
      </c>
      <c r="E7" s="9"/>
      <c r="F7" s="7"/>
      <c r="J7" s="9"/>
      <c r="K7" s="7"/>
      <c r="L7" s="9"/>
      <c r="M7">
        <v>2</v>
      </c>
      <c r="N7" s="7">
        <v>7</v>
      </c>
      <c r="O7">
        <v>7</v>
      </c>
      <c r="P7" s="9">
        <f t="shared" si="0"/>
        <v>14</v>
      </c>
      <c r="Q7" s="61">
        <v>2.1194880491028401</v>
      </c>
      <c r="R7" s="62">
        <v>0.70621650069641206</v>
      </c>
      <c r="S7" s="62">
        <f t="shared" si="1"/>
        <v>2.8257045497992523</v>
      </c>
      <c r="T7" s="23">
        <f t="shared" si="2"/>
        <v>-4.3631490306429956</v>
      </c>
      <c r="U7" s="56">
        <f t="shared" si="3"/>
        <v>-37.816470638655389</v>
      </c>
      <c r="V7" s="57">
        <f t="shared" si="4"/>
        <v>-18.40419437133329</v>
      </c>
    </row>
    <row r="8" spans="1:25" ht="15.75" thickBot="1" x14ac:dyDescent="0.3">
      <c r="A8" s="8">
        <v>6</v>
      </c>
      <c r="B8" s="13">
        <v>2.0225026383361301E-4</v>
      </c>
      <c r="D8" s="12">
        <v>1.6219843069765399E-2</v>
      </c>
      <c r="E8" s="9"/>
      <c r="F8" s="7"/>
      <c r="J8" s="9"/>
      <c r="K8" s="7"/>
      <c r="L8" s="9"/>
      <c r="M8">
        <v>2</v>
      </c>
      <c r="N8" s="7">
        <v>7</v>
      </c>
      <c r="O8">
        <v>7</v>
      </c>
      <c r="P8" s="9">
        <f t="shared" si="0"/>
        <v>14</v>
      </c>
      <c r="Q8" s="61">
        <v>1.7843573502374099</v>
      </c>
      <c r="R8" s="62">
        <v>1.8778783539705501</v>
      </c>
      <c r="S8" s="62">
        <f t="shared" si="1"/>
        <v>3.6622357042079603</v>
      </c>
      <c r="T8" s="23">
        <f t="shared" si="2"/>
        <v>-5.5679627856925649</v>
      </c>
      <c r="U8" s="56">
        <f t="shared" si="3"/>
        <v>-24.124806152389983</v>
      </c>
      <c r="V8" s="57">
        <f t="shared" si="4"/>
        <v>-14.773769287693259</v>
      </c>
    </row>
    <row r="9" spans="1:25" ht="15.75" thickBot="1" x14ac:dyDescent="0.3">
      <c r="A9" s="8">
        <v>7</v>
      </c>
      <c r="B9" s="13">
        <f>0.0000804092713006598</f>
        <v>8.0409271300659803E-5</v>
      </c>
      <c r="E9" s="12">
        <v>12.313381560689701</v>
      </c>
      <c r="F9" s="7"/>
      <c r="J9" s="9"/>
      <c r="K9" s="7"/>
      <c r="L9" s="9"/>
      <c r="M9">
        <v>2</v>
      </c>
      <c r="N9" s="7">
        <v>7</v>
      </c>
      <c r="O9">
        <v>7</v>
      </c>
      <c r="P9" s="9">
        <f t="shared" si="0"/>
        <v>14</v>
      </c>
      <c r="Q9" s="61">
        <v>2.7440581121498302</v>
      </c>
      <c r="R9" s="62">
        <v>1.83177864971302</v>
      </c>
      <c r="S9" s="62">
        <f t="shared" si="1"/>
        <v>4.5758367618628499</v>
      </c>
      <c r="T9" s="23">
        <f t="shared" si="2"/>
        <v>-2.5553058306312826</v>
      </c>
      <c r="U9" s="56">
        <f t="shared" si="3"/>
        <v>-24.472778530778839</v>
      </c>
      <c r="V9" s="57">
        <f t="shared" si="4"/>
        <v>-11.655748483814296</v>
      </c>
    </row>
    <row r="10" spans="1:25" ht="15.75" thickBot="1" x14ac:dyDescent="0.3">
      <c r="A10" s="8">
        <v>8</v>
      </c>
      <c r="C10" s="12">
        <f>330873585</f>
        <v>330873585</v>
      </c>
      <c r="E10" s="12">
        <f>11.6302055</f>
        <v>11.630205500000001</v>
      </c>
      <c r="F10" s="7"/>
      <c r="J10" s="9"/>
      <c r="K10" s="7"/>
      <c r="L10" s="9"/>
      <c r="M10">
        <v>2</v>
      </c>
      <c r="N10" s="7">
        <v>7</v>
      </c>
      <c r="O10">
        <v>7</v>
      </c>
      <c r="P10" s="9">
        <f t="shared" si="0"/>
        <v>14</v>
      </c>
      <c r="Q10" s="61">
        <v>2.5746607391835399</v>
      </c>
      <c r="R10" s="62">
        <v>1.4892494210298601</v>
      </c>
      <c r="S10" s="62">
        <f t="shared" si="1"/>
        <v>4.0639101602133998</v>
      </c>
      <c r="T10" s="23">
        <f t="shared" si="2"/>
        <v>-3.0013466277511665</v>
      </c>
      <c r="U10" s="56">
        <f t="shared" si="3"/>
        <v>-27.37099113196896</v>
      </c>
      <c r="V10" s="57">
        <f t="shared" si="4"/>
        <v>-13.316764161621784</v>
      </c>
      <c r="Y10" s="64"/>
    </row>
    <row r="11" spans="1:25" ht="15.75" thickBot="1" x14ac:dyDescent="0.3">
      <c r="A11" s="8">
        <v>9</v>
      </c>
      <c r="D11" s="12">
        <v>3.3838760000000002E-2</v>
      </c>
      <c r="E11" s="12">
        <v>11.60140535</v>
      </c>
      <c r="F11" s="7"/>
      <c r="J11" s="9"/>
      <c r="K11" s="7"/>
      <c r="L11" s="9"/>
      <c r="M11">
        <v>2</v>
      </c>
      <c r="N11" s="7">
        <v>7</v>
      </c>
      <c r="O11">
        <v>7</v>
      </c>
      <c r="P11" s="9">
        <f t="shared" si="0"/>
        <v>14</v>
      </c>
      <c r="Q11" s="61">
        <v>2.5271658515788</v>
      </c>
      <c r="R11" s="62">
        <v>1.8227118110377902</v>
      </c>
      <c r="S11" s="62">
        <f t="shared" si="1"/>
        <v>4.3498776626165903</v>
      </c>
      <c r="T11" s="23">
        <f t="shared" si="2"/>
        <v>-3.1316818369645478</v>
      </c>
      <c r="U11" s="56">
        <f t="shared" si="3"/>
        <v>-24.542247039872144</v>
      </c>
      <c r="V11" s="57">
        <f t="shared" si="4"/>
        <v>-12.364734518251783</v>
      </c>
    </row>
    <row r="12" spans="1:25" ht="15.75" thickBot="1" x14ac:dyDescent="0.3">
      <c r="A12" s="8">
        <v>10</v>
      </c>
      <c r="B12" s="13">
        <f>0.000282571902</f>
        <v>2.8257190199999999E-4</v>
      </c>
      <c r="C12" s="12">
        <f>96963308.3</f>
        <v>96963308.299999997</v>
      </c>
      <c r="E12" s="12">
        <v>6.49473886</v>
      </c>
      <c r="F12" s="7"/>
      <c r="J12" s="9"/>
      <c r="K12" s="7"/>
      <c r="L12" s="9"/>
      <c r="M12">
        <v>3</v>
      </c>
      <c r="N12" s="7">
        <v>7</v>
      </c>
      <c r="O12">
        <v>7</v>
      </c>
      <c r="P12" s="9">
        <f t="shared" si="0"/>
        <v>14</v>
      </c>
      <c r="Q12" s="61">
        <v>1.9232326971111899</v>
      </c>
      <c r="R12" s="67">
        <v>0.403919127161534</v>
      </c>
      <c r="S12" s="67">
        <f t="shared" si="1"/>
        <v>2.327151824272724</v>
      </c>
      <c r="T12" s="23">
        <f t="shared" si="2"/>
        <v>-3.0433187770194898</v>
      </c>
      <c r="U12" s="56">
        <f t="shared" si="3"/>
        <v>-43.638371033555181</v>
      </c>
      <c r="V12" s="57">
        <f t="shared" si="4"/>
        <v>-19.121770838995609</v>
      </c>
    </row>
    <row r="13" spans="1:25" ht="15.75" thickBot="1" x14ac:dyDescent="0.3">
      <c r="A13" s="3">
        <v>11</v>
      </c>
      <c r="B13" s="13">
        <f>0.000425749845</f>
        <v>4.2574984499999999E-4</v>
      </c>
      <c r="C13" s="5"/>
      <c r="D13" s="12">
        <f>0.0085626793</f>
        <v>8.5626793000000007E-3</v>
      </c>
      <c r="E13" s="12">
        <v>5.9664744399999998</v>
      </c>
      <c r="F13" s="2"/>
      <c r="G13" s="5"/>
      <c r="H13" s="5"/>
      <c r="I13" s="5"/>
      <c r="J13" s="4"/>
      <c r="K13" s="2"/>
      <c r="L13" s="4"/>
      <c r="M13" s="5">
        <v>3</v>
      </c>
      <c r="N13" s="2">
        <v>7</v>
      </c>
      <c r="O13" s="5">
        <v>7</v>
      </c>
      <c r="P13" s="4">
        <f t="shared" si="0"/>
        <v>14</v>
      </c>
      <c r="Q13" s="68">
        <v>1.39737638209479</v>
      </c>
      <c r="R13" s="63">
        <v>1.9517975993626799</v>
      </c>
      <c r="S13" s="63">
        <f t="shared" si="1"/>
        <v>3.3491739814574699</v>
      </c>
      <c r="T13" s="23">
        <f t="shared" si="2"/>
        <v>-5.2791957836767196</v>
      </c>
      <c r="U13" s="56">
        <f t="shared" si="3"/>
        <v>-21.584291501921061</v>
      </c>
      <c r="V13" s="57">
        <f t="shared" si="4"/>
        <v>-14.024810216342292</v>
      </c>
    </row>
    <row r="14" spans="1:25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8">
        <v>1</v>
      </c>
      <c r="N14" s="15">
        <v>7</v>
      </c>
      <c r="O14" s="18">
        <v>7</v>
      </c>
      <c r="P14" s="17">
        <f t="shared" si="0"/>
        <v>14</v>
      </c>
      <c r="Q14" s="15"/>
      <c r="R14" s="18"/>
      <c r="S14" s="18">
        <f t="shared" si="1"/>
        <v>0</v>
      </c>
      <c r="T14" s="39" t="e">
        <f t="shared" si="2"/>
        <v>#NUM!</v>
      </c>
      <c r="U14" s="14" t="e">
        <f t="shared" si="3"/>
        <v>#NUM!</v>
      </c>
      <c r="V14" s="55" t="e">
        <f t="shared" si="4"/>
        <v>#NUM!</v>
      </c>
    </row>
    <row r="15" spans="1:25" ht="15.75" thickBot="1" x14ac:dyDescent="0.3">
      <c r="A15" s="8">
        <v>13</v>
      </c>
      <c r="E15" s="9"/>
      <c r="F15" s="7"/>
      <c r="G15" s="10"/>
      <c r="J15" s="9"/>
      <c r="K15" s="7"/>
      <c r="L15" s="9"/>
      <c r="M15">
        <v>1</v>
      </c>
      <c r="N15" s="7">
        <v>7</v>
      </c>
      <c r="O15">
        <v>7</v>
      </c>
      <c r="P15" s="9">
        <f t="shared" si="0"/>
        <v>14</v>
      </c>
      <c r="Q15" s="7"/>
      <c r="S15">
        <f t="shared" si="1"/>
        <v>0</v>
      </c>
      <c r="T15" s="23" t="e">
        <f t="shared" si="2"/>
        <v>#NUM!</v>
      </c>
      <c r="U15" s="56" t="e">
        <f t="shared" si="3"/>
        <v>#NUM!</v>
      </c>
      <c r="V15" s="57" t="e">
        <f t="shared" si="4"/>
        <v>#NUM!</v>
      </c>
    </row>
    <row r="16" spans="1:25" ht="15.75" thickBot="1" x14ac:dyDescent="0.3">
      <c r="A16" s="8">
        <v>14</v>
      </c>
      <c r="E16" s="9"/>
      <c r="F16" s="7"/>
      <c r="H16" s="10"/>
      <c r="J16" s="9"/>
      <c r="K16" s="7"/>
      <c r="L16" s="9"/>
      <c r="M16">
        <v>1</v>
      </c>
      <c r="N16" s="7">
        <v>7</v>
      </c>
      <c r="O16">
        <v>7</v>
      </c>
      <c r="P16" s="9">
        <f t="shared" si="0"/>
        <v>14</v>
      </c>
      <c r="Q16" s="7"/>
      <c r="S16">
        <f t="shared" si="1"/>
        <v>0</v>
      </c>
      <c r="T16" s="23" t="e">
        <f t="shared" si="2"/>
        <v>#NUM!</v>
      </c>
      <c r="U16" s="56" t="e">
        <f t="shared" si="3"/>
        <v>#NUM!</v>
      </c>
      <c r="V16" s="57" t="e">
        <f t="shared" si="4"/>
        <v>#NUM!</v>
      </c>
    </row>
    <row r="17" spans="1:22" ht="15.75" thickBot="1" x14ac:dyDescent="0.3">
      <c r="A17" s="8">
        <v>15</v>
      </c>
      <c r="E17" s="9"/>
      <c r="F17" s="7"/>
      <c r="I17" s="10"/>
      <c r="J17" s="9"/>
      <c r="K17" s="7"/>
      <c r="L17" s="9"/>
      <c r="M17">
        <v>1</v>
      </c>
      <c r="N17" s="7">
        <v>7</v>
      </c>
      <c r="O17">
        <v>7</v>
      </c>
      <c r="P17" s="9">
        <f t="shared" si="0"/>
        <v>14</v>
      </c>
      <c r="Q17" s="7"/>
      <c r="S17">
        <f t="shared" si="1"/>
        <v>0</v>
      </c>
      <c r="T17" s="23" t="e">
        <f t="shared" si="2"/>
        <v>#NUM!</v>
      </c>
      <c r="U17" s="56" t="e">
        <f t="shared" si="3"/>
        <v>#NUM!</v>
      </c>
      <c r="V17" s="57" t="e">
        <f t="shared" si="4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>
        <v>1</v>
      </c>
      <c r="N18" s="7">
        <v>7</v>
      </c>
      <c r="O18">
        <v>7</v>
      </c>
      <c r="P18" s="9">
        <f t="shared" si="0"/>
        <v>14</v>
      </c>
      <c r="Q18" s="7"/>
      <c r="S18">
        <f t="shared" si="1"/>
        <v>0</v>
      </c>
      <c r="T18" s="23" t="e">
        <f t="shared" si="2"/>
        <v>#NUM!</v>
      </c>
      <c r="U18" s="56" t="e">
        <f t="shared" si="3"/>
        <v>#NUM!</v>
      </c>
      <c r="V18" s="57" t="e">
        <f t="shared" si="4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>
        <v>2</v>
      </c>
      <c r="N19" s="7">
        <v>7</v>
      </c>
      <c r="O19">
        <v>7</v>
      </c>
      <c r="P19" s="9">
        <f t="shared" si="0"/>
        <v>14</v>
      </c>
      <c r="Q19" s="7"/>
      <c r="S19">
        <f t="shared" si="1"/>
        <v>0</v>
      </c>
      <c r="T19" s="23" t="e">
        <f t="shared" si="2"/>
        <v>#NUM!</v>
      </c>
      <c r="U19" s="56" t="e">
        <f t="shared" si="3"/>
        <v>#NUM!</v>
      </c>
      <c r="V19" s="57" t="e">
        <f t="shared" si="4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>
        <v>2</v>
      </c>
      <c r="N20" s="7">
        <v>7</v>
      </c>
      <c r="O20">
        <v>7</v>
      </c>
      <c r="P20" s="9">
        <f t="shared" si="0"/>
        <v>14</v>
      </c>
      <c r="Q20" s="7"/>
      <c r="S20">
        <f t="shared" si="1"/>
        <v>0</v>
      </c>
      <c r="T20" s="23" t="e">
        <f t="shared" si="2"/>
        <v>#NUM!</v>
      </c>
      <c r="U20" s="56" t="e">
        <f t="shared" si="3"/>
        <v>#NUM!</v>
      </c>
      <c r="V20" s="57" t="e">
        <f t="shared" si="4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>
        <v>2</v>
      </c>
      <c r="N21" s="7">
        <v>7</v>
      </c>
      <c r="O21">
        <v>7</v>
      </c>
      <c r="P21" s="9">
        <f t="shared" si="0"/>
        <v>14</v>
      </c>
      <c r="Q21" s="7"/>
      <c r="S21">
        <f t="shared" si="1"/>
        <v>0</v>
      </c>
      <c r="T21" s="23" t="e">
        <f t="shared" si="2"/>
        <v>#NUM!</v>
      </c>
      <c r="U21" s="56" t="e">
        <f t="shared" si="3"/>
        <v>#NUM!</v>
      </c>
      <c r="V21" s="57" t="e">
        <f t="shared" si="4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>
        <v>2</v>
      </c>
      <c r="N22" s="7">
        <v>7</v>
      </c>
      <c r="O22">
        <v>7</v>
      </c>
      <c r="P22" s="9">
        <f t="shared" si="0"/>
        <v>14</v>
      </c>
      <c r="Q22" s="7"/>
      <c r="S22">
        <f t="shared" si="1"/>
        <v>0</v>
      </c>
      <c r="T22" s="23" t="e">
        <f t="shared" si="2"/>
        <v>#NUM!</v>
      </c>
      <c r="U22" s="56" t="e">
        <f t="shared" si="3"/>
        <v>#NUM!</v>
      </c>
      <c r="V22" s="57" t="e">
        <f t="shared" si="4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>
        <v>2</v>
      </c>
      <c r="N23" s="7">
        <v>7</v>
      </c>
      <c r="O23">
        <v>7</v>
      </c>
      <c r="P23" s="9">
        <f t="shared" si="0"/>
        <v>14</v>
      </c>
      <c r="Q23" s="7"/>
      <c r="S23">
        <f t="shared" si="1"/>
        <v>0</v>
      </c>
      <c r="T23" s="23" t="e">
        <f t="shared" si="2"/>
        <v>#NUM!</v>
      </c>
      <c r="U23" s="56" t="e">
        <f t="shared" si="3"/>
        <v>#NUM!</v>
      </c>
      <c r="V23" s="57" t="e">
        <f t="shared" si="4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>
        <v>2</v>
      </c>
      <c r="N24" s="7">
        <v>7</v>
      </c>
      <c r="O24">
        <v>7</v>
      </c>
      <c r="P24" s="9">
        <f t="shared" si="0"/>
        <v>14</v>
      </c>
      <c r="Q24" s="7"/>
      <c r="S24">
        <f t="shared" si="1"/>
        <v>0</v>
      </c>
      <c r="T24" s="23" t="e">
        <f t="shared" si="2"/>
        <v>#NUM!</v>
      </c>
      <c r="U24" s="56" t="e">
        <f t="shared" si="3"/>
        <v>#NUM!</v>
      </c>
      <c r="V24" s="57" t="e">
        <f t="shared" si="4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>
        <v>2</v>
      </c>
      <c r="N25" s="7">
        <v>7</v>
      </c>
      <c r="O25">
        <v>7</v>
      </c>
      <c r="P25" s="9">
        <f t="shared" si="0"/>
        <v>14</v>
      </c>
      <c r="Q25" s="7"/>
      <c r="S25">
        <f t="shared" si="1"/>
        <v>0</v>
      </c>
      <c r="T25" s="23" t="e">
        <f t="shared" si="2"/>
        <v>#NUM!</v>
      </c>
      <c r="U25" s="56" t="e">
        <f t="shared" si="3"/>
        <v>#NUM!</v>
      </c>
      <c r="V25" s="57" t="e">
        <f t="shared" si="4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>
        <v>2</v>
      </c>
      <c r="N26" s="7">
        <v>7</v>
      </c>
      <c r="O26">
        <v>7</v>
      </c>
      <c r="P26" s="9">
        <f t="shared" si="0"/>
        <v>14</v>
      </c>
      <c r="Q26" s="7"/>
      <c r="S26">
        <f t="shared" si="1"/>
        <v>0</v>
      </c>
      <c r="T26" s="23" t="e">
        <f t="shared" si="2"/>
        <v>#NUM!</v>
      </c>
      <c r="U26" s="56" t="e">
        <f t="shared" si="3"/>
        <v>#NUM!</v>
      </c>
      <c r="V26" s="57" t="e">
        <f t="shared" si="4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>
        <v>2</v>
      </c>
      <c r="N27" s="7">
        <v>7</v>
      </c>
      <c r="O27">
        <v>7</v>
      </c>
      <c r="P27" s="9">
        <f t="shared" si="0"/>
        <v>14</v>
      </c>
      <c r="Q27" s="7"/>
      <c r="S27">
        <f t="shared" si="1"/>
        <v>0</v>
      </c>
      <c r="T27" s="23" t="e">
        <f t="shared" si="2"/>
        <v>#NUM!</v>
      </c>
      <c r="U27" s="56" t="e">
        <f t="shared" si="3"/>
        <v>#NUM!</v>
      </c>
      <c r="V27" s="57" t="e">
        <f t="shared" si="4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>
        <v>2</v>
      </c>
      <c r="N28" s="7">
        <v>7</v>
      </c>
      <c r="O28">
        <v>7</v>
      </c>
      <c r="P28" s="9">
        <f t="shared" si="0"/>
        <v>14</v>
      </c>
      <c r="Q28" s="7"/>
      <c r="S28">
        <f t="shared" si="1"/>
        <v>0</v>
      </c>
      <c r="T28" s="23" t="e">
        <f t="shared" si="2"/>
        <v>#NUM!</v>
      </c>
      <c r="U28" s="56" t="e">
        <f t="shared" si="3"/>
        <v>#NUM!</v>
      </c>
      <c r="V28" s="57" t="e">
        <f t="shared" si="4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>
        <v>3</v>
      </c>
      <c r="N29" s="7">
        <v>7</v>
      </c>
      <c r="O29">
        <v>7</v>
      </c>
      <c r="P29" s="9">
        <f t="shared" si="0"/>
        <v>14</v>
      </c>
      <c r="Q29" s="7"/>
      <c r="S29">
        <f t="shared" si="1"/>
        <v>0</v>
      </c>
      <c r="T29" s="23" t="e">
        <f t="shared" si="2"/>
        <v>#NUM!</v>
      </c>
      <c r="U29" s="56" t="e">
        <f t="shared" si="3"/>
        <v>#NUM!</v>
      </c>
      <c r="V29" s="57" t="e">
        <f t="shared" si="4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>
        <v>3</v>
      </c>
      <c r="N30" s="7">
        <v>7</v>
      </c>
      <c r="O30">
        <v>7</v>
      </c>
      <c r="P30" s="9">
        <f t="shared" si="0"/>
        <v>14</v>
      </c>
      <c r="Q30" s="7"/>
      <c r="S30">
        <f t="shared" si="1"/>
        <v>0</v>
      </c>
      <c r="T30" s="23" t="e">
        <f t="shared" si="2"/>
        <v>#NUM!</v>
      </c>
      <c r="U30" s="56" t="e">
        <f t="shared" si="3"/>
        <v>#NUM!</v>
      </c>
      <c r="V30" s="57" t="e">
        <f t="shared" si="4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>
        <v>3</v>
      </c>
      <c r="N31" s="7">
        <v>7</v>
      </c>
      <c r="O31">
        <v>7</v>
      </c>
      <c r="P31" s="9">
        <f t="shared" si="0"/>
        <v>14</v>
      </c>
      <c r="Q31" s="7"/>
      <c r="S31">
        <f t="shared" si="1"/>
        <v>0</v>
      </c>
      <c r="T31" s="23" t="e">
        <f t="shared" si="2"/>
        <v>#NUM!</v>
      </c>
      <c r="U31" s="56" t="e">
        <f t="shared" si="3"/>
        <v>#NUM!</v>
      </c>
      <c r="V31" s="57" t="e">
        <f t="shared" si="4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>
        <v>3</v>
      </c>
      <c r="N32" s="7">
        <v>7</v>
      </c>
      <c r="O32">
        <v>7</v>
      </c>
      <c r="P32" s="9">
        <f t="shared" si="0"/>
        <v>14</v>
      </c>
      <c r="Q32" s="7"/>
      <c r="S32">
        <f t="shared" si="1"/>
        <v>0</v>
      </c>
      <c r="T32" s="23" t="e">
        <f t="shared" si="2"/>
        <v>#NUM!</v>
      </c>
      <c r="U32" s="56" t="e">
        <f t="shared" si="3"/>
        <v>#NUM!</v>
      </c>
      <c r="V32" s="57" t="e">
        <f t="shared" si="4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>
        <v>3</v>
      </c>
      <c r="N33" s="7">
        <v>7</v>
      </c>
      <c r="O33">
        <v>7</v>
      </c>
      <c r="P33" s="9">
        <f t="shared" si="0"/>
        <v>14</v>
      </c>
      <c r="Q33" s="7"/>
      <c r="S33">
        <f t="shared" si="1"/>
        <v>0</v>
      </c>
      <c r="T33" s="23" t="e">
        <f t="shared" si="2"/>
        <v>#NUM!</v>
      </c>
      <c r="U33" s="56" t="e">
        <f t="shared" si="3"/>
        <v>#NUM!</v>
      </c>
      <c r="V33" s="57" t="e">
        <f t="shared" si="4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>
        <v>3</v>
      </c>
      <c r="N34" s="7">
        <v>7</v>
      </c>
      <c r="O34">
        <v>7</v>
      </c>
      <c r="P34" s="9">
        <f t="shared" si="0"/>
        <v>14</v>
      </c>
      <c r="Q34" s="7"/>
      <c r="S34">
        <f t="shared" si="1"/>
        <v>0</v>
      </c>
      <c r="T34" s="23" t="e">
        <f t="shared" si="2"/>
        <v>#NUM!</v>
      </c>
      <c r="U34" s="56" t="e">
        <f t="shared" si="3"/>
        <v>#NUM!</v>
      </c>
      <c r="V34" s="57" t="e">
        <f t="shared" si="4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>
        <v>3</v>
      </c>
      <c r="N35" s="7">
        <v>7</v>
      </c>
      <c r="O35">
        <v>7</v>
      </c>
      <c r="P35" s="9">
        <f t="shared" si="0"/>
        <v>14</v>
      </c>
      <c r="Q35" s="7"/>
      <c r="S35">
        <f t="shared" si="1"/>
        <v>0</v>
      </c>
      <c r="T35" s="23" t="e">
        <f t="shared" si="2"/>
        <v>#NUM!</v>
      </c>
      <c r="U35" s="56" t="e">
        <f t="shared" si="3"/>
        <v>#NUM!</v>
      </c>
      <c r="V35" s="57" t="e">
        <f t="shared" si="4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>
        <v>3</v>
      </c>
      <c r="N36" s="7">
        <v>7</v>
      </c>
      <c r="O36">
        <v>7</v>
      </c>
      <c r="P36" s="9">
        <f t="shared" si="0"/>
        <v>14</v>
      </c>
      <c r="Q36" s="7"/>
      <c r="S36">
        <f t="shared" si="1"/>
        <v>0</v>
      </c>
      <c r="T36" s="23" t="e">
        <f t="shared" si="2"/>
        <v>#NUM!</v>
      </c>
      <c r="U36" s="56" t="e">
        <f t="shared" si="3"/>
        <v>#NUM!</v>
      </c>
      <c r="V36" s="57" t="e">
        <f t="shared" si="4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>
        <v>3</v>
      </c>
      <c r="N37" s="7">
        <v>7</v>
      </c>
      <c r="O37">
        <v>7</v>
      </c>
      <c r="P37" s="9">
        <f t="shared" si="0"/>
        <v>14</v>
      </c>
      <c r="Q37" s="7"/>
      <c r="S37">
        <f t="shared" si="1"/>
        <v>0</v>
      </c>
      <c r="T37" s="23" t="e">
        <f t="shared" si="2"/>
        <v>#NUM!</v>
      </c>
      <c r="U37" s="56" t="e">
        <f t="shared" si="3"/>
        <v>#NUM!</v>
      </c>
      <c r="V37" s="57" t="e">
        <f t="shared" si="4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>
        <v>3</v>
      </c>
      <c r="N38" s="7">
        <v>7</v>
      </c>
      <c r="O38">
        <v>7</v>
      </c>
      <c r="P38" s="9">
        <f t="shared" si="0"/>
        <v>14</v>
      </c>
      <c r="Q38" s="7"/>
      <c r="S38">
        <f t="shared" si="1"/>
        <v>0</v>
      </c>
      <c r="T38" s="23" t="e">
        <f t="shared" si="2"/>
        <v>#NUM!</v>
      </c>
      <c r="U38" s="56" t="e">
        <f t="shared" si="3"/>
        <v>#NUM!</v>
      </c>
      <c r="V38" s="57" t="e">
        <f t="shared" si="4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>
        <v>4</v>
      </c>
      <c r="N39" s="7">
        <v>7</v>
      </c>
      <c r="O39">
        <v>7</v>
      </c>
      <c r="P39" s="9">
        <f t="shared" si="0"/>
        <v>14</v>
      </c>
      <c r="Q39" s="7"/>
      <c r="S39">
        <f t="shared" si="1"/>
        <v>0</v>
      </c>
      <c r="T39" s="23" t="e">
        <f t="shared" si="2"/>
        <v>#NUM!</v>
      </c>
      <c r="U39" s="56" t="e">
        <f t="shared" si="3"/>
        <v>#NUM!</v>
      </c>
      <c r="V39" s="57" t="e">
        <f t="shared" si="4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>
        <v>4</v>
      </c>
      <c r="N40" s="7">
        <v>7</v>
      </c>
      <c r="O40">
        <v>7</v>
      </c>
      <c r="P40" s="9">
        <f t="shared" si="0"/>
        <v>14</v>
      </c>
      <c r="Q40" s="7"/>
      <c r="S40">
        <f t="shared" si="1"/>
        <v>0</v>
      </c>
      <c r="T40" s="23" t="e">
        <f t="shared" si="2"/>
        <v>#NUM!</v>
      </c>
      <c r="U40" s="56" t="e">
        <f t="shared" si="3"/>
        <v>#NUM!</v>
      </c>
      <c r="V40" s="57" t="e">
        <f t="shared" si="4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>
        <v>4</v>
      </c>
      <c r="N41" s="7">
        <v>7</v>
      </c>
      <c r="O41">
        <v>7</v>
      </c>
      <c r="P41" s="9">
        <f t="shared" si="0"/>
        <v>14</v>
      </c>
      <c r="Q41" s="7"/>
      <c r="S41">
        <f t="shared" si="1"/>
        <v>0</v>
      </c>
      <c r="T41" s="23" t="e">
        <f t="shared" si="2"/>
        <v>#NUM!</v>
      </c>
      <c r="U41" s="56" t="e">
        <f t="shared" si="3"/>
        <v>#NUM!</v>
      </c>
      <c r="V41" s="57" t="e">
        <f t="shared" si="4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>
        <v>4</v>
      </c>
      <c r="N42" s="7">
        <v>7</v>
      </c>
      <c r="O42">
        <v>7</v>
      </c>
      <c r="P42" s="9">
        <f t="shared" si="0"/>
        <v>14</v>
      </c>
      <c r="Q42" s="7"/>
      <c r="S42">
        <f t="shared" si="1"/>
        <v>0</v>
      </c>
      <c r="T42" s="23" t="e">
        <f t="shared" si="2"/>
        <v>#NUM!</v>
      </c>
      <c r="U42" s="56" t="e">
        <f t="shared" si="3"/>
        <v>#NUM!</v>
      </c>
      <c r="V42" s="57" t="e">
        <f t="shared" si="4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>
        <v>4</v>
      </c>
      <c r="N43" s="7">
        <v>7</v>
      </c>
      <c r="O43">
        <v>7</v>
      </c>
      <c r="P43" s="9">
        <f t="shared" si="0"/>
        <v>14</v>
      </c>
      <c r="Q43" s="7"/>
      <c r="S43">
        <f t="shared" si="1"/>
        <v>0</v>
      </c>
      <c r="T43" s="23" t="e">
        <f t="shared" si="2"/>
        <v>#NUM!</v>
      </c>
      <c r="U43" s="56" t="e">
        <f t="shared" si="3"/>
        <v>#NUM!</v>
      </c>
      <c r="V43" s="57" t="e">
        <f t="shared" si="4"/>
        <v>#NUM!</v>
      </c>
    </row>
    <row r="44" spans="1:22" ht="15.75" thickBot="1" x14ac:dyDescent="0.3">
      <c r="A44" s="8">
        <v>42</v>
      </c>
      <c r="E44" s="9"/>
      <c r="F44" s="11"/>
      <c r="G44" s="11"/>
      <c r="H44" s="11"/>
      <c r="I44" s="11"/>
      <c r="J44" s="11"/>
      <c r="K44" s="7"/>
      <c r="L44" s="9"/>
      <c r="M44">
        <v>5</v>
      </c>
      <c r="N44" s="7">
        <v>7</v>
      </c>
      <c r="O44">
        <v>7</v>
      </c>
      <c r="P44" s="9">
        <f t="shared" si="0"/>
        <v>14</v>
      </c>
      <c r="Q44" s="7"/>
      <c r="S44">
        <f t="shared" si="1"/>
        <v>0</v>
      </c>
      <c r="T44" s="23" t="e">
        <f t="shared" si="2"/>
        <v>#NUM!</v>
      </c>
      <c r="U44" s="56" t="e">
        <f t="shared" si="3"/>
        <v>#NUM!</v>
      </c>
      <c r="V44" s="57" t="e">
        <f t="shared" si="4"/>
        <v>#NUM!</v>
      </c>
    </row>
    <row r="45" spans="1:22" ht="15.75" thickBot="1" x14ac:dyDescent="0.3">
      <c r="A45" s="16">
        <v>43</v>
      </c>
      <c r="B45" s="18"/>
      <c r="C45" s="18"/>
      <c r="D45" s="18"/>
      <c r="E45" s="17"/>
      <c r="F45" s="15"/>
      <c r="G45" s="18"/>
      <c r="H45" s="18"/>
      <c r="I45" s="18"/>
      <c r="J45" s="17"/>
      <c r="K45" s="6"/>
      <c r="L45" s="17"/>
      <c r="M45" s="18">
        <v>1</v>
      </c>
      <c r="N45" s="15">
        <v>7</v>
      </c>
      <c r="O45" s="18">
        <v>7</v>
      </c>
      <c r="P45" s="17">
        <f t="shared" si="0"/>
        <v>14</v>
      </c>
      <c r="Q45" s="15"/>
      <c r="R45" s="18"/>
      <c r="S45" s="18">
        <f t="shared" si="1"/>
        <v>0</v>
      </c>
      <c r="T45" s="39" t="e">
        <f t="shared" si="2"/>
        <v>#NUM!</v>
      </c>
      <c r="U45" s="14" t="e">
        <f t="shared" si="3"/>
        <v>#NUM!</v>
      </c>
      <c r="V45" s="55" t="e">
        <f t="shared" si="4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>
        <v>1</v>
      </c>
      <c r="N46" s="7">
        <v>7</v>
      </c>
      <c r="O46">
        <v>7</v>
      </c>
      <c r="P46" s="9">
        <f t="shared" si="0"/>
        <v>14</v>
      </c>
      <c r="Q46" s="7"/>
      <c r="S46">
        <f t="shared" si="1"/>
        <v>0</v>
      </c>
      <c r="T46" s="23" t="e">
        <f t="shared" si="2"/>
        <v>#NUM!</v>
      </c>
      <c r="U46" s="56" t="e">
        <f t="shared" si="3"/>
        <v>#NUM!</v>
      </c>
      <c r="V46" s="57" t="e">
        <f t="shared" si="4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5">
        <v>2</v>
      </c>
      <c r="N47" s="2">
        <v>7</v>
      </c>
      <c r="O47" s="5">
        <v>7</v>
      </c>
      <c r="P47" s="4">
        <f t="shared" si="0"/>
        <v>14</v>
      </c>
      <c r="Q47" s="2"/>
      <c r="R47" s="5"/>
      <c r="S47" s="5">
        <f t="shared" si="1"/>
        <v>0</v>
      </c>
      <c r="T47" s="24" t="e">
        <f t="shared" si="2"/>
        <v>#NUM!</v>
      </c>
      <c r="U47" s="1" t="e">
        <f t="shared" si="3"/>
        <v>#NUM!</v>
      </c>
      <c r="V47" s="58" t="e">
        <f t="shared" si="4"/>
        <v>#NUM!</v>
      </c>
    </row>
    <row r="48" spans="1:22" ht="15.75" thickBot="1" x14ac:dyDescent="0.3">
      <c r="A48" s="16">
        <v>46</v>
      </c>
      <c r="B48" s="69"/>
      <c r="C48" s="70"/>
      <c r="D48" s="70"/>
      <c r="E48" s="71"/>
      <c r="F48" s="10"/>
      <c r="G48" s="18"/>
      <c r="H48" s="18"/>
      <c r="I48" s="18"/>
      <c r="J48" s="17"/>
      <c r="K48" s="15"/>
      <c r="L48" s="17"/>
      <c r="M48" s="16"/>
      <c r="N48" s="15"/>
      <c r="O48" s="18"/>
      <c r="P48" s="17"/>
      <c r="Q48" s="15"/>
      <c r="R48" s="18"/>
      <c r="S48" s="17"/>
      <c r="T48" s="15"/>
      <c r="U48" s="18"/>
      <c r="V48" s="17"/>
    </row>
    <row r="49" spans="1:22" ht="15.75" thickBot="1" x14ac:dyDescent="0.3">
      <c r="A49" s="8">
        <v>47</v>
      </c>
      <c r="B49" s="72"/>
      <c r="C49" s="73"/>
      <c r="D49" s="73"/>
      <c r="E49" s="74"/>
      <c r="F49" s="7"/>
      <c r="G49" s="10"/>
      <c r="H49" s="65"/>
      <c r="I49" s="65"/>
      <c r="J49" s="9"/>
      <c r="K49" s="7"/>
      <c r="L49" s="9"/>
      <c r="M49" s="8"/>
      <c r="N49" s="7"/>
      <c r="O49" s="65"/>
      <c r="P49" s="9"/>
      <c r="Q49" s="7"/>
      <c r="R49" s="65"/>
      <c r="S49" s="9"/>
      <c r="T49" s="7"/>
      <c r="U49" s="65"/>
      <c r="V49" s="9"/>
    </row>
    <row r="50" spans="1:22" ht="15.75" thickBot="1" x14ac:dyDescent="0.3">
      <c r="A50" s="8">
        <v>48</v>
      </c>
      <c r="B50" s="72"/>
      <c r="C50" s="73"/>
      <c r="D50" s="73"/>
      <c r="E50" s="74"/>
      <c r="F50" s="7"/>
      <c r="G50" s="65"/>
      <c r="H50" s="10"/>
      <c r="I50" s="65"/>
      <c r="J50" s="9"/>
      <c r="K50" s="7"/>
      <c r="L50" s="9"/>
      <c r="M50" s="8"/>
      <c r="N50" s="7"/>
      <c r="O50" s="65"/>
      <c r="P50" s="9"/>
      <c r="Q50" s="7"/>
      <c r="R50" s="65"/>
      <c r="S50" s="9"/>
      <c r="T50" s="7"/>
      <c r="U50" s="65"/>
      <c r="V50" s="9"/>
    </row>
    <row r="51" spans="1:22" ht="15.75" thickBot="1" x14ac:dyDescent="0.3">
      <c r="A51" s="8">
        <v>49</v>
      </c>
      <c r="B51" s="72"/>
      <c r="C51" s="73"/>
      <c r="D51" s="73"/>
      <c r="E51" s="74"/>
      <c r="F51" s="7"/>
      <c r="G51" s="65"/>
      <c r="H51" s="65"/>
      <c r="I51" s="10"/>
      <c r="J51" s="9"/>
      <c r="K51" s="7"/>
      <c r="L51" s="9"/>
      <c r="M51" s="8"/>
      <c r="N51" s="7"/>
      <c r="O51" s="65"/>
      <c r="P51" s="9"/>
      <c r="Q51" s="7"/>
      <c r="R51" s="65"/>
      <c r="S51" s="9"/>
      <c r="T51" s="7"/>
      <c r="U51" s="65"/>
      <c r="V51" s="9"/>
    </row>
    <row r="52" spans="1:22" ht="15.75" thickBot="1" x14ac:dyDescent="0.3">
      <c r="A52" s="8">
        <v>50</v>
      </c>
      <c r="B52" s="72"/>
      <c r="C52" s="73"/>
      <c r="D52" s="73"/>
      <c r="E52" s="74"/>
      <c r="F52" s="7"/>
      <c r="G52" s="65"/>
      <c r="H52" s="65"/>
      <c r="I52" s="65"/>
      <c r="J52" s="10"/>
      <c r="K52" s="7"/>
      <c r="L52" s="9"/>
      <c r="M52" s="8"/>
      <c r="N52" s="7"/>
      <c r="O52" s="65"/>
      <c r="P52" s="9"/>
      <c r="Q52" s="7"/>
      <c r="R52" s="65"/>
      <c r="S52" s="9"/>
      <c r="T52" s="7"/>
      <c r="U52" s="65"/>
      <c r="V52" s="9"/>
    </row>
    <row r="53" spans="1:22" ht="15.75" thickBot="1" x14ac:dyDescent="0.3">
      <c r="A53" s="8">
        <v>51</v>
      </c>
      <c r="B53" s="72"/>
      <c r="C53" s="73"/>
      <c r="D53" s="73"/>
      <c r="E53" s="74"/>
      <c r="F53" s="10"/>
      <c r="G53" s="10"/>
      <c r="H53" s="65"/>
      <c r="I53" s="65"/>
      <c r="J53" s="9"/>
      <c r="K53" s="7"/>
      <c r="L53" s="9"/>
      <c r="M53" s="8"/>
      <c r="N53" s="7"/>
      <c r="O53" s="65"/>
      <c r="P53" s="9"/>
      <c r="Q53" s="7"/>
      <c r="R53" s="65"/>
      <c r="S53" s="9"/>
      <c r="T53" s="7"/>
      <c r="U53" s="65"/>
      <c r="V53" s="9"/>
    </row>
    <row r="54" spans="1:22" ht="15.75" thickBot="1" x14ac:dyDescent="0.3">
      <c r="A54" s="8">
        <v>52</v>
      </c>
      <c r="B54" s="72"/>
      <c r="C54" s="73"/>
      <c r="D54" s="73"/>
      <c r="E54" s="74"/>
      <c r="F54" s="10"/>
      <c r="G54" s="65"/>
      <c r="H54" s="10"/>
      <c r="I54" s="65"/>
      <c r="J54" s="9"/>
      <c r="K54" s="7"/>
      <c r="L54" s="9"/>
      <c r="M54" s="8"/>
      <c r="N54" s="7"/>
      <c r="O54" s="65"/>
      <c r="P54" s="9"/>
      <c r="Q54" s="7"/>
      <c r="R54" s="65"/>
      <c r="S54" s="9"/>
      <c r="T54" s="7"/>
      <c r="U54" s="65"/>
      <c r="V54" s="9"/>
    </row>
    <row r="55" spans="1:22" ht="15.75" thickBot="1" x14ac:dyDescent="0.3">
      <c r="A55" s="8">
        <v>53</v>
      </c>
      <c r="B55" s="72"/>
      <c r="C55" s="73"/>
      <c r="D55" s="73"/>
      <c r="E55" s="74"/>
      <c r="F55" s="10"/>
      <c r="G55" s="65"/>
      <c r="H55" s="65"/>
      <c r="I55" s="10"/>
      <c r="J55" s="9"/>
      <c r="K55" s="7"/>
      <c r="L55" s="9"/>
      <c r="M55" s="8"/>
      <c r="N55" s="7"/>
      <c r="O55" s="65"/>
      <c r="P55" s="9"/>
      <c r="Q55" s="7"/>
      <c r="R55" s="65"/>
      <c r="S55" s="9"/>
      <c r="T55" s="7"/>
      <c r="U55" s="65"/>
      <c r="V55" s="9"/>
    </row>
    <row r="56" spans="1:22" ht="15.75" thickBot="1" x14ac:dyDescent="0.3">
      <c r="A56" s="8">
        <v>54</v>
      </c>
      <c r="B56" s="72"/>
      <c r="C56" s="73"/>
      <c r="D56" s="73"/>
      <c r="E56" s="74"/>
      <c r="F56" s="10"/>
      <c r="G56" s="65"/>
      <c r="H56" s="65"/>
      <c r="I56" s="65"/>
      <c r="J56" s="10"/>
      <c r="K56" s="7"/>
      <c r="L56" s="9"/>
      <c r="M56" s="8"/>
      <c r="N56" s="7"/>
      <c r="O56" s="65"/>
      <c r="P56" s="9"/>
      <c r="Q56" s="7"/>
      <c r="R56" s="65"/>
      <c r="S56" s="9"/>
      <c r="T56" s="7"/>
      <c r="U56" s="65"/>
      <c r="V56" s="9"/>
    </row>
    <row r="57" spans="1:22" ht="15.75" thickBot="1" x14ac:dyDescent="0.3">
      <c r="A57" s="8">
        <v>55</v>
      </c>
      <c r="B57" s="72"/>
      <c r="C57" s="73"/>
      <c r="D57" s="73"/>
      <c r="E57" s="74"/>
      <c r="F57" s="7"/>
      <c r="G57" s="10"/>
      <c r="H57" s="10"/>
      <c r="I57" s="65"/>
      <c r="J57" s="9"/>
      <c r="K57" s="7"/>
      <c r="L57" s="9"/>
      <c r="M57" s="8"/>
      <c r="N57" s="7"/>
      <c r="O57" s="65"/>
      <c r="P57" s="9"/>
      <c r="Q57" s="7"/>
      <c r="R57" s="65"/>
      <c r="S57" s="9"/>
      <c r="T57" s="7"/>
      <c r="U57" s="65"/>
      <c r="V57" s="9"/>
    </row>
    <row r="58" spans="1:22" ht="15.75" thickBot="1" x14ac:dyDescent="0.3">
      <c r="A58" s="8">
        <v>56</v>
      </c>
      <c r="B58" s="72"/>
      <c r="C58" s="73"/>
      <c r="D58" s="73"/>
      <c r="E58" s="74"/>
      <c r="F58" s="7"/>
      <c r="G58" s="10"/>
      <c r="H58" s="65"/>
      <c r="I58" s="10"/>
      <c r="J58" s="9"/>
      <c r="K58" s="7"/>
      <c r="L58" s="9"/>
      <c r="M58" s="8"/>
      <c r="N58" s="7"/>
      <c r="O58" s="65"/>
      <c r="P58" s="9"/>
      <c r="Q58" s="7"/>
      <c r="R58" s="65"/>
      <c r="S58" s="9"/>
      <c r="T58" s="7"/>
      <c r="U58" s="65"/>
      <c r="V58" s="9"/>
    </row>
    <row r="59" spans="1:22" ht="15.75" thickBot="1" x14ac:dyDescent="0.3">
      <c r="A59" s="8">
        <v>57</v>
      </c>
      <c r="B59" s="72"/>
      <c r="C59" s="73"/>
      <c r="D59" s="73"/>
      <c r="E59" s="74"/>
      <c r="F59" s="7"/>
      <c r="G59" s="10"/>
      <c r="H59" s="65"/>
      <c r="I59" s="65"/>
      <c r="J59" s="10"/>
      <c r="K59" s="7"/>
      <c r="L59" s="9"/>
      <c r="M59" s="8"/>
      <c r="N59" s="7"/>
      <c r="O59" s="65"/>
      <c r="P59" s="9"/>
      <c r="Q59" s="7"/>
      <c r="R59" s="65"/>
      <c r="S59" s="9"/>
      <c r="T59" s="7"/>
      <c r="U59" s="65"/>
      <c r="V59" s="9"/>
    </row>
    <row r="60" spans="1:22" ht="15.75" thickBot="1" x14ac:dyDescent="0.3">
      <c r="A60" s="8">
        <v>58</v>
      </c>
      <c r="B60" s="72"/>
      <c r="C60" s="73"/>
      <c r="D60" s="73"/>
      <c r="E60" s="74"/>
      <c r="F60" s="7"/>
      <c r="G60" s="65"/>
      <c r="H60" s="10"/>
      <c r="I60" s="10"/>
      <c r="J60" s="9"/>
      <c r="K60" s="7"/>
      <c r="L60" s="9"/>
      <c r="M60" s="8"/>
      <c r="N60" s="7"/>
      <c r="O60" s="65"/>
      <c r="P60" s="9"/>
      <c r="Q60" s="7"/>
      <c r="R60" s="65"/>
      <c r="S60" s="9"/>
      <c r="T60" s="7"/>
      <c r="U60" s="65"/>
      <c r="V60" s="9"/>
    </row>
    <row r="61" spans="1:22" ht="15.75" thickBot="1" x14ac:dyDescent="0.3">
      <c r="A61" s="8">
        <v>59</v>
      </c>
      <c r="B61" s="72"/>
      <c r="C61" s="73"/>
      <c r="D61" s="73"/>
      <c r="E61" s="74"/>
      <c r="F61" s="7"/>
      <c r="G61" s="65"/>
      <c r="H61" s="10"/>
      <c r="I61" s="65"/>
      <c r="J61" s="10"/>
      <c r="K61" s="7"/>
      <c r="L61" s="9"/>
      <c r="M61" s="8"/>
      <c r="N61" s="7"/>
      <c r="O61" s="65"/>
      <c r="P61" s="9"/>
      <c r="Q61" s="7"/>
      <c r="R61" s="65"/>
      <c r="S61" s="9"/>
      <c r="T61" s="7"/>
      <c r="U61" s="65"/>
      <c r="V61" s="9"/>
    </row>
    <row r="62" spans="1:22" ht="15.75" thickBot="1" x14ac:dyDescent="0.3">
      <c r="A62" s="8">
        <v>60</v>
      </c>
      <c r="B62" s="72"/>
      <c r="C62" s="73"/>
      <c r="D62" s="73"/>
      <c r="E62" s="74"/>
      <c r="F62" s="7"/>
      <c r="G62" s="65"/>
      <c r="H62" s="65"/>
      <c r="I62" s="10"/>
      <c r="J62" s="10"/>
      <c r="K62" s="7"/>
      <c r="L62" s="9"/>
      <c r="M62" s="8"/>
      <c r="N62" s="7"/>
      <c r="O62" s="65"/>
      <c r="P62" s="9"/>
      <c r="Q62" s="7"/>
      <c r="R62" s="65"/>
      <c r="S62" s="9"/>
      <c r="T62" s="7"/>
      <c r="U62" s="65"/>
      <c r="V62" s="9"/>
    </row>
    <row r="63" spans="1:22" ht="15.75" thickBot="1" x14ac:dyDescent="0.3">
      <c r="A63" s="8">
        <v>61</v>
      </c>
      <c r="B63" s="72"/>
      <c r="C63" s="73"/>
      <c r="D63" s="73"/>
      <c r="E63" s="74"/>
      <c r="F63" s="10"/>
      <c r="G63" s="10"/>
      <c r="H63" s="10"/>
      <c r="I63" s="65"/>
      <c r="J63" s="9"/>
      <c r="K63" s="7"/>
      <c r="L63" s="9"/>
      <c r="M63" s="8"/>
      <c r="N63" s="7"/>
      <c r="O63" s="65"/>
      <c r="P63" s="9"/>
      <c r="Q63" s="7"/>
      <c r="R63" s="65"/>
      <c r="S63" s="9"/>
      <c r="T63" s="7"/>
      <c r="U63" s="65"/>
      <c r="V63" s="9"/>
    </row>
    <row r="64" spans="1:22" ht="15.75" thickBot="1" x14ac:dyDescent="0.3">
      <c r="A64" s="8">
        <v>62</v>
      </c>
      <c r="B64" s="72"/>
      <c r="C64" s="73"/>
      <c r="D64" s="73"/>
      <c r="E64" s="74"/>
      <c r="F64" s="10"/>
      <c r="G64" s="10"/>
      <c r="H64" s="65"/>
      <c r="I64" s="10"/>
      <c r="J64" s="9"/>
      <c r="K64" s="7"/>
      <c r="L64" s="9"/>
      <c r="M64" s="8"/>
      <c r="N64" s="7"/>
      <c r="O64" s="65"/>
      <c r="P64" s="9"/>
      <c r="Q64" s="7"/>
      <c r="R64" s="65"/>
      <c r="S64" s="9"/>
      <c r="T64" s="7"/>
      <c r="U64" s="65"/>
      <c r="V64" s="9"/>
    </row>
    <row r="65" spans="1:22" ht="15.75" thickBot="1" x14ac:dyDescent="0.3">
      <c r="A65" s="8">
        <v>63</v>
      </c>
      <c r="B65" s="72"/>
      <c r="C65" s="73"/>
      <c r="D65" s="73"/>
      <c r="E65" s="74"/>
      <c r="F65" s="10"/>
      <c r="G65" s="10"/>
      <c r="H65" s="65"/>
      <c r="I65" s="65"/>
      <c r="J65" s="10"/>
      <c r="K65" s="7"/>
      <c r="L65" s="9"/>
      <c r="M65" s="8"/>
      <c r="N65" s="7"/>
      <c r="O65" s="65"/>
      <c r="P65" s="9"/>
      <c r="Q65" s="7"/>
      <c r="R65" s="65"/>
      <c r="S65" s="9"/>
      <c r="T65" s="7"/>
      <c r="U65" s="65"/>
      <c r="V65" s="9"/>
    </row>
    <row r="66" spans="1:22" ht="15.75" thickBot="1" x14ac:dyDescent="0.3">
      <c r="A66" s="8">
        <v>64</v>
      </c>
      <c r="B66" s="72"/>
      <c r="C66" s="73"/>
      <c r="D66" s="73"/>
      <c r="E66" s="74"/>
      <c r="F66" s="10"/>
      <c r="G66" s="65"/>
      <c r="H66" s="10"/>
      <c r="I66" s="10"/>
      <c r="J66" s="9"/>
      <c r="K66" s="7"/>
      <c r="L66" s="9"/>
      <c r="M66" s="8"/>
      <c r="N66" s="7"/>
      <c r="O66" s="65"/>
      <c r="P66" s="9"/>
      <c r="Q66" s="7"/>
      <c r="R66" s="65"/>
      <c r="S66" s="9"/>
      <c r="T66" s="7"/>
      <c r="U66" s="65"/>
      <c r="V66" s="9"/>
    </row>
    <row r="67" spans="1:22" ht="15.75" thickBot="1" x14ac:dyDescent="0.3">
      <c r="A67" s="8">
        <v>65</v>
      </c>
      <c r="B67" s="72"/>
      <c r="C67" s="73"/>
      <c r="D67" s="73"/>
      <c r="E67" s="74"/>
      <c r="F67" s="10"/>
      <c r="G67" s="65"/>
      <c r="H67" s="10"/>
      <c r="I67" s="65"/>
      <c r="J67" s="10"/>
      <c r="K67" s="7"/>
      <c r="L67" s="9"/>
      <c r="M67" s="8"/>
      <c r="N67" s="7"/>
      <c r="O67" s="65"/>
      <c r="P67" s="9"/>
      <c r="Q67" s="7"/>
      <c r="R67" s="65"/>
      <c r="S67" s="9"/>
      <c r="T67" s="7"/>
      <c r="U67" s="65"/>
      <c r="V67" s="9"/>
    </row>
    <row r="68" spans="1:22" ht="15.75" thickBot="1" x14ac:dyDescent="0.3">
      <c r="A68" s="8">
        <v>66</v>
      </c>
      <c r="B68" s="72"/>
      <c r="C68" s="73"/>
      <c r="D68" s="73"/>
      <c r="E68" s="74"/>
      <c r="F68" s="10"/>
      <c r="G68" s="65"/>
      <c r="H68" s="65"/>
      <c r="I68" s="11"/>
      <c r="J68" s="10"/>
      <c r="K68" s="7"/>
      <c r="L68" s="9"/>
      <c r="M68" s="8"/>
      <c r="N68" s="7"/>
      <c r="O68" s="65"/>
      <c r="P68" s="9"/>
      <c r="Q68" s="7"/>
      <c r="R68" s="65"/>
      <c r="S68" s="9"/>
      <c r="T68" s="7"/>
      <c r="U68" s="65"/>
      <c r="V68" s="9"/>
    </row>
    <row r="69" spans="1:22" ht="15.75" thickBot="1" x14ac:dyDescent="0.3">
      <c r="A69" s="8">
        <v>67</v>
      </c>
      <c r="B69" s="72"/>
      <c r="C69" s="73"/>
      <c r="D69" s="73"/>
      <c r="E69" s="74"/>
      <c r="F69" s="7"/>
      <c r="G69" s="10"/>
      <c r="H69" s="10"/>
      <c r="I69" s="10"/>
      <c r="J69" s="9"/>
      <c r="K69" s="7"/>
      <c r="L69" s="9"/>
      <c r="M69" s="8"/>
      <c r="N69" s="7"/>
      <c r="O69" s="65"/>
      <c r="P69" s="9"/>
      <c r="Q69" s="7"/>
      <c r="R69" s="65"/>
      <c r="S69" s="9"/>
      <c r="T69" s="7"/>
      <c r="U69" s="65"/>
      <c r="V69" s="9"/>
    </row>
    <row r="70" spans="1:22" ht="15.75" thickBot="1" x14ac:dyDescent="0.3">
      <c r="A70" s="8">
        <v>68</v>
      </c>
      <c r="B70" s="72"/>
      <c r="C70" s="73"/>
      <c r="D70" s="73"/>
      <c r="E70" s="74"/>
      <c r="F70" s="7"/>
      <c r="G70" s="10"/>
      <c r="H70" s="10"/>
      <c r="I70" s="65"/>
      <c r="J70" s="10"/>
      <c r="K70" s="7"/>
      <c r="L70" s="9"/>
      <c r="M70" s="8"/>
      <c r="N70" s="7"/>
      <c r="O70" s="65"/>
      <c r="P70" s="9"/>
      <c r="Q70" s="7"/>
      <c r="R70" s="65"/>
      <c r="S70" s="9"/>
      <c r="T70" s="7"/>
      <c r="U70" s="65"/>
      <c r="V70" s="9"/>
    </row>
    <row r="71" spans="1:22" ht="15.75" thickBot="1" x14ac:dyDescent="0.3">
      <c r="A71" s="8">
        <v>69</v>
      </c>
      <c r="B71" s="72"/>
      <c r="C71" s="73"/>
      <c r="D71" s="73"/>
      <c r="E71" s="74"/>
      <c r="F71" s="7"/>
      <c r="G71" s="10"/>
      <c r="H71" s="65"/>
      <c r="I71" s="10"/>
      <c r="J71" s="10"/>
      <c r="K71" s="7"/>
      <c r="L71" s="9"/>
      <c r="M71" s="8"/>
      <c r="N71" s="7"/>
      <c r="O71" s="65"/>
      <c r="P71" s="9"/>
      <c r="Q71" s="7"/>
      <c r="R71" s="65"/>
      <c r="S71" s="9"/>
      <c r="T71" s="7"/>
      <c r="U71" s="65"/>
      <c r="V71" s="9"/>
    </row>
    <row r="72" spans="1:22" ht="15.75" thickBot="1" x14ac:dyDescent="0.3">
      <c r="A72" s="8">
        <v>70</v>
      </c>
      <c r="B72" s="72"/>
      <c r="C72" s="73"/>
      <c r="D72" s="73"/>
      <c r="E72" s="74"/>
      <c r="F72" s="7"/>
      <c r="G72" s="65"/>
      <c r="H72" s="10"/>
      <c r="I72" s="10"/>
      <c r="J72" s="10"/>
      <c r="K72" s="7"/>
      <c r="L72" s="9"/>
      <c r="M72" s="8"/>
      <c r="N72" s="7"/>
      <c r="O72" s="65"/>
      <c r="P72" s="9"/>
      <c r="Q72" s="7"/>
      <c r="R72" s="65"/>
      <c r="S72" s="9"/>
      <c r="T72" s="7"/>
      <c r="U72" s="65"/>
      <c r="V72" s="9"/>
    </row>
    <row r="73" spans="1:22" ht="15.75" thickBot="1" x14ac:dyDescent="0.3">
      <c r="A73" s="8">
        <v>71</v>
      </c>
      <c r="B73" s="72"/>
      <c r="C73" s="73"/>
      <c r="D73" s="73"/>
      <c r="E73" s="74"/>
      <c r="F73" s="10"/>
      <c r="G73" s="10"/>
      <c r="H73" s="10"/>
      <c r="I73" s="10"/>
      <c r="J73" s="9"/>
      <c r="K73" s="7"/>
      <c r="L73" s="9"/>
      <c r="M73" s="8"/>
      <c r="N73" s="7"/>
      <c r="O73" s="65"/>
      <c r="P73" s="9"/>
      <c r="Q73" s="7"/>
      <c r="R73" s="65"/>
      <c r="S73" s="9"/>
      <c r="T73" s="7"/>
      <c r="U73" s="65"/>
      <c r="V73" s="9"/>
    </row>
    <row r="74" spans="1:22" ht="15.75" thickBot="1" x14ac:dyDescent="0.3">
      <c r="A74" s="8">
        <v>72</v>
      </c>
      <c r="B74" s="72"/>
      <c r="C74" s="73"/>
      <c r="D74" s="73"/>
      <c r="E74" s="74"/>
      <c r="F74" s="10"/>
      <c r="G74" s="10"/>
      <c r="H74" s="10"/>
      <c r="I74" s="65"/>
      <c r="J74" s="10"/>
      <c r="K74" s="7"/>
      <c r="L74" s="9"/>
      <c r="M74" s="8"/>
      <c r="N74" s="7"/>
      <c r="O74" s="65"/>
      <c r="P74" s="9"/>
      <c r="Q74" s="7"/>
      <c r="R74" s="65"/>
      <c r="S74" s="9"/>
      <c r="T74" s="7"/>
      <c r="U74" s="65"/>
      <c r="V74" s="9"/>
    </row>
    <row r="75" spans="1:22" ht="15.75" thickBot="1" x14ac:dyDescent="0.3">
      <c r="A75" s="8">
        <v>73</v>
      </c>
      <c r="B75" s="72"/>
      <c r="C75" s="73"/>
      <c r="D75" s="73"/>
      <c r="E75" s="74"/>
      <c r="F75" s="10"/>
      <c r="G75" s="10"/>
      <c r="H75" s="65"/>
      <c r="I75" s="10"/>
      <c r="J75" s="10"/>
      <c r="K75" s="7"/>
      <c r="L75" s="9"/>
      <c r="M75" s="8"/>
      <c r="N75" s="7"/>
      <c r="O75" s="65"/>
      <c r="P75" s="9"/>
      <c r="Q75" s="7"/>
      <c r="R75" s="65"/>
      <c r="S75" s="9"/>
      <c r="T75" s="7"/>
      <c r="U75" s="65"/>
      <c r="V75" s="9"/>
    </row>
    <row r="76" spans="1:22" ht="15.75" thickBot="1" x14ac:dyDescent="0.3">
      <c r="A76" s="8">
        <v>74</v>
      </c>
      <c r="B76" s="72"/>
      <c r="C76" s="73"/>
      <c r="D76" s="73"/>
      <c r="E76" s="74"/>
      <c r="F76" s="10"/>
      <c r="G76" s="65"/>
      <c r="H76" s="10"/>
      <c r="I76" s="10"/>
      <c r="J76" s="10"/>
      <c r="K76" s="7"/>
      <c r="L76" s="9"/>
      <c r="M76" s="8"/>
      <c r="N76" s="7"/>
      <c r="O76" s="65"/>
      <c r="P76" s="9"/>
      <c r="Q76" s="7"/>
      <c r="R76" s="65"/>
      <c r="S76" s="9"/>
      <c r="T76" s="7"/>
      <c r="U76" s="65"/>
      <c r="V76" s="9"/>
    </row>
    <row r="77" spans="1:22" ht="15.75" thickBot="1" x14ac:dyDescent="0.3">
      <c r="A77" s="8">
        <v>75</v>
      </c>
      <c r="B77" s="72"/>
      <c r="C77" s="73"/>
      <c r="D77" s="73"/>
      <c r="E77" s="74"/>
      <c r="F77" s="7"/>
      <c r="G77" s="10"/>
      <c r="H77" s="10"/>
      <c r="I77" s="10"/>
      <c r="J77" s="10"/>
      <c r="K77" s="7"/>
      <c r="L77" s="9"/>
      <c r="M77" s="8"/>
      <c r="N77" s="7"/>
      <c r="O77" s="65"/>
      <c r="P77" s="9"/>
      <c r="Q77" s="7"/>
      <c r="R77" s="65"/>
      <c r="S77" s="9"/>
      <c r="T77" s="7"/>
      <c r="U77" s="65"/>
      <c r="V77" s="9"/>
    </row>
    <row r="78" spans="1:22" ht="15.75" thickBot="1" x14ac:dyDescent="0.3">
      <c r="A78" s="8">
        <v>76</v>
      </c>
      <c r="B78" s="72"/>
      <c r="C78" s="73"/>
      <c r="D78" s="73"/>
      <c r="E78" s="74"/>
      <c r="F78" s="11"/>
      <c r="G78" s="11"/>
      <c r="H78" s="11"/>
      <c r="I78" s="11"/>
      <c r="J78" s="11"/>
      <c r="K78" s="7"/>
      <c r="L78" s="9"/>
      <c r="M78" s="8"/>
      <c r="N78" s="7"/>
      <c r="O78" s="65"/>
      <c r="P78" s="9"/>
      <c r="Q78" s="7"/>
      <c r="R78" s="65"/>
      <c r="S78" s="9"/>
      <c r="T78" s="7"/>
      <c r="U78" s="65"/>
      <c r="V78" s="9"/>
    </row>
    <row r="79" spans="1:22" ht="15.75" thickBot="1" x14ac:dyDescent="0.3">
      <c r="A79" s="8">
        <v>77</v>
      </c>
      <c r="B79" s="69"/>
      <c r="C79" s="70"/>
      <c r="D79" s="70"/>
      <c r="E79" s="71"/>
      <c r="F79" s="15"/>
      <c r="G79" s="18"/>
      <c r="H79" s="18"/>
      <c r="I79" s="18"/>
      <c r="J79" s="17"/>
      <c r="K79" s="6"/>
      <c r="L79" s="17"/>
      <c r="M79" s="16"/>
      <c r="N79" s="15"/>
      <c r="O79" s="18"/>
      <c r="P79" s="17"/>
      <c r="Q79" s="15"/>
      <c r="R79" s="18"/>
      <c r="S79" s="17"/>
      <c r="T79" s="15"/>
      <c r="U79" s="18"/>
      <c r="V79" s="17"/>
    </row>
    <row r="80" spans="1:22" ht="15.75" thickBot="1" x14ac:dyDescent="0.3">
      <c r="A80" s="8">
        <v>78</v>
      </c>
      <c r="B80" s="72"/>
      <c r="C80" s="73"/>
      <c r="D80" s="73"/>
      <c r="E80" s="74"/>
      <c r="F80" s="7"/>
      <c r="G80" s="65"/>
      <c r="H80" s="65"/>
      <c r="I80" s="65"/>
      <c r="J80" s="9"/>
      <c r="K80" s="7"/>
      <c r="L80" s="6"/>
      <c r="M80" s="8"/>
      <c r="N80" s="7"/>
      <c r="O80" s="65"/>
      <c r="P80" s="9"/>
      <c r="Q80" s="7"/>
      <c r="R80" s="65"/>
      <c r="S80" s="9"/>
      <c r="T80" s="7"/>
      <c r="U80" s="65"/>
      <c r="V80" s="9"/>
    </row>
    <row r="81" spans="1:22" ht="15.75" thickBot="1" x14ac:dyDescent="0.3">
      <c r="A81" s="3">
        <v>79</v>
      </c>
      <c r="B81" s="75"/>
      <c r="C81" s="76"/>
      <c r="D81" s="76"/>
      <c r="E81" s="77"/>
      <c r="F81" s="2"/>
      <c r="G81" s="5"/>
      <c r="H81" s="5"/>
      <c r="I81" s="5"/>
      <c r="J81" s="4"/>
      <c r="K81" s="6"/>
      <c r="L81" s="6"/>
      <c r="M81" s="3"/>
      <c r="N81" s="2"/>
      <c r="O81" s="5"/>
      <c r="P81" s="4"/>
      <c r="Q81" s="2"/>
      <c r="R81" s="5"/>
      <c r="S81" s="4"/>
      <c r="T81" s="2"/>
      <c r="U81" s="5"/>
      <c r="V81" s="4"/>
    </row>
  </sheetData>
  <mergeCells count="5">
    <mergeCell ref="Q1:V1"/>
    <mergeCell ref="B1:E1"/>
    <mergeCell ref="F1:J1"/>
    <mergeCell ref="K1:L1"/>
    <mergeCell ref="N1:P1"/>
  </mergeCells>
  <conditionalFormatting sqref="Q3:Q13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4:Q47">
    <cfRule type="colorScale" priority="7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4:S47 S3:S13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7">
    <cfRule type="colorScale" priority="7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47">
    <cfRule type="colorScale" priority="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7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116" priority="6" bottom="1" rank="1"/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115" priority="3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114" priority="5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113" priority="2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112" priority="4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111" priority="1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110" priority="10" bottom="1" rank="1"/>
  </conditionalFormatting>
  <conditionalFormatting sqref="U3:U13">
    <cfRule type="top10" dxfId="109" priority="9" bottom="1" rank="1"/>
  </conditionalFormatting>
  <conditionalFormatting sqref="V3:V13">
    <cfRule type="top10" dxfId="108" priority="8" bottom="1" rank="1"/>
  </conditionalFormatting>
  <conditionalFormatting sqref="M1:M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{CAF58EAA-B9E2-4BD9-B9D8-E3F041C4B3D8}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F58EAA-B9E2-4BD9-B9D8-E3F041C4B3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9479-2D1E-4CB4-8EED-B85360F72ED4}">
  <dimension ref="A1:V47"/>
  <sheetViews>
    <sheetView zoomScale="85" zoomScaleNormal="85" workbookViewId="0">
      <selection activeCell="T9" sqref="T9"/>
    </sheetView>
  </sheetViews>
  <sheetFormatPr defaultRowHeight="15" x14ac:dyDescent="0.25"/>
  <cols>
    <col min="2" max="2" width="15.7109375" bestFit="1" customWidth="1"/>
    <col min="3" max="3" width="13.140625" bestFit="1" customWidth="1"/>
  </cols>
  <sheetData>
    <row r="1" spans="1:22" ht="15.75" thickBot="1" x14ac:dyDescent="0.3">
      <c r="A1" s="16">
        <v>107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5"/>
      <c r="N1" s="50" t="s">
        <v>15</v>
      </c>
      <c r="O1" s="51"/>
      <c r="P1" s="52"/>
      <c r="Q1" s="49" t="s">
        <v>14</v>
      </c>
      <c r="R1" s="47"/>
      <c r="S1" s="47"/>
      <c r="T1" s="47"/>
      <c r="U1" s="47"/>
      <c r="V1" s="47"/>
    </row>
    <row r="2" spans="1:22" ht="15.75" thickBot="1" x14ac:dyDescent="0.3">
      <c r="A2" s="16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 t="s">
        <v>16</v>
      </c>
      <c r="N2" s="25" t="s">
        <v>23</v>
      </c>
      <c r="O2" s="26" t="s">
        <v>24</v>
      </c>
      <c r="P2" s="27" t="s">
        <v>2</v>
      </c>
      <c r="Q2" s="36" t="s">
        <v>20</v>
      </c>
      <c r="R2" s="36" t="s">
        <v>25</v>
      </c>
      <c r="S2" s="22" t="s">
        <v>1</v>
      </c>
      <c r="T2" s="15" t="s">
        <v>26</v>
      </c>
      <c r="U2" s="18" t="s">
        <v>27</v>
      </c>
      <c r="V2" s="17" t="s">
        <v>0</v>
      </c>
    </row>
    <row r="3" spans="1:22" ht="15.75" thickBot="1" x14ac:dyDescent="0.3">
      <c r="A3" s="16">
        <v>1</v>
      </c>
      <c r="B3" s="13">
        <f>0.000084375</f>
        <v>8.4375000000000004E-5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8">
        <v>1</v>
      </c>
      <c r="N3" s="15">
        <v>7</v>
      </c>
      <c r="O3" s="18">
        <v>7</v>
      </c>
      <c r="P3" s="17">
        <f>O3+N3</f>
        <v>14</v>
      </c>
      <c r="Q3" s="15">
        <v>9.9103497519468604</v>
      </c>
      <c r="R3" s="18">
        <v>1.8780857915974298</v>
      </c>
      <c r="S3" s="18">
        <f>Q3+R3</f>
        <v>11.78843554354429</v>
      </c>
      <c r="T3" s="39">
        <f>N3*LN(Q3/N3)+2*M3</f>
        <v>4.4336864404577447</v>
      </c>
      <c r="U3" s="14">
        <f>P3*LN(R3/P3)+2*M3</f>
        <v>-26.123259744241917</v>
      </c>
      <c r="V3" s="55">
        <f>P3*LN(S3/P3)+2*M3</f>
        <v>-0.4071364432952933</v>
      </c>
    </row>
    <row r="4" spans="1:22" ht="15.75" thickBot="1" x14ac:dyDescent="0.3">
      <c r="A4" s="8">
        <v>2</v>
      </c>
      <c r="C4" s="12">
        <v>194995079</v>
      </c>
      <c r="E4" s="9"/>
      <c r="F4" s="7"/>
      <c r="J4" s="9"/>
      <c r="K4" s="7"/>
      <c r="L4" s="9"/>
      <c r="M4">
        <v>1</v>
      </c>
      <c r="N4" s="7">
        <v>7</v>
      </c>
      <c r="O4">
        <v>7</v>
      </c>
      <c r="P4" s="9">
        <f t="shared" ref="P4:P47" si="0">O4+N4</f>
        <v>14</v>
      </c>
      <c r="Q4" s="7">
        <v>10.676424552989401</v>
      </c>
      <c r="R4">
        <v>0.81170895320342995</v>
      </c>
      <c r="S4">
        <f t="shared" ref="S4:S47" si="1">Q4+R4</f>
        <v>11.488133506192831</v>
      </c>
      <c r="T4" s="23">
        <f t="shared" ref="T4:T47" si="2">N4*LN(Q4/N4)+2*M4</f>
        <v>4.9548949412000685</v>
      </c>
      <c r="U4" s="56">
        <f t="shared" ref="U4:U47" si="3">P4*LN(R4/P4)+2*M4</f>
        <v>-37.867390705846297</v>
      </c>
      <c r="V4" s="57">
        <f t="shared" ref="V4:V47" si="4">P4*LN(S4/P4)+2*M4</f>
        <v>-0.76839774422569551</v>
      </c>
    </row>
    <row r="5" spans="1:22" ht="15.75" thickBot="1" x14ac:dyDescent="0.3">
      <c r="A5" s="8">
        <v>3</v>
      </c>
      <c r="D5" s="12">
        <v>2.1503905771212799E-2</v>
      </c>
      <c r="E5" s="9"/>
      <c r="F5" s="7"/>
      <c r="J5" s="9"/>
      <c r="K5" s="7"/>
      <c r="L5" s="9"/>
      <c r="M5">
        <v>1</v>
      </c>
      <c r="N5" s="7">
        <v>7</v>
      </c>
      <c r="O5">
        <v>7</v>
      </c>
      <c r="P5" s="9">
        <f t="shared" si="0"/>
        <v>14</v>
      </c>
      <c r="Q5" s="7">
        <v>10.3477348140187</v>
      </c>
      <c r="R5">
        <v>1.8683925192998001</v>
      </c>
      <c r="S5">
        <f t="shared" si="1"/>
        <v>12.2161273333185</v>
      </c>
      <c r="T5" s="23">
        <f t="shared" si="2"/>
        <v>4.7360024170788382</v>
      </c>
      <c r="U5" s="56">
        <f t="shared" si="3"/>
        <v>-26.19570437288651</v>
      </c>
      <c r="V5" s="57">
        <f t="shared" si="4"/>
        <v>9.1795264273978772E-2</v>
      </c>
    </row>
    <row r="6" spans="1:22" ht="15.75" thickBot="1" x14ac:dyDescent="0.3">
      <c r="A6" s="8">
        <v>4</v>
      </c>
      <c r="E6" s="12">
        <v>8.35672817649405</v>
      </c>
      <c r="F6" s="7"/>
      <c r="J6" s="9"/>
      <c r="K6" s="7"/>
      <c r="L6" s="9"/>
      <c r="M6">
        <v>1</v>
      </c>
      <c r="N6" s="7">
        <v>7</v>
      </c>
      <c r="O6">
        <v>7</v>
      </c>
      <c r="P6" s="9">
        <f t="shared" si="0"/>
        <v>14</v>
      </c>
      <c r="Q6" s="7">
        <v>14.325151421050499</v>
      </c>
      <c r="R6">
        <v>2.1206238085526197</v>
      </c>
      <c r="S6">
        <f t="shared" si="1"/>
        <v>16.445775229603118</v>
      </c>
      <c r="T6" s="23">
        <f t="shared" si="2"/>
        <v>7.0127467872618148</v>
      </c>
      <c r="U6" s="56">
        <f t="shared" si="3"/>
        <v>-24.422858488556656</v>
      </c>
      <c r="V6" s="57">
        <f t="shared" si="4"/>
        <v>4.2541580552793246</v>
      </c>
    </row>
    <row r="7" spans="1:22" ht="15.75" thickBot="1" x14ac:dyDescent="0.3">
      <c r="A7" s="8">
        <v>5</v>
      </c>
      <c r="B7" s="13">
        <f>0.0000471829838891234</f>
        <v>4.7182983889123402E-5</v>
      </c>
      <c r="C7" s="12">
        <v>442435303.55797499</v>
      </c>
      <c r="E7" s="9"/>
      <c r="F7" s="7"/>
      <c r="J7" s="9"/>
      <c r="K7" s="7"/>
      <c r="L7" s="9"/>
      <c r="M7">
        <v>2</v>
      </c>
      <c r="N7" s="7">
        <v>7</v>
      </c>
      <c r="O7">
        <v>7</v>
      </c>
      <c r="P7" s="9">
        <f t="shared" si="0"/>
        <v>14</v>
      </c>
      <c r="Q7" s="7">
        <v>9.8641216478554892</v>
      </c>
      <c r="R7">
        <v>2.09451848842289</v>
      </c>
      <c r="S7">
        <f t="shared" si="1"/>
        <v>11.95864013627838</v>
      </c>
      <c r="T7" s="23">
        <f t="shared" si="2"/>
        <v>6.4009576446683676</v>
      </c>
      <c r="U7" s="56">
        <f t="shared" si="3"/>
        <v>-22.596270975675694</v>
      </c>
      <c r="V7" s="57">
        <f t="shared" si="4"/>
        <v>1.7935539604779689</v>
      </c>
    </row>
    <row r="8" spans="1:22" ht="15.75" thickBot="1" x14ac:dyDescent="0.3">
      <c r="A8" s="8">
        <v>6</v>
      </c>
      <c r="B8" s="13">
        <f>0.0000479011923667054</f>
        <v>4.7901192366705397E-5</v>
      </c>
      <c r="D8" s="12">
        <v>4.22468627504533E-2</v>
      </c>
      <c r="E8" s="9"/>
      <c r="F8" s="7"/>
      <c r="J8" s="9"/>
      <c r="K8" s="7"/>
      <c r="L8" s="9"/>
      <c r="M8">
        <v>2</v>
      </c>
      <c r="N8" s="7">
        <v>7</v>
      </c>
      <c r="O8">
        <v>7</v>
      </c>
      <c r="P8" s="9">
        <f t="shared" si="0"/>
        <v>14</v>
      </c>
      <c r="Q8" s="7">
        <v>9.9052666372275802</v>
      </c>
      <c r="R8">
        <v>1.8882221675065001</v>
      </c>
      <c r="S8">
        <f t="shared" si="1"/>
        <v>11.79348880473408</v>
      </c>
      <c r="T8" s="23">
        <f t="shared" si="2"/>
        <v>6.4300951513333899</v>
      </c>
      <c r="U8" s="56">
        <f t="shared" si="3"/>
        <v>-24.047902334865043</v>
      </c>
      <c r="V8" s="57">
        <f t="shared" si="4"/>
        <v>1.5988635469256125</v>
      </c>
    </row>
    <row r="9" spans="1:22" ht="15.75" thickBot="1" x14ac:dyDescent="0.3">
      <c r="A9" s="8">
        <v>7</v>
      </c>
      <c r="B9" s="13">
        <f>0.0000428403789130535</f>
        <v>4.2840378913053498E-5</v>
      </c>
      <c r="E9" s="12">
        <v>16.3110511189203</v>
      </c>
      <c r="F9" s="7"/>
      <c r="J9" s="9"/>
      <c r="K9" s="7"/>
      <c r="L9" s="9"/>
      <c r="M9">
        <v>2</v>
      </c>
      <c r="N9" s="7">
        <v>7</v>
      </c>
      <c r="O9">
        <v>7</v>
      </c>
      <c r="P9" s="9">
        <f t="shared" si="0"/>
        <v>14</v>
      </c>
      <c r="Q9" s="7">
        <v>5.1357458240861096</v>
      </c>
      <c r="R9">
        <v>1.6438096812396001</v>
      </c>
      <c r="S9">
        <f t="shared" si="1"/>
        <v>6.7795555053257095</v>
      </c>
      <c r="T9" s="23">
        <f t="shared" si="2"/>
        <v>1.8322044891954015</v>
      </c>
      <c r="U9" s="56">
        <f t="shared" si="3"/>
        <v>-25.988571274927658</v>
      </c>
      <c r="V9" s="57">
        <f t="shared" si="4"/>
        <v>-6.1520410529798131</v>
      </c>
    </row>
    <row r="10" spans="1:22" ht="15.75" thickBot="1" x14ac:dyDescent="0.3">
      <c r="A10" s="8">
        <v>8</v>
      </c>
      <c r="C10" s="12">
        <f>170972098</f>
        <v>170972098</v>
      </c>
      <c r="E10" s="12">
        <v>14.7267736</v>
      </c>
      <c r="F10" s="7"/>
      <c r="J10" s="9"/>
      <c r="K10" s="7"/>
      <c r="L10" s="9"/>
      <c r="M10">
        <v>2</v>
      </c>
      <c r="N10" s="7">
        <v>7</v>
      </c>
      <c r="O10">
        <v>7</v>
      </c>
      <c r="P10" s="9">
        <f t="shared" si="0"/>
        <v>14</v>
      </c>
      <c r="Q10" s="7">
        <v>7.4498481546895796</v>
      </c>
      <c r="R10" s="41">
        <v>0.58928965799672706</v>
      </c>
      <c r="S10">
        <f t="shared" si="1"/>
        <v>8.039137812686306</v>
      </c>
      <c r="T10" s="23">
        <f t="shared" si="2"/>
        <v>4.4359845084530516</v>
      </c>
      <c r="U10" s="56">
        <f t="shared" si="3"/>
        <v>-40.350526731675345</v>
      </c>
      <c r="V10" s="57">
        <f t="shared" si="4"/>
        <v>-3.7662968516388879</v>
      </c>
    </row>
    <row r="11" spans="1:22" ht="15.75" thickBot="1" x14ac:dyDescent="0.3">
      <c r="A11" s="8">
        <v>9</v>
      </c>
      <c r="D11" s="12">
        <v>1.8875940000000001E-2</v>
      </c>
      <c r="E11" s="12">
        <v>14.84723065</v>
      </c>
      <c r="F11" s="7"/>
      <c r="J11" s="9"/>
      <c r="K11" s="7"/>
      <c r="L11" s="9"/>
      <c r="M11">
        <v>2</v>
      </c>
      <c r="N11" s="7">
        <v>7</v>
      </c>
      <c r="O11">
        <v>7</v>
      </c>
      <c r="P11" s="9">
        <f t="shared" si="0"/>
        <v>14</v>
      </c>
      <c r="Q11" s="7">
        <v>7.2310995024814302</v>
      </c>
      <c r="R11">
        <v>1.6745888086201202</v>
      </c>
      <c r="S11">
        <f t="shared" si="1"/>
        <v>8.9056883111015495</v>
      </c>
      <c r="T11" s="23">
        <f t="shared" si="2"/>
        <v>4.22736665409594</v>
      </c>
      <c r="U11" s="56">
        <f t="shared" si="3"/>
        <v>-25.72885554612629</v>
      </c>
      <c r="V11" s="57">
        <f t="shared" si="4"/>
        <v>-2.3331396934234254</v>
      </c>
    </row>
    <row r="12" spans="1:22" ht="15.75" thickBot="1" x14ac:dyDescent="0.3">
      <c r="A12" s="8">
        <v>10</v>
      </c>
      <c r="B12" s="13">
        <f>0.0000197782924</f>
        <v>1.9778292400000001E-5</v>
      </c>
      <c r="C12" s="12">
        <f>988878611</f>
        <v>988878611</v>
      </c>
      <c r="E12" s="12">
        <f>19.1039774</f>
        <v>19.103977400000002</v>
      </c>
      <c r="F12" s="7"/>
      <c r="J12" s="9"/>
      <c r="K12" s="7"/>
      <c r="L12" s="9"/>
      <c r="M12">
        <v>3</v>
      </c>
      <c r="N12" s="7">
        <v>7</v>
      </c>
      <c r="O12">
        <v>7</v>
      </c>
      <c r="P12" s="9">
        <f t="shared" si="0"/>
        <v>14</v>
      </c>
      <c r="Q12" s="42">
        <v>4.0155868759772799</v>
      </c>
      <c r="R12">
        <v>3.5804507059366699</v>
      </c>
      <c r="S12">
        <f t="shared" si="1"/>
        <v>7.5960375819139498</v>
      </c>
      <c r="T12" s="23">
        <f t="shared" si="2"/>
        <v>2.1099135096057862</v>
      </c>
      <c r="U12" s="56">
        <f t="shared" si="3"/>
        <v>-13.089960982593038</v>
      </c>
      <c r="V12" s="57">
        <f t="shared" si="4"/>
        <v>-2.5600282471869846</v>
      </c>
    </row>
    <row r="13" spans="1:22" ht="15.75" thickBot="1" x14ac:dyDescent="0.3">
      <c r="A13" s="3">
        <v>11</v>
      </c>
      <c r="B13" s="13">
        <f>0.0000294443021</f>
        <v>2.9444302099999999E-5</v>
      </c>
      <c r="C13" s="5"/>
      <c r="D13" s="12">
        <f>0.0573478829</f>
        <v>5.7347882900000001E-2</v>
      </c>
      <c r="E13" s="12">
        <v>17.627079699999999</v>
      </c>
      <c r="F13" s="2"/>
      <c r="G13" s="5"/>
      <c r="H13" s="5"/>
      <c r="I13" s="5"/>
      <c r="J13" s="4"/>
      <c r="K13" s="2"/>
      <c r="L13" s="4"/>
      <c r="M13" s="5">
        <v>3</v>
      </c>
      <c r="N13" s="2">
        <v>7</v>
      </c>
      <c r="O13" s="5">
        <v>7</v>
      </c>
      <c r="P13" s="4">
        <f t="shared" si="0"/>
        <v>14</v>
      </c>
      <c r="Q13" s="2">
        <v>4.6102831479923303</v>
      </c>
      <c r="R13" s="5">
        <v>1.6014931559856103</v>
      </c>
      <c r="S13" s="43">
        <f t="shared" si="1"/>
        <v>6.2117763039779401</v>
      </c>
      <c r="T13" s="23">
        <f t="shared" si="2"/>
        <v>3.076653885191166</v>
      </c>
      <c r="U13" s="56">
        <f t="shared" si="3"/>
        <v>-24.353692782838589</v>
      </c>
      <c r="V13" s="57">
        <f t="shared" si="4"/>
        <v>-5.3765460939675407</v>
      </c>
    </row>
    <row r="14" spans="1:22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8">
        <v>1</v>
      </c>
      <c r="N14" s="15">
        <v>7</v>
      </c>
      <c r="O14" s="18">
        <v>7</v>
      </c>
      <c r="P14" s="17">
        <f t="shared" si="0"/>
        <v>14</v>
      </c>
      <c r="Q14" s="15"/>
      <c r="R14" s="18"/>
      <c r="S14" s="18">
        <f t="shared" si="1"/>
        <v>0</v>
      </c>
      <c r="T14" s="39" t="e">
        <f t="shared" si="2"/>
        <v>#NUM!</v>
      </c>
      <c r="U14" s="14" t="e">
        <f t="shared" si="3"/>
        <v>#NUM!</v>
      </c>
      <c r="V14" s="55" t="e">
        <f t="shared" si="4"/>
        <v>#NUM!</v>
      </c>
    </row>
    <row r="15" spans="1:22" ht="15.75" thickBot="1" x14ac:dyDescent="0.3">
      <c r="A15" s="8">
        <v>13</v>
      </c>
      <c r="E15" s="9"/>
      <c r="F15" s="7"/>
      <c r="G15" s="10"/>
      <c r="J15" s="9"/>
      <c r="K15" s="7"/>
      <c r="L15" s="9"/>
      <c r="M15">
        <v>1</v>
      </c>
      <c r="N15" s="7">
        <v>7</v>
      </c>
      <c r="O15">
        <v>7</v>
      </c>
      <c r="P15" s="9">
        <f t="shared" si="0"/>
        <v>14</v>
      </c>
      <c r="Q15" s="7"/>
      <c r="S15">
        <f t="shared" si="1"/>
        <v>0</v>
      </c>
      <c r="T15" s="23" t="e">
        <f t="shared" si="2"/>
        <v>#NUM!</v>
      </c>
      <c r="U15" s="56" t="e">
        <f t="shared" si="3"/>
        <v>#NUM!</v>
      </c>
      <c r="V15" s="57" t="e">
        <f t="shared" si="4"/>
        <v>#NUM!</v>
      </c>
    </row>
    <row r="16" spans="1:22" ht="15.75" thickBot="1" x14ac:dyDescent="0.3">
      <c r="A16" s="8">
        <v>14</v>
      </c>
      <c r="E16" s="9"/>
      <c r="F16" s="7"/>
      <c r="H16" s="10"/>
      <c r="J16" s="9"/>
      <c r="K16" s="7"/>
      <c r="L16" s="9"/>
      <c r="M16">
        <v>1</v>
      </c>
      <c r="N16" s="7">
        <v>7</v>
      </c>
      <c r="O16">
        <v>7</v>
      </c>
      <c r="P16" s="9">
        <f t="shared" si="0"/>
        <v>14</v>
      </c>
      <c r="Q16" s="7"/>
      <c r="S16">
        <f t="shared" si="1"/>
        <v>0</v>
      </c>
      <c r="T16" s="23" t="e">
        <f t="shared" si="2"/>
        <v>#NUM!</v>
      </c>
      <c r="U16" s="56" t="e">
        <f t="shared" si="3"/>
        <v>#NUM!</v>
      </c>
      <c r="V16" s="57" t="e">
        <f t="shared" si="4"/>
        <v>#NUM!</v>
      </c>
    </row>
    <row r="17" spans="1:22" ht="15.75" thickBot="1" x14ac:dyDescent="0.3">
      <c r="A17" s="8">
        <v>15</v>
      </c>
      <c r="E17" s="9"/>
      <c r="F17" s="7"/>
      <c r="I17" s="10"/>
      <c r="J17" s="9"/>
      <c r="K17" s="7"/>
      <c r="L17" s="9"/>
      <c r="M17">
        <v>1</v>
      </c>
      <c r="N17" s="7">
        <v>7</v>
      </c>
      <c r="O17">
        <v>7</v>
      </c>
      <c r="P17" s="9">
        <f t="shared" si="0"/>
        <v>14</v>
      </c>
      <c r="Q17" s="7"/>
      <c r="S17">
        <f t="shared" si="1"/>
        <v>0</v>
      </c>
      <c r="T17" s="23" t="e">
        <f t="shared" si="2"/>
        <v>#NUM!</v>
      </c>
      <c r="U17" s="56" t="e">
        <f t="shared" si="3"/>
        <v>#NUM!</v>
      </c>
      <c r="V17" s="57" t="e">
        <f t="shared" si="4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>
        <v>1</v>
      </c>
      <c r="N18" s="7">
        <v>7</v>
      </c>
      <c r="O18">
        <v>7</v>
      </c>
      <c r="P18" s="9">
        <f t="shared" si="0"/>
        <v>14</v>
      </c>
      <c r="Q18" s="7"/>
      <c r="S18">
        <f t="shared" si="1"/>
        <v>0</v>
      </c>
      <c r="T18" s="23" t="e">
        <f t="shared" si="2"/>
        <v>#NUM!</v>
      </c>
      <c r="U18" s="56" t="e">
        <f t="shared" si="3"/>
        <v>#NUM!</v>
      </c>
      <c r="V18" s="57" t="e">
        <f t="shared" si="4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>
        <v>2</v>
      </c>
      <c r="N19" s="7">
        <v>7</v>
      </c>
      <c r="O19">
        <v>7</v>
      </c>
      <c r="P19" s="9">
        <f t="shared" si="0"/>
        <v>14</v>
      </c>
      <c r="Q19" s="7"/>
      <c r="S19">
        <f t="shared" si="1"/>
        <v>0</v>
      </c>
      <c r="T19" s="23" t="e">
        <f t="shared" si="2"/>
        <v>#NUM!</v>
      </c>
      <c r="U19" s="56" t="e">
        <f t="shared" si="3"/>
        <v>#NUM!</v>
      </c>
      <c r="V19" s="57" t="e">
        <f t="shared" si="4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>
        <v>2</v>
      </c>
      <c r="N20" s="7">
        <v>7</v>
      </c>
      <c r="O20">
        <v>7</v>
      </c>
      <c r="P20" s="9">
        <f t="shared" si="0"/>
        <v>14</v>
      </c>
      <c r="Q20" s="7"/>
      <c r="S20">
        <f t="shared" si="1"/>
        <v>0</v>
      </c>
      <c r="T20" s="23" t="e">
        <f t="shared" si="2"/>
        <v>#NUM!</v>
      </c>
      <c r="U20" s="56" t="e">
        <f t="shared" si="3"/>
        <v>#NUM!</v>
      </c>
      <c r="V20" s="57" t="e">
        <f t="shared" si="4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>
        <v>2</v>
      </c>
      <c r="N21" s="7">
        <v>7</v>
      </c>
      <c r="O21">
        <v>7</v>
      </c>
      <c r="P21" s="9">
        <f t="shared" si="0"/>
        <v>14</v>
      </c>
      <c r="Q21" s="7"/>
      <c r="S21">
        <f t="shared" si="1"/>
        <v>0</v>
      </c>
      <c r="T21" s="23" t="e">
        <f t="shared" si="2"/>
        <v>#NUM!</v>
      </c>
      <c r="U21" s="56" t="e">
        <f t="shared" si="3"/>
        <v>#NUM!</v>
      </c>
      <c r="V21" s="57" t="e">
        <f t="shared" si="4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>
        <v>2</v>
      </c>
      <c r="N22" s="7">
        <v>7</v>
      </c>
      <c r="O22">
        <v>7</v>
      </c>
      <c r="P22" s="9">
        <f t="shared" si="0"/>
        <v>14</v>
      </c>
      <c r="Q22" s="7"/>
      <c r="S22">
        <f t="shared" si="1"/>
        <v>0</v>
      </c>
      <c r="T22" s="23" t="e">
        <f t="shared" si="2"/>
        <v>#NUM!</v>
      </c>
      <c r="U22" s="56" t="e">
        <f t="shared" si="3"/>
        <v>#NUM!</v>
      </c>
      <c r="V22" s="57" t="e">
        <f t="shared" si="4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>
        <v>2</v>
      </c>
      <c r="N23" s="7">
        <v>7</v>
      </c>
      <c r="O23">
        <v>7</v>
      </c>
      <c r="P23" s="9">
        <f t="shared" si="0"/>
        <v>14</v>
      </c>
      <c r="Q23" s="7"/>
      <c r="S23">
        <f t="shared" si="1"/>
        <v>0</v>
      </c>
      <c r="T23" s="23" t="e">
        <f t="shared" si="2"/>
        <v>#NUM!</v>
      </c>
      <c r="U23" s="56" t="e">
        <f t="shared" si="3"/>
        <v>#NUM!</v>
      </c>
      <c r="V23" s="57" t="e">
        <f t="shared" si="4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>
        <v>2</v>
      </c>
      <c r="N24" s="7">
        <v>7</v>
      </c>
      <c r="O24">
        <v>7</v>
      </c>
      <c r="P24" s="9">
        <f t="shared" si="0"/>
        <v>14</v>
      </c>
      <c r="Q24" s="7"/>
      <c r="S24">
        <f t="shared" si="1"/>
        <v>0</v>
      </c>
      <c r="T24" s="23" t="e">
        <f t="shared" si="2"/>
        <v>#NUM!</v>
      </c>
      <c r="U24" s="56" t="e">
        <f t="shared" si="3"/>
        <v>#NUM!</v>
      </c>
      <c r="V24" s="57" t="e">
        <f t="shared" si="4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>
        <v>2</v>
      </c>
      <c r="N25" s="7">
        <v>7</v>
      </c>
      <c r="O25">
        <v>7</v>
      </c>
      <c r="P25" s="9">
        <f t="shared" si="0"/>
        <v>14</v>
      </c>
      <c r="Q25" s="7"/>
      <c r="S25">
        <f t="shared" si="1"/>
        <v>0</v>
      </c>
      <c r="T25" s="23" t="e">
        <f t="shared" si="2"/>
        <v>#NUM!</v>
      </c>
      <c r="U25" s="56" t="e">
        <f t="shared" si="3"/>
        <v>#NUM!</v>
      </c>
      <c r="V25" s="57" t="e">
        <f t="shared" si="4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>
        <v>2</v>
      </c>
      <c r="N26" s="7">
        <v>7</v>
      </c>
      <c r="O26">
        <v>7</v>
      </c>
      <c r="P26" s="9">
        <f t="shared" si="0"/>
        <v>14</v>
      </c>
      <c r="Q26" s="7"/>
      <c r="S26">
        <f t="shared" si="1"/>
        <v>0</v>
      </c>
      <c r="T26" s="23" t="e">
        <f t="shared" si="2"/>
        <v>#NUM!</v>
      </c>
      <c r="U26" s="56" t="e">
        <f t="shared" si="3"/>
        <v>#NUM!</v>
      </c>
      <c r="V26" s="57" t="e">
        <f t="shared" si="4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>
        <v>2</v>
      </c>
      <c r="N27" s="7">
        <v>7</v>
      </c>
      <c r="O27">
        <v>7</v>
      </c>
      <c r="P27" s="9">
        <f t="shared" si="0"/>
        <v>14</v>
      </c>
      <c r="Q27" s="7"/>
      <c r="S27">
        <f t="shared" si="1"/>
        <v>0</v>
      </c>
      <c r="T27" s="23" t="e">
        <f t="shared" si="2"/>
        <v>#NUM!</v>
      </c>
      <c r="U27" s="56" t="e">
        <f t="shared" si="3"/>
        <v>#NUM!</v>
      </c>
      <c r="V27" s="57" t="e">
        <f t="shared" si="4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>
        <v>2</v>
      </c>
      <c r="N28" s="7">
        <v>7</v>
      </c>
      <c r="O28">
        <v>7</v>
      </c>
      <c r="P28" s="9">
        <f t="shared" si="0"/>
        <v>14</v>
      </c>
      <c r="Q28" s="7"/>
      <c r="S28">
        <f t="shared" si="1"/>
        <v>0</v>
      </c>
      <c r="T28" s="23" t="e">
        <f t="shared" si="2"/>
        <v>#NUM!</v>
      </c>
      <c r="U28" s="56" t="e">
        <f t="shared" si="3"/>
        <v>#NUM!</v>
      </c>
      <c r="V28" s="57" t="e">
        <f t="shared" si="4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>
        <v>3</v>
      </c>
      <c r="N29" s="7">
        <v>7</v>
      </c>
      <c r="O29">
        <v>7</v>
      </c>
      <c r="P29" s="9">
        <f t="shared" si="0"/>
        <v>14</v>
      </c>
      <c r="Q29" s="7"/>
      <c r="S29">
        <f t="shared" si="1"/>
        <v>0</v>
      </c>
      <c r="T29" s="23" t="e">
        <f t="shared" si="2"/>
        <v>#NUM!</v>
      </c>
      <c r="U29" s="56" t="e">
        <f t="shared" si="3"/>
        <v>#NUM!</v>
      </c>
      <c r="V29" s="57" t="e">
        <f t="shared" si="4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>
        <v>3</v>
      </c>
      <c r="N30" s="7">
        <v>7</v>
      </c>
      <c r="O30">
        <v>7</v>
      </c>
      <c r="P30" s="9">
        <f t="shared" si="0"/>
        <v>14</v>
      </c>
      <c r="Q30" s="7"/>
      <c r="S30">
        <f t="shared" si="1"/>
        <v>0</v>
      </c>
      <c r="T30" s="23" t="e">
        <f t="shared" si="2"/>
        <v>#NUM!</v>
      </c>
      <c r="U30" s="56" t="e">
        <f t="shared" si="3"/>
        <v>#NUM!</v>
      </c>
      <c r="V30" s="57" t="e">
        <f t="shared" si="4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>
        <v>3</v>
      </c>
      <c r="N31" s="7">
        <v>7</v>
      </c>
      <c r="O31">
        <v>7</v>
      </c>
      <c r="P31" s="9">
        <f t="shared" si="0"/>
        <v>14</v>
      </c>
      <c r="Q31" s="7"/>
      <c r="S31">
        <f t="shared" si="1"/>
        <v>0</v>
      </c>
      <c r="T31" s="23" t="e">
        <f t="shared" si="2"/>
        <v>#NUM!</v>
      </c>
      <c r="U31" s="56" t="e">
        <f t="shared" si="3"/>
        <v>#NUM!</v>
      </c>
      <c r="V31" s="57" t="e">
        <f t="shared" si="4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>
        <v>3</v>
      </c>
      <c r="N32" s="7">
        <v>7</v>
      </c>
      <c r="O32">
        <v>7</v>
      </c>
      <c r="P32" s="9">
        <f t="shared" si="0"/>
        <v>14</v>
      </c>
      <c r="Q32" s="7"/>
      <c r="S32">
        <f t="shared" si="1"/>
        <v>0</v>
      </c>
      <c r="T32" s="23" t="e">
        <f t="shared" si="2"/>
        <v>#NUM!</v>
      </c>
      <c r="U32" s="56" t="e">
        <f t="shared" si="3"/>
        <v>#NUM!</v>
      </c>
      <c r="V32" s="57" t="e">
        <f t="shared" si="4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>
        <v>3</v>
      </c>
      <c r="N33" s="7">
        <v>7</v>
      </c>
      <c r="O33">
        <v>7</v>
      </c>
      <c r="P33" s="9">
        <f t="shared" si="0"/>
        <v>14</v>
      </c>
      <c r="Q33" s="7"/>
      <c r="S33">
        <f t="shared" si="1"/>
        <v>0</v>
      </c>
      <c r="T33" s="23" t="e">
        <f t="shared" si="2"/>
        <v>#NUM!</v>
      </c>
      <c r="U33" s="56" t="e">
        <f t="shared" si="3"/>
        <v>#NUM!</v>
      </c>
      <c r="V33" s="57" t="e">
        <f t="shared" si="4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>
        <v>3</v>
      </c>
      <c r="N34" s="7">
        <v>7</v>
      </c>
      <c r="O34">
        <v>7</v>
      </c>
      <c r="P34" s="9">
        <f t="shared" si="0"/>
        <v>14</v>
      </c>
      <c r="Q34" s="7"/>
      <c r="S34">
        <f t="shared" si="1"/>
        <v>0</v>
      </c>
      <c r="T34" s="23" t="e">
        <f t="shared" si="2"/>
        <v>#NUM!</v>
      </c>
      <c r="U34" s="56" t="e">
        <f t="shared" si="3"/>
        <v>#NUM!</v>
      </c>
      <c r="V34" s="57" t="e">
        <f t="shared" si="4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>
        <v>3</v>
      </c>
      <c r="N35" s="7">
        <v>7</v>
      </c>
      <c r="O35">
        <v>7</v>
      </c>
      <c r="P35" s="9">
        <f t="shared" si="0"/>
        <v>14</v>
      </c>
      <c r="Q35" s="7"/>
      <c r="S35">
        <f t="shared" si="1"/>
        <v>0</v>
      </c>
      <c r="T35" s="23" t="e">
        <f t="shared" si="2"/>
        <v>#NUM!</v>
      </c>
      <c r="U35" s="56" t="e">
        <f t="shared" si="3"/>
        <v>#NUM!</v>
      </c>
      <c r="V35" s="57" t="e">
        <f t="shared" si="4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>
        <v>3</v>
      </c>
      <c r="N36" s="7">
        <v>7</v>
      </c>
      <c r="O36">
        <v>7</v>
      </c>
      <c r="P36" s="9">
        <f t="shared" si="0"/>
        <v>14</v>
      </c>
      <c r="Q36" s="7"/>
      <c r="S36">
        <f t="shared" si="1"/>
        <v>0</v>
      </c>
      <c r="T36" s="23" t="e">
        <f t="shared" si="2"/>
        <v>#NUM!</v>
      </c>
      <c r="U36" s="56" t="e">
        <f t="shared" si="3"/>
        <v>#NUM!</v>
      </c>
      <c r="V36" s="57" t="e">
        <f t="shared" si="4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>
        <v>3</v>
      </c>
      <c r="N37" s="7">
        <v>7</v>
      </c>
      <c r="O37">
        <v>7</v>
      </c>
      <c r="P37" s="9">
        <f t="shared" si="0"/>
        <v>14</v>
      </c>
      <c r="Q37" s="7"/>
      <c r="S37">
        <f t="shared" si="1"/>
        <v>0</v>
      </c>
      <c r="T37" s="23" t="e">
        <f t="shared" si="2"/>
        <v>#NUM!</v>
      </c>
      <c r="U37" s="56" t="e">
        <f t="shared" si="3"/>
        <v>#NUM!</v>
      </c>
      <c r="V37" s="57" t="e">
        <f t="shared" si="4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>
        <v>3</v>
      </c>
      <c r="N38" s="7">
        <v>7</v>
      </c>
      <c r="O38">
        <v>7</v>
      </c>
      <c r="P38" s="9">
        <f t="shared" si="0"/>
        <v>14</v>
      </c>
      <c r="Q38" s="7"/>
      <c r="S38">
        <f t="shared" si="1"/>
        <v>0</v>
      </c>
      <c r="T38" s="23" t="e">
        <f t="shared" si="2"/>
        <v>#NUM!</v>
      </c>
      <c r="U38" s="56" t="e">
        <f t="shared" si="3"/>
        <v>#NUM!</v>
      </c>
      <c r="V38" s="57" t="e">
        <f t="shared" si="4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>
        <v>4</v>
      </c>
      <c r="N39" s="7">
        <v>7</v>
      </c>
      <c r="O39">
        <v>7</v>
      </c>
      <c r="P39" s="9">
        <f t="shared" si="0"/>
        <v>14</v>
      </c>
      <c r="Q39" s="7"/>
      <c r="S39">
        <f t="shared" si="1"/>
        <v>0</v>
      </c>
      <c r="T39" s="23" t="e">
        <f t="shared" si="2"/>
        <v>#NUM!</v>
      </c>
      <c r="U39" s="56" t="e">
        <f t="shared" si="3"/>
        <v>#NUM!</v>
      </c>
      <c r="V39" s="57" t="e">
        <f t="shared" si="4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>
        <v>4</v>
      </c>
      <c r="N40" s="7">
        <v>7</v>
      </c>
      <c r="O40">
        <v>7</v>
      </c>
      <c r="P40" s="9">
        <f t="shared" si="0"/>
        <v>14</v>
      </c>
      <c r="Q40" s="7"/>
      <c r="S40">
        <f t="shared" si="1"/>
        <v>0</v>
      </c>
      <c r="T40" s="23" t="e">
        <f t="shared" si="2"/>
        <v>#NUM!</v>
      </c>
      <c r="U40" s="56" t="e">
        <f t="shared" si="3"/>
        <v>#NUM!</v>
      </c>
      <c r="V40" s="57" t="e">
        <f t="shared" si="4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>
        <v>4</v>
      </c>
      <c r="N41" s="7">
        <v>7</v>
      </c>
      <c r="O41">
        <v>7</v>
      </c>
      <c r="P41" s="9">
        <f t="shared" si="0"/>
        <v>14</v>
      </c>
      <c r="Q41" s="7"/>
      <c r="S41">
        <f t="shared" si="1"/>
        <v>0</v>
      </c>
      <c r="T41" s="23" t="e">
        <f t="shared" si="2"/>
        <v>#NUM!</v>
      </c>
      <c r="U41" s="56" t="e">
        <f t="shared" si="3"/>
        <v>#NUM!</v>
      </c>
      <c r="V41" s="57" t="e">
        <f t="shared" si="4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>
        <v>4</v>
      </c>
      <c r="N42" s="7">
        <v>7</v>
      </c>
      <c r="O42">
        <v>7</v>
      </c>
      <c r="P42" s="9">
        <f t="shared" si="0"/>
        <v>14</v>
      </c>
      <c r="Q42" s="7"/>
      <c r="S42">
        <f t="shared" si="1"/>
        <v>0</v>
      </c>
      <c r="T42" s="23" t="e">
        <f t="shared" si="2"/>
        <v>#NUM!</v>
      </c>
      <c r="U42" s="56" t="e">
        <f t="shared" si="3"/>
        <v>#NUM!</v>
      </c>
      <c r="V42" s="57" t="e">
        <f t="shared" si="4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>
        <v>4</v>
      </c>
      <c r="N43" s="7">
        <v>7</v>
      </c>
      <c r="O43">
        <v>7</v>
      </c>
      <c r="P43" s="9">
        <f t="shared" si="0"/>
        <v>14</v>
      </c>
      <c r="Q43" s="7"/>
      <c r="S43">
        <f t="shared" si="1"/>
        <v>0</v>
      </c>
      <c r="T43" s="23" t="e">
        <f t="shared" si="2"/>
        <v>#NUM!</v>
      </c>
      <c r="U43" s="56" t="e">
        <f t="shared" si="3"/>
        <v>#NUM!</v>
      </c>
      <c r="V43" s="57" t="e">
        <f t="shared" si="4"/>
        <v>#NUM!</v>
      </c>
    </row>
    <row r="44" spans="1:22" ht="15.75" thickBot="1" x14ac:dyDescent="0.3">
      <c r="A44" s="3">
        <v>42</v>
      </c>
      <c r="B44" s="5"/>
      <c r="C44" s="5"/>
      <c r="D44" s="5"/>
      <c r="E44" s="4"/>
      <c r="F44" s="10"/>
      <c r="G44" s="10"/>
      <c r="H44" s="10"/>
      <c r="I44" s="10"/>
      <c r="J44" s="10"/>
      <c r="K44" s="2"/>
      <c r="L44" s="4"/>
      <c r="M44">
        <v>5</v>
      </c>
      <c r="N44" s="7">
        <v>7</v>
      </c>
      <c r="O44">
        <v>7</v>
      </c>
      <c r="P44" s="9">
        <f t="shared" si="0"/>
        <v>14</v>
      </c>
      <c r="Q44" s="2"/>
      <c r="R44" s="5"/>
      <c r="S44" s="5">
        <f t="shared" si="1"/>
        <v>0</v>
      </c>
      <c r="T44" s="23" t="e">
        <f t="shared" si="2"/>
        <v>#NUM!</v>
      </c>
      <c r="U44" s="56" t="e">
        <f t="shared" si="3"/>
        <v>#NUM!</v>
      </c>
      <c r="V44" s="57" t="e">
        <f t="shared" si="4"/>
        <v>#NUM!</v>
      </c>
    </row>
    <row r="45" spans="1:22" ht="15.75" thickBot="1" x14ac:dyDescent="0.3">
      <c r="A45" s="8">
        <v>43</v>
      </c>
      <c r="E45" s="9"/>
      <c r="F45" s="7"/>
      <c r="J45" s="9"/>
      <c r="K45" s="20"/>
      <c r="L45" s="9"/>
      <c r="M45" s="18">
        <v>1</v>
      </c>
      <c r="N45" s="15">
        <v>7</v>
      </c>
      <c r="O45" s="18">
        <v>7</v>
      </c>
      <c r="P45" s="17">
        <f t="shared" si="0"/>
        <v>14</v>
      </c>
      <c r="Q45" s="7"/>
      <c r="S45">
        <f t="shared" si="1"/>
        <v>0</v>
      </c>
      <c r="T45" s="39" t="e">
        <f t="shared" si="2"/>
        <v>#NUM!</v>
      </c>
      <c r="U45" s="14" t="e">
        <f t="shared" si="3"/>
        <v>#NUM!</v>
      </c>
      <c r="V45" s="55" t="e">
        <f t="shared" si="4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>
        <v>1</v>
      </c>
      <c r="N46" s="7">
        <v>7</v>
      </c>
      <c r="O46">
        <v>7</v>
      </c>
      <c r="P46" s="9">
        <f t="shared" si="0"/>
        <v>14</v>
      </c>
      <c r="Q46" s="7"/>
      <c r="S46">
        <f t="shared" si="1"/>
        <v>0</v>
      </c>
      <c r="T46" s="23" t="e">
        <f t="shared" si="2"/>
        <v>#NUM!</v>
      </c>
      <c r="U46" s="56" t="e">
        <f t="shared" si="3"/>
        <v>#NUM!</v>
      </c>
      <c r="V46" s="57" t="e">
        <f t="shared" si="4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5">
        <v>2</v>
      </c>
      <c r="N47" s="2">
        <v>7</v>
      </c>
      <c r="O47" s="5">
        <v>7</v>
      </c>
      <c r="P47" s="4">
        <f t="shared" si="0"/>
        <v>14</v>
      </c>
      <c r="Q47" s="2"/>
      <c r="R47" s="5"/>
      <c r="S47" s="5">
        <f t="shared" si="1"/>
        <v>0</v>
      </c>
      <c r="T47" s="24" t="e">
        <f t="shared" si="2"/>
        <v>#NUM!</v>
      </c>
      <c r="U47" s="1" t="e">
        <f t="shared" si="3"/>
        <v>#NUM!</v>
      </c>
      <c r="V47" s="58" t="e">
        <f t="shared" si="4"/>
        <v>#NUM!</v>
      </c>
    </row>
  </sheetData>
  <mergeCells count="5">
    <mergeCell ref="Q1:V1"/>
    <mergeCell ref="B1:E1"/>
    <mergeCell ref="F1:J1"/>
    <mergeCell ref="K1:L1"/>
    <mergeCell ref="N1:P1"/>
  </mergeCells>
  <conditionalFormatting sqref="Q3:Q1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Q4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44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5:Q47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S4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5:R47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4:S4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5:S4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107" priority="6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106" priority="3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105" priority="5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104" priority="2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103" priority="4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102" priority="1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101" priority="9" bottom="1" rank="1"/>
  </conditionalFormatting>
  <conditionalFormatting sqref="U3:U13">
    <cfRule type="top10" dxfId="100" priority="8" bottom="1" rank="1"/>
  </conditionalFormatting>
  <conditionalFormatting sqref="V3:V13">
    <cfRule type="top10" dxfId="99" priority="7" bottom="1" rank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82E6-CA42-48B8-BAEE-08D00708E3E6}">
  <dimension ref="A1:V47"/>
  <sheetViews>
    <sheetView zoomScale="85" zoomScaleNormal="85" workbookViewId="0">
      <selection activeCell="V9" sqref="V9"/>
    </sheetView>
  </sheetViews>
  <sheetFormatPr defaultRowHeight="15" x14ac:dyDescent="0.25"/>
  <cols>
    <col min="3" max="3" width="13.140625" bestFit="1" customWidth="1"/>
  </cols>
  <sheetData>
    <row r="1" spans="1:22" ht="15.75" thickBot="1" x14ac:dyDescent="0.3">
      <c r="A1" s="16">
        <v>110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5"/>
      <c r="N1" s="50" t="s">
        <v>15</v>
      </c>
      <c r="O1" s="51"/>
      <c r="P1" s="52"/>
      <c r="Q1" s="49" t="s">
        <v>14</v>
      </c>
      <c r="R1" s="47"/>
      <c r="S1" s="47"/>
      <c r="T1" s="47"/>
      <c r="U1" s="47"/>
      <c r="V1" s="47"/>
    </row>
    <row r="2" spans="1:22" ht="15.75" thickBot="1" x14ac:dyDescent="0.3">
      <c r="A2" s="16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 t="s">
        <v>16</v>
      </c>
      <c r="N2" s="25" t="s">
        <v>23</v>
      </c>
      <c r="O2" s="26" t="s">
        <v>24</v>
      </c>
      <c r="P2" s="27" t="s">
        <v>2</v>
      </c>
      <c r="Q2" s="36" t="s">
        <v>20</v>
      </c>
      <c r="R2" s="36" t="s">
        <v>25</v>
      </c>
      <c r="S2" s="22" t="s">
        <v>1</v>
      </c>
      <c r="T2" s="15" t="s">
        <v>26</v>
      </c>
      <c r="U2" s="18" t="s">
        <v>27</v>
      </c>
      <c r="V2" s="17" t="s">
        <v>0</v>
      </c>
    </row>
    <row r="3" spans="1:22" ht="15.75" thickBot="1" x14ac:dyDescent="0.3">
      <c r="A3" s="16">
        <v>1</v>
      </c>
      <c r="B3" s="13">
        <v>1.7550000051478801E-4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8">
        <v>1</v>
      </c>
      <c r="N3" s="15">
        <v>7</v>
      </c>
      <c r="O3" s="18">
        <v>7</v>
      </c>
      <c r="P3" s="17">
        <f>O3+N3</f>
        <v>14</v>
      </c>
      <c r="Q3" s="15">
        <v>8.8674185481779499</v>
      </c>
      <c r="R3" s="18">
        <v>2.5565276318914201</v>
      </c>
      <c r="S3" s="18">
        <f>Q3+R3</f>
        <v>11.42394618006937</v>
      </c>
      <c r="T3" s="39">
        <f>N3*LN(Q3/N3)+2*M3</f>
        <v>3.6553150119499893</v>
      </c>
      <c r="U3" s="14">
        <f>P3*LN(R3/P3)+2*M3</f>
        <v>-21.805703399113185</v>
      </c>
      <c r="V3" s="55">
        <f>P3*LN(S3/P3)+2*M3</f>
        <v>-0.84683889220512576</v>
      </c>
    </row>
    <row r="4" spans="1:22" ht="15.75" thickBot="1" x14ac:dyDescent="0.3">
      <c r="A4" s="8">
        <v>2</v>
      </c>
      <c r="C4" s="12">
        <v>619990234</v>
      </c>
      <c r="E4" s="9"/>
      <c r="F4" s="7"/>
      <c r="J4" s="9"/>
      <c r="K4" s="7"/>
      <c r="L4" s="9"/>
      <c r="M4">
        <v>1</v>
      </c>
      <c r="N4" s="7">
        <v>7</v>
      </c>
      <c r="O4">
        <v>7</v>
      </c>
      <c r="P4" s="9">
        <f t="shared" ref="P4:P47" si="0">O4+N4</f>
        <v>14</v>
      </c>
      <c r="Q4" s="7">
        <v>11.2272963744392</v>
      </c>
      <c r="R4">
        <v>3.6301571464051099</v>
      </c>
      <c r="S4">
        <f t="shared" ref="S4:S47" si="1">Q4+R4</f>
        <v>14.857453520844309</v>
      </c>
      <c r="T4" s="23">
        <f t="shared" ref="T4:T47" si="2">N4*LN(Q4/N4)+2*M4</f>
        <v>5.3070648830623872</v>
      </c>
      <c r="U4" s="56">
        <f t="shared" ref="U4:U47" si="3">P4*LN(R4/P4)+2*M4</f>
        <v>-16.89693947756772</v>
      </c>
      <c r="V4" s="57">
        <f t="shared" ref="V4:V47" si="4">P4*LN(S4/P4)+2*M4</f>
        <v>2.8322206243262382</v>
      </c>
    </row>
    <row r="5" spans="1:22" ht="15.75" thickBot="1" x14ac:dyDescent="0.3">
      <c r="A5" s="8">
        <v>3</v>
      </c>
      <c r="D5" s="12">
        <v>5.5968748749000902E-2</v>
      </c>
      <c r="E5" s="9"/>
      <c r="F5" s="7"/>
      <c r="J5" s="9"/>
      <c r="K5" s="7"/>
      <c r="L5" s="9"/>
      <c r="M5">
        <v>1</v>
      </c>
      <c r="N5" s="7">
        <v>7</v>
      </c>
      <c r="O5">
        <v>7</v>
      </c>
      <c r="P5" s="9">
        <f t="shared" si="0"/>
        <v>14</v>
      </c>
      <c r="Q5" s="7">
        <v>11.2466555231847</v>
      </c>
      <c r="R5">
        <v>2.59066688236011</v>
      </c>
      <c r="S5">
        <f t="shared" si="1"/>
        <v>13.837322405544811</v>
      </c>
      <c r="T5" s="23">
        <f t="shared" si="2"/>
        <v>5.3191245399802014</v>
      </c>
      <c r="U5" s="56">
        <f t="shared" si="3"/>
        <v>-21.61998804914402</v>
      </c>
      <c r="V5" s="57">
        <f t="shared" si="4"/>
        <v>1.8363698766929804</v>
      </c>
    </row>
    <row r="6" spans="1:22" ht="15.75" thickBot="1" x14ac:dyDescent="0.3">
      <c r="A6" s="8">
        <v>4</v>
      </c>
      <c r="E6" s="12">
        <v>21.737957653977301</v>
      </c>
      <c r="F6" s="7"/>
      <c r="J6" s="9"/>
      <c r="K6" s="7"/>
      <c r="L6" s="9"/>
      <c r="M6">
        <v>1</v>
      </c>
      <c r="N6" s="7">
        <v>7</v>
      </c>
      <c r="O6">
        <v>7</v>
      </c>
      <c r="P6" s="9">
        <f t="shared" si="0"/>
        <v>14</v>
      </c>
      <c r="Q6" s="7">
        <v>2.37679933110882</v>
      </c>
      <c r="R6">
        <v>2.72555820382075</v>
      </c>
      <c r="S6">
        <f t="shared" si="1"/>
        <v>5.1023575349295704</v>
      </c>
      <c r="T6" s="23">
        <f t="shared" si="2"/>
        <v>-5.5610876971993521</v>
      </c>
      <c r="U6" s="56">
        <f t="shared" si="3"/>
        <v>-20.909377078548882</v>
      </c>
      <c r="V6" s="57">
        <f t="shared" si="4"/>
        <v>-12.130964889217829</v>
      </c>
    </row>
    <row r="7" spans="1:22" ht="15.75" thickBot="1" x14ac:dyDescent="0.3">
      <c r="A7" s="8">
        <v>5</v>
      </c>
      <c r="B7" s="13">
        <v>7.3659935142663595E-4</v>
      </c>
      <c r="C7" s="12">
        <v>60306088</v>
      </c>
      <c r="E7" s="9"/>
      <c r="F7" s="7"/>
      <c r="J7" s="9"/>
      <c r="K7" s="7"/>
      <c r="L7" s="9"/>
      <c r="M7">
        <v>2</v>
      </c>
      <c r="N7" s="7">
        <v>7</v>
      </c>
      <c r="O7">
        <v>7</v>
      </c>
      <c r="P7" s="9">
        <f t="shared" si="0"/>
        <v>14</v>
      </c>
      <c r="Q7" s="7">
        <v>5.3739821512856398</v>
      </c>
      <c r="R7" s="41">
        <v>1.47979480944468</v>
      </c>
      <c r="S7">
        <f t="shared" si="1"/>
        <v>6.8537769607303201</v>
      </c>
      <c r="T7" s="23">
        <f t="shared" si="2"/>
        <v>2.1496132787645621</v>
      </c>
      <c r="U7" s="56">
        <f t="shared" si="3"/>
        <v>-27.460154512052988</v>
      </c>
      <c r="V7" s="57">
        <f t="shared" si="4"/>
        <v>-5.9996042743426372</v>
      </c>
    </row>
    <row r="8" spans="1:22" ht="15.75" thickBot="1" x14ac:dyDescent="0.3">
      <c r="A8" s="8">
        <v>6</v>
      </c>
      <c r="B8" s="13">
        <v>1.01915297300699E-3</v>
      </c>
      <c r="D8" s="12">
        <v>5.5559974110776199E-3</v>
      </c>
      <c r="E8" s="9"/>
      <c r="F8" s="7"/>
      <c r="J8" s="9"/>
      <c r="K8" s="7"/>
      <c r="L8" s="9"/>
      <c r="M8">
        <v>2</v>
      </c>
      <c r="N8" s="7">
        <v>7</v>
      </c>
      <c r="O8">
        <v>7</v>
      </c>
      <c r="P8" s="9">
        <f t="shared" si="0"/>
        <v>14</v>
      </c>
      <c r="Q8" s="7">
        <v>4.7894248031486502</v>
      </c>
      <c r="R8">
        <v>2.57645240918366</v>
      </c>
      <c r="S8">
        <f t="shared" si="1"/>
        <v>7.3658772123323102</v>
      </c>
      <c r="T8" s="23">
        <f t="shared" si="2"/>
        <v>1.3435012061491345</v>
      </c>
      <c r="U8" s="56">
        <f t="shared" si="3"/>
        <v>-19.697014769543678</v>
      </c>
      <c r="V8" s="57">
        <f t="shared" si="4"/>
        <v>-4.9907885374869139</v>
      </c>
    </row>
    <row r="9" spans="1:22" ht="15.75" thickBot="1" x14ac:dyDescent="0.3">
      <c r="A9" s="8">
        <v>7</v>
      </c>
      <c r="B9" s="13">
        <v>1.4465491173664099E-4</v>
      </c>
      <c r="E9" s="12">
        <v>23.885911581799501</v>
      </c>
      <c r="F9" s="7"/>
      <c r="J9" s="9"/>
      <c r="K9" s="7"/>
      <c r="L9" s="9"/>
      <c r="M9">
        <v>2</v>
      </c>
      <c r="N9" s="7">
        <v>7</v>
      </c>
      <c r="O9">
        <v>7</v>
      </c>
      <c r="P9" s="9">
        <f t="shared" si="0"/>
        <v>14</v>
      </c>
      <c r="Q9" s="7">
        <v>0.62731494400457399</v>
      </c>
      <c r="R9">
        <v>2.6431033986693699</v>
      </c>
      <c r="S9">
        <f t="shared" si="1"/>
        <v>3.2704183426739437</v>
      </c>
      <c r="T9" s="23">
        <f t="shared" si="2"/>
        <v>-12.885516973352114</v>
      </c>
      <c r="U9" s="56">
        <f t="shared" si="3"/>
        <v>-19.339450022730585</v>
      </c>
      <c r="V9" s="57">
        <f t="shared" si="4"/>
        <v>-16.357951870892464</v>
      </c>
    </row>
    <row r="10" spans="1:22" ht="15.75" thickBot="1" x14ac:dyDescent="0.3">
      <c r="A10" s="8">
        <v>8</v>
      </c>
      <c r="C10" s="12">
        <f>999959744</f>
        <v>999959744</v>
      </c>
      <c r="E10" s="12">
        <v>41.933691699999997</v>
      </c>
      <c r="F10" s="7"/>
      <c r="J10" s="9"/>
      <c r="K10" s="7"/>
      <c r="L10" s="9"/>
      <c r="M10">
        <v>2</v>
      </c>
      <c r="N10" s="7">
        <v>7</v>
      </c>
      <c r="O10">
        <v>7</v>
      </c>
      <c r="P10" s="9">
        <f t="shared" si="0"/>
        <v>14</v>
      </c>
      <c r="Q10" s="7">
        <v>0.60678216627110604</v>
      </c>
      <c r="R10">
        <v>5.0910385189218799</v>
      </c>
      <c r="S10">
        <f t="shared" si="1"/>
        <v>5.697820685192986</v>
      </c>
      <c r="T10" s="23">
        <f t="shared" si="2"/>
        <v>-13.118468995544593</v>
      </c>
      <c r="U10" s="56">
        <f t="shared" si="3"/>
        <v>-10.162056840987901</v>
      </c>
      <c r="V10" s="57">
        <f t="shared" si="4"/>
        <v>-8.5856298934075745</v>
      </c>
    </row>
    <row r="11" spans="1:22" ht="15.75" thickBot="1" x14ac:dyDescent="0.3">
      <c r="A11" s="8">
        <v>9</v>
      </c>
      <c r="D11" s="12">
        <v>5.352759E-2</v>
      </c>
      <c r="E11" s="12">
        <v>20.49512996</v>
      </c>
      <c r="F11" s="7"/>
      <c r="J11" s="9"/>
      <c r="K11" s="7"/>
      <c r="L11" s="9"/>
      <c r="M11">
        <v>2</v>
      </c>
      <c r="N11" s="7">
        <v>7</v>
      </c>
      <c r="O11">
        <v>7</v>
      </c>
      <c r="P11" s="9">
        <f t="shared" si="0"/>
        <v>14</v>
      </c>
      <c r="Q11" s="7">
        <v>0.96916506862198204</v>
      </c>
      <c r="R11">
        <v>2.6604123789225897</v>
      </c>
      <c r="S11">
        <f t="shared" si="1"/>
        <v>3.6295774475445719</v>
      </c>
      <c r="T11" s="23">
        <f t="shared" si="2"/>
        <v>-9.8406133683959052</v>
      </c>
      <c r="U11" s="56">
        <f t="shared" si="3"/>
        <v>-19.248066648343066</v>
      </c>
      <c r="V11" s="57">
        <f t="shared" si="4"/>
        <v>-14.89917531248971</v>
      </c>
    </row>
    <row r="12" spans="1:22" ht="15.75" thickBot="1" x14ac:dyDescent="0.3">
      <c r="A12" s="8">
        <v>10</v>
      </c>
      <c r="B12" s="13">
        <f>0.000138779348</f>
        <v>1.38779348E-4</v>
      </c>
      <c r="C12" s="12">
        <f>999152136</f>
        <v>999152136</v>
      </c>
      <c r="E12" s="12">
        <f>69.6870357</f>
        <v>69.687035699999996</v>
      </c>
      <c r="F12" s="7"/>
      <c r="J12" s="9"/>
      <c r="K12" s="7"/>
      <c r="L12" s="9"/>
      <c r="M12">
        <v>3</v>
      </c>
      <c r="N12" s="7">
        <v>7</v>
      </c>
      <c r="O12">
        <v>7</v>
      </c>
      <c r="P12" s="9">
        <f t="shared" si="0"/>
        <v>14</v>
      </c>
      <c r="Q12" s="7">
        <v>0.50414526029469098</v>
      </c>
      <c r="R12">
        <v>5.0936722412904105</v>
      </c>
      <c r="S12">
        <f t="shared" si="1"/>
        <v>5.5978175015851015</v>
      </c>
      <c r="T12" s="23">
        <f t="shared" si="2"/>
        <v>-12.41560690635113</v>
      </c>
      <c r="U12" s="56">
        <f t="shared" si="3"/>
        <v>-8.1548161613359351</v>
      </c>
      <c r="V12" s="57">
        <f t="shared" si="4"/>
        <v>-6.8335275557882085</v>
      </c>
    </row>
    <row r="13" spans="1:22" ht="15.75" thickBot="1" x14ac:dyDescent="0.3">
      <c r="A13" s="3">
        <v>11</v>
      </c>
      <c r="B13" s="13">
        <f>0.000215243093</f>
        <v>2.1524309300000001E-4</v>
      </c>
      <c r="C13" s="5"/>
      <c r="D13" s="12">
        <f>0.0227588236</f>
        <v>2.2758823599999999E-2</v>
      </c>
      <c r="E13" s="12">
        <v>16.220830500000002</v>
      </c>
      <c r="F13" s="2"/>
      <c r="G13" s="5"/>
      <c r="H13" s="5"/>
      <c r="I13" s="5"/>
      <c r="J13" s="4"/>
      <c r="K13" s="2"/>
      <c r="L13" s="4"/>
      <c r="M13" s="5">
        <v>3</v>
      </c>
      <c r="N13" s="2">
        <v>7</v>
      </c>
      <c r="O13" s="5">
        <v>7</v>
      </c>
      <c r="P13" s="4">
        <f t="shared" si="0"/>
        <v>14</v>
      </c>
      <c r="Q13" s="40">
        <v>0.433817660411974</v>
      </c>
      <c r="R13" s="5">
        <v>2.6324998741956702</v>
      </c>
      <c r="S13" s="43">
        <f t="shared" si="1"/>
        <v>3.0663175346076441</v>
      </c>
      <c r="T13" s="23">
        <f t="shared" si="2"/>
        <v>-13.467287836633332</v>
      </c>
      <c r="U13" s="56">
        <f t="shared" si="3"/>
        <v>-17.395727773294595</v>
      </c>
      <c r="V13" s="57">
        <f t="shared" si="4"/>
        <v>-15.260119833680463</v>
      </c>
    </row>
    <row r="14" spans="1:22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8">
        <v>1</v>
      </c>
      <c r="N14" s="15">
        <v>7</v>
      </c>
      <c r="O14" s="18">
        <v>7</v>
      </c>
      <c r="P14" s="17">
        <f t="shared" si="0"/>
        <v>14</v>
      </c>
      <c r="Q14" s="15"/>
      <c r="R14" s="18"/>
      <c r="S14" s="18">
        <f t="shared" si="1"/>
        <v>0</v>
      </c>
      <c r="T14" s="39" t="e">
        <f t="shared" si="2"/>
        <v>#NUM!</v>
      </c>
      <c r="U14" s="14" t="e">
        <f t="shared" si="3"/>
        <v>#NUM!</v>
      </c>
      <c r="V14" s="55" t="e">
        <f t="shared" si="4"/>
        <v>#NUM!</v>
      </c>
    </row>
    <row r="15" spans="1:22" ht="15.75" thickBot="1" x14ac:dyDescent="0.3">
      <c r="A15" s="8">
        <v>13</v>
      </c>
      <c r="E15" s="9"/>
      <c r="F15" s="7"/>
      <c r="G15" s="10"/>
      <c r="J15" s="9"/>
      <c r="K15" s="7"/>
      <c r="L15" s="9"/>
      <c r="M15">
        <v>1</v>
      </c>
      <c r="N15" s="7">
        <v>7</v>
      </c>
      <c r="O15">
        <v>7</v>
      </c>
      <c r="P15" s="9">
        <f t="shared" si="0"/>
        <v>14</v>
      </c>
      <c r="Q15" s="7"/>
      <c r="S15">
        <f t="shared" si="1"/>
        <v>0</v>
      </c>
      <c r="T15" s="23" t="e">
        <f t="shared" si="2"/>
        <v>#NUM!</v>
      </c>
      <c r="U15" s="56" t="e">
        <f t="shared" si="3"/>
        <v>#NUM!</v>
      </c>
      <c r="V15" s="57" t="e">
        <f t="shared" si="4"/>
        <v>#NUM!</v>
      </c>
    </row>
    <row r="16" spans="1:22" ht="15.75" thickBot="1" x14ac:dyDescent="0.3">
      <c r="A16" s="8">
        <v>14</v>
      </c>
      <c r="E16" s="9"/>
      <c r="F16" s="7"/>
      <c r="H16" s="10"/>
      <c r="J16" s="9"/>
      <c r="K16" s="7"/>
      <c r="L16" s="9"/>
      <c r="M16">
        <v>1</v>
      </c>
      <c r="N16" s="7">
        <v>7</v>
      </c>
      <c r="O16">
        <v>7</v>
      </c>
      <c r="P16" s="9">
        <f t="shared" si="0"/>
        <v>14</v>
      </c>
      <c r="Q16" s="7"/>
      <c r="S16">
        <f t="shared" si="1"/>
        <v>0</v>
      </c>
      <c r="T16" s="23" t="e">
        <f t="shared" si="2"/>
        <v>#NUM!</v>
      </c>
      <c r="U16" s="56" t="e">
        <f t="shared" si="3"/>
        <v>#NUM!</v>
      </c>
      <c r="V16" s="57" t="e">
        <f t="shared" si="4"/>
        <v>#NUM!</v>
      </c>
    </row>
    <row r="17" spans="1:22" ht="15.75" thickBot="1" x14ac:dyDescent="0.3">
      <c r="A17" s="8">
        <v>15</v>
      </c>
      <c r="E17" s="9"/>
      <c r="F17" s="7"/>
      <c r="I17" s="10"/>
      <c r="J17" s="9"/>
      <c r="K17" s="7"/>
      <c r="L17" s="9"/>
      <c r="M17">
        <v>1</v>
      </c>
      <c r="N17" s="7">
        <v>7</v>
      </c>
      <c r="O17">
        <v>7</v>
      </c>
      <c r="P17" s="9">
        <f t="shared" si="0"/>
        <v>14</v>
      </c>
      <c r="Q17" s="7"/>
      <c r="S17">
        <f t="shared" si="1"/>
        <v>0</v>
      </c>
      <c r="T17" s="23" t="e">
        <f t="shared" si="2"/>
        <v>#NUM!</v>
      </c>
      <c r="U17" s="56" t="e">
        <f t="shared" si="3"/>
        <v>#NUM!</v>
      </c>
      <c r="V17" s="57" t="e">
        <f t="shared" si="4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>
        <v>1</v>
      </c>
      <c r="N18" s="7">
        <v>7</v>
      </c>
      <c r="O18">
        <v>7</v>
      </c>
      <c r="P18" s="9">
        <f t="shared" si="0"/>
        <v>14</v>
      </c>
      <c r="Q18" s="7"/>
      <c r="S18">
        <f t="shared" si="1"/>
        <v>0</v>
      </c>
      <c r="T18" s="23" t="e">
        <f t="shared" si="2"/>
        <v>#NUM!</v>
      </c>
      <c r="U18" s="56" t="e">
        <f t="shared" si="3"/>
        <v>#NUM!</v>
      </c>
      <c r="V18" s="57" t="e">
        <f t="shared" si="4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>
        <v>2</v>
      </c>
      <c r="N19" s="7">
        <v>7</v>
      </c>
      <c r="O19">
        <v>7</v>
      </c>
      <c r="P19" s="9">
        <f t="shared" si="0"/>
        <v>14</v>
      </c>
      <c r="Q19" s="7"/>
      <c r="S19">
        <f t="shared" si="1"/>
        <v>0</v>
      </c>
      <c r="T19" s="23" t="e">
        <f t="shared" si="2"/>
        <v>#NUM!</v>
      </c>
      <c r="U19" s="56" t="e">
        <f t="shared" si="3"/>
        <v>#NUM!</v>
      </c>
      <c r="V19" s="57" t="e">
        <f t="shared" si="4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>
        <v>2</v>
      </c>
      <c r="N20" s="7">
        <v>7</v>
      </c>
      <c r="O20">
        <v>7</v>
      </c>
      <c r="P20" s="9">
        <f t="shared" si="0"/>
        <v>14</v>
      </c>
      <c r="Q20" s="7"/>
      <c r="S20">
        <f t="shared" si="1"/>
        <v>0</v>
      </c>
      <c r="T20" s="23" t="e">
        <f t="shared" si="2"/>
        <v>#NUM!</v>
      </c>
      <c r="U20" s="56" t="e">
        <f t="shared" si="3"/>
        <v>#NUM!</v>
      </c>
      <c r="V20" s="57" t="e">
        <f t="shared" si="4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>
        <v>2</v>
      </c>
      <c r="N21" s="7">
        <v>7</v>
      </c>
      <c r="O21">
        <v>7</v>
      </c>
      <c r="P21" s="9">
        <f t="shared" si="0"/>
        <v>14</v>
      </c>
      <c r="Q21" s="7"/>
      <c r="S21">
        <f t="shared" si="1"/>
        <v>0</v>
      </c>
      <c r="T21" s="23" t="e">
        <f t="shared" si="2"/>
        <v>#NUM!</v>
      </c>
      <c r="U21" s="56" t="e">
        <f t="shared" si="3"/>
        <v>#NUM!</v>
      </c>
      <c r="V21" s="57" t="e">
        <f t="shared" si="4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>
        <v>2</v>
      </c>
      <c r="N22" s="7">
        <v>7</v>
      </c>
      <c r="O22">
        <v>7</v>
      </c>
      <c r="P22" s="9">
        <f t="shared" si="0"/>
        <v>14</v>
      </c>
      <c r="Q22" s="7"/>
      <c r="S22">
        <f t="shared" si="1"/>
        <v>0</v>
      </c>
      <c r="T22" s="23" t="e">
        <f t="shared" si="2"/>
        <v>#NUM!</v>
      </c>
      <c r="U22" s="56" t="e">
        <f t="shared" si="3"/>
        <v>#NUM!</v>
      </c>
      <c r="V22" s="57" t="e">
        <f t="shared" si="4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>
        <v>2</v>
      </c>
      <c r="N23" s="7">
        <v>7</v>
      </c>
      <c r="O23">
        <v>7</v>
      </c>
      <c r="P23" s="9">
        <f t="shared" si="0"/>
        <v>14</v>
      </c>
      <c r="Q23" s="7"/>
      <c r="S23">
        <f t="shared" si="1"/>
        <v>0</v>
      </c>
      <c r="T23" s="23" t="e">
        <f t="shared" si="2"/>
        <v>#NUM!</v>
      </c>
      <c r="U23" s="56" t="e">
        <f t="shared" si="3"/>
        <v>#NUM!</v>
      </c>
      <c r="V23" s="57" t="e">
        <f t="shared" si="4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>
        <v>2</v>
      </c>
      <c r="N24" s="7">
        <v>7</v>
      </c>
      <c r="O24">
        <v>7</v>
      </c>
      <c r="P24" s="9">
        <f t="shared" si="0"/>
        <v>14</v>
      </c>
      <c r="Q24" s="7"/>
      <c r="S24">
        <f t="shared" si="1"/>
        <v>0</v>
      </c>
      <c r="T24" s="23" t="e">
        <f t="shared" si="2"/>
        <v>#NUM!</v>
      </c>
      <c r="U24" s="56" t="e">
        <f t="shared" si="3"/>
        <v>#NUM!</v>
      </c>
      <c r="V24" s="57" t="e">
        <f t="shared" si="4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>
        <v>2</v>
      </c>
      <c r="N25" s="7">
        <v>7</v>
      </c>
      <c r="O25">
        <v>7</v>
      </c>
      <c r="P25" s="9">
        <f t="shared" si="0"/>
        <v>14</v>
      </c>
      <c r="Q25" s="7"/>
      <c r="S25">
        <f t="shared" si="1"/>
        <v>0</v>
      </c>
      <c r="T25" s="23" t="e">
        <f t="shared" si="2"/>
        <v>#NUM!</v>
      </c>
      <c r="U25" s="56" t="e">
        <f t="shared" si="3"/>
        <v>#NUM!</v>
      </c>
      <c r="V25" s="57" t="e">
        <f t="shared" si="4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>
        <v>2</v>
      </c>
      <c r="N26" s="7">
        <v>7</v>
      </c>
      <c r="O26">
        <v>7</v>
      </c>
      <c r="P26" s="9">
        <f t="shared" si="0"/>
        <v>14</v>
      </c>
      <c r="Q26" s="7"/>
      <c r="S26">
        <f t="shared" si="1"/>
        <v>0</v>
      </c>
      <c r="T26" s="23" t="e">
        <f t="shared" si="2"/>
        <v>#NUM!</v>
      </c>
      <c r="U26" s="56" t="e">
        <f t="shared" si="3"/>
        <v>#NUM!</v>
      </c>
      <c r="V26" s="57" t="e">
        <f t="shared" si="4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>
        <v>2</v>
      </c>
      <c r="N27" s="7">
        <v>7</v>
      </c>
      <c r="O27">
        <v>7</v>
      </c>
      <c r="P27" s="9">
        <f t="shared" si="0"/>
        <v>14</v>
      </c>
      <c r="Q27" s="7"/>
      <c r="S27">
        <f t="shared" si="1"/>
        <v>0</v>
      </c>
      <c r="T27" s="23" t="e">
        <f t="shared" si="2"/>
        <v>#NUM!</v>
      </c>
      <c r="U27" s="56" t="e">
        <f t="shared" si="3"/>
        <v>#NUM!</v>
      </c>
      <c r="V27" s="57" t="e">
        <f t="shared" si="4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>
        <v>2</v>
      </c>
      <c r="N28" s="7">
        <v>7</v>
      </c>
      <c r="O28">
        <v>7</v>
      </c>
      <c r="P28" s="9">
        <f t="shared" si="0"/>
        <v>14</v>
      </c>
      <c r="Q28" s="7"/>
      <c r="S28">
        <f t="shared" si="1"/>
        <v>0</v>
      </c>
      <c r="T28" s="23" t="e">
        <f t="shared" si="2"/>
        <v>#NUM!</v>
      </c>
      <c r="U28" s="56" t="e">
        <f t="shared" si="3"/>
        <v>#NUM!</v>
      </c>
      <c r="V28" s="57" t="e">
        <f t="shared" si="4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>
        <v>3</v>
      </c>
      <c r="N29" s="7">
        <v>7</v>
      </c>
      <c r="O29">
        <v>7</v>
      </c>
      <c r="P29" s="9">
        <f t="shared" si="0"/>
        <v>14</v>
      </c>
      <c r="Q29" s="7"/>
      <c r="S29">
        <f t="shared" si="1"/>
        <v>0</v>
      </c>
      <c r="T29" s="23" t="e">
        <f t="shared" si="2"/>
        <v>#NUM!</v>
      </c>
      <c r="U29" s="56" t="e">
        <f t="shared" si="3"/>
        <v>#NUM!</v>
      </c>
      <c r="V29" s="57" t="e">
        <f t="shared" si="4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>
        <v>3</v>
      </c>
      <c r="N30" s="7">
        <v>7</v>
      </c>
      <c r="O30">
        <v>7</v>
      </c>
      <c r="P30" s="9">
        <f t="shared" si="0"/>
        <v>14</v>
      </c>
      <c r="Q30" s="7"/>
      <c r="S30">
        <f t="shared" si="1"/>
        <v>0</v>
      </c>
      <c r="T30" s="23" t="e">
        <f t="shared" si="2"/>
        <v>#NUM!</v>
      </c>
      <c r="U30" s="56" t="e">
        <f t="shared" si="3"/>
        <v>#NUM!</v>
      </c>
      <c r="V30" s="57" t="e">
        <f t="shared" si="4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>
        <v>3</v>
      </c>
      <c r="N31" s="7">
        <v>7</v>
      </c>
      <c r="O31">
        <v>7</v>
      </c>
      <c r="P31" s="9">
        <f t="shared" si="0"/>
        <v>14</v>
      </c>
      <c r="Q31" s="7"/>
      <c r="S31">
        <f t="shared" si="1"/>
        <v>0</v>
      </c>
      <c r="T31" s="23" t="e">
        <f t="shared" si="2"/>
        <v>#NUM!</v>
      </c>
      <c r="U31" s="56" t="e">
        <f t="shared" si="3"/>
        <v>#NUM!</v>
      </c>
      <c r="V31" s="57" t="e">
        <f t="shared" si="4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>
        <v>3</v>
      </c>
      <c r="N32" s="7">
        <v>7</v>
      </c>
      <c r="O32">
        <v>7</v>
      </c>
      <c r="P32" s="9">
        <f t="shared" si="0"/>
        <v>14</v>
      </c>
      <c r="Q32" s="7"/>
      <c r="S32">
        <f t="shared" si="1"/>
        <v>0</v>
      </c>
      <c r="T32" s="23" t="e">
        <f t="shared" si="2"/>
        <v>#NUM!</v>
      </c>
      <c r="U32" s="56" t="e">
        <f t="shared" si="3"/>
        <v>#NUM!</v>
      </c>
      <c r="V32" s="57" t="e">
        <f t="shared" si="4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>
        <v>3</v>
      </c>
      <c r="N33" s="7">
        <v>7</v>
      </c>
      <c r="O33">
        <v>7</v>
      </c>
      <c r="P33" s="9">
        <f t="shared" si="0"/>
        <v>14</v>
      </c>
      <c r="Q33" s="7"/>
      <c r="S33">
        <f t="shared" si="1"/>
        <v>0</v>
      </c>
      <c r="T33" s="23" t="e">
        <f t="shared" si="2"/>
        <v>#NUM!</v>
      </c>
      <c r="U33" s="56" t="e">
        <f t="shared" si="3"/>
        <v>#NUM!</v>
      </c>
      <c r="V33" s="57" t="e">
        <f t="shared" si="4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>
        <v>3</v>
      </c>
      <c r="N34" s="7">
        <v>7</v>
      </c>
      <c r="O34">
        <v>7</v>
      </c>
      <c r="P34" s="9">
        <f t="shared" si="0"/>
        <v>14</v>
      </c>
      <c r="Q34" s="7"/>
      <c r="S34">
        <f t="shared" si="1"/>
        <v>0</v>
      </c>
      <c r="T34" s="23" t="e">
        <f t="shared" si="2"/>
        <v>#NUM!</v>
      </c>
      <c r="U34" s="56" t="e">
        <f t="shared" si="3"/>
        <v>#NUM!</v>
      </c>
      <c r="V34" s="57" t="e">
        <f t="shared" si="4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>
        <v>3</v>
      </c>
      <c r="N35" s="7">
        <v>7</v>
      </c>
      <c r="O35">
        <v>7</v>
      </c>
      <c r="P35" s="9">
        <f t="shared" si="0"/>
        <v>14</v>
      </c>
      <c r="Q35" s="7"/>
      <c r="S35">
        <f t="shared" si="1"/>
        <v>0</v>
      </c>
      <c r="T35" s="23" t="e">
        <f t="shared" si="2"/>
        <v>#NUM!</v>
      </c>
      <c r="U35" s="56" t="e">
        <f t="shared" si="3"/>
        <v>#NUM!</v>
      </c>
      <c r="V35" s="57" t="e">
        <f t="shared" si="4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>
        <v>3</v>
      </c>
      <c r="N36" s="7">
        <v>7</v>
      </c>
      <c r="O36">
        <v>7</v>
      </c>
      <c r="P36" s="9">
        <f t="shared" si="0"/>
        <v>14</v>
      </c>
      <c r="Q36" s="7"/>
      <c r="S36">
        <f t="shared" si="1"/>
        <v>0</v>
      </c>
      <c r="T36" s="23" t="e">
        <f t="shared" si="2"/>
        <v>#NUM!</v>
      </c>
      <c r="U36" s="56" t="e">
        <f t="shared" si="3"/>
        <v>#NUM!</v>
      </c>
      <c r="V36" s="57" t="e">
        <f t="shared" si="4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>
        <v>3</v>
      </c>
      <c r="N37" s="7">
        <v>7</v>
      </c>
      <c r="O37">
        <v>7</v>
      </c>
      <c r="P37" s="9">
        <f t="shared" si="0"/>
        <v>14</v>
      </c>
      <c r="Q37" s="7"/>
      <c r="S37">
        <f t="shared" si="1"/>
        <v>0</v>
      </c>
      <c r="T37" s="23" t="e">
        <f t="shared" si="2"/>
        <v>#NUM!</v>
      </c>
      <c r="U37" s="56" t="e">
        <f t="shared" si="3"/>
        <v>#NUM!</v>
      </c>
      <c r="V37" s="57" t="e">
        <f t="shared" si="4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>
        <v>3</v>
      </c>
      <c r="N38" s="7">
        <v>7</v>
      </c>
      <c r="O38">
        <v>7</v>
      </c>
      <c r="P38" s="9">
        <f t="shared" si="0"/>
        <v>14</v>
      </c>
      <c r="Q38" s="7"/>
      <c r="S38">
        <f t="shared" si="1"/>
        <v>0</v>
      </c>
      <c r="T38" s="23" t="e">
        <f t="shared" si="2"/>
        <v>#NUM!</v>
      </c>
      <c r="U38" s="56" t="e">
        <f t="shared" si="3"/>
        <v>#NUM!</v>
      </c>
      <c r="V38" s="57" t="e">
        <f t="shared" si="4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>
        <v>4</v>
      </c>
      <c r="N39" s="7">
        <v>7</v>
      </c>
      <c r="O39">
        <v>7</v>
      </c>
      <c r="P39" s="9">
        <f t="shared" si="0"/>
        <v>14</v>
      </c>
      <c r="Q39" s="7"/>
      <c r="S39">
        <f t="shared" si="1"/>
        <v>0</v>
      </c>
      <c r="T39" s="23" t="e">
        <f t="shared" si="2"/>
        <v>#NUM!</v>
      </c>
      <c r="U39" s="56" t="e">
        <f t="shared" si="3"/>
        <v>#NUM!</v>
      </c>
      <c r="V39" s="57" t="e">
        <f t="shared" si="4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>
        <v>4</v>
      </c>
      <c r="N40" s="7">
        <v>7</v>
      </c>
      <c r="O40">
        <v>7</v>
      </c>
      <c r="P40" s="9">
        <f t="shared" si="0"/>
        <v>14</v>
      </c>
      <c r="Q40" s="7"/>
      <c r="S40">
        <f t="shared" si="1"/>
        <v>0</v>
      </c>
      <c r="T40" s="23" t="e">
        <f t="shared" si="2"/>
        <v>#NUM!</v>
      </c>
      <c r="U40" s="56" t="e">
        <f t="shared" si="3"/>
        <v>#NUM!</v>
      </c>
      <c r="V40" s="57" t="e">
        <f t="shared" si="4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>
        <v>4</v>
      </c>
      <c r="N41" s="7">
        <v>7</v>
      </c>
      <c r="O41">
        <v>7</v>
      </c>
      <c r="P41" s="9">
        <f t="shared" si="0"/>
        <v>14</v>
      </c>
      <c r="Q41" s="7"/>
      <c r="S41">
        <f t="shared" si="1"/>
        <v>0</v>
      </c>
      <c r="T41" s="23" t="e">
        <f t="shared" si="2"/>
        <v>#NUM!</v>
      </c>
      <c r="U41" s="56" t="e">
        <f t="shared" si="3"/>
        <v>#NUM!</v>
      </c>
      <c r="V41" s="57" t="e">
        <f t="shared" si="4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>
        <v>4</v>
      </c>
      <c r="N42" s="7">
        <v>7</v>
      </c>
      <c r="O42">
        <v>7</v>
      </c>
      <c r="P42" s="9">
        <f t="shared" si="0"/>
        <v>14</v>
      </c>
      <c r="Q42" s="7"/>
      <c r="S42">
        <f t="shared" si="1"/>
        <v>0</v>
      </c>
      <c r="T42" s="23" t="e">
        <f t="shared" si="2"/>
        <v>#NUM!</v>
      </c>
      <c r="U42" s="56" t="e">
        <f t="shared" si="3"/>
        <v>#NUM!</v>
      </c>
      <c r="V42" s="57" t="e">
        <f t="shared" si="4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>
        <v>4</v>
      </c>
      <c r="N43" s="7">
        <v>7</v>
      </c>
      <c r="O43">
        <v>7</v>
      </c>
      <c r="P43" s="9">
        <f t="shared" si="0"/>
        <v>14</v>
      </c>
      <c r="Q43" s="7"/>
      <c r="S43">
        <f t="shared" si="1"/>
        <v>0</v>
      </c>
      <c r="T43" s="23" t="e">
        <f t="shared" si="2"/>
        <v>#NUM!</v>
      </c>
      <c r="U43" s="56" t="e">
        <f t="shared" si="3"/>
        <v>#NUM!</v>
      </c>
      <c r="V43" s="57" t="e">
        <f t="shared" si="4"/>
        <v>#NUM!</v>
      </c>
    </row>
    <row r="44" spans="1:22" ht="15.75" thickBot="1" x14ac:dyDescent="0.3">
      <c r="A44" s="3">
        <v>42</v>
      </c>
      <c r="B44" s="5"/>
      <c r="C44" s="5"/>
      <c r="D44" s="5"/>
      <c r="E44" s="4"/>
      <c r="F44" s="10"/>
      <c r="G44" s="10"/>
      <c r="H44" s="10"/>
      <c r="I44" s="10"/>
      <c r="J44" s="10"/>
      <c r="K44" s="2"/>
      <c r="L44" s="4"/>
      <c r="M44">
        <v>5</v>
      </c>
      <c r="N44" s="7">
        <v>7</v>
      </c>
      <c r="O44">
        <v>7</v>
      </c>
      <c r="P44" s="9">
        <f t="shared" si="0"/>
        <v>14</v>
      </c>
      <c r="Q44" s="2"/>
      <c r="R44" s="5"/>
      <c r="S44" s="5">
        <f t="shared" si="1"/>
        <v>0</v>
      </c>
      <c r="T44" s="23" t="e">
        <f t="shared" si="2"/>
        <v>#NUM!</v>
      </c>
      <c r="U44" s="56" t="e">
        <f t="shared" si="3"/>
        <v>#NUM!</v>
      </c>
      <c r="V44" s="57" t="e">
        <f t="shared" si="4"/>
        <v>#NUM!</v>
      </c>
    </row>
    <row r="45" spans="1:22" ht="15.75" thickBot="1" x14ac:dyDescent="0.3">
      <c r="A45" s="8">
        <v>43</v>
      </c>
      <c r="E45" s="9"/>
      <c r="F45" s="7"/>
      <c r="J45" s="9"/>
      <c r="K45" s="20"/>
      <c r="L45" s="9"/>
      <c r="M45" s="18">
        <v>1</v>
      </c>
      <c r="N45" s="15">
        <v>7</v>
      </c>
      <c r="O45" s="18">
        <v>7</v>
      </c>
      <c r="P45" s="17">
        <f t="shared" si="0"/>
        <v>14</v>
      </c>
      <c r="Q45" s="7"/>
      <c r="S45">
        <f t="shared" si="1"/>
        <v>0</v>
      </c>
      <c r="T45" s="39" t="e">
        <f t="shared" si="2"/>
        <v>#NUM!</v>
      </c>
      <c r="U45" s="14" t="e">
        <f t="shared" si="3"/>
        <v>#NUM!</v>
      </c>
      <c r="V45" s="55" t="e">
        <f t="shared" si="4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>
        <v>1</v>
      </c>
      <c r="N46" s="7">
        <v>7</v>
      </c>
      <c r="O46">
        <v>7</v>
      </c>
      <c r="P46" s="9">
        <f t="shared" si="0"/>
        <v>14</v>
      </c>
      <c r="Q46" s="7"/>
      <c r="S46">
        <f t="shared" si="1"/>
        <v>0</v>
      </c>
      <c r="T46" s="23" t="e">
        <f t="shared" si="2"/>
        <v>#NUM!</v>
      </c>
      <c r="U46" s="56" t="e">
        <f t="shared" si="3"/>
        <v>#NUM!</v>
      </c>
      <c r="V46" s="57" t="e">
        <f t="shared" si="4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5">
        <v>2</v>
      </c>
      <c r="N47" s="2">
        <v>7</v>
      </c>
      <c r="O47" s="5">
        <v>7</v>
      </c>
      <c r="P47" s="4">
        <f t="shared" si="0"/>
        <v>14</v>
      </c>
      <c r="Q47" s="2"/>
      <c r="R47" s="5"/>
      <c r="S47" s="5">
        <f t="shared" si="1"/>
        <v>0</v>
      </c>
      <c r="T47" s="24" t="e">
        <f t="shared" si="2"/>
        <v>#NUM!</v>
      </c>
      <c r="U47" s="1" t="e">
        <f t="shared" si="3"/>
        <v>#NUM!</v>
      </c>
      <c r="V47" s="58" t="e">
        <f t="shared" si="4"/>
        <v>#NUM!</v>
      </c>
    </row>
  </sheetData>
  <mergeCells count="5">
    <mergeCell ref="Q1:V1"/>
    <mergeCell ref="B1:E1"/>
    <mergeCell ref="F1:J1"/>
    <mergeCell ref="K1:L1"/>
    <mergeCell ref="N1:P1"/>
  </mergeCells>
  <conditionalFormatting sqref="Q3:Q1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Q4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4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5:Q4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S4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5:R47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4:S44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5:S47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98" priority="6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97" priority="3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96" priority="5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95" priority="2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94" priority="4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93" priority="1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92" priority="9" bottom="1" rank="1"/>
  </conditionalFormatting>
  <conditionalFormatting sqref="U3:U13">
    <cfRule type="top10" dxfId="91" priority="8" bottom="1" rank="1"/>
  </conditionalFormatting>
  <conditionalFormatting sqref="V3:V13">
    <cfRule type="top10" dxfId="90" priority="7" bottom="1" rank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A6C2-2D8A-419F-9E27-9EA7FEDE25F2}">
  <dimension ref="A1:V47"/>
  <sheetViews>
    <sheetView zoomScale="85" zoomScaleNormal="85" workbookViewId="0">
      <selection activeCell="C35" sqref="C35"/>
    </sheetView>
  </sheetViews>
  <sheetFormatPr defaultRowHeight="15" x14ac:dyDescent="0.25"/>
  <cols>
    <col min="2" max="2" width="15.7109375" bestFit="1" customWidth="1"/>
    <col min="3" max="3" width="13.140625" bestFit="1" customWidth="1"/>
  </cols>
  <sheetData>
    <row r="1" spans="1:22" ht="15.75" thickBot="1" x14ac:dyDescent="0.3">
      <c r="A1" s="16">
        <v>111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5"/>
      <c r="N1" s="50" t="s">
        <v>15</v>
      </c>
      <c r="O1" s="51"/>
      <c r="P1" s="52"/>
      <c r="Q1" s="49" t="s">
        <v>14</v>
      </c>
      <c r="R1" s="47"/>
      <c r="S1" s="47"/>
      <c r="T1" s="47"/>
      <c r="U1" s="47"/>
      <c r="V1" s="47"/>
    </row>
    <row r="2" spans="1:22" ht="15.75" thickBot="1" x14ac:dyDescent="0.3">
      <c r="A2" s="16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 t="s">
        <v>16</v>
      </c>
      <c r="N2" s="25" t="s">
        <v>23</v>
      </c>
      <c r="O2" s="26" t="s">
        <v>24</v>
      </c>
      <c r="P2" s="27" t="s">
        <v>2</v>
      </c>
      <c r="Q2" s="36" t="s">
        <v>20</v>
      </c>
      <c r="R2" s="36" t="s">
        <v>25</v>
      </c>
      <c r="S2" s="22" t="s">
        <v>1</v>
      </c>
      <c r="T2" s="15" t="s">
        <v>26</v>
      </c>
      <c r="U2" s="18" t="s">
        <v>27</v>
      </c>
      <c r="V2" s="17" t="s">
        <v>0</v>
      </c>
    </row>
    <row r="3" spans="1:22" ht="15.75" thickBot="1" x14ac:dyDescent="0.3">
      <c r="A3" s="16">
        <v>1</v>
      </c>
      <c r="B3" s="13">
        <f>0.0000815625012364762</f>
        <v>8.1562501236476196E-5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8">
        <v>1</v>
      </c>
      <c r="N3" s="15">
        <v>7</v>
      </c>
      <c r="O3" s="18">
        <v>7</v>
      </c>
      <c r="P3" s="17">
        <f>O3+N3</f>
        <v>14</v>
      </c>
      <c r="Q3" s="15">
        <v>2.7755130408714899</v>
      </c>
      <c r="R3" s="18">
        <v>0.256950747759496</v>
      </c>
      <c r="S3" s="18">
        <f>Q3+R3</f>
        <v>3.0324637886309858</v>
      </c>
      <c r="T3" s="39">
        <f>N3*LN(Q3/N3)+2*M3</f>
        <v>-4.4755217754619814</v>
      </c>
      <c r="U3" s="14">
        <f>P3*LN(R3/P3)+2*M3</f>
        <v>-53.970994590380712</v>
      </c>
      <c r="V3" s="55">
        <f>P3*LN(S3/P3)+2*M3</f>
        <v>-19.41554672522954</v>
      </c>
    </row>
    <row r="4" spans="1:22" ht="15.75" thickBot="1" x14ac:dyDescent="0.3">
      <c r="A4" s="8">
        <v>2</v>
      </c>
      <c r="C4" s="12">
        <v>314411697</v>
      </c>
      <c r="E4" s="9"/>
      <c r="F4" s="7"/>
      <c r="J4" s="9"/>
      <c r="K4" s="7"/>
      <c r="L4" s="9"/>
      <c r="M4">
        <v>1</v>
      </c>
      <c r="N4" s="7">
        <v>7</v>
      </c>
      <c r="O4">
        <v>7</v>
      </c>
      <c r="P4" s="9">
        <f t="shared" ref="P4:P47" si="0">O4+N4</f>
        <v>14</v>
      </c>
      <c r="Q4" s="7">
        <v>2.47153940343477</v>
      </c>
      <c r="R4" s="41">
        <v>0.15435353782567501</v>
      </c>
      <c r="S4">
        <f>Q4+R4</f>
        <v>2.625892941260445</v>
      </c>
      <c r="T4" s="23">
        <f t="shared" ref="T4:T47" si="1">N4*LN(Q4/N4)+2*M4</f>
        <v>-5.2874826660439114</v>
      </c>
      <c r="U4" s="56">
        <f t="shared" ref="U4:U47" si="2">P4*LN(R4/P4)+2*M4</f>
        <v>-61.105937119548976</v>
      </c>
      <c r="V4" s="57">
        <f t="shared" ref="V4:V47" si="3">P4*LN(S4/P4)+2*M4</f>
        <v>-21.430908526431068</v>
      </c>
    </row>
    <row r="5" spans="1:22" ht="15.75" thickBot="1" x14ac:dyDescent="0.3">
      <c r="A5" s="8">
        <v>3</v>
      </c>
      <c r="D5" s="12">
        <v>3.2374999276362303E-2</v>
      </c>
      <c r="E5" s="9"/>
      <c r="F5" s="7"/>
      <c r="J5" s="9"/>
      <c r="K5" s="7"/>
      <c r="L5" s="9"/>
      <c r="M5">
        <v>1</v>
      </c>
      <c r="N5" s="7">
        <v>7</v>
      </c>
      <c r="O5">
        <v>7</v>
      </c>
      <c r="P5" s="9">
        <f t="shared" si="0"/>
        <v>14</v>
      </c>
      <c r="Q5" s="7">
        <v>2.4177722242243802</v>
      </c>
      <c r="R5">
        <v>0.23942327500449298</v>
      </c>
      <c r="S5">
        <f t="shared" ref="S5:S47" si="4">Q5+R5</f>
        <v>2.6571954992288731</v>
      </c>
      <c r="T5" s="23">
        <f t="shared" si="1"/>
        <v>-5.4414452096071351</v>
      </c>
      <c r="U5" s="56">
        <f t="shared" si="2"/>
        <v>-54.960114371416317</v>
      </c>
      <c r="V5" s="57">
        <f t="shared" si="3"/>
        <v>-21.265005212538799</v>
      </c>
    </row>
    <row r="6" spans="1:22" ht="15.75" thickBot="1" x14ac:dyDescent="0.3">
      <c r="A6" s="8">
        <v>4</v>
      </c>
      <c r="E6" s="12">
        <v>16.332499785423199</v>
      </c>
      <c r="F6" s="7"/>
      <c r="J6" s="9"/>
      <c r="K6" s="7"/>
      <c r="L6" s="9"/>
      <c r="M6">
        <v>1</v>
      </c>
      <c r="N6" s="7">
        <v>7</v>
      </c>
      <c r="O6">
        <v>7</v>
      </c>
      <c r="P6" s="9">
        <f t="shared" si="0"/>
        <v>14</v>
      </c>
      <c r="Q6" s="7">
        <v>2.1961560561593698</v>
      </c>
      <c r="R6">
        <v>0.23009791916108702</v>
      </c>
      <c r="S6">
        <f t="shared" si="4"/>
        <v>2.4262539753204568</v>
      </c>
      <c r="T6" s="23">
        <f t="shared" si="1"/>
        <v>-6.1144109487566549</v>
      </c>
      <c r="U6" s="56">
        <f t="shared" si="2"/>
        <v>-55.516307167071915</v>
      </c>
      <c r="V6" s="57">
        <f t="shared" si="3"/>
        <v>-22.537923699137544</v>
      </c>
    </row>
    <row r="7" spans="1:22" ht="15.75" thickBot="1" x14ac:dyDescent="0.3">
      <c r="A7" s="8">
        <v>5</v>
      </c>
      <c r="B7" s="13">
        <v>1.52032244058417E-4</v>
      </c>
      <c r="C7" s="12">
        <v>182590332</v>
      </c>
      <c r="E7" s="9"/>
      <c r="F7" s="7"/>
      <c r="J7" s="9"/>
      <c r="K7" s="7"/>
      <c r="L7" s="9"/>
      <c r="M7">
        <v>2</v>
      </c>
      <c r="N7" s="7">
        <v>7</v>
      </c>
      <c r="O7">
        <v>7</v>
      </c>
      <c r="P7" s="9">
        <f t="shared" si="0"/>
        <v>14</v>
      </c>
      <c r="Q7" s="7">
        <v>2.0460937497312202</v>
      </c>
      <c r="R7">
        <v>0.20701734798974999</v>
      </c>
      <c r="S7">
        <f t="shared" si="4"/>
        <v>2.2531110977209701</v>
      </c>
      <c r="T7" s="23">
        <f t="shared" si="1"/>
        <v>-4.6098436311483866</v>
      </c>
      <c r="U7" s="56">
        <f t="shared" si="2"/>
        <v>-54.996140169817828</v>
      </c>
      <c r="V7" s="57">
        <f t="shared" si="3"/>
        <v>-21.574435017096651</v>
      </c>
    </row>
    <row r="8" spans="1:22" ht="15.75" thickBot="1" x14ac:dyDescent="0.3">
      <c r="A8" s="8">
        <v>6</v>
      </c>
      <c r="B8" s="13">
        <v>1.8171002472735801E-4</v>
      </c>
      <c r="D8" s="12">
        <v>1.7448577490853101E-2</v>
      </c>
      <c r="E8" s="9"/>
      <c r="F8" s="7"/>
      <c r="J8" s="9"/>
      <c r="K8" s="7"/>
      <c r="L8" s="9"/>
      <c r="M8">
        <v>2</v>
      </c>
      <c r="N8" s="7">
        <v>7</v>
      </c>
      <c r="O8">
        <v>7</v>
      </c>
      <c r="P8" s="9">
        <f t="shared" si="0"/>
        <v>14</v>
      </c>
      <c r="Q8" s="7">
        <v>1.7364107023847899</v>
      </c>
      <c r="R8">
        <v>0.25251459904916701</v>
      </c>
      <c r="S8">
        <f t="shared" si="4"/>
        <v>1.988925301433957</v>
      </c>
      <c r="T8" s="23">
        <f t="shared" si="1"/>
        <v>-5.7586298675808738</v>
      </c>
      <c r="U8" s="56">
        <f t="shared" si="2"/>
        <v>-52.214809609516244</v>
      </c>
      <c r="V8" s="57">
        <f t="shared" si="3"/>
        <v>-23.32048040804326</v>
      </c>
    </row>
    <row r="9" spans="1:22" ht="15.75" thickBot="1" x14ac:dyDescent="0.3">
      <c r="A9" s="8">
        <v>7</v>
      </c>
      <c r="B9" s="13">
        <v>1.00044183719867E-4</v>
      </c>
      <c r="E9" s="12">
        <v>19.490090806581399</v>
      </c>
      <c r="F9" s="7"/>
      <c r="J9" s="9"/>
      <c r="K9" s="7"/>
      <c r="L9" s="9"/>
      <c r="M9">
        <v>2</v>
      </c>
      <c r="N9" s="7">
        <v>7</v>
      </c>
      <c r="O9">
        <v>7</v>
      </c>
      <c r="P9" s="9">
        <f t="shared" si="0"/>
        <v>14</v>
      </c>
      <c r="Q9" s="7">
        <v>2.1367230931094898</v>
      </c>
      <c r="R9">
        <v>0.230564075135164</v>
      </c>
      <c r="S9">
        <f t="shared" si="4"/>
        <v>2.3672871682446539</v>
      </c>
      <c r="T9" s="23">
        <f t="shared" si="1"/>
        <v>-4.3064573095557179</v>
      </c>
      <c r="U9" s="56">
        <f t="shared" si="2"/>
        <v>-53.487973221812794</v>
      </c>
      <c r="V9" s="57">
        <f t="shared" si="3"/>
        <v>-20.882377587688726</v>
      </c>
    </row>
    <row r="10" spans="1:22" ht="15.75" thickBot="1" x14ac:dyDescent="0.3">
      <c r="A10" s="8">
        <v>8</v>
      </c>
      <c r="C10" s="12">
        <f>995925979</f>
        <v>995925979</v>
      </c>
      <c r="E10" s="12">
        <v>54.655175999999997</v>
      </c>
      <c r="F10" s="7"/>
      <c r="J10" s="9"/>
      <c r="K10" s="7"/>
      <c r="L10" s="9"/>
      <c r="M10">
        <v>2</v>
      </c>
      <c r="N10" s="7">
        <v>7</v>
      </c>
      <c r="O10">
        <v>7</v>
      </c>
      <c r="P10" s="9">
        <f t="shared" si="0"/>
        <v>14</v>
      </c>
      <c r="Q10" s="7">
        <v>2.12708681517551</v>
      </c>
      <c r="R10">
        <v>1.2640304739652302</v>
      </c>
      <c r="S10">
        <f t="shared" si="4"/>
        <v>3.3911172891407402</v>
      </c>
      <c r="T10" s="23">
        <f t="shared" si="1"/>
        <v>-4.3380975851934007</v>
      </c>
      <c r="U10" s="56">
        <f t="shared" si="2"/>
        <v>-29.666526950441096</v>
      </c>
      <c r="V10" s="57">
        <f t="shared" si="3"/>
        <v>-15.85057030188943</v>
      </c>
    </row>
    <row r="11" spans="1:22" ht="15.75" thickBot="1" x14ac:dyDescent="0.3">
      <c r="A11" s="8">
        <v>9</v>
      </c>
      <c r="D11" s="12">
        <v>4.075368E-2</v>
      </c>
      <c r="E11" s="12">
        <v>16.70771126</v>
      </c>
      <c r="F11" s="7"/>
      <c r="J11" s="9"/>
      <c r="K11" s="7"/>
      <c r="L11" s="9"/>
      <c r="M11">
        <v>2</v>
      </c>
      <c r="N11" s="7">
        <v>7</v>
      </c>
      <c r="O11">
        <v>7</v>
      </c>
      <c r="P11" s="9">
        <f t="shared" si="0"/>
        <v>14</v>
      </c>
      <c r="Q11" s="7">
        <v>2.1944778174398198</v>
      </c>
      <c r="R11">
        <v>0.23105345745557199</v>
      </c>
      <c r="S11">
        <f t="shared" si="4"/>
        <v>2.4255312748953917</v>
      </c>
      <c r="T11" s="23">
        <f t="shared" si="1"/>
        <v>-4.1197621904894728</v>
      </c>
      <c r="U11" s="56">
        <f t="shared" si="2"/>
        <v>-53.458289102086958</v>
      </c>
      <c r="V11" s="57">
        <f t="shared" si="3"/>
        <v>-20.542094455056837</v>
      </c>
    </row>
    <row r="12" spans="1:22" ht="15.75" thickBot="1" x14ac:dyDescent="0.3">
      <c r="A12" s="8">
        <v>10</v>
      </c>
      <c r="B12" s="13">
        <f>0.000646212419</f>
        <v>6.4621241900000002E-4</v>
      </c>
      <c r="C12" s="12">
        <f>31977216.1</f>
        <v>31977216.100000001</v>
      </c>
      <c r="E12" s="12">
        <v>2.3657156600000002</v>
      </c>
      <c r="F12" s="7"/>
      <c r="J12" s="9"/>
      <c r="K12" s="7"/>
      <c r="L12" s="9"/>
      <c r="M12">
        <v>3</v>
      </c>
      <c r="N12" s="7">
        <v>7</v>
      </c>
      <c r="O12">
        <v>7</v>
      </c>
      <c r="P12" s="9">
        <f t="shared" si="0"/>
        <v>14</v>
      </c>
      <c r="Q12" s="7">
        <v>1.7166607158609499</v>
      </c>
      <c r="R12">
        <v>1.5679812911661999</v>
      </c>
      <c r="S12">
        <f t="shared" si="4"/>
        <v>3.2846420070271498</v>
      </c>
      <c r="T12" s="23">
        <f t="shared" si="1"/>
        <v>-3.838704326797874</v>
      </c>
      <c r="U12" s="56">
        <f t="shared" si="2"/>
        <v>-24.649756751774081</v>
      </c>
      <c r="V12" s="57">
        <f t="shared" si="3"/>
        <v>-14.297195263676148</v>
      </c>
    </row>
    <row r="13" spans="1:22" ht="15.75" thickBot="1" x14ac:dyDescent="0.3">
      <c r="A13" s="3">
        <v>11</v>
      </c>
      <c r="B13" s="13">
        <f>0.00132249676</f>
        <v>1.32249676E-3</v>
      </c>
      <c r="C13" s="5"/>
      <c r="D13" s="12">
        <f>0.00275364462</f>
        <v>2.7536446200000001E-3</v>
      </c>
      <c r="E13" s="12">
        <v>2.0342184699999999</v>
      </c>
      <c r="F13" s="2"/>
      <c r="G13" s="5"/>
      <c r="H13" s="5"/>
      <c r="I13" s="5"/>
      <c r="J13" s="4"/>
      <c r="K13" s="2"/>
      <c r="L13" s="4"/>
      <c r="M13" s="5">
        <v>3</v>
      </c>
      <c r="N13" s="2">
        <v>7</v>
      </c>
      <c r="O13" s="5">
        <v>7</v>
      </c>
      <c r="P13" s="4">
        <f t="shared" si="0"/>
        <v>14</v>
      </c>
      <c r="Q13" s="40">
        <v>1.13701585884848</v>
      </c>
      <c r="R13" s="5">
        <v>0.32543377321594102</v>
      </c>
      <c r="S13" s="43">
        <f t="shared" si="4"/>
        <v>1.4624496320644211</v>
      </c>
      <c r="T13" s="23">
        <f t="shared" si="1"/>
        <v>-6.7225209048587331</v>
      </c>
      <c r="U13" s="56">
        <f t="shared" si="2"/>
        <v>-46.66315081092926</v>
      </c>
      <c r="V13" s="57">
        <f t="shared" si="3"/>
        <v>-25.625222575779169</v>
      </c>
    </row>
    <row r="14" spans="1:22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8">
        <v>1</v>
      </c>
      <c r="N14" s="15">
        <v>7</v>
      </c>
      <c r="O14" s="18">
        <v>7</v>
      </c>
      <c r="P14" s="17">
        <f t="shared" si="0"/>
        <v>14</v>
      </c>
      <c r="Q14" s="15"/>
      <c r="R14" s="18"/>
      <c r="S14" s="18">
        <f t="shared" si="4"/>
        <v>0</v>
      </c>
      <c r="T14" s="39" t="e">
        <f t="shared" si="1"/>
        <v>#NUM!</v>
      </c>
      <c r="U14" s="14" t="e">
        <f t="shared" si="2"/>
        <v>#NUM!</v>
      </c>
      <c r="V14" s="55" t="e">
        <f t="shared" si="3"/>
        <v>#NUM!</v>
      </c>
    </row>
    <row r="15" spans="1:22" ht="15.75" thickBot="1" x14ac:dyDescent="0.3">
      <c r="A15" s="8">
        <v>13</v>
      </c>
      <c r="E15" s="9"/>
      <c r="F15" s="7"/>
      <c r="G15" s="10"/>
      <c r="J15" s="9"/>
      <c r="K15" s="7"/>
      <c r="L15" s="9"/>
      <c r="M15">
        <v>1</v>
      </c>
      <c r="N15" s="7">
        <v>7</v>
      </c>
      <c r="O15">
        <v>7</v>
      </c>
      <c r="P15" s="9">
        <f t="shared" si="0"/>
        <v>14</v>
      </c>
      <c r="Q15" s="7"/>
      <c r="S15">
        <f t="shared" si="4"/>
        <v>0</v>
      </c>
      <c r="T15" s="23" t="e">
        <f t="shared" si="1"/>
        <v>#NUM!</v>
      </c>
      <c r="U15" s="56" t="e">
        <f t="shared" si="2"/>
        <v>#NUM!</v>
      </c>
      <c r="V15" s="57" t="e">
        <f t="shared" si="3"/>
        <v>#NUM!</v>
      </c>
    </row>
    <row r="16" spans="1:22" ht="15.75" thickBot="1" x14ac:dyDescent="0.3">
      <c r="A16" s="8">
        <v>14</v>
      </c>
      <c r="E16" s="9"/>
      <c r="F16" s="7"/>
      <c r="H16" s="10"/>
      <c r="J16" s="9"/>
      <c r="K16" s="7"/>
      <c r="L16" s="9"/>
      <c r="M16">
        <v>1</v>
      </c>
      <c r="N16" s="7">
        <v>7</v>
      </c>
      <c r="O16">
        <v>7</v>
      </c>
      <c r="P16" s="9">
        <f t="shared" si="0"/>
        <v>14</v>
      </c>
      <c r="Q16" s="7"/>
      <c r="S16">
        <f t="shared" si="4"/>
        <v>0</v>
      </c>
      <c r="T16" s="23" t="e">
        <f t="shared" si="1"/>
        <v>#NUM!</v>
      </c>
      <c r="U16" s="56" t="e">
        <f t="shared" si="2"/>
        <v>#NUM!</v>
      </c>
      <c r="V16" s="57" t="e">
        <f t="shared" si="3"/>
        <v>#NUM!</v>
      </c>
    </row>
    <row r="17" spans="1:22" ht="15.75" thickBot="1" x14ac:dyDescent="0.3">
      <c r="A17" s="8">
        <v>15</v>
      </c>
      <c r="E17" s="9"/>
      <c r="F17" s="7"/>
      <c r="I17" s="10"/>
      <c r="J17" s="9"/>
      <c r="K17" s="7"/>
      <c r="L17" s="9"/>
      <c r="M17">
        <v>1</v>
      </c>
      <c r="N17" s="7">
        <v>7</v>
      </c>
      <c r="O17">
        <v>7</v>
      </c>
      <c r="P17" s="9">
        <f t="shared" si="0"/>
        <v>14</v>
      </c>
      <c r="Q17" s="7"/>
      <c r="S17">
        <f t="shared" si="4"/>
        <v>0</v>
      </c>
      <c r="T17" s="23" t="e">
        <f t="shared" si="1"/>
        <v>#NUM!</v>
      </c>
      <c r="U17" s="56" t="e">
        <f t="shared" si="2"/>
        <v>#NUM!</v>
      </c>
      <c r="V17" s="57" t="e">
        <f t="shared" si="3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>
        <v>1</v>
      </c>
      <c r="N18" s="7">
        <v>7</v>
      </c>
      <c r="O18">
        <v>7</v>
      </c>
      <c r="P18" s="9">
        <f t="shared" si="0"/>
        <v>14</v>
      </c>
      <c r="Q18" s="7"/>
      <c r="S18">
        <f t="shared" si="4"/>
        <v>0</v>
      </c>
      <c r="T18" s="23" t="e">
        <f t="shared" si="1"/>
        <v>#NUM!</v>
      </c>
      <c r="U18" s="56" t="e">
        <f t="shared" si="2"/>
        <v>#NUM!</v>
      </c>
      <c r="V18" s="57" t="e">
        <f t="shared" si="3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>
        <v>2</v>
      </c>
      <c r="N19" s="7">
        <v>7</v>
      </c>
      <c r="O19">
        <v>7</v>
      </c>
      <c r="P19" s="9">
        <f t="shared" si="0"/>
        <v>14</v>
      </c>
      <c r="Q19" s="7"/>
      <c r="S19">
        <f t="shared" si="4"/>
        <v>0</v>
      </c>
      <c r="T19" s="23" t="e">
        <f t="shared" si="1"/>
        <v>#NUM!</v>
      </c>
      <c r="U19" s="56" t="e">
        <f t="shared" si="2"/>
        <v>#NUM!</v>
      </c>
      <c r="V19" s="57" t="e">
        <f t="shared" si="3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>
        <v>2</v>
      </c>
      <c r="N20" s="7">
        <v>7</v>
      </c>
      <c r="O20">
        <v>7</v>
      </c>
      <c r="P20" s="9">
        <f t="shared" si="0"/>
        <v>14</v>
      </c>
      <c r="Q20" s="7"/>
      <c r="S20">
        <f t="shared" si="4"/>
        <v>0</v>
      </c>
      <c r="T20" s="23" t="e">
        <f t="shared" si="1"/>
        <v>#NUM!</v>
      </c>
      <c r="U20" s="56" t="e">
        <f t="shared" si="2"/>
        <v>#NUM!</v>
      </c>
      <c r="V20" s="57" t="e">
        <f t="shared" si="3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>
        <v>2</v>
      </c>
      <c r="N21" s="7">
        <v>7</v>
      </c>
      <c r="O21">
        <v>7</v>
      </c>
      <c r="P21" s="9">
        <f t="shared" si="0"/>
        <v>14</v>
      </c>
      <c r="Q21" s="7"/>
      <c r="S21">
        <f t="shared" si="4"/>
        <v>0</v>
      </c>
      <c r="T21" s="23" t="e">
        <f t="shared" si="1"/>
        <v>#NUM!</v>
      </c>
      <c r="U21" s="56" t="e">
        <f t="shared" si="2"/>
        <v>#NUM!</v>
      </c>
      <c r="V21" s="57" t="e">
        <f t="shared" si="3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>
        <v>2</v>
      </c>
      <c r="N22" s="7">
        <v>7</v>
      </c>
      <c r="O22">
        <v>7</v>
      </c>
      <c r="P22" s="9">
        <f t="shared" si="0"/>
        <v>14</v>
      </c>
      <c r="Q22" s="7"/>
      <c r="S22">
        <f t="shared" si="4"/>
        <v>0</v>
      </c>
      <c r="T22" s="23" t="e">
        <f t="shared" si="1"/>
        <v>#NUM!</v>
      </c>
      <c r="U22" s="56" t="e">
        <f t="shared" si="2"/>
        <v>#NUM!</v>
      </c>
      <c r="V22" s="57" t="e">
        <f t="shared" si="3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>
        <v>2</v>
      </c>
      <c r="N23" s="7">
        <v>7</v>
      </c>
      <c r="O23">
        <v>7</v>
      </c>
      <c r="P23" s="9">
        <f t="shared" si="0"/>
        <v>14</v>
      </c>
      <c r="Q23" s="7"/>
      <c r="S23">
        <f t="shared" si="4"/>
        <v>0</v>
      </c>
      <c r="T23" s="23" t="e">
        <f t="shared" si="1"/>
        <v>#NUM!</v>
      </c>
      <c r="U23" s="56" t="e">
        <f t="shared" si="2"/>
        <v>#NUM!</v>
      </c>
      <c r="V23" s="57" t="e">
        <f t="shared" si="3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>
        <v>2</v>
      </c>
      <c r="N24" s="7">
        <v>7</v>
      </c>
      <c r="O24">
        <v>7</v>
      </c>
      <c r="P24" s="9">
        <f t="shared" si="0"/>
        <v>14</v>
      </c>
      <c r="Q24" s="7"/>
      <c r="S24">
        <f t="shared" si="4"/>
        <v>0</v>
      </c>
      <c r="T24" s="23" t="e">
        <f t="shared" si="1"/>
        <v>#NUM!</v>
      </c>
      <c r="U24" s="56" t="e">
        <f t="shared" si="2"/>
        <v>#NUM!</v>
      </c>
      <c r="V24" s="57" t="e">
        <f t="shared" si="3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>
        <v>2</v>
      </c>
      <c r="N25" s="7">
        <v>7</v>
      </c>
      <c r="O25">
        <v>7</v>
      </c>
      <c r="P25" s="9">
        <f t="shared" si="0"/>
        <v>14</v>
      </c>
      <c r="Q25" s="7"/>
      <c r="S25">
        <f t="shared" si="4"/>
        <v>0</v>
      </c>
      <c r="T25" s="23" t="e">
        <f t="shared" si="1"/>
        <v>#NUM!</v>
      </c>
      <c r="U25" s="56" t="e">
        <f t="shared" si="2"/>
        <v>#NUM!</v>
      </c>
      <c r="V25" s="57" t="e">
        <f t="shared" si="3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>
        <v>2</v>
      </c>
      <c r="N26" s="7">
        <v>7</v>
      </c>
      <c r="O26">
        <v>7</v>
      </c>
      <c r="P26" s="9">
        <f t="shared" si="0"/>
        <v>14</v>
      </c>
      <c r="Q26" s="7"/>
      <c r="S26">
        <f t="shared" si="4"/>
        <v>0</v>
      </c>
      <c r="T26" s="23" t="e">
        <f t="shared" si="1"/>
        <v>#NUM!</v>
      </c>
      <c r="U26" s="56" t="e">
        <f t="shared" si="2"/>
        <v>#NUM!</v>
      </c>
      <c r="V26" s="57" t="e">
        <f t="shared" si="3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>
        <v>2</v>
      </c>
      <c r="N27" s="7">
        <v>7</v>
      </c>
      <c r="O27">
        <v>7</v>
      </c>
      <c r="P27" s="9">
        <f t="shared" si="0"/>
        <v>14</v>
      </c>
      <c r="Q27" s="7"/>
      <c r="S27">
        <f t="shared" si="4"/>
        <v>0</v>
      </c>
      <c r="T27" s="23" t="e">
        <f t="shared" si="1"/>
        <v>#NUM!</v>
      </c>
      <c r="U27" s="56" t="e">
        <f t="shared" si="2"/>
        <v>#NUM!</v>
      </c>
      <c r="V27" s="57" t="e">
        <f t="shared" si="3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>
        <v>2</v>
      </c>
      <c r="N28" s="7">
        <v>7</v>
      </c>
      <c r="O28">
        <v>7</v>
      </c>
      <c r="P28" s="9">
        <f t="shared" si="0"/>
        <v>14</v>
      </c>
      <c r="Q28" s="7"/>
      <c r="S28">
        <f t="shared" si="4"/>
        <v>0</v>
      </c>
      <c r="T28" s="23" t="e">
        <f t="shared" si="1"/>
        <v>#NUM!</v>
      </c>
      <c r="U28" s="56" t="e">
        <f t="shared" si="2"/>
        <v>#NUM!</v>
      </c>
      <c r="V28" s="57" t="e">
        <f t="shared" si="3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>
        <v>3</v>
      </c>
      <c r="N29" s="7">
        <v>7</v>
      </c>
      <c r="O29">
        <v>7</v>
      </c>
      <c r="P29" s="9">
        <f t="shared" si="0"/>
        <v>14</v>
      </c>
      <c r="Q29" s="7"/>
      <c r="S29">
        <f t="shared" si="4"/>
        <v>0</v>
      </c>
      <c r="T29" s="23" t="e">
        <f t="shared" si="1"/>
        <v>#NUM!</v>
      </c>
      <c r="U29" s="56" t="e">
        <f t="shared" si="2"/>
        <v>#NUM!</v>
      </c>
      <c r="V29" s="57" t="e">
        <f t="shared" si="3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>
        <v>3</v>
      </c>
      <c r="N30" s="7">
        <v>7</v>
      </c>
      <c r="O30">
        <v>7</v>
      </c>
      <c r="P30" s="9">
        <f t="shared" si="0"/>
        <v>14</v>
      </c>
      <c r="Q30" s="7"/>
      <c r="S30">
        <f t="shared" si="4"/>
        <v>0</v>
      </c>
      <c r="T30" s="23" t="e">
        <f t="shared" si="1"/>
        <v>#NUM!</v>
      </c>
      <c r="U30" s="56" t="e">
        <f t="shared" si="2"/>
        <v>#NUM!</v>
      </c>
      <c r="V30" s="57" t="e">
        <f t="shared" si="3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>
        <v>3</v>
      </c>
      <c r="N31" s="7">
        <v>7</v>
      </c>
      <c r="O31">
        <v>7</v>
      </c>
      <c r="P31" s="9">
        <f t="shared" si="0"/>
        <v>14</v>
      </c>
      <c r="Q31" s="7"/>
      <c r="S31">
        <f t="shared" si="4"/>
        <v>0</v>
      </c>
      <c r="T31" s="23" t="e">
        <f t="shared" si="1"/>
        <v>#NUM!</v>
      </c>
      <c r="U31" s="56" t="e">
        <f t="shared" si="2"/>
        <v>#NUM!</v>
      </c>
      <c r="V31" s="57" t="e">
        <f t="shared" si="3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>
        <v>3</v>
      </c>
      <c r="N32" s="7">
        <v>7</v>
      </c>
      <c r="O32">
        <v>7</v>
      </c>
      <c r="P32" s="9">
        <f t="shared" si="0"/>
        <v>14</v>
      </c>
      <c r="Q32" s="7"/>
      <c r="S32">
        <f t="shared" si="4"/>
        <v>0</v>
      </c>
      <c r="T32" s="23" t="e">
        <f t="shared" si="1"/>
        <v>#NUM!</v>
      </c>
      <c r="U32" s="56" t="e">
        <f t="shared" si="2"/>
        <v>#NUM!</v>
      </c>
      <c r="V32" s="57" t="e">
        <f t="shared" si="3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>
        <v>3</v>
      </c>
      <c r="N33" s="7">
        <v>7</v>
      </c>
      <c r="O33">
        <v>7</v>
      </c>
      <c r="P33" s="9">
        <f t="shared" si="0"/>
        <v>14</v>
      </c>
      <c r="Q33" s="7"/>
      <c r="S33">
        <f t="shared" si="4"/>
        <v>0</v>
      </c>
      <c r="T33" s="23" t="e">
        <f t="shared" si="1"/>
        <v>#NUM!</v>
      </c>
      <c r="U33" s="56" t="e">
        <f t="shared" si="2"/>
        <v>#NUM!</v>
      </c>
      <c r="V33" s="57" t="e">
        <f t="shared" si="3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>
        <v>3</v>
      </c>
      <c r="N34" s="7">
        <v>7</v>
      </c>
      <c r="O34">
        <v>7</v>
      </c>
      <c r="P34" s="9">
        <f t="shared" si="0"/>
        <v>14</v>
      </c>
      <c r="Q34" s="7"/>
      <c r="S34">
        <f t="shared" si="4"/>
        <v>0</v>
      </c>
      <c r="T34" s="23" t="e">
        <f t="shared" si="1"/>
        <v>#NUM!</v>
      </c>
      <c r="U34" s="56" t="e">
        <f t="shared" si="2"/>
        <v>#NUM!</v>
      </c>
      <c r="V34" s="57" t="e">
        <f t="shared" si="3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>
        <v>3</v>
      </c>
      <c r="N35" s="7">
        <v>7</v>
      </c>
      <c r="O35">
        <v>7</v>
      </c>
      <c r="P35" s="9">
        <f t="shared" si="0"/>
        <v>14</v>
      </c>
      <c r="Q35" s="7"/>
      <c r="S35">
        <f t="shared" si="4"/>
        <v>0</v>
      </c>
      <c r="T35" s="23" t="e">
        <f t="shared" si="1"/>
        <v>#NUM!</v>
      </c>
      <c r="U35" s="56" t="e">
        <f t="shared" si="2"/>
        <v>#NUM!</v>
      </c>
      <c r="V35" s="57" t="e">
        <f t="shared" si="3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>
        <v>3</v>
      </c>
      <c r="N36" s="7">
        <v>7</v>
      </c>
      <c r="O36">
        <v>7</v>
      </c>
      <c r="P36" s="9">
        <f t="shared" si="0"/>
        <v>14</v>
      </c>
      <c r="Q36" s="7"/>
      <c r="S36">
        <f t="shared" si="4"/>
        <v>0</v>
      </c>
      <c r="T36" s="23" t="e">
        <f t="shared" si="1"/>
        <v>#NUM!</v>
      </c>
      <c r="U36" s="56" t="e">
        <f t="shared" si="2"/>
        <v>#NUM!</v>
      </c>
      <c r="V36" s="57" t="e">
        <f t="shared" si="3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>
        <v>3</v>
      </c>
      <c r="N37" s="7">
        <v>7</v>
      </c>
      <c r="O37">
        <v>7</v>
      </c>
      <c r="P37" s="9">
        <f t="shared" si="0"/>
        <v>14</v>
      </c>
      <c r="Q37" s="7"/>
      <c r="S37">
        <f t="shared" si="4"/>
        <v>0</v>
      </c>
      <c r="T37" s="23" t="e">
        <f t="shared" si="1"/>
        <v>#NUM!</v>
      </c>
      <c r="U37" s="56" t="e">
        <f t="shared" si="2"/>
        <v>#NUM!</v>
      </c>
      <c r="V37" s="57" t="e">
        <f t="shared" si="3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>
        <v>3</v>
      </c>
      <c r="N38" s="7">
        <v>7</v>
      </c>
      <c r="O38">
        <v>7</v>
      </c>
      <c r="P38" s="9">
        <f t="shared" si="0"/>
        <v>14</v>
      </c>
      <c r="Q38" s="7"/>
      <c r="S38">
        <f t="shared" si="4"/>
        <v>0</v>
      </c>
      <c r="T38" s="23" t="e">
        <f t="shared" si="1"/>
        <v>#NUM!</v>
      </c>
      <c r="U38" s="56" t="e">
        <f t="shared" si="2"/>
        <v>#NUM!</v>
      </c>
      <c r="V38" s="57" t="e">
        <f t="shared" si="3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>
        <v>4</v>
      </c>
      <c r="N39" s="7">
        <v>7</v>
      </c>
      <c r="O39">
        <v>7</v>
      </c>
      <c r="P39" s="9">
        <f t="shared" si="0"/>
        <v>14</v>
      </c>
      <c r="Q39" s="7"/>
      <c r="S39">
        <f t="shared" si="4"/>
        <v>0</v>
      </c>
      <c r="T39" s="23" t="e">
        <f t="shared" si="1"/>
        <v>#NUM!</v>
      </c>
      <c r="U39" s="56" t="e">
        <f t="shared" si="2"/>
        <v>#NUM!</v>
      </c>
      <c r="V39" s="57" t="e">
        <f t="shared" si="3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>
        <v>4</v>
      </c>
      <c r="N40" s="7">
        <v>7</v>
      </c>
      <c r="O40">
        <v>7</v>
      </c>
      <c r="P40" s="9">
        <f t="shared" si="0"/>
        <v>14</v>
      </c>
      <c r="Q40" s="7"/>
      <c r="S40">
        <f t="shared" si="4"/>
        <v>0</v>
      </c>
      <c r="T40" s="23" t="e">
        <f t="shared" si="1"/>
        <v>#NUM!</v>
      </c>
      <c r="U40" s="56" t="e">
        <f t="shared" si="2"/>
        <v>#NUM!</v>
      </c>
      <c r="V40" s="57" t="e">
        <f t="shared" si="3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>
        <v>4</v>
      </c>
      <c r="N41" s="7">
        <v>7</v>
      </c>
      <c r="O41">
        <v>7</v>
      </c>
      <c r="P41" s="9">
        <f t="shared" si="0"/>
        <v>14</v>
      </c>
      <c r="Q41" s="7"/>
      <c r="S41">
        <f t="shared" si="4"/>
        <v>0</v>
      </c>
      <c r="T41" s="23" t="e">
        <f t="shared" si="1"/>
        <v>#NUM!</v>
      </c>
      <c r="U41" s="56" t="e">
        <f t="shared" si="2"/>
        <v>#NUM!</v>
      </c>
      <c r="V41" s="57" t="e">
        <f t="shared" si="3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>
        <v>4</v>
      </c>
      <c r="N42" s="7">
        <v>7</v>
      </c>
      <c r="O42">
        <v>7</v>
      </c>
      <c r="P42" s="9">
        <f t="shared" si="0"/>
        <v>14</v>
      </c>
      <c r="Q42" s="7"/>
      <c r="S42">
        <f t="shared" si="4"/>
        <v>0</v>
      </c>
      <c r="T42" s="23" t="e">
        <f t="shared" si="1"/>
        <v>#NUM!</v>
      </c>
      <c r="U42" s="56" t="e">
        <f t="shared" si="2"/>
        <v>#NUM!</v>
      </c>
      <c r="V42" s="57" t="e">
        <f t="shared" si="3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>
        <v>4</v>
      </c>
      <c r="N43" s="7">
        <v>7</v>
      </c>
      <c r="O43">
        <v>7</v>
      </c>
      <c r="P43" s="9">
        <f t="shared" si="0"/>
        <v>14</v>
      </c>
      <c r="Q43" s="7"/>
      <c r="S43">
        <f t="shared" si="4"/>
        <v>0</v>
      </c>
      <c r="T43" s="23" t="e">
        <f t="shared" si="1"/>
        <v>#NUM!</v>
      </c>
      <c r="U43" s="56" t="e">
        <f t="shared" si="2"/>
        <v>#NUM!</v>
      </c>
      <c r="V43" s="57" t="e">
        <f t="shared" si="3"/>
        <v>#NUM!</v>
      </c>
    </row>
    <row r="44" spans="1:22" ht="15.75" thickBot="1" x14ac:dyDescent="0.3">
      <c r="A44" s="3">
        <v>42</v>
      </c>
      <c r="B44" s="5"/>
      <c r="C44" s="5"/>
      <c r="D44" s="5"/>
      <c r="E44" s="4"/>
      <c r="F44" s="10"/>
      <c r="G44" s="10"/>
      <c r="H44" s="10"/>
      <c r="I44" s="10"/>
      <c r="J44" s="10"/>
      <c r="K44" s="2"/>
      <c r="L44" s="4"/>
      <c r="M44">
        <v>5</v>
      </c>
      <c r="N44" s="7">
        <v>7</v>
      </c>
      <c r="O44">
        <v>7</v>
      </c>
      <c r="P44" s="9">
        <f t="shared" si="0"/>
        <v>14</v>
      </c>
      <c r="Q44" s="2"/>
      <c r="R44" s="5"/>
      <c r="S44" s="5">
        <f t="shared" si="4"/>
        <v>0</v>
      </c>
      <c r="T44" s="23" t="e">
        <f t="shared" si="1"/>
        <v>#NUM!</v>
      </c>
      <c r="U44" s="56" t="e">
        <f t="shared" si="2"/>
        <v>#NUM!</v>
      </c>
      <c r="V44" s="57" t="e">
        <f t="shared" si="3"/>
        <v>#NUM!</v>
      </c>
    </row>
    <row r="45" spans="1:22" ht="15.75" thickBot="1" x14ac:dyDescent="0.3">
      <c r="A45" s="8">
        <v>43</v>
      </c>
      <c r="E45" s="9"/>
      <c r="F45" s="7"/>
      <c r="J45" s="9"/>
      <c r="K45" s="20"/>
      <c r="L45" s="9"/>
      <c r="M45" s="18">
        <v>1</v>
      </c>
      <c r="N45" s="15">
        <v>7</v>
      </c>
      <c r="O45" s="18">
        <v>7</v>
      </c>
      <c r="P45" s="17">
        <f t="shared" si="0"/>
        <v>14</v>
      </c>
      <c r="Q45" s="7"/>
      <c r="S45">
        <f t="shared" si="4"/>
        <v>0</v>
      </c>
      <c r="T45" s="39" t="e">
        <f t="shared" si="1"/>
        <v>#NUM!</v>
      </c>
      <c r="U45" s="14" t="e">
        <f t="shared" si="2"/>
        <v>#NUM!</v>
      </c>
      <c r="V45" s="55" t="e">
        <f t="shared" si="3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>
        <v>1</v>
      </c>
      <c r="N46" s="7">
        <v>7</v>
      </c>
      <c r="O46">
        <v>7</v>
      </c>
      <c r="P46" s="9">
        <f t="shared" si="0"/>
        <v>14</v>
      </c>
      <c r="Q46" s="7"/>
      <c r="S46">
        <f t="shared" si="4"/>
        <v>0</v>
      </c>
      <c r="T46" s="23" t="e">
        <f t="shared" si="1"/>
        <v>#NUM!</v>
      </c>
      <c r="U46" s="56" t="e">
        <f t="shared" si="2"/>
        <v>#NUM!</v>
      </c>
      <c r="V46" s="57" t="e">
        <f t="shared" si="3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5">
        <v>2</v>
      </c>
      <c r="N47" s="2">
        <v>7</v>
      </c>
      <c r="O47" s="5">
        <v>7</v>
      </c>
      <c r="P47" s="4">
        <f t="shared" si="0"/>
        <v>14</v>
      </c>
      <c r="Q47" s="2"/>
      <c r="R47" s="5"/>
      <c r="S47" s="5">
        <f t="shared" si="4"/>
        <v>0</v>
      </c>
      <c r="T47" s="24" t="e">
        <f t="shared" si="1"/>
        <v>#NUM!</v>
      </c>
      <c r="U47" s="1" t="e">
        <f t="shared" si="2"/>
        <v>#NUM!</v>
      </c>
      <c r="V47" s="58" t="e">
        <f t="shared" si="3"/>
        <v>#NUM!</v>
      </c>
    </row>
  </sheetData>
  <mergeCells count="5">
    <mergeCell ref="Q1:V1"/>
    <mergeCell ref="B1:E1"/>
    <mergeCell ref="F1:J1"/>
    <mergeCell ref="K1:L1"/>
    <mergeCell ref="N1:P1"/>
  </mergeCells>
  <conditionalFormatting sqref="Q3:Q1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Q4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44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5:Q47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S4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5:R47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4:S4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5:S4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89" priority="6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88" priority="3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87" priority="5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86" priority="2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85" priority="4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84" priority="1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83" priority="9" bottom="1" rank="1"/>
  </conditionalFormatting>
  <conditionalFormatting sqref="U3:U13">
    <cfRule type="top10" dxfId="82" priority="8" bottom="1" rank="1"/>
  </conditionalFormatting>
  <conditionalFormatting sqref="V3:V13">
    <cfRule type="top10" dxfId="81" priority="7" bottom="1" rank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4290-2065-45C1-BB7A-2814FC73091A}">
  <dimension ref="A1:V47"/>
  <sheetViews>
    <sheetView zoomScale="85" zoomScaleNormal="85" workbookViewId="0">
      <selection activeCell="Y2" sqref="W1:Y1048576"/>
    </sheetView>
  </sheetViews>
  <sheetFormatPr defaultRowHeight="15" x14ac:dyDescent="0.25"/>
  <cols>
    <col min="2" max="2" width="15.7109375" bestFit="1" customWidth="1"/>
    <col min="3" max="3" width="13.140625" bestFit="1" customWidth="1"/>
  </cols>
  <sheetData>
    <row r="1" spans="1:22" ht="15.75" thickBot="1" x14ac:dyDescent="0.3">
      <c r="A1" s="16">
        <v>112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5"/>
      <c r="N1" s="50" t="s">
        <v>15</v>
      </c>
      <c r="O1" s="51"/>
      <c r="P1" s="52"/>
      <c r="Q1" s="49" t="s">
        <v>14</v>
      </c>
      <c r="R1" s="47"/>
      <c r="S1" s="47"/>
      <c r="T1" s="47"/>
      <c r="U1" s="47"/>
      <c r="V1" s="47"/>
    </row>
    <row r="2" spans="1:22" ht="15.75" thickBot="1" x14ac:dyDescent="0.3">
      <c r="A2" s="16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 t="s">
        <v>16</v>
      </c>
      <c r="N2" s="25" t="s">
        <v>23</v>
      </c>
      <c r="O2" s="26" t="s">
        <v>24</v>
      </c>
      <c r="P2" s="27" t="s">
        <v>2</v>
      </c>
      <c r="Q2" s="36" t="s">
        <v>20</v>
      </c>
      <c r="R2" s="36" t="s">
        <v>25</v>
      </c>
      <c r="S2" s="22" t="s">
        <v>1</v>
      </c>
      <c r="T2" s="15" t="s">
        <v>26</v>
      </c>
      <c r="U2" s="18" t="s">
        <v>27</v>
      </c>
      <c r="V2" s="17" t="s">
        <v>0</v>
      </c>
    </row>
    <row r="3" spans="1:22" ht="15.75" thickBot="1" x14ac:dyDescent="0.3">
      <c r="A3" s="16">
        <v>1</v>
      </c>
      <c r="B3" s="13">
        <f>0.0000579375008783243</f>
        <v>5.7937500878324301E-5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8">
        <v>1</v>
      </c>
      <c r="N3" s="15">
        <v>7</v>
      </c>
      <c r="O3" s="18">
        <v>7</v>
      </c>
      <c r="P3" s="17">
        <f>O3+N3</f>
        <v>14</v>
      </c>
      <c r="Q3" s="15">
        <v>5.8270941101490301</v>
      </c>
      <c r="R3" s="18">
        <v>1.1796617104643101</v>
      </c>
      <c r="S3" s="18">
        <f>Q3+R3</f>
        <v>7.00675582061334</v>
      </c>
      <c r="T3" s="39">
        <f>N3*LN(Q3/N3)+2*M3</f>
        <v>0.71625802775060099</v>
      </c>
      <c r="U3" s="14">
        <f>P3*LN(R3/P3)+2*M3</f>
        <v>-32.633614656020534</v>
      </c>
      <c r="V3" s="55">
        <f>P3*LN(S3/P3)+2*M3</f>
        <v>-7.6905554025793226</v>
      </c>
    </row>
    <row r="4" spans="1:22" ht="15.75" thickBot="1" x14ac:dyDescent="0.3">
      <c r="A4" s="8">
        <v>2</v>
      </c>
      <c r="C4" s="12">
        <v>252500000</v>
      </c>
      <c r="E4" s="9"/>
      <c r="F4" s="7"/>
      <c r="J4" s="9"/>
      <c r="K4" s="7"/>
      <c r="L4" s="9"/>
      <c r="M4">
        <v>1</v>
      </c>
      <c r="N4" s="7">
        <v>7</v>
      </c>
      <c r="O4">
        <v>7</v>
      </c>
      <c r="P4" s="9">
        <f t="shared" ref="P4:P47" si="0">O4+N4</f>
        <v>14</v>
      </c>
      <c r="Q4" s="7">
        <v>6.9522178384701103</v>
      </c>
      <c r="R4">
        <v>1.13319500033251</v>
      </c>
      <c r="S4">
        <f t="shared" ref="S4:S47" si="1">Q4+R4</f>
        <v>8.0854128388026201</v>
      </c>
      <c r="T4" s="23">
        <f t="shared" ref="T4:T47" si="2">N4*LN(Q4/N4)+2*M4</f>
        <v>1.9520540114511993</v>
      </c>
      <c r="U4" s="56">
        <f t="shared" ref="U4:U47" si="3">P4*LN(R4/P4)+2*M4</f>
        <v>-33.196227536975954</v>
      </c>
      <c r="V4" s="57">
        <f t="shared" ref="V4:V47" si="4">P4*LN(S4/P4)+2*M4</f>
        <v>-5.685940858072045</v>
      </c>
    </row>
    <row r="5" spans="1:22" ht="15.75" thickBot="1" x14ac:dyDescent="0.3">
      <c r="A5" s="8">
        <v>3</v>
      </c>
      <c r="D5" s="12">
        <v>2.6938048710567999E-2</v>
      </c>
      <c r="E5" s="9"/>
      <c r="F5" s="7"/>
      <c r="J5" s="9"/>
      <c r="K5" s="7"/>
      <c r="L5" s="9"/>
      <c r="M5">
        <v>1</v>
      </c>
      <c r="N5" s="7">
        <v>7</v>
      </c>
      <c r="O5">
        <v>7</v>
      </c>
      <c r="P5" s="9">
        <f t="shared" si="0"/>
        <v>14</v>
      </c>
      <c r="Q5" s="7">
        <v>6.6959622979585696</v>
      </c>
      <c r="R5">
        <v>1.1655308736616798</v>
      </c>
      <c r="S5">
        <f t="shared" si="1"/>
        <v>7.8614931716202499</v>
      </c>
      <c r="T5" s="23">
        <f t="shared" si="2"/>
        <v>1.6891618750889454</v>
      </c>
      <c r="U5" s="56">
        <f t="shared" si="3"/>
        <v>-32.802329251819039</v>
      </c>
      <c r="V5" s="57">
        <f t="shared" si="4"/>
        <v>-6.0791307838120048</v>
      </c>
    </row>
    <row r="6" spans="1:22" ht="15.75" thickBot="1" x14ac:dyDescent="0.3">
      <c r="A6" s="8">
        <v>4</v>
      </c>
      <c r="E6" s="12">
        <v>7.8724996805173904</v>
      </c>
      <c r="F6" s="7"/>
      <c r="J6" s="9"/>
      <c r="K6" s="7"/>
      <c r="L6" s="9"/>
      <c r="M6">
        <v>1</v>
      </c>
      <c r="N6" s="7">
        <v>7</v>
      </c>
      <c r="O6">
        <v>7</v>
      </c>
      <c r="P6" s="9">
        <f t="shared" si="0"/>
        <v>14</v>
      </c>
      <c r="Q6" s="7">
        <v>7.2696836972820096</v>
      </c>
      <c r="R6" s="41">
        <v>1.02986126379864</v>
      </c>
      <c r="S6">
        <f t="shared" si="1"/>
        <v>8.2995449610806489</v>
      </c>
      <c r="T6" s="23">
        <f t="shared" si="2"/>
        <v>2.2646184352309122</v>
      </c>
      <c r="U6" s="56">
        <f t="shared" si="3"/>
        <v>-34.53486524501902</v>
      </c>
      <c r="V6" s="57">
        <f t="shared" si="4"/>
        <v>-5.319992963944947</v>
      </c>
    </row>
    <row r="7" spans="1:22" ht="15.75" thickBot="1" x14ac:dyDescent="0.3">
      <c r="A7" s="8">
        <v>5</v>
      </c>
      <c r="B7" s="13">
        <f>0.0000308158258091763</f>
        <v>3.0815825809176299E-5</v>
      </c>
      <c r="C7" s="12">
        <v>1000000000</v>
      </c>
      <c r="E7" s="9"/>
      <c r="F7" s="7"/>
      <c r="J7" s="9"/>
      <c r="K7" s="7"/>
      <c r="L7" s="9"/>
      <c r="M7">
        <v>2</v>
      </c>
      <c r="N7" s="7">
        <v>7</v>
      </c>
      <c r="O7">
        <v>7</v>
      </c>
      <c r="P7" s="9">
        <f t="shared" si="0"/>
        <v>14</v>
      </c>
      <c r="Q7" s="42">
        <v>4.5831403963574999</v>
      </c>
      <c r="R7">
        <v>1.7811944577858501</v>
      </c>
      <c r="S7" s="41">
        <f t="shared" si="1"/>
        <v>6.3643348541433502</v>
      </c>
      <c r="T7" s="23">
        <f t="shared" si="2"/>
        <v>1.0353200311405928</v>
      </c>
      <c r="U7" s="56">
        <f t="shared" si="3"/>
        <v>-24.864824053246998</v>
      </c>
      <c r="V7" s="57">
        <f t="shared" si="4"/>
        <v>-7.0368664503133385</v>
      </c>
    </row>
    <row r="8" spans="1:22" ht="15.75" thickBot="1" x14ac:dyDescent="0.3">
      <c r="A8" s="8">
        <v>6</v>
      </c>
      <c r="B8" s="13">
        <f>0.0000379024293834905</f>
        <v>3.7902429383490498E-5</v>
      </c>
      <c r="D8" s="12">
        <v>6.8166631627850402E-2</v>
      </c>
      <c r="E8" s="9"/>
      <c r="F8" s="7"/>
      <c r="J8" s="9"/>
      <c r="K8" s="7"/>
      <c r="L8" s="9"/>
      <c r="M8">
        <v>2</v>
      </c>
      <c r="N8" s="7">
        <v>7</v>
      </c>
      <c r="O8">
        <v>7</v>
      </c>
      <c r="P8" s="9">
        <f t="shared" si="0"/>
        <v>14</v>
      </c>
      <c r="Q8" s="7">
        <v>5.2479701365836098</v>
      </c>
      <c r="R8">
        <v>1.14568918597277</v>
      </c>
      <c r="S8">
        <f t="shared" si="1"/>
        <v>6.3936593225563794</v>
      </c>
      <c r="T8" s="23">
        <f t="shared" si="2"/>
        <v>1.9835184849289678</v>
      </c>
      <c r="U8" s="56">
        <f t="shared" si="3"/>
        <v>-31.042713503520595</v>
      </c>
      <c r="V8" s="57">
        <f t="shared" si="4"/>
        <v>-6.9725078567775753</v>
      </c>
    </row>
    <row r="9" spans="1:22" ht="15.75" thickBot="1" x14ac:dyDescent="0.3">
      <c r="A9" s="8">
        <v>7</v>
      </c>
      <c r="B9" s="13">
        <f>0.0000522725551900277</f>
        <v>5.2272555190027703E-5</v>
      </c>
      <c r="E9" s="12">
        <v>10.811756610799</v>
      </c>
      <c r="F9" s="7"/>
      <c r="J9" s="9"/>
      <c r="K9" s="7"/>
      <c r="L9" s="9"/>
      <c r="M9">
        <v>2</v>
      </c>
      <c r="N9" s="7">
        <v>7</v>
      </c>
      <c r="O9">
        <v>7</v>
      </c>
      <c r="P9" s="9">
        <f t="shared" si="0"/>
        <v>14</v>
      </c>
      <c r="Q9" s="7">
        <v>5.6504189272858003</v>
      </c>
      <c r="R9">
        <v>1.2364750669979501</v>
      </c>
      <c r="S9">
        <f t="shared" si="1"/>
        <v>6.8868939942837502</v>
      </c>
      <c r="T9" s="23">
        <f t="shared" si="2"/>
        <v>2.5007367784361416</v>
      </c>
      <c r="U9" s="56">
        <f t="shared" si="3"/>
        <v>-29.975097604195319</v>
      </c>
      <c r="V9" s="57">
        <f t="shared" si="4"/>
        <v>-5.9321200344539253</v>
      </c>
    </row>
    <row r="10" spans="1:22" ht="15.75" thickBot="1" x14ac:dyDescent="0.3">
      <c r="A10" s="8">
        <v>8</v>
      </c>
      <c r="C10" s="12">
        <f>306192081</f>
        <v>306192081</v>
      </c>
      <c r="E10" s="12">
        <v>8.5509618100000004</v>
      </c>
      <c r="F10" s="7"/>
      <c r="J10" s="9"/>
      <c r="K10" s="7"/>
      <c r="L10" s="9"/>
      <c r="M10">
        <v>2</v>
      </c>
      <c r="N10" s="7">
        <v>7</v>
      </c>
      <c r="O10">
        <v>7</v>
      </c>
      <c r="P10" s="9">
        <f t="shared" si="0"/>
        <v>14</v>
      </c>
      <c r="Q10" s="7">
        <v>6.85424703037899</v>
      </c>
      <c r="R10">
        <v>1.0618526035776701</v>
      </c>
      <c r="S10">
        <f t="shared" si="1"/>
        <v>7.9160996339566605</v>
      </c>
      <c r="T10" s="23">
        <f t="shared" si="2"/>
        <v>3.8527082087125724</v>
      </c>
      <c r="U10" s="56">
        <f t="shared" si="3"/>
        <v>-32.106590909004694</v>
      </c>
      <c r="V10" s="57">
        <f t="shared" si="4"/>
        <v>-3.9822220177328438</v>
      </c>
    </row>
    <row r="11" spans="1:22" ht="15.75" thickBot="1" x14ac:dyDescent="0.3">
      <c r="A11" s="8">
        <v>9</v>
      </c>
      <c r="D11" s="12">
        <v>3.0291680000000001E-2</v>
      </c>
      <c r="E11" s="12">
        <v>8.7195432000000004</v>
      </c>
      <c r="F11" s="7"/>
      <c r="J11" s="9"/>
      <c r="K11" s="7"/>
      <c r="L11" s="9"/>
      <c r="M11">
        <v>2</v>
      </c>
      <c r="N11" s="7">
        <v>7</v>
      </c>
      <c r="O11">
        <v>7</v>
      </c>
      <c r="P11" s="9">
        <f t="shared" si="0"/>
        <v>14</v>
      </c>
      <c r="Q11" s="7">
        <v>6.6008068675387204</v>
      </c>
      <c r="R11">
        <v>1.1199646752786498</v>
      </c>
      <c r="S11">
        <f t="shared" si="1"/>
        <v>7.7207715428173707</v>
      </c>
      <c r="T11" s="23">
        <f t="shared" si="2"/>
        <v>3.5889722161354087</v>
      </c>
      <c r="U11" s="56">
        <f t="shared" si="3"/>
        <v>-31.360642586295974</v>
      </c>
      <c r="V11" s="57">
        <f t="shared" si="4"/>
        <v>-4.3320024171001599</v>
      </c>
    </row>
    <row r="12" spans="1:22" ht="15.75" thickBot="1" x14ac:dyDescent="0.3">
      <c r="A12" s="8">
        <v>10</v>
      </c>
      <c r="B12" s="13">
        <f>0.0000435905935</f>
        <v>4.3590593500000001E-5</v>
      </c>
      <c r="C12" s="12">
        <f>539634508</f>
        <v>539634508</v>
      </c>
      <c r="E12" s="12">
        <f>10.2053851</f>
        <v>10.205385100000001</v>
      </c>
      <c r="F12" s="7"/>
      <c r="J12" s="9"/>
      <c r="K12" s="7"/>
      <c r="L12" s="9"/>
      <c r="M12">
        <v>3</v>
      </c>
      <c r="N12" s="7">
        <v>7</v>
      </c>
      <c r="O12">
        <v>7</v>
      </c>
      <c r="P12" s="9">
        <f t="shared" si="0"/>
        <v>14</v>
      </c>
      <c r="Q12" s="7">
        <v>5.1061819839768203</v>
      </c>
      <c r="R12">
        <v>1.30898284298404</v>
      </c>
      <c r="S12">
        <f t="shared" si="1"/>
        <v>6.4151648269608605</v>
      </c>
      <c r="T12" s="23">
        <f t="shared" si="2"/>
        <v>3.7917926723151125</v>
      </c>
      <c r="U12" s="56">
        <f t="shared" si="3"/>
        <v>-27.177297296324397</v>
      </c>
      <c r="V12" s="57">
        <f t="shared" si="4"/>
        <v>-4.9254969303956546</v>
      </c>
    </row>
    <row r="13" spans="1:22" ht="15.75" thickBot="1" x14ac:dyDescent="0.3">
      <c r="A13" s="3">
        <v>11</v>
      </c>
      <c r="B13" s="13">
        <f>0.0000201101403</f>
        <v>2.01101403E-5</v>
      </c>
      <c r="C13" s="5"/>
      <c r="D13" s="12">
        <f>0.106259414</f>
        <v>0.106259414</v>
      </c>
      <c r="E13" s="12">
        <f>11.8707409</f>
        <v>11.870740899999999</v>
      </c>
      <c r="F13" s="2"/>
      <c r="G13" s="5"/>
      <c r="H13" s="5"/>
      <c r="I13" s="5"/>
      <c r="J13" s="4"/>
      <c r="K13" s="2"/>
      <c r="L13" s="4"/>
      <c r="M13" s="5">
        <v>3</v>
      </c>
      <c r="N13" s="2">
        <v>7</v>
      </c>
      <c r="O13" s="5">
        <v>7</v>
      </c>
      <c r="P13" s="4">
        <f t="shared" si="0"/>
        <v>14</v>
      </c>
      <c r="Q13" s="2">
        <v>4.5868433677745504</v>
      </c>
      <c r="R13" s="5">
        <v>1.2460103756274701</v>
      </c>
      <c r="S13" s="5">
        <f t="shared" si="1"/>
        <v>5.8328537434020209</v>
      </c>
      <c r="T13" s="23">
        <f t="shared" si="2"/>
        <v>3.0409734329338818</v>
      </c>
      <c r="U13" s="56">
        <f t="shared" si="3"/>
        <v>-27.867548149901417</v>
      </c>
      <c r="V13" s="57">
        <f t="shared" si="4"/>
        <v>-6.2577133861079641</v>
      </c>
    </row>
    <row r="14" spans="1:22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8">
        <v>1</v>
      </c>
      <c r="N14" s="15">
        <v>7</v>
      </c>
      <c r="O14" s="18">
        <v>7</v>
      </c>
      <c r="P14" s="17">
        <f t="shared" si="0"/>
        <v>14</v>
      </c>
      <c r="Q14" s="15"/>
      <c r="R14" s="18"/>
      <c r="S14" s="18">
        <f t="shared" si="1"/>
        <v>0</v>
      </c>
      <c r="T14" s="39" t="e">
        <f t="shared" si="2"/>
        <v>#NUM!</v>
      </c>
      <c r="U14" s="14" t="e">
        <f t="shared" si="3"/>
        <v>#NUM!</v>
      </c>
      <c r="V14" s="55" t="e">
        <f t="shared" si="4"/>
        <v>#NUM!</v>
      </c>
    </row>
    <row r="15" spans="1:22" ht="15.75" thickBot="1" x14ac:dyDescent="0.3">
      <c r="A15" s="8">
        <v>13</v>
      </c>
      <c r="E15" s="9"/>
      <c r="F15" s="7"/>
      <c r="G15" s="10"/>
      <c r="J15" s="9"/>
      <c r="K15" s="7"/>
      <c r="L15" s="9"/>
      <c r="M15">
        <v>1</v>
      </c>
      <c r="N15" s="7">
        <v>7</v>
      </c>
      <c r="O15">
        <v>7</v>
      </c>
      <c r="P15" s="9">
        <f t="shared" si="0"/>
        <v>14</v>
      </c>
      <c r="Q15" s="7"/>
      <c r="S15">
        <f t="shared" si="1"/>
        <v>0</v>
      </c>
      <c r="T15" s="23" t="e">
        <f t="shared" si="2"/>
        <v>#NUM!</v>
      </c>
      <c r="U15" s="56" t="e">
        <f t="shared" si="3"/>
        <v>#NUM!</v>
      </c>
      <c r="V15" s="57" t="e">
        <f t="shared" si="4"/>
        <v>#NUM!</v>
      </c>
    </row>
    <row r="16" spans="1:22" ht="15.75" thickBot="1" x14ac:dyDescent="0.3">
      <c r="A16" s="8">
        <v>14</v>
      </c>
      <c r="E16" s="9"/>
      <c r="F16" s="7"/>
      <c r="H16" s="10"/>
      <c r="J16" s="9"/>
      <c r="K16" s="7"/>
      <c r="L16" s="9"/>
      <c r="M16">
        <v>1</v>
      </c>
      <c r="N16" s="7">
        <v>7</v>
      </c>
      <c r="O16">
        <v>7</v>
      </c>
      <c r="P16" s="9">
        <f t="shared" si="0"/>
        <v>14</v>
      </c>
      <c r="Q16" s="7"/>
      <c r="S16">
        <f t="shared" si="1"/>
        <v>0</v>
      </c>
      <c r="T16" s="23" t="e">
        <f t="shared" si="2"/>
        <v>#NUM!</v>
      </c>
      <c r="U16" s="56" t="e">
        <f t="shared" si="3"/>
        <v>#NUM!</v>
      </c>
      <c r="V16" s="57" t="e">
        <f t="shared" si="4"/>
        <v>#NUM!</v>
      </c>
    </row>
    <row r="17" spans="1:22" ht="15.75" thickBot="1" x14ac:dyDescent="0.3">
      <c r="A17" s="8">
        <v>15</v>
      </c>
      <c r="E17" s="9"/>
      <c r="F17" s="7"/>
      <c r="I17" s="10"/>
      <c r="J17" s="9"/>
      <c r="K17" s="7"/>
      <c r="L17" s="9"/>
      <c r="M17">
        <v>1</v>
      </c>
      <c r="N17" s="7">
        <v>7</v>
      </c>
      <c r="O17">
        <v>7</v>
      </c>
      <c r="P17" s="9">
        <f t="shared" si="0"/>
        <v>14</v>
      </c>
      <c r="Q17" s="7"/>
      <c r="S17">
        <f t="shared" si="1"/>
        <v>0</v>
      </c>
      <c r="T17" s="23" t="e">
        <f t="shared" si="2"/>
        <v>#NUM!</v>
      </c>
      <c r="U17" s="56" t="e">
        <f t="shared" si="3"/>
        <v>#NUM!</v>
      </c>
      <c r="V17" s="57" t="e">
        <f t="shared" si="4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>
        <v>1</v>
      </c>
      <c r="N18" s="7">
        <v>7</v>
      </c>
      <c r="O18">
        <v>7</v>
      </c>
      <c r="P18" s="9">
        <f t="shared" si="0"/>
        <v>14</v>
      </c>
      <c r="Q18" s="7"/>
      <c r="S18">
        <f t="shared" si="1"/>
        <v>0</v>
      </c>
      <c r="T18" s="23" t="e">
        <f t="shared" si="2"/>
        <v>#NUM!</v>
      </c>
      <c r="U18" s="56" t="e">
        <f t="shared" si="3"/>
        <v>#NUM!</v>
      </c>
      <c r="V18" s="57" t="e">
        <f t="shared" si="4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>
        <v>2</v>
      </c>
      <c r="N19" s="7">
        <v>7</v>
      </c>
      <c r="O19">
        <v>7</v>
      </c>
      <c r="P19" s="9">
        <f t="shared" si="0"/>
        <v>14</v>
      </c>
      <c r="Q19" s="7"/>
      <c r="S19">
        <f t="shared" si="1"/>
        <v>0</v>
      </c>
      <c r="T19" s="23" t="e">
        <f t="shared" si="2"/>
        <v>#NUM!</v>
      </c>
      <c r="U19" s="56" t="e">
        <f t="shared" si="3"/>
        <v>#NUM!</v>
      </c>
      <c r="V19" s="57" t="e">
        <f t="shared" si="4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>
        <v>2</v>
      </c>
      <c r="N20" s="7">
        <v>7</v>
      </c>
      <c r="O20">
        <v>7</v>
      </c>
      <c r="P20" s="9">
        <f t="shared" si="0"/>
        <v>14</v>
      </c>
      <c r="Q20" s="7"/>
      <c r="S20">
        <f t="shared" si="1"/>
        <v>0</v>
      </c>
      <c r="T20" s="23" t="e">
        <f t="shared" si="2"/>
        <v>#NUM!</v>
      </c>
      <c r="U20" s="56" t="e">
        <f t="shared" si="3"/>
        <v>#NUM!</v>
      </c>
      <c r="V20" s="57" t="e">
        <f t="shared" si="4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>
        <v>2</v>
      </c>
      <c r="N21" s="7">
        <v>7</v>
      </c>
      <c r="O21">
        <v>7</v>
      </c>
      <c r="P21" s="9">
        <f t="shared" si="0"/>
        <v>14</v>
      </c>
      <c r="Q21" s="7"/>
      <c r="S21">
        <f t="shared" si="1"/>
        <v>0</v>
      </c>
      <c r="T21" s="23" t="e">
        <f t="shared" si="2"/>
        <v>#NUM!</v>
      </c>
      <c r="U21" s="56" t="e">
        <f t="shared" si="3"/>
        <v>#NUM!</v>
      </c>
      <c r="V21" s="57" t="e">
        <f t="shared" si="4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>
        <v>2</v>
      </c>
      <c r="N22" s="7">
        <v>7</v>
      </c>
      <c r="O22">
        <v>7</v>
      </c>
      <c r="P22" s="9">
        <f t="shared" si="0"/>
        <v>14</v>
      </c>
      <c r="Q22" s="7"/>
      <c r="S22">
        <f t="shared" si="1"/>
        <v>0</v>
      </c>
      <c r="T22" s="23" t="e">
        <f t="shared" si="2"/>
        <v>#NUM!</v>
      </c>
      <c r="U22" s="56" t="e">
        <f t="shared" si="3"/>
        <v>#NUM!</v>
      </c>
      <c r="V22" s="57" t="e">
        <f t="shared" si="4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>
        <v>2</v>
      </c>
      <c r="N23" s="7">
        <v>7</v>
      </c>
      <c r="O23">
        <v>7</v>
      </c>
      <c r="P23" s="9">
        <f t="shared" si="0"/>
        <v>14</v>
      </c>
      <c r="Q23" s="7"/>
      <c r="S23">
        <f t="shared" si="1"/>
        <v>0</v>
      </c>
      <c r="T23" s="23" t="e">
        <f t="shared" si="2"/>
        <v>#NUM!</v>
      </c>
      <c r="U23" s="56" t="e">
        <f t="shared" si="3"/>
        <v>#NUM!</v>
      </c>
      <c r="V23" s="57" t="e">
        <f t="shared" si="4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>
        <v>2</v>
      </c>
      <c r="N24" s="7">
        <v>7</v>
      </c>
      <c r="O24">
        <v>7</v>
      </c>
      <c r="P24" s="9">
        <f t="shared" si="0"/>
        <v>14</v>
      </c>
      <c r="Q24" s="7"/>
      <c r="S24">
        <f t="shared" si="1"/>
        <v>0</v>
      </c>
      <c r="T24" s="23" t="e">
        <f t="shared" si="2"/>
        <v>#NUM!</v>
      </c>
      <c r="U24" s="56" t="e">
        <f t="shared" si="3"/>
        <v>#NUM!</v>
      </c>
      <c r="V24" s="57" t="e">
        <f t="shared" si="4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>
        <v>2</v>
      </c>
      <c r="N25" s="7">
        <v>7</v>
      </c>
      <c r="O25">
        <v>7</v>
      </c>
      <c r="P25" s="9">
        <f t="shared" si="0"/>
        <v>14</v>
      </c>
      <c r="Q25" s="7"/>
      <c r="S25">
        <f t="shared" si="1"/>
        <v>0</v>
      </c>
      <c r="T25" s="23" t="e">
        <f t="shared" si="2"/>
        <v>#NUM!</v>
      </c>
      <c r="U25" s="56" t="e">
        <f t="shared" si="3"/>
        <v>#NUM!</v>
      </c>
      <c r="V25" s="57" t="e">
        <f t="shared" si="4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>
        <v>2</v>
      </c>
      <c r="N26" s="7">
        <v>7</v>
      </c>
      <c r="O26">
        <v>7</v>
      </c>
      <c r="P26" s="9">
        <f t="shared" si="0"/>
        <v>14</v>
      </c>
      <c r="Q26" s="7"/>
      <c r="S26">
        <f t="shared" si="1"/>
        <v>0</v>
      </c>
      <c r="T26" s="23" t="e">
        <f t="shared" si="2"/>
        <v>#NUM!</v>
      </c>
      <c r="U26" s="56" t="e">
        <f t="shared" si="3"/>
        <v>#NUM!</v>
      </c>
      <c r="V26" s="57" t="e">
        <f t="shared" si="4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>
        <v>2</v>
      </c>
      <c r="N27" s="7">
        <v>7</v>
      </c>
      <c r="O27">
        <v>7</v>
      </c>
      <c r="P27" s="9">
        <f t="shared" si="0"/>
        <v>14</v>
      </c>
      <c r="Q27" s="7"/>
      <c r="S27">
        <f t="shared" si="1"/>
        <v>0</v>
      </c>
      <c r="T27" s="23" t="e">
        <f t="shared" si="2"/>
        <v>#NUM!</v>
      </c>
      <c r="U27" s="56" t="e">
        <f t="shared" si="3"/>
        <v>#NUM!</v>
      </c>
      <c r="V27" s="57" t="e">
        <f t="shared" si="4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>
        <v>2</v>
      </c>
      <c r="N28" s="7">
        <v>7</v>
      </c>
      <c r="O28">
        <v>7</v>
      </c>
      <c r="P28" s="9">
        <f t="shared" si="0"/>
        <v>14</v>
      </c>
      <c r="Q28" s="7"/>
      <c r="S28">
        <f t="shared" si="1"/>
        <v>0</v>
      </c>
      <c r="T28" s="23" t="e">
        <f t="shared" si="2"/>
        <v>#NUM!</v>
      </c>
      <c r="U28" s="56" t="e">
        <f t="shared" si="3"/>
        <v>#NUM!</v>
      </c>
      <c r="V28" s="57" t="e">
        <f t="shared" si="4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>
        <v>3</v>
      </c>
      <c r="N29" s="7">
        <v>7</v>
      </c>
      <c r="O29">
        <v>7</v>
      </c>
      <c r="P29" s="9">
        <f t="shared" si="0"/>
        <v>14</v>
      </c>
      <c r="Q29" s="7"/>
      <c r="S29">
        <f t="shared" si="1"/>
        <v>0</v>
      </c>
      <c r="T29" s="23" t="e">
        <f t="shared" si="2"/>
        <v>#NUM!</v>
      </c>
      <c r="U29" s="56" t="e">
        <f t="shared" si="3"/>
        <v>#NUM!</v>
      </c>
      <c r="V29" s="57" t="e">
        <f t="shared" si="4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>
        <v>3</v>
      </c>
      <c r="N30" s="7">
        <v>7</v>
      </c>
      <c r="O30">
        <v>7</v>
      </c>
      <c r="P30" s="9">
        <f t="shared" si="0"/>
        <v>14</v>
      </c>
      <c r="Q30" s="7"/>
      <c r="S30">
        <f t="shared" si="1"/>
        <v>0</v>
      </c>
      <c r="T30" s="23" t="e">
        <f t="shared" si="2"/>
        <v>#NUM!</v>
      </c>
      <c r="U30" s="56" t="e">
        <f t="shared" si="3"/>
        <v>#NUM!</v>
      </c>
      <c r="V30" s="57" t="e">
        <f t="shared" si="4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>
        <v>3</v>
      </c>
      <c r="N31" s="7">
        <v>7</v>
      </c>
      <c r="O31">
        <v>7</v>
      </c>
      <c r="P31" s="9">
        <f t="shared" si="0"/>
        <v>14</v>
      </c>
      <c r="Q31" s="7"/>
      <c r="S31">
        <f t="shared" si="1"/>
        <v>0</v>
      </c>
      <c r="T31" s="23" t="e">
        <f t="shared" si="2"/>
        <v>#NUM!</v>
      </c>
      <c r="U31" s="56" t="e">
        <f t="shared" si="3"/>
        <v>#NUM!</v>
      </c>
      <c r="V31" s="57" t="e">
        <f t="shared" si="4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>
        <v>3</v>
      </c>
      <c r="N32" s="7">
        <v>7</v>
      </c>
      <c r="O32">
        <v>7</v>
      </c>
      <c r="P32" s="9">
        <f t="shared" si="0"/>
        <v>14</v>
      </c>
      <c r="Q32" s="7"/>
      <c r="S32">
        <f t="shared" si="1"/>
        <v>0</v>
      </c>
      <c r="T32" s="23" t="e">
        <f t="shared" si="2"/>
        <v>#NUM!</v>
      </c>
      <c r="U32" s="56" t="e">
        <f t="shared" si="3"/>
        <v>#NUM!</v>
      </c>
      <c r="V32" s="57" t="e">
        <f t="shared" si="4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>
        <v>3</v>
      </c>
      <c r="N33" s="7">
        <v>7</v>
      </c>
      <c r="O33">
        <v>7</v>
      </c>
      <c r="P33" s="9">
        <f t="shared" si="0"/>
        <v>14</v>
      </c>
      <c r="Q33" s="7"/>
      <c r="S33">
        <f t="shared" si="1"/>
        <v>0</v>
      </c>
      <c r="T33" s="23" t="e">
        <f t="shared" si="2"/>
        <v>#NUM!</v>
      </c>
      <c r="U33" s="56" t="e">
        <f t="shared" si="3"/>
        <v>#NUM!</v>
      </c>
      <c r="V33" s="57" t="e">
        <f t="shared" si="4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>
        <v>3</v>
      </c>
      <c r="N34" s="7">
        <v>7</v>
      </c>
      <c r="O34">
        <v>7</v>
      </c>
      <c r="P34" s="9">
        <f t="shared" si="0"/>
        <v>14</v>
      </c>
      <c r="Q34" s="7"/>
      <c r="S34">
        <f t="shared" si="1"/>
        <v>0</v>
      </c>
      <c r="T34" s="23" t="e">
        <f t="shared" si="2"/>
        <v>#NUM!</v>
      </c>
      <c r="U34" s="56" t="e">
        <f t="shared" si="3"/>
        <v>#NUM!</v>
      </c>
      <c r="V34" s="57" t="e">
        <f t="shared" si="4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>
        <v>3</v>
      </c>
      <c r="N35" s="7">
        <v>7</v>
      </c>
      <c r="O35">
        <v>7</v>
      </c>
      <c r="P35" s="9">
        <f t="shared" si="0"/>
        <v>14</v>
      </c>
      <c r="Q35" s="7"/>
      <c r="S35">
        <f t="shared" si="1"/>
        <v>0</v>
      </c>
      <c r="T35" s="23" t="e">
        <f t="shared" si="2"/>
        <v>#NUM!</v>
      </c>
      <c r="U35" s="56" t="e">
        <f t="shared" si="3"/>
        <v>#NUM!</v>
      </c>
      <c r="V35" s="57" t="e">
        <f t="shared" si="4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>
        <v>3</v>
      </c>
      <c r="N36" s="7">
        <v>7</v>
      </c>
      <c r="O36">
        <v>7</v>
      </c>
      <c r="P36" s="9">
        <f t="shared" si="0"/>
        <v>14</v>
      </c>
      <c r="Q36" s="7"/>
      <c r="S36">
        <f t="shared" si="1"/>
        <v>0</v>
      </c>
      <c r="T36" s="23" t="e">
        <f t="shared" si="2"/>
        <v>#NUM!</v>
      </c>
      <c r="U36" s="56" t="e">
        <f t="shared" si="3"/>
        <v>#NUM!</v>
      </c>
      <c r="V36" s="57" t="e">
        <f t="shared" si="4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>
        <v>3</v>
      </c>
      <c r="N37" s="7">
        <v>7</v>
      </c>
      <c r="O37">
        <v>7</v>
      </c>
      <c r="P37" s="9">
        <f t="shared" si="0"/>
        <v>14</v>
      </c>
      <c r="Q37" s="7"/>
      <c r="S37">
        <f t="shared" si="1"/>
        <v>0</v>
      </c>
      <c r="T37" s="23" t="e">
        <f t="shared" si="2"/>
        <v>#NUM!</v>
      </c>
      <c r="U37" s="56" t="e">
        <f t="shared" si="3"/>
        <v>#NUM!</v>
      </c>
      <c r="V37" s="57" t="e">
        <f t="shared" si="4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>
        <v>3</v>
      </c>
      <c r="N38" s="7">
        <v>7</v>
      </c>
      <c r="O38">
        <v>7</v>
      </c>
      <c r="P38" s="9">
        <f t="shared" si="0"/>
        <v>14</v>
      </c>
      <c r="Q38" s="7"/>
      <c r="S38">
        <f t="shared" si="1"/>
        <v>0</v>
      </c>
      <c r="T38" s="23" t="e">
        <f t="shared" si="2"/>
        <v>#NUM!</v>
      </c>
      <c r="U38" s="56" t="e">
        <f t="shared" si="3"/>
        <v>#NUM!</v>
      </c>
      <c r="V38" s="57" t="e">
        <f t="shared" si="4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>
        <v>4</v>
      </c>
      <c r="N39" s="7">
        <v>7</v>
      </c>
      <c r="O39">
        <v>7</v>
      </c>
      <c r="P39" s="9">
        <f t="shared" si="0"/>
        <v>14</v>
      </c>
      <c r="Q39" s="7"/>
      <c r="S39">
        <f t="shared" si="1"/>
        <v>0</v>
      </c>
      <c r="T39" s="23" t="e">
        <f t="shared" si="2"/>
        <v>#NUM!</v>
      </c>
      <c r="U39" s="56" t="e">
        <f t="shared" si="3"/>
        <v>#NUM!</v>
      </c>
      <c r="V39" s="57" t="e">
        <f t="shared" si="4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>
        <v>4</v>
      </c>
      <c r="N40" s="7">
        <v>7</v>
      </c>
      <c r="O40">
        <v>7</v>
      </c>
      <c r="P40" s="9">
        <f t="shared" si="0"/>
        <v>14</v>
      </c>
      <c r="Q40" s="7"/>
      <c r="S40">
        <f t="shared" si="1"/>
        <v>0</v>
      </c>
      <c r="T40" s="23" t="e">
        <f t="shared" si="2"/>
        <v>#NUM!</v>
      </c>
      <c r="U40" s="56" t="e">
        <f t="shared" si="3"/>
        <v>#NUM!</v>
      </c>
      <c r="V40" s="57" t="e">
        <f t="shared" si="4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>
        <v>4</v>
      </c>
      <c r="N41" s="7">
        <v>7</v>
      </c>
      <c r="O41">
        <v>7</v>
      </c>
      <c r="P41" s="9">
        <f t="shared" si="0"/>
        <v>14</v>
      </c>
      <c r="Q41" s="7"/>
      <c r="S41">
        <f t="shared" si="1"/>
        <v>0</v>
      </c>
      <c r="T41" s="23" t="e">
        <f t="shared" si="2"/>
        <v>#NUM!</v>
      </c>
      <c r="U41" s="56" t="e">
        <f t="shared" si="3"/>
        <v>#NUM!</v>
      </c>
      <c r="V41" s="57" t="e">
        <f t="shared" si="4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>
        <v>4</v>
      </c>
      <c r="N42" s="7">
        <v>7</v>
      </c>
      <c r="O42">
        <v>7</v>
      </c>
      <c r="P42" s="9">
        <f t="shared" si="0"/>
        <v>14</v>
      </c>
      <c r="Q42" s="7"/>
      <c r="S42">
        <f t="shared" si="1"/>
        <v>0</v>
      </c>
      <c r="T42" s="23" t="e">
        <f t="shared" si="2"/>
        <v>#NUM!</v>
      </c>
      <c r="U42" s="56" t="e">
        <f t="shared" si="3"/>
        <v>#NUM!</v>
      </c>
      <c r="V42" s="57" t="e">
        <f t="shared" si="4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>
        <v>4</v>
      </c>
      <c r="N43" s="7">
        <v>7</v>
      </c>
      <c r="O43">
        <v>7</v>
      </c>
      <c r="P43" s="9">
        <f t="shared" si="0"/>
        <v>14</v>
      </c>
      <c r="Q43" s="7"/>
      <c r="S43">
        <f t="shared" si="1"/>
        <v>0</v>
      </c>
      <c r="T43" s="23" t="e">
        <f t="shared" si="2"/>
        <v>#NUM!</v>
      </c>
      <c r="U43" s="56" t="e">
        <f t="shared" si="3"/>
        <v>#NUM!</v>
      </c>
      <c r="V43" s="57" t="e">
        <f t="shared" si="4"/>
        <v>#NUM!</v>
      </c>
    </row>
    <row r="44" spans="1:22" ht="15.75" thickBot="1" x14ac:dyDescent="0.3">
      <c r="A44" s="3">
        <v>42</v>
      </c>
      <c r="B44" s="5"/>
      <c r="C44" s="5"/>
      <c r="D44" s="5"/>
      <c r="E44" s="4"/>
      <c r="F44" s="10"/>
      <c r="G44" s="10"/>
      <c r="H44" s="10"/>
      <c r="I44" s="10"/>
      <c r="J44" s="10"/>
      <c r="K44" s="2"/>
      <c r="L44" s="4"/>
      <c r="M44">
        <v>5</v>
      </c>
      <c r="N44" s="7">
        <v>7</v>
      </c>
      <c r="O44">
        <v>7</v>
      </c>
      <c r="P44" s="9">
        <f t="shared" si="0"/>
        <v>14</v>
      </c>
      <c r="Q44" s="2"/>
      <c r="R44" s="5"/>
      <c r="S44" s="5">
        <f t="shared" si="1"/>
        <v>0</v>
      </c>
      <c r="T44" s="23" t="e">
        <f t="shared" si="2"/>
        <v>#NUM!</v>
      </c>
      <c r="U44" s="56" t="e">
        <f t="shared" si="3"/>
        <v>#NUM!</v>
      </c>
      <c r="V44" s="57" t="e">
        <f t="shared" si="4"/>
        <v>#NUM!</v>
      </c>
    </row>
    <row r="45" spans="1:22" ht="15.75" thickBot="1" x14ac:dyDescent="0.3">
      <c r="A45" s="8">
        <v>43</v>
      </c>
      <c r="E45" s="9"/>
      <c r="F45" s="7"/>
      <c r="J45" s="9"/>
      <c r="K45" s="20"/>
      <c r="L45" s="9"/>
      <c r="M45" s="18">
        <v>1</v>
      </c>
      <c r="N45" s="15">
        <v>7</v>
      </c>
      <c r="O45" s="18">
        <v>7</v>
      </c>
      <c r="P45" s="17">
        <f t="shared" si="0"/>
        <v>14</v>
      </c>
      <c r="Q45" s="7"/>
      <c r="S45">
        <f t="shared" si="1"/>
        <v>0</v>
      </c>
      <c r="T45" s="39" t="e">
        <f t="shared" si="2"/>
        <v>#NUM!</v>
      </c>
      <c r="U45" s="14" t="e">
        <f t="shared" si="3"/>
        <v>#NUM!</v>
      </c>
      <c r="V45" s="55" t="e">
        <f t="shared" si="4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>
        <v>1</v>
      </c>
      <c r="N46" s="7">
        <v>7</v>
      </c>
      <c r="O46">
        <v>7</v>
      </c>
      <c r="P46" s="9">
        <f t="shared" si="0"/>
        <v>14</v>
      </c>
      <c r="Q46" s="7"/>
      <c r="S46">
        <f t="shared" si="1"/>
        <v>0</v>
      </c>
      <c r="T46" s="23" t="e">
        <f t="shared" si="2"/>
        <v>#NUM!</v>
      </c>
      <c r="U46" s="56" t="e">
        <f t="shared" si="3"/>
        <v>#NUM!</v>
      </c>
      <c r="V46" s="57" t="e">
        <f t="shared" si="4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5">
        <v>2</v>
      </c>
      <c r="N47" s="2">
        <v>7</v>
      </c>
      <c r="O47" s="5">
        <v>7</v>
      </c>
      <c r="P47" s="4">
        <f t="shared" si="0"/>
        <v>14</v>
      </c>
      <c r="Q47" s="2"/>
      <c r="R47" s="5"/>
      <c r="S47" s="5">
        <f t="shared" si="1"/>
        <v>0</v>
      </c>
      <c r="T47" s="24" t="e">
        <f t="shared" si="2"/>
        <v>#NUM!</v>
      </c>
      <c r="U47" s="1" t="e">
        <f t="shared" si="3"/>
        <v>#NUM!</v>
      </c>
      <c r="V47" s="58" t="e">
        <f t="shared" si="4"/>
        <v>#NUM!</v>
      </c>
    </row>
  </sheetData>
  <mergeCells count="5">
    <mergeCell ref="Q1:V1"/>
    <mergeCell ref="B1:E1"/>
    <mergeCell ref="F1:J1"/>
    <mergeCell ref="K1:L1"/>
    <mergeCell ref="N1:P1"/>
  </mergeCells>
  <conditionalFormatting sqref="Q3:Q1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Q4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4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5:Q4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S4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5:R47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4:S44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5:S47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80" priority="6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79" priority="3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78" priority="5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77" priority="2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76" priority="4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75" priority="1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74" priority="9" bottom="1" rank="1"/>
  </conditionalFormatting>
  <conditionalFormatting sqref="U3:U13">
    <cfRule type="top10" dxfId="73" priority="8" bottom="1" rank="1"/>
  </conditionalFormatting>
  <conditionalFormatting sqref="V3:V13">
    <cfRule type="top10" dxfId="72" priority="7" bottom="1" rank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34F8-B3D2-4EB1-BE8B-A91624490388}">
  <dimension ref="A1:V47"/>
  <sheetViews>
    <sheetView zoomScale="85" zoomScaleNormal="85" workbookViewId="0">
      <selection activeCell="D21" sqref="D21"/>
    </sheetView>
  </sheetViews>
  <sheetFormatPr defaultRowHeight="15" x14ac:dyDescent="0.25"/>
  <cols>
    <col min="3" max="3" width="13.140625" bestFit="1" customWidth="1"/>
  </cols>
  <sheetData>
    <row r="1" spans="1:22" ht="15.75" thickBot="1" x14ac:dyDescent="0.3">
      <c r="A1" s="16">
        <v>204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5"/>
      <c r="N1" s="50" t="s">
        <v>15</v>
      </c>
      <c r="O1" s="51"/>
      <c r="P1" s="52"/>
      <c r="Q1" s="50" t="s">
        <v>14</v>
      </c>
      <c r="R1" s="51"/>
      <c r="S1" s="51"/>
      <c r="T1" s="51"/>
      <c r="U1" s="51"/>
      <c r="V1" s="52"/>
    </row>
    <row r="2" spans="1:22" ht="15.75" thickBot="1" x14ac:dyDescent="0.3">
      <c r="A2" s="16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 t="s">
        <v>16</v>
      </c>
      <c r="N2" s="25" t="s">
        <v>23</v>
      </c>
      <c r="O2" s="26" t="s">
        <v>24</v>
      </c>
      <c r="P2" s="27" t="s">
        <v>2</v>
      </c>
      <c r="Q2" s="36" t="s">
        <v>20</v>
      </c>
      <c r="R2" s="36" t="s">
        <v>25</v>
      </c>
      <c r="S2" s="22" t="s">
        <v>1</v>
      </c>
      <c r="T2" s="15" t="s">
        <v>26</v>
      </c>
      <c r="U2" s="18" t="s">
        <v>27</v>
      </c>
      <c r="V2" s="17" t="s">
        <v>0</v>
      </c>
    </row>
    <row r="3" spans="1:22" ht="15.75" thickBot="1" x14ac:dyDescent="0.3">
      <c r="A3" s="16">
        <v>1</v>
      </c>
      <c r="B3" s="13">
        <v>3.37570317349299E-4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8">
        <v>1</v>
      </c>
      <c r="N3" s="15">
        <v>7</v>
      </c>
      <c r="O3" s="18">
        <v>7</v>
      </c>
      <c r="P3" s="17">
        <f>O3+N3</f>
        <v>14</v>
      </c>
      <c r="Q3" s="15">
        <v>8.4478195657794295</v>
      </c>
      <c r="R3" s="18">
        <v>1.6097809632589801</v>
      </c>
      <c r="S3" s="18">
        <f>Q3+R3</f>
        <v>10.05760052903841</v>
      </c>
      <c r="T3" s="39">
        <f>N3*LN(Q3/N3)+2*M3</f>
        <v>3.3159875362417366</v>
      </c>
      <c r="U3" s="14">
        <f>P3*LN(R3/P3)+2*M3</f>
        <v>-28.281428905552154</v>
      </c>
      <c r="V3" s="55">
        <f>P3*LN(S3/P3)+2*M3</f>
        <v>-2.6302019315060399</v>
      </c>
    </row>
    <row r="4" spans="1:22" ht="15.75" thickBot="1" x14ac:dyDescent="0.3">
      <c r="A4" s="8">
        <v>2</v>
      </c>
      <c r="C4" s="12">
        <v>665615234</v>
      </c>
      <c r="E4" s="9"/>
      <c r="F4" s="7"/>
      <c r="J4" s="9"/>
      <c r="K4" s="7"/>
      <c r="L4" s="9"/>
      <c r="M4">
        <v>1</v>
      </c>
      <c r="N4" s="7">
        <v>7</v>
      </c>
      <c r="O4">
        <v>7</v>
      </c>
      <c r="P4" s="9">
        <f t="shared" ref="P4:P47" si="0">O4+N4</f>
        <v>14</v>
      </c>
      <c r="Q4" s="7">
        <v>12.4898383834635</v>
      </c>
      <c r="R4">
        <v>1.03416754696167</v>
      </c>
      <c r="S4">
        <f t="shared" ref="S4:S47" si="1">Q4+R4</f>
        <v>13.524005930425171</v>
      </c>
      <c r="T4" s="23">
        <f t="shared" ref="T4:T47" si="2">N4*LN(Q4/N4)+2*M4</f>
        <v>6.0530366472665653</v>
      </c>
      <c r="U4" s="56">
        <f t="shared" ref="U4:U47" si="3">P4*LN(R4/P4)+2*M4</f>
        <v>-34.476447405652465</v>
      </c>
      <c r="V4" s="57">
        <f t="shared" ref="V4:V47" si="4">P4*LN(S4/P4)+2*M4</f>
        <v>1.5157259123804792</v>
      </c>
    </row>
    <row r="5" spans="1:22" ht="15.75" thickBot="1" x14ac:dyDescent="0.3">
      <c r="A5" s="8">
        <v>3</v>
      </c>
      <c r="D5" s="12">
        <v>6.2499746833002301E-2</v>
      </c>
      <c r="E5" s="9"/>
      <c r="F5" s="7"/>
      <c r="J5" s="9"/>
      <c r="K5" s="7"/>
      <c r="L5" s="9"/>
      <c r="M5">
        <v>1</v>
      </c>
      <c r="N5" s="7">
        <v>7</v>
      </c>
      <c r="O5">
        <v>7</v>
      </c>
      <c r="P5" s="9">
        <f t="shared" si="0"/>
        <v>14</v>
      </c>
      <c r="Q5" s="7">
        <v>12.405976853596799</v>
      </c>
      <c r="R5">
        <v>1.5756718062225399</v>
      </c>
      <c r="S5">
        <f t="shared" si="1"/>
        <v>13.981648659819339</v>
      </c>
      <c r="T5" s="23">
        <f t="shared" si="2"/>
        <v>6.0058774822586196</v>
      </c>
      <c r="U5" s="56">
        <f t="shared" si="3"/>
        <v>-28.581258465074509</v>
      </c>
      <c r="V5" s="57">
        <f t="shared" si="4"/>
        <v>1.9816366217382015</v>
      </c>
    </row>
    <row r="6" spans="1:22" ht="15.75" thickBot="1" x14ac:dyDescent="0.3">
      <c r="A6" s="8">
        <v>4</v>
      </c>
      <c r="E6" s="12">
        <v>19.7381489182232</v>
      </c>
      <c r="F6" s="7"/>
      <c r="J6" s="9"/>
      <c r="K6" s="7"/>
      <c r="L6" s="9"/>
      <c r="M6">
        <v>1</v>
      </c>
      <c r="N6" s="7">
        <v>7</v>
      </c>
      <c r="O6">
        <v>7</v>
      </c>
      <c r="P6" s="9">
        <f t="shared" si="0"/>
        <v>14</v>
      </c>
      <c r="Q6" s="7">
        <v>6.5080848811372896</v>
      </c>
      <c r="R6">
        <v>1.57990878848511</v>
      </c>
      <c r="S6">
        <f t="shared" si="1"/>
        <v>8.0879936696223993</v>
      </c>
      <c r="T6" s="23">
        <f t="shared" si="2"/>
        <v>1.4899455796036347</v>
      </c>
      <c r="U6" s="56">
        <f t="shared" si="3"/>
        <v>-28.543662982695064</v>
      </c>
      <c r="V6" s="57">
        <f t="shared" si="4"/>
        <v>-5.6814728281904312</v>
      </c>
    </row>
    <row r="7" spans="1:22" ht="15.75" thickBot="1" x14ac:dyDescent="0.3">
      <c r="A7" s="8">
        <v>5</v>
      </c>
      <c r="B7" s="13">
        <v>1.4749349579132999E-3</v>
      </c>
      <c r="C7" s="12">
        <v>25620882</v>
      </c>
      <c r="E7" s="9"/>
      <c r="F7" s="7"/>
      <c r="J7" s="9"/>
      <c r="K7" s="7"/>
      <c r="L7" s="9"/>
      <c r="M7">
        <v>2</v>
      </c>
      <c r="N7" s="7">
        <v>7</v>
      </c>
      <c r="O7">
        <v>7</v>
      </c>
      <c r="P7" s="9">
        <f t="shared" si="0"/>
        <v>14</v>
      </c>
      <c r="Q7" s="7">
        <v>2.48020644692583</v>
      </c>
      <c r="R7">
        <v>4.562837725744</v>
      </c>
      <c r="S7">
        <f t="shared" si="1"/>
        <v>7.0430441726698305</v>
      </c>
      <c r="T7" s="23">
        <f t="shared" si="2"/>
        <v>-3.2629784333044078</v>
      </c>
      <c r="U7" s="56">
        <f t="shared" si="3"/>
        <v>-11.695576279113794</v>
      </c>
      <c r="V7" s="57">
        <f t="shared" si="4"/>
        <v>-5.6182357882429557</v>
      </c>
    </row>
    <row r="8" spans="1:22" ht="15.75" thickBot="1" x14ac:dyDescent="0.3">
      <c r="A8" s="8">
        <v>6</v>
      </c>
      <c r="B8" s="13">
        <v>2.1021791104926398E-3</v>
      </c>
      <c r="D8" s="12">
        <v>2.8767697087088199E-3</v>
      </c>
      <c r="E8" s="9"/>
      <c r="F8" s="7"/>
      <c r="J8" s="9"/>
      <c r="K8" s="7"/>
      <c r="L8" s="9"/>
      <c r="M8">
        <v>2</v>
      </c>
      <c r="N8" s="7">
        <v>7</v>
      </c>
      <c r="O8">
        <v>7</v>
      </c>
      <c r="P8" s="9">
        <f t="shared" si="0"/>
        <v>14</v>
      </c>
      <c r="Q8" s="7">
        <v>1.95807743192621</v>
      </c>
      <c r="R8">
        <v>1.5777736974035801</v>
      </c>
      <c r="S8">
        <f t="shared" si="1"/>
        <v>3.5358511293297901</v>
      </c>
      <c r="T8" s="23">
        <f t="shared" si="2"/>
        <v>-4.9176294150343729</v>
      </c>
      <c r="U8" s="56">
        <f t="shared" si="3"/>
        <v>-26.562595399003744</v>
      </c>
      <c r="V8" s="57">
        <f t="shared" si="4"/>
        <v>-15.265446020240486</v>
      </c>
    </row>
    <row r="9" spans="1:22" ht="15.75" thickBot="1" x14ac:dyDescent="0.3">
      <c r="A9" s="8">
        <v>7</v>
      </c>
      <c r="B9" s="13">
        <v>4.53905637768637E-4</v>
      </c>
      <c r="E9" s="12">
        <v>90.863089549429503</v>
      </c>
      <c r="F9" s="7"/>
      <c r="J9" s="9"/>
      <c r="K9" s="7"/>
      <c r="L9" s="9"/>
      <c r="M9">
        <v>2</v>
      </c>
      <c r="N9" s="7">
        <v>7</v>
      </c>
      <c r="O9">
        <v>7</v>
      </c>
      <c r="P9" s="9">
        <f t="shared" si="0"/>
        <v>14</v>
      </c>
      <c r="Q9" s="7">
        <v>1.0807193326731599</v>
      </c>
      <c r="R9">
        <v>1.5691440776064001</v>
      </c>
      <c r="S9">
        <f t="shared" si="1"/>
        <v>2.64986341027956</v>
      </c>
      <c r="T9" s="23">
        <f t="shared" si="2"/>
        <v>-9.077982966018471</v>
      </c>
      <c r="U9" s="56">
        <f t="shared" si="3"/>
        <v>-26.639378453813578</v>
      </c>
      <c r="V9" s="57">
        <f t="shared" si="4"/>
        <v>-19.303689279307651</v>
      </c>
    </row>
    <row r="10" spans="1:22" ht="15.75" thickBot="1" x14ac:dyDescent="0.3">
      <c r="A10" s="8">
        <v>8</v>
      </c>
      <c r="C10" s="38">
        <v>1000000000</v>
      </c>
      <c r="E10" s="12">
        <f>35.7504618</f>
        <v>35.750461799999997</v>
      </c>
      <c r="F10" s="7"/>
      <c r="J10" s="9"/>
      <c r="K10" s="7"/>
      <c r="L10" s="9"/>
      <c r="M10">
        <v>2</v>
      </c>
      <c r="N10" s="7">
        <v>7</v>
      </c>
      <c r="O10">
        <v>7</v>
      </c>
      <c r="P10" s="9">
        <f t="shared" si="0"/>
        <v>14</v>
      </c>
      <c r="Q10" s="7">
        <v>3.64124779786302</v>
      </c>
      <c r="R10" s="41">
        <v>0.71930804334284604</v>
      </c>
      <c r="S10">
        <f t="shared" si="1"/>
        <v>4.3605558412058656</v>
      </c>
      <c r="T10" s="23">
        <f t="shared" si="2"/>
        <v>-0.57508607177294468</v>
      </c>
      <c r="U10" s="56">
        <f t="shared" si="3"/>
        <v>-37.559320734477446</v>
      </c>
      <c r="V10" s="57">
        <f t="shared" si="4"/>
        <v>-12.330409114108939</v>
      </c>
    </row>
    <row r="11" spans="1:22" ht="15.75" thickBot="1" x14ac:dyDescent="0.3">
      <c r="A11" s="8">
        <v>9</v>
      </c>
      <c r="D11" s="12">
        <v>0.20594528000000001</v>
      </c>
      <c r="E11" s="12">
        <v>98.607613740000005</v>
      </c>
      <c r="F11" s="7"/>
      <c r="J11" s="9"/>
      <c r="K11" s="7"/>
      <c r="L11" s="9"/>
      <c r="M11">
        <v>2</v>
      </c>
      <c r="N11" s="7">
        <v>7</v>
      </c>
      <c r="O11">
        <v>7</v>
      </c>
      <c r="P11" s="9">
        <f t="shared" si="0"/>
        <v>14</v>
      </c>
      <c r="Q11" s="7">
        <v>3.73066671107722</v>
      </c>
      <c r="R11">
        <v>1.56855101844494</v>
      </c>
      <c r="S11">
        <f t="shared" si="1"/>
        <v>5.2992177295221605</v>
      </c>
      <c r="T11" s="23">
        <f t="shared" si="2"/>
        <v>-0.40526231919239208</v>
      </c>
      <c r="U11" s="56">
        <f t="shared" si="3"/>
        <v>-26.644670764318676</v>
      </c>
      <c r="V11" s="57">
        <f t="shared" si="4"/>
        <v>-9.6009736541592936</v>
      </c>
    </row>
    <row r="12" spans="1:22" ht="15.75" thickBot="1" x14ac:dyDescent="0.3">
      <c r="A12" s="8">
        <v>10</v>
      </c>
      <c r="B12" s="13">
        <f>0.000442211999</f>
        <v>4.4221199899999999E-4</v>
      </c>
      <c r="C12" s="12">
        <f>377192313</f>
        <v>377192313</v>
      </c>
      <c r="E12" s="12">
        <f>82.0873458</f>
        <v>82.087345799999994</v>
      </c>
      <c r="F12" s="7"/>
      <c r="J12" s="9"/>
      <c r="K12" s="7"/>
      <c r="L12" s="9"/>
      <c r="M12">
        <v>3</v>
      </c>
      <c r="N12" s="7">
        <v>7</v>
      </c>
      <c r="O12">
        <v>7</v>
      </c>
      <c r="P12" s="9">
        <f t="shared" si="0"/>
        <v>14</v>
      </c>
      <c r="Q12" s="7">
        <v>1.09260741523949</v>
      </c>
      <c r="R12">
        <v>1.6444144551878399</v>
      </c>
      <c r="S12">
        <f t="shared" si="1"/>
        <v>2.7370218704273297</v>
      </c>
      <c r="T12" s="23">
        <f t="shared" si="2"/>
        <v>-7.0014022972085819</v>
      </c>
      <c r="U12" s="56">
        <f t="shared" si="3"/>
        <v>-23.983421482809156</v>
      </c>
      <c r="V12" s="57">
        <f t="shared" si="4"/>
        <v>-16.85061672504748</v>
      </c>
    </row>
    <row r="13" spans="1:22" ht="15.75" thickBot="1" x14ac:dyDescent="0.3">
      <c r="A13" s="3">
        <v>11</v>
      </c>
      <c r="B13" s="13">
        <f>0.000477058085</f>
        <v>4.7705808500000002E-4</v>
      </c>
      <c r="C13" s="5"/>
      <c r="D13" s="12">
        <f>0.0266315111</f>
        <v>2.6631511100000001E-2</v>
      </c>
      <c r="E13" s="12">
        <f>58.2851432</f>
        <v>58.2851432</v>
      </c>
      <c r="F13" s="2"/>
      <c r="G13" s="5"/>
      <c r="H13" s="5"/>
      <c r="I13" s="5"/>
      <c r="J13" s="4"/>
      <c r="K13" s="2"/>
      <c r="L13" s="4"/>
      <c r="M13" s="5">
        <v>3</v>
      </c>
      <c r="N13" s="2">
        <v>7</v>
      </c>
      <c r="O13" s="5">
        <v>7</v>
      </c>
      <c r="P13" s="4">
        <f t="shared" si="0"/>
        <v>14</v>
      </c>
      <c r="Q13" s="40">
        <v>1.0183146546845201</v>
      </c>
      <c r="R13" s="5">
        <v>1.5693219846495201</v>
      </c>
      <c r="S13" s="43">
        <f t="shared" si="1"/>
        <v>2.5876366393340402</v>
      </c>
      <c r="T13" s="23">
        <f t="shared" si="2"/>
        <v>-7.4943283134805672</v>
      </c>
      <c r="U13" s="56">
        <f t="shared" si="3"/>
        <v>-24.637791246205182</v>
      </c>
      <c r="V13" s="57">
        <f t="shared" si="4"/>
        <v>-17.636373109243213</v>
      </c>
    </row>
    <row r="14" spans="1:22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8">
        <v>1</v>
      </c>
      <c r="N14" s="15">
        <v>7</v>
      </c>
      <c r="O14" s="18">
        <v>7</v>
      </c>
      <c r="P14" s="17">
        <f t="shared" si="0"/>
        <v>14</v>
      </c>
      <c r="Q14" s="15"/>
      <c r="R14" s="18"/>
      <c r="S14" s="18">
        <f t="shared" si="1"/>
        <v>0</v>
      </c>
      <c r="T14" s="39" t="e">
        <f t="shared" si="2"/>
        <v>#NUM!</v>
      </c>
      <c r="U14" s="14" t="e">
        <f t="shared" si="3"/>
        <v>#NUM!</v>
      </c>
      <c r="V14" s="55" t="e">
        <f t="shared" si="4"/>
        <v>#NUM!</v>
      </c>
    </row>
    <row r="15" spans="1:22" ht="15.75" thickBot="1" x14ac:dyDescent="0.3">
      <c r="A15" s="8">
        <v>13</v>
      </c>
      <c r="E15" s="9"/>
      <c r="F15" s="7"/>
      <c r="G15" s="10"/>
      <c r="J15" s="9"/>
      <c r="K15" s="7"/>
      <c r="L15" s="9"/>
      <c r="M15">
        <v>1</v>
      </c>
      <c r="N15" s="7">
        <v>7</v>
      </c>
      <c r="O15">
        <v>7</v>
      </c>
      <c r="P15" s="9">
        <f t="shared" si="0"/>
        <v>14</v>
      </c>
      <c r="Q15" s="7"/>
      <c r="S15">
        <f t="shared" si="1"/>
        <v>0</v>
      </c>
      <c r="T15" s="23" t="e">
        <f t="shared" si="2"/>
        <v>#NUM!</v>
      </c>
      <c r="U15" s="56" t="e">
        <f t="shared" si="3"/>
        <v>#NUM!</v>
      </c>
      <c r="V15" s="57" t="e">
        <f t="shared" si="4"/>
        <v>#NUM!</v>
      </c>
    </row>
    <row r="16" spans="1:22" ht="15.75" thickBot="1" x14ac:dyDescent="0.3">
      <c r="A16" s="8">
        <v>14</v>
      </c>
      <c r="E16" s="9"/>
      <c r="F16" s="7"/>
      <c r="H16" s="10"/>
      <c r="J16" s="9"/>
      <c r="K16" s="7"/>
      <c r="L16" s="9"/>
      <c r="M16">
        <v>1</v>
      </c>
      <c r="N16" s="7">
        <v>7</v>
      </c>
      <c r="O16">
        <v>7</v>
      </c>
      <c r="P16" s="9">
        <f t="shared" si="0"/>
        <v>14</v>
      </c>
      <c r="Q16" s="7"/>
      <c r="S16">
        <f t="shared" si="1"/>
        <v>0</v>
      </c>
      <c r="T16" s="23" t="e">
        <f t="shared" si="2"/>
        <v>#NUM!</v>
      </c>
      <c r="U16" s="56" t="e">
        <f t="shared" si="3"/>
        <v>#NUM!</v>
      </c>
      <c r="V16" s="57" t="e">
        <f t="shared" si="4"/>
        <v>#NUM!</v>
      </c>
    </row>
    <row r="17" spans="1:22" ht="15.75" thickBot="1" x14ac:dyDescent="0.3">
      <c r="A17" s="8">
        <v>15</v>
      </c>
      <c r="E17" s="9"/>
      <c r="F17" s="7"/>
      <c r="I17" s="10"/>
      <c r="J17" s="9"/>
      <c r="K17" s="7"/>
      <c r="L17" s="9"/>
      <c r="M17">
        <v>1</v>
      </c>
      <c r="N17" s="7">
        <v>7</v>
      </c>
      <c r="O17">
        <v>7</v>
      </c>
      <c r="P17" s="9">
        <f t="shared" si="0"/>
        <v>14</v>
      </c>
      <c r="Q17" s="7"/>
      <c r="S17">
        <f t="shared" si="1"/>
        <v>0</v>
      </c>
      <c r="T17" s="23" t="e">
        <f t="shared" si="2"/>
        <v>#NUM!</v>
      </c>
      <c r="U17" s="56" t="e">
        <f t="shared" si="3"/>
        <v>#NUM!</v>
      </c>
      <c r="V17" s="57" t="e">
        <f t="shared" si="4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>
        <v>1</v>
      </c>
      <c r="N18" s="7">
        <v>7</v>
      </c>
      <c r="O18">
        <v>7</v>
      </c>
      <c r="P18" s="9">
        <f t="shared" si="0"/>
        <v>14</v>
      </c>
      <c r="Q18" s="7"/>
      <c r="S18">
        <f t="shared" si="1"/>
        <v>0</v>
      </c>
      <c r="T18" s="23" t="e">
        <f t="shared" si="2"/>
        <v>#NUM!</v>
      </c>
      <c r="U18" s="56" t="e">
        <f t="shared" si="3"/>
        <v>#NUM!</v>
      </c>
      <c r="V18" s="57" t="e">
        <f t="shared" si="4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>
        <v>2</v>
      </c>
      <c r="N19" s="7">
        <v>7</v>
      </c>
      <c r="O19">
        <v>7</v>
      </c>
      <c r="P19" s="9">
        <f t="shared" si="0"/>
        <v>14</v>
      </c>
      <c r="Q19" s="7"/>
      <c r="S19">
        <f t="shared" si="1"/>
        <v>0</v>
      </c>
      <c r="T19" s="23" t="e">
        <f t="shared" si="2"/>
        <v>#NUM!</v>
      </c>
      <c r="U19" s="56" t="e">
        <f t="shared" si="3"/>
        <v>#NUM!</v>
      </c>
      <c r="V19" s="57" t="e">
        <f t="shared" si="4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>
        <v>2</v>
      </c>
      <c r="N20" s="7">
        <v>7</v>
      </c>
      <c r="O20">
        <v>7</v>
      </c>
      <c r="P20" s="9">
        <f t="shared" si="0"/>
        <v>14</v>
      </c>
      <c r="Q20" s="7"/>
      <c r="S20">
        <f t="shared" si="1"/>
        <v>0</v>
      </c>
      <c r="T20" s="23" t="e">
        <f t="shared" si="2"/>
        <v>#NUM!</v>
      </c>
      <c r="U20" s="56" t="e">
        <f t="shared" si="3"/>
        <v>#NUM!</v>
      </c>
      <c r="V20" s="57" t="e">
        <f t="shared" si="4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>
        <v>2</v>
      </c>
      <c r="N21" s="7">
        <v>7</v>
      </c>
      <c r="O21">
        <v>7</v>
      </c>
      <c r="P21" s="9">
        <f t="shared" si="0"/>
        <v>14</v>
      </c>
      <c r="Q21" s="7"/>
      <c r="S21">
        <f t="shared" si="1"/>
        <v>0</v>
      </c>
      <c r="T21" s="23" t="e">
        <f t="shared" si="2"/>
        <v>#NUM!</v>
      </c>
      <c r="U21" s="56" t="e">
        <f t="shared" si="3"/>
        <v>#NUM!</v>
      </c>
      <c r="V21" s="57" t="e">
        <f t="shared" si="4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>
        <v>2</v>
      </c>
      <c r="N22" s="7">
        <v>7</v>
      </c>
      <c r="O22">
        <v>7</v>
      </c>
      <c r="P22" s="9">
        <f t="shared" si="0"/>
        <v>14</v>
      </c>
      <c r="Q22" s="7"/>
      <c r="S22">
        <f t="shared" si="1"/>
        <v>0</v>
      </c>
      <c r="T22" s="23" t="e">
        <f t="shared" si="2"/>
        <v>#NUM!</v>
      </c>
      <c r="U22" s="56" t="e">
        <f t="shared" si="3"/>
        <v>#NUM!</v>
      </c>
      <c r="V22" s="57" t="e">
        <f t="shared" si="4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>
        <v>2</v>
      </c>
      <c r="N23" s="7">
        <v>7</v>
      </c>
      <c r="O23">
        <v>7</v>
      </c>
      <c r="P23" s="9">
        <f t="shared" si="0"/>
        <v>14</v>
      </c>
      <c r="Q23" s="7"/>
      <c r="S23">
        <f t="shared" si="1"/>
        <v>0</v>
      </c>
      <c r="T23" s="23" t="e">
        <f t="shared" si="2"/>
        <v>#NUM!</v>
      </c>
      <c r="U23" s="56" t="e">
        <f t="shared" si="3"/>
        <v>#NUM!</v>
      </c>
      <c r="V23" s="57" t="e">
        <f t="shared" si="4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>
        <v>2</v>
      </c>
      <c r="N24" s="7">
        <v>7</v>
      </c>
      <c r="O24">
        <v>7</v>
      </c>
      <c r="P24" s="9">
        <f t="shared" si="0"/>
        <v>14</v>
      </c>
      <c r="Q24" s="7"/>
      <c r="S24">
        <f t="shared" si="1"/>
        <v>0</v>
      </c>
      <c r="T24" s="23" t="e">
        <f t="shared" si="2"/>
        <v>#NUM!</v>
      </c>
      <c r="U24" s="56" t="e">
        <f t="shared" si="3"/>
        <v>#NUM!</v>
      </c>
      <c r="V24" s="57" t="e">
        <f t="shared" si="4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>
        <v>2</v>
      </c>
      <c r="N25" s="7">
        <v>7</v>
      </c>
      <c r="O25">
        <v>7</v>
      </c>
      <c r="P25" s="9">
        <f t="shared" si="0"/>
        <v>14</v>
      </c>
      <c r="Q25" s="7"/>
      <c r="S25">
        <f t="shared" si="1"/>
        <v>0</v>
      </c>
      <c r="T25" s="23" t="e">
        <f t="shared" si="2"/>
        <v>#NUM!</v>
      </c>
      <c r="U25" s="56" t="e">
        <f t="shared" si="3"/>
        <v>#NUM!</v>
      </c>
      <c r="V25" s="57" t="e">
        <f t="shared" si="4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>
        <v>2</v>
      </c>
      <c r="N26" s="7">
        <v>7</v>
      </c>
      <c r="O26">
        <v>7</v>
      </c>
      <c r="P26" s="9">
        <f t="shared" si="0"/>
        <v>14</v>
      </c>
      <c r="Q26" s="7"/>
      <c r="S26">
        <f t="shared" si="1"/>
        <v>0</v>
      </c>
      <c r="T26" s="23" t="e">
        <f t="shared" si="2"/>
        <v>#NUM!</v>
      </c>
      <c r="U26" s="56" t="e">
        <f t="shared" si="3"/>
        <v>#NUM!</v>
      </c>
      <c r="V26" s="57" t="e">
        <f t="shared" si="4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>
        <v>2</v>
      </c>
      <c r="N27" s="7">
        <v>7</v>
      </c>
      <c r="O27">
        <v>7</v>
      </c>
      <c r="P27" s="9">
        <f t="shared" si="0"/>
        <v>14</v>
      </c>
      <c r="Q27" s="7"/>
      <c r="S27">
        <f t="shared" si="1"/>
        <v>0</v>
      </c>
      <c r="T27" s="23" t="e">
        <f t="shared" si="2"/>
        <v>#NUM!</v>
      </c>
      <c r="U27" s="56" t="e">
        <f t="shared" si="3"/>
        <v>#NUM!</v>
      </c>
      <c r="V27" s="57" t="e">
        <f t="shared" si="4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>
        <v>2</v>
      </c>
      <c r="N28" s="7">
        <v>7</v>
      </c>
      <c r="O28">
        <v>7</v>
      </c>
      <c r="P28" s="9">
        <f t="shared" si="0"/>
        <v>14</v>
      </c>
      <c r="Q28" s="7"/>
      <c r="S28">
        <f t="shared" si="1"/>
        <v>0</v>
      </c>
      <c r="T28" s="23" t="e">
        <f t="shared" si="2"/>
        <v>#NUM!</v>
      </c>
      <c r="U28" s="56" t="e">
        <f t="shared" si="3"/>
        <v>#NUM!</v>
      </c>
      <c r="V28" s="57" t="e">
        <f t="shared" si="4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>
        <v>3</v>
      </c>
      <c r="N29" s="7">
        <v>7</v>
      </c>
      <c r="O29">
        <v>7</v>
      </c>
      <c r="P29" s="9">
        <f t="shared" si="0"/>
        <v>14</v>
      </c>
      <c r="Q29" s="7"/>
      <c r="S29">
        <f t="shared" si="1"/>
        <v>0</v>
      </c>
      <c r="T29" s="23" t="e">
        <f t="shared" si="2"/>
        <v>#NUM!</v>
      </c>
      <c r="U29" s="56" t="e">
        <f t="shared" si="3"/>
        <v>#NUM!</v>
      </c>
      <c r="V29" s="57" t="e">
        <f t="shared" si="4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>
        <v>3</v>
      </c>
      <c r="N30" s="7">
        <v>7</v>
      </c>
      <c r="O30">
        <v>7</v>
      </c>
      <c r="P30" s="9">
        <f t="shared" si="0"/>
        <v>14</v>
      </c>
      <c r="Q30" s="7"/>
      <c r="S30">
        <f t="shared" si="1"/>
        <v>0</v>
      </c>
      <c r="T30" s="23" t="e">
        <f t="shared" si="2"/>
        <v>#NUM!</v>
      </c>
      <c r="U30" s="56" t="e">
        <f t="shared" si="3"/>
        <v>#NUM!</v>
      </c>
      <c r="V30" s="57" t="e">
        <f t="shared" si="4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>
        <v>3</v>
      </c>
      <c r="N31" s="7">
        <v>7</v>
      </c>
      <c r="O31">
        <v>7</v>
      </c>
      <c r="P31" s="9">
        <f t="shared" si="0"/>
        <v>14</v>
      </c>
      <c r="Q31" s="7"/>
      <c r="S31">
        <f t="shared" si="1"/>
        <v>0</v>
      </c>
      <c r="T31" s="23" t="e">
        <f t="shared" si="2"/>
        <v>#NUM!</v>
      </c>
      <c r="U31" s="56" t="e">
        <f t="shared" si="3"/>
        <v>#NUM!</v>
      </c>
      <c r="V31" s="57" t="e">
        <f t="shared" si="4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>
        <v>3</v>
      </c>
      <c r="N32" s="7">
        <v>7</v>
      </c>
      <c r="O32">
        <v>7</v>
      </c>
      <c r="P32" s="9">
        <f t="shared" si="0"/>
        <v>14</v>
      </c>
      <c r="Q32" s="7"/>
      <c r="S32">
        <f t="shared" si="1"/>
        <v>0</v>
      </c>
      <c r="T32" s="23" t="e">
        <f t="shared" si="2"/>
        <v>#NUM!</v>
      </c>
      <c r="U32" s="56" t="e">
        <f t="shared" si="3"/>
        <v>#NUM!</v>
      </c>
      <c r="V32" s="57" t="e">
        <f t="shared" si="4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>
        <v>3</v>
      </c>
      <c r="N33" s="7">
        <v>7</v>
      </c>
      <c r="O33">
        <v>7</v>
      </c>
      <c r="P33" s="9">
        <f t="shared" si="0"/>
        <v>14</v>
      </c>
      <c r="Q33" s="7"/>
      <c r="S33">
        <f t="shared" si="1"/>
        <v>0</v>
      </c>
      <c r="T33" s="23" t="e">
        <f t="shared" si="2"/>
        <v>#NUM!</v>
      </c>
      <c r="U33" s="56" t="e">
        <f t="shared" si="3"/>
        <v>#NUM!</v>
      </c>
      <c r="V33" s="57" t="e">
        <f t="shared" si="4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>
        <v>3</v>
      </c>
      <c r="N34" s="7">
        <v>7</v>
      </c>
      <c r="O34">
        <v>7</v>
      </c>
      <c r="P34" s="9">
        <f t="shared" si="0"/>
        <v>14</v>
      </c>
      <c r="Q34" s="7"/>
      <c r="S34">
        <f t="shared" si="1"/>
        <v>0</v>
      </c>
      <c r="T34" s="23" t="e">
        <f t="shared" si="2"/>
        <v>#NUM!</v>
      </c>
      <c r="U34" s="56" t="e">
        <f t="shared" si="3"/>
        <v>#NUM!</v>
      </c>
      <c r="V34" s="57" t="e">
        <f t="shared" si="4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>
        <v>3</v>
      </c>
      <c r="N35" s="7">
        <v>7</v>
      </c>
      <c r="O35">
        <v>7</v>
      </c>
      <c r="P35" s="9">
        <f t="shared" si="0"/>
        <v>14</v>
      </c>
      <c r="Q35" s="7"/>
      <c r="S35">
        <f t="shared" si="1"/>
        <v>0</v>
      </c>
      <c r="T35" s="23" t="e">
        <f t="shared" si="2"/>
        <v>#NUM!</v>
      </c>
      <c r="U35" s="56" t="e">
        <f t="shared" si="3"/>
        <v>#NUM!</v>
      </c>
      <c r="V35" s="57" t="e">
        <f t="shared" si="4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>
        <v>3</v>
      </c>
      <c r="N36" s="7">
        <v>7</v>
      </c>
      <c r="O36">
        <v>7</v>
      </c>
      <c r="P36" s="9">
        <f t="shared" si="0"/>
        <v>14</v>
      </c>
      <c r="Q36" s="7"/>
      <c r="S36">
        <f t="shared" si="1"/>
        <v>0</v>
      </c>
      <c r="T36" s="23" t="e">
        <f t="shared" si="2"/>
        <v>#NUM!</v>
      </c>
      <c r="U36" s="56" t="e">
        <f t="shared" si="3"/>
        <v>#NUM!</v>
      </c>
      <c r="V36" s="57" t="e">
        <f t="shared" si="4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>
        <v>3</v>
      </c>
      <c r="N37" s="7">
        <v>7</v>
      </c>
      <c r="O37">
        <v>7</v>
      </c>
      <c r="P37" s="9">
        <f t="shared" si="0"/>
        <v>14</v>
      </c>
      <c r="Q37" s="7"/>
      <c r="S37">
        <f t="shared" si="1"/>
        <v>0</v>
      </c>
      <c r="T37" s="23" t="e">
        <f t="shared" si="2"/>
        <v>#NUM!</v>
      </c>
      <c r="U37" s="56" t="e">
        <f t="shared" si="3"/>
        <v>#NUM!</v>
      </c>
      <c r="V37" s="57" t="e">
        <f t="shared" si="4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>
        <v>3</v>
      </c>
      <c r="N38" s="7">
        <v>7</v>
      </c>
      <c r="O38">
        <v>7</v>
      </c>
      <c r="P38" s="9">
        <f t="shared" si="0"/>
        <v>14</v>
      </c>
      <c r="Q38" s="7"/>
      <c r="S38">
        <f t="shared" si="1"/>
        <v>0</v>
      </c>
      <c r="T38" s="23" t="e">
        <f t="shared" si="2"/>
        <v>#NUM!</v>
      </c>
      <c r="U38" s="56" t="e">
        <f t="shared" si="3"/>
        <v>#NUM!</v>
      </c>
      <c r="V38" s="57" t="e">
        <f t="shared" si="4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>
        <v>4</v>
      </c>
      <c r="N39" s="7">
        <v>7</v>
      </c>
      <c r="O39">
        <v>7</v>
      </c>
      <c r="P39" s="9">
        <f t="shared" si="0"/>
        <v>14</v>
      </c>
      <c r="Q39" s="7"/>
      <c r="S39">
        <f t="shared" si="1"/>
        <v>0</v>
      </c>
      <c r="T39" s="23" t="e">
        <f t="shared" si="2"/>
        <v>#NUM!</v>
      </c>
      <c r="U39" s="56" t="e">
        <f t="shared" si="3"/>
        <v>#NUM!</v>
      </c>
      <c r="V39" s="57" t="e">
        <f t="shared" si="4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>
        <v>4</v>
      </c>
      <c r="N40" s="7">
        <v>7</v>
      </c>
      <c r="O40">
        <v>7</v>
      </c>
      <c r="P40" s="9">
        <f t="shared" si="0"/>
        <v>14</v>
      </c>
      <c r="Q40" s="7"/>
      <c r="S40">
        <f t="shared" si="1"/>
        <v>0</v>
      </c>
      <c r="T40" s="23" t="e">
        <f t="shared" si="2"/>
        <v>#NUM!</v>
      </c>
      <c r="U40" s="56" t="e">
        <f t="shared" si="3"/>
        <v>#NUM!</v>
      </c>
      <c r="V40" s="57" t="e">
        <f t="shared" si="4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>
        <v>4</v>
      </c>
      <c r="N41" s="7">
        <v>7</v>
      </c>
      <c r="O41">
        <v>7</v>
      </c>
      <c r="P41" s="9">
        <f t="shared" si="0"/>
        <v>14</v>
      </c>
      <c r="Q41" s="7"/>
      <c r="S41">
        <f t="shared" si="1"/>
        <v>0</v>
      </c>
      <c r="T41" s="23" t="e">
        <f t="shared" si="2"/>
        <v>#NUM!</v>
      </c>
      <c r="U41" s="56" t="e">
        <f t="shared" si="3"/>
        <v>#NUM!</v>
      </c>
      <c r="V41" s="57" t="e">
        <f t="shared" si="4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>
        <v>4</v>
      </c>
      <c r="N42" s="7">
        <v>7</v>
      </c>
      <c r="O42">
        <v>7</v>
      </c>
      <c r="P42" s="9">
        <f t="shared" si="0"/>
        <v>14</v>
      </c>
      <c r="Q42" s="7"/>
      <c r="S42">
        <f t="shared" si="1"/>
        <v>0</v>
      </c>
      <c r="T42" s="23" t="e">
        <f t="shared" si="2"/>
        <v>#NUM!</v>
      </c>
      <c r="U42" s="56" t="e">
        <f t="shared" si="3"/>
        <v>#NUM!</v>
      </c>
      <c r="V42" s="57" t="e">
        <f t="shared" si="4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>
        <v>4</v>
      </c>
      <c r="N43" s="7">
        <v>7</v>
      </c>
      <c r="O43">
        <v>7</v>
      </c>
      <c r="P43" s="9">
        <f t="shared" si="0"/>
        <v>14</v>
      </c>
      <c r="Q43" s="7"/>
      <c r="S43">
        <f t="shared" si="1"/>
        <v>0</v>
      </c>
      <c r="T43" s="23" t="e">
        <f t="shared" si="2"/>
        <v>#NUM!</v>
      </c>
      <c r="U43" s="56" t="e">
        <f t="shared" si="3"/>
        <v>#NUM!</v>
      </c>
      <c r="V43" s="57" t="e">
        <f t="shared" si="4"/>
        <v>#NUM!</v>
      </c>
    </row>
    <row r="44" spans="1:22" ht="15.75" thickBot="1" x14ac:dyDescent="0.3">
      <c r="A44" s="3">
        <v>42</v>
      </c>
      <c r="B44" s="5"/>
      <c r="C44" s="5"/>
      <c r="D44" s="5"/>
      <c r="E44" s="4"/>
      <c r="F44" s="10"/>
      <c r="G44" s="10"/>
      <c r="H44" s="10"/>
      <c r="I44" s="10"/>
      <c r="J44" s="10"/>
      <c r="K44" s="2"/>
      <c r="L44" s="4"/>
      <c r="M44">
        <v>5</v>
      </c>
      <c r="N44" s="7">
        <v>7</v>
      </c>
      <c r="O44">
        <v>7</v>
      </c>
      <c r="P44" s="9">
        <f t="shared" si="0"/>
        <v>14</v>
      </c>
      <c r="Q44" s="2"/>
      <c r="R44" s="5"/>
      <c r="S44" s="5">
        <f t="shared" si="1"/>
        <v>0</v>
      </c>
      <c r="T44" s="23" t="e">
        <f t="shared" si="2"/>
        <v>#NUM!</v>
      </c>
      <c r="U44" s="56" t="e">
        <f t="shared" si="3"/>
        <v>#NUM!</v>
      </c>
      <c r="V44" s="57" t="e">
        <f t="shared" si="4"/>
        <v>#NUM!</v>
      </c>
    </row>
    <row r="45" spans="1:22" ht="15.75" thickBot="1" x14ac:dyDescent="0.3">
      <c r="A45" s="8">
        <v>43</v>
      </c>
      <c r="E45" s="9"/>
      <c r="F45" s="7"/>
      <c r="J45" s="9"/>
      <c r="K45" s="20"/>
      <c r="L45" s="9"/>
      <c r="M45" s="18">
        <v>1</v>
      </c>
      <c r="N45" s="15">
        <v>7</v>
      </c>
      <c r="O45" s="18">
        <v>7</v>
      </c>
      <c r="P45" s="17">
        <f t="shared" si="0"/>
        <v>14</v>
      </c>
      <c r="Q45" s="7"/>
      <c r="S45">
        <f t="shared" si="1"/>
        <v>0</v>
      </c>
      <c r="T45" s="39" t="e">
        <f t="shared" si="2"/>
        <v>#NUM!</v>
      </c>
      <c r="U45" s="14" t="e">
        <f t="shared" si="3"/>
        <v>#NUM!</v>
      </c>
      <c r="V45" s="55" t="e">
        <f t="shared" si="4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>
        <v>1</v>
      </c>
      <c r="N46" s="7">
        <v>7</v>
      </c>
      <c r="O46">
        <v>7</v>
      </c>
      <c r="P46" s="9">
        <f t="shared" si="0"/>
        <v>14</v>
      </c>
      <c r="Q46" s="7"/>
      <c r="S46">
        <f t="shared" si="1"/>
        <v>0</v>
      </c>
      <c r="T46" s="23" t="e">
        <f t="shared" si="2"/>
        <v>#NUM!</v>
      </c>
      <c r="U46" s="56" t="e">
        <f t="shared" si="3"/>
        <v>#NUM!</v>
      </c>
      <c r="V46" s="57" t="e">
        <f t="shared" si="4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5">
        <v>2</v>
      </c>
      <c r="N47" s="2">
        <v>7</v>
      </c>
      <c r="O47" s="5">
        <v>7</v>
      </c>
      <c r="P47" s="4">
        <f t="shared" si="0"/>
        <v>14</v>
      </c>
      <c r="Q47" s="2"/>
      <c r="R47" s="5"/>
      <c r="S47" s="5">
        <f t="shared" si="1"/>
        <v>0</v>
      </c>
      <c r="T47" s="24" t="e">
        <f t="shared" si="2"/>
        <v>#NUM!</v>
      </c>
      <c r="U47" s="1" t="e">
        <f t="shared" si="3"/>
        <v>#NUM!</v>
      </c>
      <c r="V47" s="58" t="e">
        <f t="shared" si="4"/>
        <v>#NUM!</v>
      </c>
    </row>
  </sheetData>
  <mergeCells count="5">
    <mergeCell ref="Q1:V1"/>
    <mergeCell ref="B1:E1"/>
    <mergeCell ref="F1:J1"/>
    <mergeCell ref="K1:L1"/>
    <mergeCell ref="N1:P1"/>
  </mergeCells>
  <conditionalFormatting sqref="Q3:Q1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Q4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4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5:Q4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S4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5:R47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4:S44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5:S47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71" priority="6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70" priority="3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69" priority="5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68" priority="2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67" priority="4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66" priority="1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65" priority="9" bottom="1" rank="1"/>
  </conditionalFormatting>
  <conditionalFormatting sqref="U3:U13">
    <cfRule type="top10" dxfId="64" priority="8" bottom="1" rank="1"/>
  </conditionalFormatting>
  <conditionalFormatting sqref="V3:V13">
    <cfRule type="top10" dxfId="63" priority="7" bottom="1" rank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F36B-49DE-4571-A0F9-26B238FF83D2}">
  <dimension ref="A1:V47"/>
  <sheetViews>
    <sheetView topLeftCell="A2" zoomScale="85" zoomScaleNormal="85" workbookViewId="0">
      <selection activeCell="C29" sqref="C29"/>
    </sheetView>
  </sheetViews>
  <sheetFormatPr defaultRowHeight="15" x14ac:dyDescent="0.25"/>
  <cols>
    <col min="2" max="2" width="15.7109375" bestFit="1" customWidth="1"/>
    <col min="3" max="3" width="13.140625" bestFit="1" customWidth="1"/>
  </cols>
  <sheetData>
    <row r="1" spans="1:22" ht="15.75" thickBot="1" x14ac:dyDescent="0.3">
      <c r="A1" s="16">
        <v>207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5"/>
      <c r="N1" s="50" t="s">
        <v>15</v>
      </c>
      <c r="O1" s="51"/>
      <c r="P1" s="52"/>
      <c r="Q1" s="49" t="s">
        <v>14</v>
      </c>
      <c r="R1" s="47"/>
      <c r="S1" s="47"/>
      <c r="T1" s="47"/>
      <c r="U1" s="47"/>
      <c r="V1" s="47"/>
    </row>
    <row r="2" spans="1:22" ht="15.75" thickBot="1" x14ac:dyDescent="0.3">
      <c r="A2" s="16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 t="s">
        <v>16</v>
      </c>
      <c r="N2" s="25" t="s">
        <v>23</v>
      </c>
      <c r="O2" s="26" t="s">
        <v>24</v>
      </c>
      <c r="P2" s="27" t="s">
        <v>2</v>
      </c>
      <c r="Q2" s="36" t="s">
        <v>20</v>
      </c>
      <c r="R2" s="36" t="s">
        <v>25</v>
      </c>
      <c r="S2" s="22" t="s">
        <v>1</v>
      </c>
      <c r="T2" s="15" t="s">
        <v>26</v>
      </c>
      <c r="U2" s="18" t="s">
        <v>27</v>
      </c>
      <c r="V2" s="17" t="s">
        <v>0</v>
      </c>
    </row>
    <row r="3" spans="1:22" ht="15.75" thickBot="1" x14ac:dyDescent="0.3">
      <c r="A3" s="16">
        <v>1</v>
      </c>
      <c r="B3" s="13">
        <v>1.68750002558227E-4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8">
        <v>1</v>
      </c>
      <c r="N3" s="15">
        <v>7</v>
      </c>
      <c r="O3" s="18">
        <v>7</v>
      </c>
      <c r="P3" s="17">
        <f>O3+N3</f>
        <v>14</v>
      </c>
      <c r="Q3" s="15">
        <v>6.4379122315015103</v>
      </c>
      <c r="R3" s="18">
        <v>0.25165899242759104</v>
      </c>
      <c r="S3" s="18">
        <f>Q3+R3</f>
        <v>6.689571223929101</v>
      </c>
      <c r="T3" s="39">
        <f>N3*LN(Q3/N3)+2*M3</f>
        <v>1.4140590559200841</v>
      </c>
      <c r="U3" s="14">
        <f>P3*LN(R3/P3)+2*M3</f>
        <v>-54.262326990052721</v>
      </c>
      <c r="V3" s="55">
        <f>P3*LN(S3/P3)+2*M3</f>
        <v>-8.3391056946440596</v>
      </c>
    </row>
    <row r="4" spans="1:22" ht="15.75" thickBot="1" x14ac:dyDescent="0.3">
      <c r="A4" s="8">
        <v>2</v>
      </c>
      <c r="C4" s="12">
        <v>624990234</v>
      </c>
      <c r="E4" s="9"/>
      <c r="F4" s="7"/>
      <c r="J4" s="9"/>
      <c r="K4" s="7"/>
      <c r="L4" s="9"/>
      <c r="M4">
        <v>1</v>
      </c>
      <c r="N4" s="7">
        <v>7</v>
      </c>
      <c r="O4">
        <v>7</v>
      </c>
      <c r="P4" s="9">
        <f t="shared" ref="P4:P47" si="0">O4+N4</f>
        <v>14</v>
      </c>
      <c r="Q4" s="7">
        <v>8.2608860901890999</v>
      </c>
      <c r="R4">
        <v>0.10617547680367301</v>
      </c>
      <c r="S4">
        <f t="shared" ref="S4:S47" si="1">Q4+R4</f>
        <v>8.3670615669927724</v>
      </c>
      <c r="T4" s="23">
        <f t="shared" ref="T4:T47" si="2">N4*LN(Q4/N4)+2*M4</f>
        <v>3.1593519529573415</v>
      </c>
      <c r="U4" s="56">
        <f t="shared" ref="U4:U47" si="3">P4*LN(R4/P4)+2*M4</f>
        <v>-66.344072183439252</v>
      </c>
      <c r="V4" s="57">
        <f t="shared" ref="V4:V47" si="4">P4*LN(S4/P4)+2*M4</f>
        <v>-5.2065640362424155</v>
      </c>
    </row>
    <row r="5" spans="1:22" ht="15.75" thickBot="1" x14ac:dyDescent="0.3">
      <c r="A5" s="8">
        <v>3</v>
      </c>
      <c r="D5" s="12">
        <v>5.9999514192353602E-2</v>
      </c>
      <c r="E5" s="9"/>
      <c r="F5" s="7"/>
      <c r="J5" s="9"/>
      <c r="K5" s="7"/>
      <c r="L5" s="9"/>
      <c r="M5">
        <v>1</v>
      </c>
      <c r="N5" s="7">
        <v>7</v>
      </c>
      <c r="O5">
        <v>7</v>
      </c>
      <c r="P5" s="9">
        <f t="shared" si="0"/>
        <v>14</v>
      </c>
      <c r="Q5" s="7">
        <v>8.3241829234081592</v>
      </c>
      <c r="R5">
        <v>0.27442040118807898</v>
      </c>
      <c r="S5">
        <f t="shared" si="1"/>
        <v>8.5986033245962386</v>
      </c>
      <c r="T5" s="23">
        <f t="shared" si="2"/>
        <v>3.212783142592488</v>
      </c>
      <c r="U5" s="56">
        <f t="shared" si="3"/>
        <v>-53.050119140188343</v>
      </c>
      <c r="V5" s="57">
        <f t="shared" si="4"/>
        <v>-4.824405611260854</v>
      </c>
    </row>
    <row r="6" spans="1:22" ht="15.75" thickBot="1" x14ac:dyDescent="0.3">
      <c r="A6" s="8">
        <v>4</v>
      </c>
      <c r="E6" s="12">
        <v>17.1549993038177</v>
      </c>
      <c r="F6" s="7"/>
      <c r="J6" s="9"/>
      <c r="K6" s="7"/>
      <c r="L6" s="9"/>
      <c r="M6">
        <v>1</v>
      </c>
      <c r="N6" s="7">
        <v>7</v>
      </c>
      <c r="O6">
        <v>7</v>
      </c>
      <c r="P6" s="9">
        <f t="shared" si="0"/>
        <v>14</v>
      </c>
      <c r="Q6" s="7">
        <v>3.4983921858284299</v>
      </c>
      <c r="R6">
        <v>0.397477126402842</v>
      </c>
      <c r="S6">
        <f t="shared" si="1"/>
        <v>3.8958693122312718</v>
      </c>
      <c r="T6" s="23">
        <f t="shared" si="2"/>
        <v>-2.8552466310794316</v>
      </c>
      <c r="U6" s="56">
        <f t="shared" si="3"/>
        <v>-47.863453077190997</v>
      </c>
      <c r="V6" s="57">
        <f t="shared" si="4"/>
        <v>-15.907966838804956</v>
      </c>
    </row>
    <row r="7" spans="1:22" ht="15.75" thickBot="1" x14ac:dyDescent="0.3">
      <c r="A7" s="8">
        <v>5</v>
      </c>
      <c r="B7" s="13">
        <v>3.7119945667013802E-4</v>
      </c>
      <c r="C7" s="12">
        <v>137039576</v>
      </c>
      <c r="E7" s="9"/>
      <c r="F7" s="7"/>
      <c r="J7" s="9"/>
      <c r="K7" s="7"/>
      <c r="L7" s="9"/>
      <c r="M7">
        <v>2</v>
      </c>
      <c r="N7" s="7">
        <v>7</v>
      </c>
      <c r="O7">
        <v>7</v>
      </c>
      <c r="P7" s="9">
        <f t="shared" si="0"/>
        <v>14</v>
      </c>
      <c r="Q7" s="7">
        <v>5.23443813760968</v>
      </c>
      <c r="R7">
        <v>1.1206105309849401</v>
      </c>
      <c r="S7">
        <f t="shared" si="1"/>
        <v>6.3550486685946197</v>
      </c>
      <c r="T7" s="23">
        <f t="shared" si="2"/>
        <v>1.9654455301348843</v>
      </c>
      <c r="U7" s="56">
        <f t="shared" si="3"/>
        <v>-31.352571462315645</v>
      </c>
      <c r="V7" s="57">
        <f t="shared" si="4"/>
        <v>-7.057308733628167</v>
      </c>
    </row>
    <row r="8" spans="1:22" ht="15.75" thickBot="1" x14ac:dyDescent="0.3">
      <c r="A8" s="8">
        <v>6</v>
      </c>
      <c r="B8" s="13">
        <v>4.5983969354873399E-4</v>
      </c>
      <c r="D8" s="12">
        <v>1.28083464524871E-2</v>
      </c>
      <c r="E8" s="9"/>
      <c r="F8" s="7"/>
      <c r="J8" s="9"/>
      <c r="K8" s="7"/>
      <c r="L8" s="9"/>
      <c r="M8">
        <v>2</v>
      </c>
      <c r="N8" s="7">
        <v>7</v>
      </c>
      <c r="O8">
        <v>7</v>
      </c>
      <c r="P8" s="9">
        <f t="shared" si="0"/>
        <v>14</v>
      </c>
      <c r="Q8" s="7">
        <v>4.7241979695366396</v>
      </c>
      <c r="R8">
        <v>0.26481149187281899</v>
      </c>
      <c r="S8">
        <f t="shared" si="1"/>
        <v>4.9890094614094584</v>
      </c>
      <c r="T8" s="23">
        <f t="shared" si="2"/>
        <v>1.2475135890991931</v>
      </c>
      <c r="U8" s="56">
        <f t="shared" si="3"/>
        <v>-51.549121420309611</v>
      </c>
      <c r="V8" s="57">
        <f t="shared" si="4"/>
        <v>-10.445479219976923</v>
      </c>
    </row>
    <row r="9" spans="1:22" ht="15.75" thickBot="1" x14ac:dyDescent="0.3">
      <c r="A9" s="8">
        <v>7</v>
      </c>
      <c r="B9" s="13">
        <v>1.3304825088640901E-4</v>
      </c>
      <c r="E9" s="12">
        <v>15.702068766906301</v>
      </c>
      <c r="F9" s="7"/>
      <c r="J9" s="9"/>
      <c r="K9" s="7"/>
      <c r="L9" s="9"/>
      <c r="M9">
        <v>2</v>
      </c>
      <c r="N9" s="7">
        <v>7</v>
      </c>
      <c r="O9">
        <v>7</v>
      </c>
      <c r="P9" s="9">
        <f t="shared" si="0"/>
        <v>14</v>
      </c>
      <c r="Q9" s="7">
        <v>1.77943970782127</v>
      </c>
      <c r="R9">
        <v>0.30642740561476201</v>
      </c>
      <c r="S9">
        <f t="shared" si="1"/>
        <v>2.085867113436032</v>
      </c>
      <c r="T9" s="23">
        <f t="shared" si="2"/>
        <v>-5.5872812363230047</v>
      </c>
      <c r="U9" s="56">
        <f t="shared" si="3"/>
        <v>-49.505644231457865</v>
      </c>
      <c r="V9" s="57">
        <f t="shared" si="4"/>
        <v>-22.654217507056114</v>
      </c>
    </row>
    <row r="10" spans="1:22" ht="15.75" thickBot="1" x14ac:dyDescent="0.3">
      <c r="A10" s="8">
        <v>8</v>
      </c>
      <c r="C10" s="37"/>
      <c r="E10" s="37"/>
      <c r="F10" s="7"/>
      <c r="J10" s="9"/>
      <c r="K10" s="7"/>
      <c r="L10" s="9"/>
      <c r="M10">
        <v>2</v>
      </c>
      <c r="N10" s="7">
        <v>7</v>
      </c>
      <c r="O10">
        <v>7</v>
      </c>
      <c r="P10" s="9">
        <f t="shared" si="0"/>
        <v>14</v>
      </c>
      <c r="Q10" s="7"/>
      <c r="R10">
        <v>0</v>
      </c>
      <c r="S10">
        <f t="shared" si="1"/>
        <v>0</v>
      </c>
      <c r="T10" s="23" t="e">
        <f t="shared" si="2"/>
        <v>#NUM!</v>
      </c>
      <c r="U10" s="56" t="e">
        <f t="shared" si="3"/>
        <v>#NUM!</v>
      </c>
      <c r="V10" s="57" t="e">
        <f t="shared" si="4"/>
        <v>#NUM!</v>
      </c>
    </row>
    <row r="11" spans="1:22" ht="15.75" thickBot="1" x14ac:dyDescent="0.3">
      <c r="A11" s="8">
        <v>9</v>
      </c>
      <c r="D11" s="12">
        <v>6.5906179999999995E-2</v>
      </c>
      <c r="E11" s="12">
        <v>20.098485740000001</v>
      </c>
      <c r="F11" s="7"/>
      <c r="J11" s="9"/>
      <c r="K11" s="7"/>
      <c r="L11" s="9"/>
      <c r="M11">
        <v>2</v>
      </c>
      <c r="N11" s="7">
        <v>7</v>
      </c>
      <c r="O11">
        <v>7</v>
      </c>
      <c r="P11" s="9">
        <f t="shared" si="0"/>
        <v>14</v>
      </c>
      <c r="Q11" s="7">
        <v>1.9836783515712999</v>
      </c>
      <c r="R11">
        <v>0.31068689661279103</v>
      </c>
      <c r="S11">
        <f t="shared" si="1"/>
        <v>2.294365248184091</v>
      </c>
      <c r="T11" s="23">
        <f t="shared" si="2"/>
        <v>-4.8267009216365881</v>
      </c>
      <c r="U11" s="56">
        <f t="shared" si="3"/>
        <v>-49.312377535867213</v>
      </c>
      <c r="V11" s="57">
        <f t="shared" si="4"/>
        <v>-21.320415465381139</v>
      </c>
    </row>
    <row r="12" spans="1:22" ht="15.75" thickBot="1" x14ac:dyDescent="0.3">
      <c r="A12" s="8">
        <v>10</v>
      </c>
      <c r="B12" s="13">
        <f>0.0000869594065</f>
        <v>8.6959406499999994E-5</v>
      </c>
      <c r="C12" s="12">
        <f>996725614</f>
        <v>996725614</v>
      </c>
      <c r="E12" s="12">
        <f>31.5954989</f>
        <v>31.595498899999999</v>
      </c>
      <c r="F12" s="7"/>
      <c r="J12" s="9"/>
      <c r="K12" s="7"/>
      <c r="L12" s="9"/>
      <c r="M12">
        <v>3</v>
      </c>
      <c r="N12" s="7">
        <v>7</v>
      </c>
      <c r="O12">
        <v>7</v>
      </c>
      <c r="P12" s="9">
        <f t="shared" si="0"/>
        <v>14</v>
      </c>
      <c r="Q12" s="7">
        <v>1.44519407755061</v>
      </c>
      <c r="R12">
        <v>0.157507822342039</v>
      </c>
      <c r="S12">
        <f t="shared" si="1"/>
        <v>1.602701899892649</v>
      </c>
      <c r="T12" s="23">
        <f t="shared" si="2"/>
        <v>-5.04366568750239</v>
      </c>
      <c r="U12" s="56">
        <f t="shared" si="3"/>
        <v>-56.822724802617735</v>
      </c>
      <c r="V12" s="57">
        <f t="shared" si="4"/>
        <v>-24.343130120325121</v>
      </c>
    </row>
    <row r="13" spans="1:22" ht="15.75" thickBot="1" x14ac:dyDescent="0.3">
      <c r="A13" s="3">
        <v>11</v>
      </c>
      <c r="B13" s="13">
        <f>0.000154922945</f>
        <v>1.5492294500000001E-4</v>
      </c>
      <c r="C13" s="5"/>
      <c r="D13" s="12">
        <f>0.0327459766</f>
        <v>3.2745976599999997E-2</v>
      </c>
      <c r="E13" s="12">
        <f>13.8207375</f>
        <v>13.8207375</v>
      </c>
      <c r="F13" s="2"/>
      <c r="G13" s="5"/>
      <c r="H13" s="5"/>
      <c r="I13" s="5"/>
      <c r="J13" s="4"/>
      <c r="K13" s="2"/>
      <c r="L13" s="4"/>
      <c r="M13" s="5">
        <v>3</v>
      </c>
      <c r="N13" s="2">
        <v>7</v>
      </c>
      <c r="O13" s="5">
        <v>7</v>
      </c>
      <c r="P13" s="4">
        <f t="shared" si="0"/>
        <v>14</v>
      </c>
      <c r="Q13" s="2">
        <v>1.7447198626682401</v>
      </c>
      <c r="R13" s="5">
        <v>0.304063532243805</v>
      </c>
      <c r="S13" s="5">
        <f t="shared" si="1"/>
        <v>2.0487833949120451</v>
      </c>
      <c r="T13" s="23">
        <f t="shared" si="2"/>
        <v>-3.7252130040888325</v>
      </c>
      <c r="U13" s="56">
        <f t="shared" si="3"/>
        <v>-47.614063179347362</v>
      </c>
      <c r="V13" s="57">
        <f t="shared" si="4"/>
        <v>-20.905356499449326</v>
      </c>
    </row>
    <row r="14" spans="1:22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8">
        <v>1</v>
      </c>
      <c r="N14" s="15">
        <v>7</v>
      </c>
      <c r="O14" s="18">
        <v>7</v>
      </c>
      <c r="P14" s="17">
        <f t="shared" si="0"/>
        <v>14</v>
      </c>
      <c r="Q14" s="15"/>
      <c r="R14" s="18"/>
      <c r="S14" s="18">
        <f t="shared" si="1"/>
        <v>0</v>
      </c>
      <c r="T14" s="39" t="e">
        <f t="shared" si="2"/>
        <v>#NUM!</v>
      </c>
      <c r="U14" s="14" t="e">
        <f t="shared" si="3"/>
        <v>#NUM!</v>
      </c>
      <c r="V14" s="55" t="e">
        <f t="shared" si="4"/>
        <v>#NUM!</v>
      </c>
    </row>
    <row r="15" spans="1:22" ht="15.75" thickBot="1" x14ac:dyDescent="0.3">
      <c r="A15" s="8">
        <v>13</v>
      </c>
      <c r="E15" s="9"/>
      <c r="F15" s="7"/>
      <c r="G15" s="10"/>
      <c r="J15" s="9"/>
      <c r="K15" s="7"/>
      <c r="L15" s="9"/>
      <c r="M15">
        <v>1</v>
      </c>
      <c r="N15" s="7">
        <v>7</v>
      </c>
      <c r="O15">
        <v>7</v>
      </c>
      <c r="P15" s="9">
        <f t="shared" si="0"/>
        <v>14</v>
      </c>
      <c r="Q15" s="7"/>
      <c r="S15">
        <f t="shared" si="1"/>
        <v>0</v>
      </c>
      <c r="T15" s="23" t="e">
        <f t="shared" si="2"/>
        <v>#NUM!</v>
      </c>
      <c r="U15" s="56" t="e">
        <f t="shared" si="3"/>
        <v>#NUM!</v>
      </c>
      <c r="V15" s="57" t="e">
        <f t="shared" si="4"/>
        <v>#NUM!</v>
      </c>
    </row>
    <row r="16" spans="1:22" ht="15.75" thickBot="1" x14ac:dyDescent="0.3">
      <c r="A16" s="8">
        <v>14</v>
      </c>
      <c r="E16" s="9"/>
      <c r="F16" s="7"/>
      <c r="H16" s="10"/>
      <c r="J16" s="9"/>
      <c r="K16" s="7"/>
      <c r="L16" s="9"/>
      <c r="M16">
        <v>1</v>
      </c>
      <c r="N16" s="7">
        <v>7</v>
      </c>
      <c r="O16">
        <v>7</v>
      </c>
      <c r="P16" s="9">
        <f t="shared" si="0"/>
        <v>14</v>
      </c>
      <c r="Q16" s="7"/>
      <c r="S16">
        <f t="shared" si="1"/>
        <v>0</v>
      </c>
      <c r="T16" s="23" t="e">
        <f t="shared" si="2"/>
        <v>#NUM!</v>
      </c>
      <c r="U16" s="56" t="e">
        <f t="shared" si="3"/>
        <v>#NUM!</v>
      </c>
      <c r="V16" s="57" t="e">
        <f t="shared" si="4"/>
        <v>#NUM!</v>
      </c>
    </row>
    <row r="17" spans="1:22" ht="15.75" thickBot="1" x14ac:dyDescent="0.3">
      <c r="A17" s="8">
        <v>15</v>
      </c>
      <c r="E17" s="9"/>
      <c r="F17" s="7"/>
      <c r="I17" s="10"/>
      <c r="J17" s="9"/>
      <c r="K17" s="7"/>
      <c r="L17" s="9"/>
      <c r="M17">
        <v>1</v>
      </c>
      <c r="N17" s="7">
        <v>7</v>
      </c>
      <c r="O17">
        <v>7</v>
      </c>
      <c r="P17" s="9">
        <f t="shared" si="0"/>
        <v>14</v>
      </c>
      <c r="Q17" s="7"/>
      <c r="S17">
        <f t="shared" si="1"/>
        <v>0</v>
      </c>
      <c r="T17" s="23" t="e">
        <f t="shared" si="2"/>
        <v>#NUM!</v>
      </c>
      <c r="U17" s="56" t="e">
        <f t="shared" si="3"/>
        <v>#NUM!</v>
      </c>
      <c r="V17" s="57" t="e">
        <f t="shared" si="4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>
        <v>1</v>
      </c>
      <c r="N18" s="7">
        <v>7</v>
      </c>
      <c r="O18">
        <v>7</v>
      </c>
      <c r="P18" s="9">
        <f t="shared" si="0"/>
        <v>14</v>
      </c>
      <c r="Q18" s="7"/>
      <c r="S18">
        <f t="shared" si="1"/>
        <v>0</v>
      </c>
      <c r="T18" s="23" t="e">
        <f t="shared" si="2"/>
        <v>#NUM!</v>
      </c>
      <c r="U18" s="56" t="e">
        <f t="shared" si="3"/>
        <v>#NUM!</v>
      </c>
      <c r="V18" s="57" t="e">
        <f t="shared" si="4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>
        <v>2</v>
      </c>
      <c r="N19" s="7">
        <v>7</v>
      </c>
      <c r="O19">
        <v>7</v>
      </c>
      <c r="P19" s="9">
        <f t="shared" si="0"/>
        <v>14</v>
      </c>
      <c r="Q19" s="7"/>
      <c r="S19">
        <f t="shared" si="1"/>
        <v>0</v>
      </c>
      <c r="T19" s="23" t="e">
        <f t="shared" si="2"/>
        <v>#NUM!</v>
      </c>
      <c r="U19" s="56" t="e">
        <f t="shared" si="3"/>
        <v>#NUM!</v>
      </c>
      <c r="V19" s="57" t="e">
        <f t="shared" si="4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>
        <v>2</v>
      </c>
      <c r="N20" s="7">
        <v>7</v>
      </c>
      <c r="O20">
        <v>7</v>
      </c>
      <c r="P20" s="9">
        <f t="shared" si="0"/>
        <v>14</v>
      </c>
      <c r="Q20" s="7"/>
      <c r="S20">
        <f t="shared" si="1"/>
        <v>0</v>
      </c>
      <c r="T20" s="23" t="e">
        <f t="shared" si="2"/>
        <v>#NUM!</v>
      </c>
      <c r="U20" s="56" t="e">
        <f t="shared" si="3"/>
        <v>#NUM!</v>
      </c>
      <c r="V20" s="57" t="e">
        <f t="shared" si="4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>
        <v>2</v>
      </c>
      <c r="N21" s="7">
        <v>7</v>
      </c>
      <c r="O21">
        <v>7</v>
      </c>
      <c r="P21" s="9">
        <f t="shared" si="0"/>
        <v>14</v>
      </c>
      <c r="Q21" s="7"/>
      <c r="S21">
        <f t="shared" si="1"/>
        <v>0</v>
      </c>
      <c r="T21" s="23" t="e">
        <f t="shared" si="2"/>
        <v>#NUM!</v>
      </c>
      <c r="U21" s="56" t="e">
        <f t="shared" si="3"/>
        <v>#NUM!</v>
      </c>
      <c r="V21" s="57" t="e">
        <f t="shared" si="4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>
        <v>2</v>
      </c>
      <c r="N22" s="7">
        <v>7</v>
      </c>
      <c r="O22">
        <v>7</v>
      </c>
      <c r="P22" s="9">
        <f t="shared" si="0"/>
        <v>14</v>
      </c>
      <c r="Q22" s="7"/>
      <c r="S22">
        <f t="shared" si="1"/>
        <v>0</v>
      </c>
      <c r="T22" s="23" t="e">
        <f t="shared" si="2"/>
        <v>#NUM!</v>
      </c>
      <c r="U22" s="56" t="e">
        <f t="shared" si="3"/>
        <v>#NUM!</v>
      </c>
      <c r="V22" s="57" t="e">
        <f t="shared" si="4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>
        <v>2</v>
      </c>
      <c r="N23" s="7">
        <v>7</v>
      </c>
      <c r="O23">
        <v>7</v>
      </c>
      <c r="P23" s="9">
        <f t="shared" si="0"/>
        <v>14</v>
      </c>
      <c r="Q23" s="7"/>
      <c r="S23">
        <f t="shared" si="1"/>
        <v>0</v>
      </c>
      <c r="T23" s="23" t="e">
        <f t="shared" si="2"/>
        <v>#NUM!</v>
      </c>
      <c r="U23" s="56" t="e">
        <f t="shared" si="3"/>
        <v>#NUM!</v>
      </c>
      <c r="V23" s="57" t="e">
        <f t="shared" si="4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>
        <v>2</v>
      </c>
      <c r="N24" s="7">
        <v>7</v>
      </c>
      <c r="O24">
        <v>7</v>
      </c>
      <c r="P24" s="9">
        <f t="shared" si="0"/>
        <v>14</v>
      </c>
      <c r="Q24" s="7"/>
      <c r="S24">
        <f t="shared" si="1"/>
        <v>0</v>
      </c>
      <c r="T24" s="23" t="e">
        <f t="shared" si="2"/>
        <v>#NUM!</v>
      </c>
      <c r="U24" s="56" t="e">
        <f t="shared" si="3"/>
        <v>#NUM!</v>
      </c>
      <c r="V24" s="57" t="e">
        <f t="shared" si="4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>
        <v>2</v>
      </c>
      <c r="N25" s="7">
        <v>7</v>
      </c>
      <c r="O25">
        <v>7</v>
      </c>
      <c r="P25" s="9">
        <f t="shared" si="0"/>
        <v>14</v>
      </c>
      <c r="Q25" s="7"/>
      <c r="S25">
        <f t="shared" si="1"/>
        <v>0</v>
      </c>
      <c r="T25" s="23" t="e">
        <f t="shared" si="2"/>
        <v>#NUM!</v>
      </c>
      <c r="U25" s="56" t="e">
        <f t="shared" si="3"/>
        <v>#NUM!</v>
      </c>
      <c r="V25" s="57" t="e">
        <f t="shared" si="4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>
        <v>2</v>
      </c>
      <c r="N26" s="7">
        <v>7</v>
      </c>
      <c r="O26">
        <v>7</v>
      </c>
      <c r="P26" s="9">
        <f t="shared" si="0"/>
        <v>14</v>
      </c>
      <c r="Q26" s="7"/>
      <c r="S26">
        <f t="shared" si="1"/>
        <v>0</v>
      </c>
      <c r="T26" s="23" t="e">
        <f t="shared" si="2"/>
        <v>#NUM!</v>
      </c>
      <c r="U26" s="56" t="e">
        <f t="shared" si="3"/>
        <v>#NUM!</v>
      </c>
      <c r="V26" s="57" t="e">
        <f t="shared" si="4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>
        <v>2</v>
      </c>
      <c r="N27" s="7">
        <v>7</v>
      </c>
      <c r="O27">
        <v>7</v>
      </c>
      <c r="P27" s="9">
        <f t="shared" si="0"/>
        <v>14</v>
      </c>
      <c r="Q27" s="7"/>
      <c r="S27">
        <f t="shared" si="1"/>
        <v>0</v>
      </c>
      <c r="T27" s="23" t="e">
        <f t="shared" si="2"/>
        <v>#NUM!</v>
      </c>
      <c r="U27" s="56" t="e">
        <f t="shared" si="3"/>
        <v>#NUM!</v>
      </c>
      <c r="V27" s="57" t="e">
        <f t="shared" si="4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>
        <v>2</v>
      </c>
      <c r="N28" s="7">
        <v>7</v>
      </c>
      <c r="O28">
        <v>7</v>
      </c>
      <c r="P28" s="9">
        <f t="shared" si="0"/>
        <v>14</v>
      </c>
      <c r="Q28" s="7"/>
      <c r="S28">
        <f t="shared" si="1"/>
        <v>0</v>
      </c>
      <c r="T28" s="23" t="e">
        <f t="shared" si="2"/>
        <v>#NUM!</v>
      </c>
      <c r="U28" s="56" t="e">
        <f t="shared" si="3"/>
        <v>#NUM!</v>
      </c>
      <c r="V28" s="57" t="e">
        <f t="shared" si="4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>
        <v>3</v>
      </c>
      <c r="N29" s="7">
        <v>7</v>
      </c>
      <c r="O29">
        <v>7</v>
      </c>
      <c r="P29" s="9">
        <f t="shared" si="0"/>
        <v>14</v>
      </c>
      <c r="Q29" s="7"/>
      <c r="S29">
        <f t="shared" si="1"/>
        <v>0</v>
      </c>
      <c r="T29" s="23" t="e">
        <f t="shared" si="2"/>
        <v>#NUM!</v>
      </c>
      <c r="U29" s="56" t="e">
        <f t="shared" si="3"/>
        <v>#NUM!</v>
      </c>
      <c r="V29" s="57" t="e">
        <f t="shared" si="4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>
        <v>3</v>
      </c>
      <c r="N30" s="7">
        <v>7</v>
      </c>
      <c r="O30">
        <v>7</v>
      </c>
      <c r="P30" s="9">
        <f t="shared" si="0"/>
        <v>14</v>
      </c>
      <c r="Q30" s="7"/>
      <c r="S30">
        <f t="shared" si="1"/>
        <v>0</v>
      </c>
      <c r="T30" s="23" t="e">
        <f t="shared" si="2"/>
        <v>#NUM!</v>
      </c>
      <c r="U30" s="56" t="e">
        <f t="shared" si="3"/>
        <v>#NUM!</v>
      </c>
      <c r="V30" s="57" t="e">
        <f t="shared" si="4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>
        <v>3</v>
      </c>
      <c r="N31" s="7">
        <v>7</v>
      </c>
      <c r="O31">
        <v>7</v>
      </c>
      <c r="P31" s="9">
        <f t="shared" si="0"/>
        <v>14</v>
      </c>
      <c r="Q31" s="7"/>
      <c r="S31">
        <f t="shared" si="1"/>
        <v>0</v>
      </c>
      <c r="T31" s="23" t="e">
        <f t="shared" si="2"/>
        <v>#NUM!</v>
      </c>
      <c r="U31" s="56" t="e">
        <f t="shared" si="3"/>
        <v>#NUM!</v>
      </c>
      <c r="V31" s="57" t="e">
        <f t="shared" si="4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>
        <v>3</v>
      </c>
      <c r="N32" s="7">
        <v>7</v>
      </c>
      <c r="O32">
        <v>7</v>
      </c>
      <c r="P32" s="9">
        <f t="shared" si="0"/>
        <v>14</v>
      </c>
      <c r="Q32" s="7"/>
      <c r="S32">
        <f t="shared" si="1"/>
        <v>0</v>
      </c>
      <c r="T32" s="23" t="e">
        <f t="shared" si="2"/>
        <v>#NUM!</v>
      </c>
      <c r="U32" s="56" t="e">
        <f t="shared" si="3"/>
        <v>#NUM!</v>
      </c>
      <c r="V32" s="57" t="e">
        <f t="shared" si="4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>
        <v>3</v>
      </c>
      <c r="N33" s="7">
        <v>7</v>
      </c>
      <c r="O33">
        <v>7</v>
      </c>
      <c r="P33" s="9">
        <f t="shared" si="0"/>
        <v>14</v>
      </c>
      <c r="Q33" s="7"/>
      <c r="S33">
        <f t="shared" si="1"/>
        <v>0</v>
      </c>
      <c r="T33" s="23" t="e">
        <f t="shared" si="2"/>
        <v>#NUM!</v>
      </c>
      <c r="U33" s="56" t="e">
        <f t="shared" si="3"/>
        <v>#NUM!</v>
      </c>
      <c r="V33" s="57" t="e">
        <f t="shared" si="4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>
        <v>3</v>
      </c>
      <c r="N34" s="7">
        <v>7</v>
      </c>
      <c r="O34">
        <v>7</v>
      </c>
      <c r="P34" s="9">
        <f t="shared" si="0"/>
        <v>14</v>
      </c>
      <c r="Q34" s="7"/>
      <c r="S34">
        <f t="shared" si="1"/>
        <v>0</v>
      </c>
      <c r="T34" s="23" t="e">
        <f t="shared" si="2"/>
        <v>#NUM!</v>
      </c>
      <c r="U34" s="56" t="e">
        <f t="shared" si="3"/>
        <v>#NUM!</v>
      </c>
      <c r="V34" s="57" t="e">
        <f t="shared" si="4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>
        <v>3</v>
      </c>
      <c r="N35" s="7">
        <v>7</v>
      </c>
      <c r="O35">
        <v>7</v>
      </c>
      <c r="P35" s="9">
        <f t="shared" si="0"/>
        <v>14</v>
      </c>
      <c r="Q35" s="7"/>
      <c r="S35">
        <f t="shared" si="1"/>
        <v>0</v>
      </c>
      <c r="T35" s="23" t="e">
        <f t="shared" si="2"/>
        <v>#NUM!</v>
      </c>
      <c r="U35" s="56" t="e">
        <f t="shared" si="3"/>
        <v>#NUM!</v>
      </c>
      <c r="V35" s="57" t="e">
        <f t="shared" si="4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>
        <v>3</v>
      </c>
      <c r="N36" s="7">
        <v>7</v>
      </c>
      <c r="O36">
        <v>7</v>
      </c>
      <c r="P36" s="9">
        <f t="shared" si="0"/>
        <v>14</v>
      </c>
      <c r="Q36" s="7"/>
      <c r="S36">
        <f t="shared" si="1"/>
        <v>0</v>
      </c>
      <c r="T36" s="23" t="e">
        <f t="shared" si="2"/>
        <v>#NUM!</v>
      </c>
      <c r="U36" s="56" t="e">
        <f t="shared" si="3"/>
        <v>#NUM!</v>
      </c>
      <c r="V36" s="57" t="e">
        <f t="shared" si="4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>
        <v>3</v>
      </c>
      <c r="N37" s="7">
        <v>7</v>
      </c>
      <c r="O37">
        <v>7</v>
      </c>
      <c r="P37" s="9">
        <f t="shared" si="0"/>
        <v>14</v>
      </c>
      <c r="Q37" s="7"/>
      <c r="S37">
        <f t="shared" si="1"/>
        <v>0</v>
      </c>
      <c r="T37" s="23" t="e">
        <f t="shared" si="2"/>
        <v>#NUM!</v>
      </c>
      <c r="U37" s="56" t="e">
        <f t="shared" si="3"/>
        <v>#NUM!</v>
      </c>
      <c r="V37" s="57" t="e">
        <f t="shared" si="4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>
        <v>3</v>
      </c>
      <c r="N38" s="7">
        <v>7</v>
      </c>
      <c r="O38">
        <v>7</v>
      </c>
      <c r="P38" s="9">
        <f t="shared" si="0"/>
        <v>14</v>
      </c>
      <c r="Q38" s="7"/>
      <c r="S38">
        <f t="shared" si="1"/>
        <v>0</v>
      </c>
      <c r="T38" s="23" t="e">
        <f t="shared" si="2"/>
        <v>#NUM!</v>
      </c>
      <c r="U38" s="56" t="e">
        <f t="shared" si="3"/>
        <v>#NUM!</v>
      </c>
      <c r="V38" s="57" t="e">
        <f t="shared" si="4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>
        <v>4</v>
      </c>
      <c r="N39" s="7">
        <v>7</v>
      </c>
      <c r="O39">
        <v>7</v>
      </c>
      <c r="P39" s="9">
        <f t="shared" si="0"/>
        <v>14</v>
      </c>
      <c r="Q39" s="7"/>
      <c r="S39">
        <f t="shared" si="1"/>
        <v>0</v>
      </c>
      <c r="T39" s="23" t="e">
        <f t="shared" si="2"/>
        <v>#NUM!</v>
      </c>
      <c r="U39" s="56" t="e">
        <f t="shared" si="3"/>
        <v>#NUM!</v>
      </c>
      <c r="V39" s="57" t="e">
        <f t="shared" si="4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>
        <v>4</v>
      </c>
      <c r="N40" s="7">
        <v>7</v>
      </c>
      <c r="O40">
        <v>7</v>
      </c>
      <c r="P40" s="9">
        <f t="shared" si="0"/>
        <v>14</v>
      </c>
      <c r="Q40" s="7"/>
      <c r="S40">
        <f t="shared" si="1"/>
        <v>0</v>
      </c>
      <c r="T40" s="23" t="e">
        <f t="shared" si="2"/>
        <v>#NUM!</v>
      </c>
      <c r="U40" s="56" t="e">
        <f t="shared" si="3"/>
        <v>#NUM!</v>
      </c>
      <c r="V40" s="57" t="e">
        <f t="shared" si="4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>
        <v>4</v>
      </c>
      <c r="N41" s="7">
        <v>7</v>
      </c>
      <c r="O41">
        <v>7</v>
      </c>
      <c r="P41" s="9">
        <f t="shared" si="0"/>
        <v>14</v>
      </c>
      <c r="Q41" s="7"/>
      <c r="S41">
        <f t="shared" si="1"/>
        <v>0</v>
      </c>
      <c r="T41" s="23" t="e">
        <f t="shared" si="2"/>
        <v>#NUM!</v>
      </c>
      <c r="U41" s="56" t="e">
        <f t="shared" si="3"/>
        <v>#NUM!</v>
      </c>
      <c r="V41" s="57" t="e">
        <f t="shared" si="4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>
        <v>4</v>
      </c>
      <c r="N42" s="7">
        <v>7</v>
      </c>
      <c r="O42">
        <v>7</v>
      </c>
      <c r="P42" s="9">
        <f t="shared" si="0"/>
        <v>14</v>
      </c>
      <c r="Q42" s="7"/>
      <c r="S42">
        <f t="shared" si="1"/>
        <v>0</v>
      </c>
      <c r="T42" s="23" t="e">
        <f t="shared" si="2"/>
        <v>#NUM!</v>
      </c>
      <c r="U42" s="56" t="e">
        <f t="shared" si="3"/>
        <v>#NUM!</v>
      </c>
      <c r="V42" s="57" t="e">
        <f t="shared" si="4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>
        <v>4</v>
      </c>
      <c r="N43" s="7">
        <v>7</v>
      </c>
      <c r="O43">
        <v>7</v>
      </c>
      <c r="P43" s="9">
        <f t="shared" si="0"/>
        <v>14</v>
      </c>
      <c r="Q43" s="7"/>
      <c r="S43">
        <f t="shared" si="1"/>
        <v>0</v>
      </c>
      <c r="T43" s="23" t="e">
        <f t="shared" si="2"/>
        <v>#NUM!</v>
      </c>
      <c r="U43" s="56" t="e">
        <f t="shared" si="3"/>
        <v>#NUM!</v>
      </c>
      <c r="V43" s="57" t="e">
        <f t="shared" si="4"/>
        <v>#NUM!</v>
      </c>
    </row>
    <row r="44" spans="1:22" ht="15.75" thickBot="1" x14ac:dyDescent="0.3">
      <c r="A44" s="3">
        <v>42</v>
      </c>
      <c r="B44" s="5"/>
      <c r="C44" s="5"/>
      <c r="D44" s="5"/>
      <c r="E44" s="4"/>
      <c r="F44" s="10"/>
      <c r="G44" s="10"/>
      <c r="H44" s="10"/>
      <c r="I44" s="10"/>
      <c r="J44" s="10"/>
      <c r="K44" s="2"/>
      <c r="L44" s="4"/>
      <c r="M44">
        <v>5</v>
      </c>
      <c r="N44" s="7">
        <v>7</v>
      </c>
      <c r="O44">
        <v>7</v>
      </c>
      <c r="P44" s="9">
        <f t="shared" si="0"/>
        <v>14</v>
      </c>
      <c r="Q44" s="2"/>
      <c r="R44" s="5"/>
      <c r="S44" s="5">
        <f t="shared" si="1"/>
        <v>0</v>
      </c>
      <c r="T44" s="23" t="e">
        <f t="shared" si="2"/>
        <v>#NUM!</v>
      </c>
      <c r="U44" s="56" t="e">
        <f t="shared" si="3"/>
        <v>#NUM!</v>
      </c>
      <c r="V44" s="57" t="e">
        <f t="shared" si="4"/>
        <v>#NUM!</v>
      </c>
    </row>
    <row r="45" spans="1:22" ht="15.75" thickBot="1" x14ac:dyDescent="0.3">
      <c r="A45" s="8">
        <v>43</v>
      </c>
      <c r="E45" s="9"/>
      <c r="F45" s="7"/>
      <c r="J45" s="9"/>
      <c r="K45" s="20"/>
      <c r="L45" s="9"/>
      <c r="M45" s="18">
        <v>1</v>
      </c>
      <c r="N45" s="15">
        <v>7</v>
      </c>
      <c r="O45" s="18">
        <v>7</v>
      </c>
      <c r="P45" s="17">
        <f t="shared" si="0"/>
        <v>14</v>
      </c>
      <c r="Q45" s="7"/>
      <c r="S45">
        <f t="shared" si="1"/>
        <v>0</v>
      </c>
      <c r="T45" s="39" t="e">
        <f t="shared" si="2"/>
        <v>#NUM!</v>
      </c>
      <c r="U45" s="14" t="e">
        <f t="shared" si="3"/>
        <v>#NUM!</v>
      </c>
      <c r="V45" s="55" t="e">
        <f t="shared" si="4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>
        <v>1</v>
      </c>
      <c r="N46" s="7">
        <v>7</v>
      </c>
      <c r="O46">
        <v>7</v>
      </c>
      <c r="P46" s="9">
        <f t="shared" si="0"/>
        <v>14</v>
      </c>
      <c r="Q46" s="7"/>
      <c r="S46">
        <f t="shared" si="1"/>
        <v>0</v>
      </c>
      <c r="T46" s="23" t="e">
        <f t="shared" si="2"/>
        <v>#NUM!</v>
      </c>
      <c r="U46" s="56" t="e">
        <f t="shared" si="3"/>
        <v>#NUM!</v>
      </c>
      <c r="V46" s="57" t="e">
        <f t="shared" si="4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5">
        <v>2</v>
      </c>
      <c r="N47" s="2">
        <v>7</v>
      </c>
      <c r="O47" s="5">
        <v>7</v>
      </c>
      <c r="P47" s="4">
        <f t="shared" si="0"/>
        <v>14</v>
      </c>
      <c r="Q47" s="2"/>
      <c r="R47" s="5"/>
      <c r="S47" s="5">
        <f t="shared" si="1"/>
        <v>0</v>
      </c>
      <c r="T47" s="24" t="e">
        <f t="shared" si="2"/>
        <v>#NUM!</v>
      </c>
      <c r="U47" s="1" t="e">
        <f t="shared" si="3"/>
        <v>#NUM!</v>
      </c>
      <c r="V47" s="58" t="e">
        <f t="shared" si="4"/>
        <v>#NUM!</v>
      </c>
    </row>
  </sheetData>
  <mergeCells count="5">
    <mergeCell ref="Q1:V1"/>
    <mergeCell ref="B1:E1"/>
    <mergeCell ref="F1:J1"/>
    <mergeCell ref="K1:L1"/>
    <mergeCell ref="N1:P1"/>
  </mergeCells>
  <conditionalFormatting sqref="Q3:Q1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Q4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4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5:Q4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S4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5:R47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4:S44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5:S47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62" priority="6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61" priority="3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60" priority="5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59" priority="2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58" priority="4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57" priority="1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56" priority="9" bottom="1" rank="1"/>
  </conditionalFormatting>
  <conditionalFormatting sqref="U3:U13">
    <cfRule type="top10" dxfId="55" priority="8" bottom="1" rank="1"/>
  </conditionalFormatting>
  <conditionalFormatting sqref="V3:V13">
    <cfRule type="top10" dxfId="54" priority="7" bottom="1" rank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221C-756E-4E8A-AD5D-26DE7A9ECA09}">
  <dimension ref="A1:V47"/>
  <sheetViews>
    <sheetView topLeftCell="A2" zoomScale="85" zoomScaleNormal="85" workbookViewId="0">
      <selection activeCell="Y2" sqref="W1:Y1048576"/>
    </sheetView>
  </sheetViews>
  <sheetFormatPr defaultRowHeight="15" x14ac:dyDescent="0.25"/>
  <cols>
    <col min="2" max="2" width="15.7109375" bestFit="1" customWidth="1"/>
    <col min="3" max="3" width="13.140625" bestFit="1" customWidth="1"/>
  </cols>
  <sheetData>
    <row r="1" spans="1:22" ht="15.75" thickBot="1" x14ac:dyDescent="0.3">
      <c r="A1" s="16">
        <v>301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5"/>
      <c r="N1" s="50" t="s">
        <v>15</v>
      </c>
      <c r="O1" s="51"/>
      <c r="P1" s="52"/>
      <c r="Q1" s="49" t="s">
        <v>14</v>
      </c>
      <c r="R1" s="47"/>
      <c r="S1" s="47"/>
      <c r="T1" s="47"/>
      <c r="U1" s="47"/>
      <c r="V1" s="47"/>
    </row>
    <row r="2" spans="1:22" ht="15.75" thickBot="1" x14ac:dyDescent="0.3">
      <c r="A2" s="16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 t="s">
        <v>16</v>
      </c>
      <c r="N2" s="25" t="s">
        <v>23</v>
      </c>
      <c r="O2" s="26" t="s">
        <v>24</v>
      </c>
      <c r="P2" s="27" t="s">
        <v>2</v>
      </c>
      <c r="Q2" s="36" t="s">
        <v>20</v>
      </c>
      <c r="R2" s="36" t="s">
        <v>25</v>
      </c>
      <c r="S2" s="22" t="s">
        <v>1</v>
      </c>
      <c r="T2" s="15" t="s">
        <v>26</v>
      </c>
      <c r="U2" s="18" t="s">
        <v>27</v>
      </c>
      <c r="V2" s="17" t="s">
        <v>0</v>
      </c>
    </row>
    <row r="3" spans="1:22" ht="15.75" thickBot="1" x14ac:dyDescent="0.3">
      <c r="A3" s="16">
        <v>1</v>
      </c>
      <c r="B3" s="13">
        <v>1.4062500213185501E-4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8">
        <v>1</v>
      </c>
      <c r="N3" s="15">
        <v>7</v>
      </c>
      <c r="O3" s="18">
        <v>7</v>
      </c>
      <c r="P3" s="17">
        <f>O3+N3</f>
        <v>14</v>
      </c>
      <c r="Q3" s="15">
        <v>25.2230631232703</v>
      </c>
      <c r="R3" s="18">
        <v>4.0687399274720697</v>
      </c>
      <c r="S3" s="18">
        <f>Q3+R3</f>
        <v>29.29180305074237</v>
      </c>
      <c r="T3" s="39">
        <f>N3*LN(Q3/N3)+2*M3</f>
        <v>10.972940411562719</v>
      </c>
      <c r="U3" s="14">
        <f>P3*LN(R3/P3)+2*M3</f>
        <v>-15.300135695170752</v>
      </c>
      <c r="V3" s="55">
        <f>P3*LN(S3/P3)+2*M3</f>
        <v>12.335505430704782</v>
      </c>
    </row>
    <row r="4" spans="1:22" ht="15.75" thickBot="1" x14ac:dyDescent="0.3">
      <c r="A4" s="8">
        <v>2</v>
      </c>
      <c r="C4" s="12">
        <v>750000000</v>
      </c>
      <c r="E4" s="9"/>
      <c r="F4" s="7"/>
      <c r="J4" s="9"/>
      <c r="K4" s="7"/>
      <c r="L4" s="9"/>
      <c r="M4">
        <v>1</v>
      </c>
      <c r="N4" s="7">
        <v>7</v>
      </c>
      <c r="O4">
        <v>7</v>
      </c>
      <c r="P4" s="9">
        <f t="shared" ref="P4:P47" si="0">O4+N4</f>
        <v>14</v>
      </c>
      <c r="Q4" s="7">
        <v>24.194083293023599</v>
      </c>
      <c r="R4">
        <v>5.7679053415504695</v>
      </c>
      <c r="S4">
        <f t="shared" ref="S4:S47" si="1">Q4+R4</f>
        <v>29.96198863457407</v>
      </c>
      <c r="T4" s="23">
        <f t="shared" ref="T4:T47" si="2">N4*LN(Q4/N4)+2*M4</f>
        <v>10.681385735333233</v>
      </c>
      <c r="U4" s="56">
        <f t="shared" ref="U4:U47" si="3">P4*LN(R4/P4)+2*M4</f>
        <v>-10.414476770260086</v>
      </c>
      <c r="V4" s="57">
        <f t="shared" ref="V4:V47" si="4">P4*LN(S4/P4)+2*M4</f>
        <v>12.65221084412585</v>
      </c>
    </row>
    <row r="5" spans="1:22" ht="15.75" thickBot="1" x14ac:dyDescent="0.3">
      <c r="A5" s="8">
        <v>3</v>
      </c>
      <c r="D5" s="12">
        <v>6.6249998668208701E-2</v>
      </c>
      <c r="E5" s="9"/>
      <c r="F5" s="7"/>
      <c r="J5" s="9"/>
      <c r="K5" s="7"/>
      <c r="L5" s="9"/>
      <c r="M5">
        <v>1</v>
      </c>
      <c r="N5" s="7">
        <v>7</v>
      </c>
      <c r="O5">
        <v>7</v>
      </c>
      <c r="P5" s="9">
        <f t="shared" si="0"/>
        <v>14</v>
      </c>
      <c r="Q5" s="7">
        <v>24.6984486423626</v>
      </c>
      <c r="R5">
        <v>4.0854746137510505</v>
      </c>
      <c r="S5">
        <f t="shared" si="1"/>
        <v>28.783923256113649</v>
      </c>
      <c r="T5" s="23">
        <f t="shared" si="2"/>
        <v>10.825811992232193</v>
      </c>
      <c r="U5" s="56">
        <f t="shared" si="3"/>
        <v>-15.242671929495735</v>
      </c>
      <c r="V5" s="57">
        <f t="shared" si="4"/>
        <v>12.090635539458127</v>
      </c>
    </row>
    <row r="6" spans="1:22" ht="15.75" thickBot="1" x14ac:dyDescent="0.3">
      <c r="A6" s="8">
        <v>4</v>
      </c>
      <c r="E6" s="12">
        <v>18.7875797518167</v>
      </c>
      <c r="F6" s="7"/>
      <c r="J6" s="9"/>
      <c r="K6" s="7"/>
      <c r="L6" s="9"/>
      <c r="M6">
        <v>1</v>
      </c>
      <c r="N6" s="7">
        <v>7</v>
      </c>
      <c r="O6">
        <v>7</v>
      </c>
      <c r="P6" s="9">
        <f t="shared" si="0"/>
        <v>14</v>
      </c>
      <c r="Q6" s="7">
        <v>20.7827117307314</v>
      </c>
      <c r="R6">
        <v>3.7231750478672803</v>
      </c>
      <c r="S6">
        <f t="shared" si="1"/>
        <v>24.505886778598679</v>
      </c>
      <c r="T6" s="23">
        <f t="shared" si="2"/>
        <v>9.6174792767469306</v>
      </c>
      <c r="U6" s="56">
        <f t="shared" si="3"/>
        <v>-16.542727250171566</v>
      </c>
      <c r="V6" s="57">
        <f t="shared" si="4"/>
        <v>9.8379845005154287</v>
      </c>
    </row>
    <row r="7" spans="1:22" ht="15.75" thickBot="1" x14ac:dyDescent="0.3">
      <c r="A7" s="8">
        <v>5</v>
      </c>
      <c r="B7" s="13">
        <f>0.0000673945332817113</f>
        <v>6.7394533281711297E-5</v>
      </c>
      <c r="C7" s="12">
        <v>1000000000</v>
      </c>
      <c r="E7" s="9"/>
      <c r="F7" s="7"/>
      <c r="J7" s="9"/>
      <c r="K7" s="7"/>
      <c r="L7" s="9"/>
      <c r="M7">
        <v>2</v>
      </c>
      <c r="N7" s="7">
        <v>7</v>
      </c>
      <c r="O7">
        <v>7</v>
      </c>
      <c r="P7" s="9">
        <f t="shared" si="0"/>
        <v>14</v>
      </c>
      <c r="Q7" s="7">
        <v>23.961692715086901</v>
      </c>
      <c r="R7">
        <v>6.6189950558799495</v>
      </c>
      <c r="S7">
        <f t="shared" si="1"/>
        <v>30.580687770966851</v>
      </c>
      <c r="T7" s="23">
        <f t="shared" si="2"/>
        <v>12.613823884663935</v>
      </c>
      <c r="U7" s="56">
        <f t="shared" si="3"/>
        <v>-6.4875928561252039</v>
      </c>
      <c r="V7" s="57">
        <f t="shared" si="4"/>
        <v>14.938359061112664</v>
      </c>
    </row>
    <row r="8" spans="1:22" ht="15.75" thickBot="1" x14ac:dyDescent="0.3">
      <c r="A8" s="8">
        <v>6</v>
      </c>
      <c r="B8" s="13">
        <v>1.00480958554522E-4</v>
      </c>
      <c r="D8" s="12">
        <v>6.1115233008972702E-2</v>
      </c>
      <c r="E8" s="9"/>
      <c r="F8" s="7"/>
      <c r="J8" s="9"/>
      <c r="K8" s="7"/>
      <c r="L8" s="9"/>
      <c r="M8">
        <v>2</v>
      </c>
      <c r="N8" s="7">
        <v>7</v>
      </c>
      <c r="O8">
        <v>7</v>
      </c>
      <c r="P8" s="9">
        <f t="shared" si="0"/>
        <v>14</v>
      </c>
      <c r="Q8" s="7">
        <v>24.762316464830899</v>
      </c>
      <c r="R8">
        <v>4.0937891021668005</v>
      </c>
      <c r="S8">
        <f t="shared" si="1"/>
        <v>28.856105566997698</v>
      </c>
      <c r="T8" s="23">
        <f t="shared" si="2"/>
        <v>12.843889957859902</v>
      </c>
      <c r="U8" s="56">
        <f t="shared" si="3"/>
        <v>-13.214209006191645</v>
      </c>
      <c r="V8" s="57">
        <f t="shared" si="4"/>
        <v>14.125699813410595</v>
      </c>
    </row>
    <row r="9" spans="1:22" ht="15.75" thickBot="1" x14ac:dyDescent="0.3">
      <c r="A9" s="8">
        <v>7</v>
      </c>
      <c r="B9" s="13">
        <v>1.2366326817491E-4</v>
      </c>
      <c r="E9" s="12">
        <v>18.700603982837599</v>
      </c>
      <c r="F9" s="7"/>
      <c r="J9" s="9"/>
      <c r="K9" s="7"/>
      <c r="L9" s="9"/>
      <c r="M9">
        <v>2</v>
      </c>
      <c r="N9" s="7">
        <v>7</v>
      </c>
      <c r="O9">
        <v>7</v>
      </c>
      <c r="P9" s="9">
        <f t="shared" si="0"/>
        <v>14</v>
      </c>
      <c r="Q9" s="7">
        <v>17.0384448883548</v>
      </c>
      <c r="R9">
        <v>3.9013328921085098</v>
      </c>
      <c r="S9">
        <f t="shared" si="1"/>
        <v>20.939777780463309</v>
      </c>
      <c r="T9" s="23">
        <f t="shared" si="2"/>
        <v>10.226934740324868</v>
      </c>
      <c r="U9" s="56">
        <f t="shared" si="3"/>
        <v>-13.888346947260388</v>
      </c>
      <c r="V9" s="57">
        <f t="shared" si="4"/>
        <v>9.6363056899455888</v>
      </c>
    </row>
    <row r="10" spans="1:22" ht="15.75" thickBot="1" x14ac:dyDescent="0.3">
      <c r="A10" s="8">
        <v>8</v>
      </c>
      <c r="C10" s="12">
        <f>693318811</f>
        <v>693318811</v>
      </c>
      <c r="E10" s="12">
        <f>18.6047144</f>
        <v>18.604714399999999</v>
      </c>
      <c r="F10" s="7"/>
      <c r="J10" s="9"/>
      <c r="K10" s="7"/>
      <c r="L10" s="9"/>
      <c r="M10">
        <v>2</v>
      </c>
      <c r="N10" s="7">
        <v>7</v>
      </c>
      <c r="O10">
        <v>7</v>
      </c>
      <c r="P10" s="9">
        <f t="shared" si="0"/>
        <v>14</v>
      </c>
      <c r="Q10" s="7">
        <v>14.2366259904495</v>
      </c>
      <c r="R10">
        <v>5.39527280216483</v>
      </c>
      <c r="S10">
        <f t="shared" si="1"/>
        <v>19.631898792614329</v>
      </c>
      <c r="T10" s="23">
        <f t="shared" si="2"/>
        <v>8.9693545298679709</v>
      </c>
      <c r="U10" s="56">
        <f t="shared" si="3"/>
        <v>-9.3494783302163142</v>
      </c>
      <c r="V10" s="57">
        <f t="shared" si="4"/>
        <v>8.7333776436040829</v>
      </c>
    </row>
    <row r="11" spans="1:22" ht="15.75" thickBot="1" x14ac:dyDescent="0.3">
      <c r="A11" s="8">
        <v>9</v>
      </c>
      <c r="D11" s="12">
        <v>6.1216520000000003E-2</v>
      </c>
      <c r="E11" s="12">
        <v>19.098920979999999</v>
      </c>
      <c r="F11" s="7"/>
      <c r="J11" s="9"/>
      <c r="K11" s="7"/>
      <c r="L11" s="9"/>
      <c r="M11">
        <v>2</v>
      </c>
      <c r="N11" s="7">
        <v>7</v>
      </c>
      <c r="O11">
        <v>7</v>
      </c>
      <c r="P11" s="9">
        <f t="shared" si="0"/>
        <v>14</v>
      </c>
      <c r="Q11" s="7">
        <v>14.969533624981899</v>
      </c>
      <c r="R11">
        <v>3.9445320733972302</v>
      </c>
      <c r="S11">
        <f t="shared" si="1"/>
        <v>18.91406569837913</v>
      </c>
      <c r="T11" s="23">
        <f t="shared" si="2"/>
        <v>9.3207482644057258</v>
      </c>
      <c r="U11" s="56">
        <f t="shared" si="3"/>
        <v>-13.734177928964389</v>
      </c>
      <c r="V11" s="57">
        <f t="shared" si="4"/>
        <v>8.2118794550526175</v>
      </c>
    </row>
    <row r="12" spans="1:22" ht="15.75" thickBot="1" x14ac:dyDescent="0.3">
      <c r="A12" s="8">
        <v>10</v>
      </c>
      <c r="B12" s="13">
        <f>0.0000545442508</f>
        <v>5.4544250800000002E-5</v>
      </c>
      <c r="C12" s="12">
        <f>996155182</f>
        <v>996155182</v>
      </c>
      <c r="E12" s="12">
        <f>21.9705741</f>
        <v>21.9705741</v>
      </c>
      <c r="F12" s="7"/>
      <c r="J12" s="9"/>
      <c r="K12" s="7"/>
      <c r="L12" s="9"/>
      <c r="M12">
        <v>3</v>
      </c>
      <c r="N12" s="7">
        <v>7</v>
      </c>
      <c r="O12">
        <v>7</v>
      </c>
      <c r="P12" s="9">
        <f t="shared" si="0"/>
        <v>14</v>
      </c>
      <c r="Q12" s="7">
        <v>11.992806758615799</v>
      </c>
      <c r="R12">
        <v>6.2826491095768295</v>
      </c>
      <c r="S12">
        <f t="shared" si="1"/>
        <v>18.27545586819263</v>
      </c>
      <c r="T12" s="23">
        <f t="shared" si="2"/>
        <v>9.76877818951629</v>
      </c>
      <c r="U12" s="56">
        <f t="shared" si="3"/>
        <v>-5.2177184748496384</v>
      </c>
      <c r="V12" s="57">
        <f t="shared" si="4"/>
        <v>9.7310226886436855</v>
      </c>
    </row>
    <row r="13" spans="1:22" ht="15.75" thickBot="1" x14ac:dyDescent="0.3">
      <c r="A13" s="3">
        <v>11</v>
      </c>
      <c r="B13" s="13">
        <f>0.00000663606353</f>
        <v>6.6360635300000004E-6</v>
      </c>
      <c r="C13" s="5"/>
      <c r="D13" s="12">
        <f>0.99947604</f>
        <v>0.99947604000000001</v>
      </c>
      <c r="E13" s="12">
        <f>60.1637048</f>
        <v>60.163704799999998</v>
      </c>
      <c r="F13" s="2"/>
      <c r="G13" s="5"/>
      <c r="H13" s="5"/>
      <c r="I13" s="5"/>
      <c r="J13" s="4"/>
      <c r="K13" s="2"/>
      <c r="L13" s="4"/>
      <c r="M13" s="5">
        <v>3</v>
      </c>
      <c r="N13" s="2">
        <v>7</v>
      </c>
      <c r="O13" s="5">
        <v>7</v>
      </c>
      <c r="P13" s="4">
        <f t="shared" si="0"/>
        <v>14</v>
      </c>
      <c r="Q13" s="40">
        <v>8.3559439448336299</v>
      </c>
      <c r="R13" s="43">
        <v>3.5193815225729401</v>
      </c>
      <c r="S13" s="43">
        <f t="shared" si="1"/>
        <v>11.87532546740657</v>
      </c>
      <c r="T13" s="23">
        <f t="shared" si="2"/>
        <v>7.2394409037032093</v>
      </c>
      <c r="U13" s="56">
        <f t="shared" si="3"/>
        <v>-13.330808829604749</v>
      </c>
      <c r="V13" s="57">
        <f t="shared" si="4"/>
        <v>3.6956759879605214</v>
      </c>
    </row>
    <row r="14" spans="1:22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8">
        <v>1</v>
      </c>
      <c r="N14" s="15">
        <v>7</v>
      </c>
      <c r="O14" s="18">
        <v>7</v>
      </c>
      <c r="P14" s="17">
        <f t="shared" si="0"/>
        <v>14</v>
      </c>
      <c r="Q14" s="15"/>
      <c r="R14" s="18"/>
      <c r="S14" s="18">
        <f t="shared" si="1"/>
        <v>0</v>
      </c>
      <c r="T14" s="39" t="e">
        <f t="shared" si="2"/>
        <v>#NUM!</v>
      </c>
      <c r="U14" s="14" t="e">
        <f t="shared" si="3"/>
        <v>#NUM!</v>
      </c>
      <c r="V14" s="55" t="e">
        <f t="shared" si="4"/>
        <v>#NUM!</v>
      </c>
    </row>
    <row r="15" spans="1:22" ht="15.75" thickBot="1" x14ac:dyDescent="0.3">
      <c r="A15" s="8">
        <v>13</v>
      </c>
      <c r="E15" s="9"/>
      <c r="F15" s="7"/>
      <c r="G15" s="10"/>
      <c r="J15" s="9"/>
      <c r="K15" s="7"/>
      <c r="L15" s="9"/>
      <c r="M15">
        <v>1</v>
      </c>
      <c r="N15" s="7">
        <v>7</v>
      </c>
      <c r="O15">
        <v>7</v>
      </c>
      <c r="P15" s="9">
        <f t="shared" si="0"/>
        <v>14</v>
      </c>
      <c r="Q15" s="7"/>
      <c r="S15">
        <f t="shared" si="1"/>
        <v>0</v>
      </c>
      <c r="T15" s="23" t="e">
        <f t="shared" si="2"/>
        <v>#NUM!</v>
      </c>
      <c r="U15" s="56" t="e">
        <f t="shared" si="3"/>
        <v>#NUM!</v>
      </c>
      <c r="V15" s="57" t="e">
        <f t="shared" si="4"/>
        <v>#NUM!</v>
      </c>
    </row>
    <row r="16" spans="1:22" ht="15.75" thickBot="1" x14ac:dyDescent="0.3">
      <c r="A16" s="8">
        <v>14</v>
      </c>
      <c r="E16" s="9"/>
      <c r="F16" s="7"/>
      <c r="H16" s="10"/>
      <c r="J16" s="9"/>
      <c r="K16" s="7"/>
      <c r="L16" s="9"/>
      <c r="M16">
        <v>1</v>
      </c>
      <c r="N16" s="7">
        <v>7</v>
      </c>
      <c r="O16">
        <v>7</v>
      </c>
      <c r="P16" s="9">
        <f t="shared" si="0"/>
        <v>14</v>
      </c>
      <c r="Q16" s="7"/>
      <c r="S16">
        <f t="shared" si="1"/>
        <v>0</v>
      </c>
      <c r="T16" s="23" t="e">
        <f t="shared" si="2"/>
        <v>#NUM!</v>
      </c>
      <c r="U16" s="56" t="e">
        <f t="shared" si="3"/>
        <v>#NUM!</v>
      </c>
      <c r="V16" s="57" t="e">
        <f t="shared" si="4"/>
        <v>#NUM!</v>
      </c>
    </row>
    <row r="17" spans="1:22" ht="15.75" thickBot="1" x14ac:dyDescent="0.3">
      <c r="A17" s="8">
        <v>15</v>
      </c>
      <c r="E17" s="9"/>
      <c r="F17" s="7"/>
      <c r="I17" s="10"/>
      <c r="J17" s="9"/>
      <c r="K17" s="7"/>
      <c r="L17" s="9"/>
      <c r="M17">
        <v>1</v>
      </c>
      <c r="N17" s="7">
        <v>7</v>
      </c>
      <c r="O17">
        <v>7</v>
      </c>
      <c r="P17" s="9">
        <f t="shared" si="0"/>
        <v>14</v>
      </c>
      <c r="Q17" s="7"/>
      <c r="S17">
        <f t="shared" si="1"/>
        <v>0</v>
      </c>
      <c r="T17" s="23" t="e">
        <f t="shared" si="2"/>
        <v>#NUM!</v>
      </c>
      <c r="U17" s="56" t="e">
        <f t="shared" si="3"/>
        <v>#NUM!</v>
      </c>
      <c r="V17" s="57" t="e">
        <f t="shared" si="4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>
        <v>1</v>
      </c>
      <c r="N18" s="7">
        <v>7</v>
      </c>
      <c r="O18">
        <v>7</v>
      </c>
      <c r="P18" s="9">
        <f t="shared" si="0"/>
        <v>14</v>
      </c>
      <c r="Q18" s="7"/>
      <c r="S18">
        <f t="shared" si="1"/>
        <v>0</v>
      </c>
      <c r="T18" s="23" t="e">
        <f t="shared" si="2"/>
        <v>#NUM!</v>
      </c>
      <c r="U18" s="56" t="e">
        <f t="shared" si="3"/>
        <v>#NUM!</v>
      </c>
      <c r="V18" s="57" t="e">
        <f t="shared" si="4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>
        <v>2</v>
      </c>
      <c r="N19" s="7">
        <v>7</v>
      </c>
      <c r="O19">
        <v>7</v>
      </c>
      <c r="P19" s="9">
        <f t="shared" si="0"/>
        <v>14</v>
      </c>
      <c r="Q19" s="7"/>
      <c r="S19">
        <f t="shared" si="1"/>
        <v>0</v>
      </c>
      <c r="T19" s="23" t="e">
        <f t="shared" si="2"/>
        <v>#NUM!</v>
      </c>
      <c r="U19" s="56" t="e">
        <f t="shared" si="3"/>
        <v>#NUM!</v>
      </c>
      <c r="V19" s="57" t="e">
        <f t="shared" si="4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>
        <v>2</v>
      </c>
      <c r="N20" s="7">
        <v>7</v>
      </c>
      <c r="O20">
        <v>7</v>
      </c>
      <c r="P20" s="9">
        <f t="shared" si="0"/>
        <v>14</v>
      </c>
      <c r="Q20" s="7"/>
      <c r="S20">
        <f t="shared" si="1"/>
        <v>0</v>
      </c>
      <c r="T20" s="23" t="e">
        <f t="shared" si="2"/>
        <v>#NUM!</v>
      </c>
      <c r="U20" s="56" t="e">
        <f t="shared" si="3"/>
        <v>#NUM!</v>
      </c>
      <c r="V20" s="57" t="e">
        <f t="shared" si="4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>
        <v>2</v>
      </c>
      <c r="N21" s="7">
        <v>7</v>
      </c>
      <c r="O21">
        <v>7</v>
      </c>
      <c r="P21" s="9">
        <f t="shared" si="0"/>
        <v>14</v>
      </c>
      <c r="Q21" s="7"/>
      <c r="S21">
        <f t="shared" si="1"/>
        <v>0</v>
      </c>
      <c r="T21" s="23" t="e">
        <f t="shared" si="2"/>
        <v>#NUM!</v>
      </c>
      <c r="U21" s="56" t="e">
        <f t="shared" si="3"/>
        <v>#NUM!</v>
      </c>
      <c r="V21" s="57" t="e">
        <f t="shared" si="4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>
        <v>2</v>
      </c>
      <c r="N22" s="7">
        <v>7</v>
      </c>
      <c r="O22">
        <v>7</v>
      </c>
      <c r="P22" s="9">
        <f t="shared" si="0"/>
        <v>14</v>
      </c>
      <c r="Q22" s="7"/>
      <c r="S22">
        <f t="shared" si="1"/>
        <v>0</v>
      </c>
      <c r="T22" s="23" t="e">
        <f t="shared" si="2"/>
        <v>#NUM!</v>
      </c>
      <c r="U22" s="56" t="e">
        <f t="shared" si="3"/>
        <v>#NUM!</v>
      </c>
      <c r="V22" s="57" t="e">
        <f t="shared" si="4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>
        <v>2</v>
      </c>
      <c r="N23" s="7">
        <v>7</v>
      </c>
      <c r="O23">
        <v>7</v>
      </c>
      <c r="P23" s="9">
        <f t="shared" si="0"/>
        <v>14</v>
      </c>
      <c r="Q23" s="7"/>
      <c r="S23">
        <f t="shared" si="1"/>
        <v>0</v>
      </c>
      <c r="T23" s="23" t="e">
        <f t="shared" si="2"/>
        <v>#NUM!</v>
      </c>
      <c r="U23" s="56" t="e">
        <f t="shared" si="3"/>
        <v>#NUM!</v>
      </c>
      <c r="V23" s="57" t="e">
        <f t="shared" si="4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>
        <v>2</v>
      </c>
      <c r="N24" s="7">
        <v>7</v>
      </c>
      <c r="O24">
        <v>7</v>
      </c>
      <c r="P24" s="9">
        <f t="shared" si="0"/>
        <v>14</v>
      </c>
      <c r="Q24" s="7"/>
      <c r="S24">
        <f t="shared" si="1"/>
        <v>0</v>
      </c>
      <c r="T24" s="23" t="e">
        <f t="shared" si="2"/>
        <v>#NUM!</v>
      </c>
      <c r="U24" s="56" t="e">
        <f t="shared" si="3"/>
        <v>#NUM!</v>
      </c>
      <c r="V24" s="57" t="e">
        <f t="shared" si="4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>
        <v>2</v>
      </c>
      <c r="N25" s="7">
        <v>7</v>
      </c>
      <c r="O25">
        <v>7</v>
      </c>
      <c r="P25" s="9">
        <f t="shared" si="0"/>
        <v>14</v>
      </c>
      <c r="Q25" s="7"/>
      <c r="S25">
        <f t="shared" si="1"/>
        <v>0</v>
      </c>
      <c r="T25" s="23" t="e">
        <f t="shared" si="2"/>
        <v>#NUM!</v>
      </c>
      <c r="U25" s="56" t="e">
        <f t="shared" si="3"/>
        <v>#NUM!</v>
      </c>
      <c r="V25" s="57" t="e">
        <f t="shared" si="4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>
        <v>2</v>
      </c>
      <c r="N26" s="7">
        <v>7</v>
      </c>
      <c r="O26">
        <v>7</v>
      </c>
      <c r="P26" s="9">
        <f t="shared" si="0"/>
        <v>14</v>
      </c>
      <c r="Q26" s="7"/>
      <c r="S26">
        <f t="shared" si="1"/>
        <v>0</v>
      </c>
      <c r="T26" s="23" t="e">
        <f t="shared" si="2"/>
        <v>#NUM!</v>
      </c>
      <c r="U26" s="56" t="e">
        <f t="shared" si="3"/>
        <v>#NUM!</v>
      </c>
      <c r="V26" s="57" t="e">
        <f t="shared" si="4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>
        <v>2</v>
      </c>
      <c r="N27" s="7">
        <v>7</v>
      </c>
      <c r="O27">
        <v>7</v>
      </c>
      <c r="P27" s="9">
        <f t="shared" si="0"/>
        <v>14</v>
      </c>
      <c r="Q27" s="7"/>
      <c r="S27">
        <f t="shared" si="1"/>
        <v>0</v>
      </c>
      <c r="T27" s="23" t="e">
        <f t="shared" si="2"/>
        <v>#NUM!</v>
      </c>
      <c r="U27" s="56" t="e">
        <f t="shared" si="3"/>
        <v>#NUM!</v>
      </c>
      <c r="V27" s="57" t="e">
        <f t="shared" si="4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>
        <v>2</v>
      </c>
      <c r="N28" s="7">
        <v>7</v>
      </c>
      <c r="O28">
        <v>7</v>
      </c>
      <c r="P28" s="9">
        <f t="shared" si="0"/>
        <v>14</v>
      </c>
      <c r="Q28" s="7"/>
      <c r="S28">
        <f t="shared" si="1"/>
        <v>0</v>
      </c>
      <c r="T28" s="23" t="e">
        <f t="shared" si="2"/>
        <v>#NUM!</v>
      </c>
      <c r="U28" s="56" t="e">
        <f t="shared" si="3"/>
        <v>#NUM!</v>
      </c>
      <c r="V28" s="57" t="e">
        <f t="shared" si="4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>
        <v>3</v>
      </c>
      <c r="N29" s="7">
        <v>7</v>
      </c>
      <c r="O29">
        <v>7</v>
      </c>
      <c r="P29" s="9">
        <f t="shared" si="0"/>
        <v>14</v>
      </c>
      <c r="Q29" s="7"/>
      <c r="S29">
        <f t="shared" si="1"/>
        <v>0</v>
      </c>
      <c r="T29" s="23" t="e">
        <f t="shared" si="2"/>
        <v>#NUM!</v>
      </c>
      <c r="U29" s="56" t="e">
        <f t="shared" si="3"/>
        <v>#NUM!</v>
      </c>
      <c r="V29" s="57" t="e">
        <f t="shared" si="4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>
        <v>3</v>
      </c>
      <c r="N30" s="7">
        <v>7</v>
      </c>
      <c r="O30">
        <v>7</v>
      </c>
      <c r="P30" s="9">
        <f t="shared" si="0"/>
        <v>14</v>
      </c>
      <c r="Q30" s="7"/>
      <c r="S30">
        <f t="shared" si="1"/>
        <v>0</v>
      </c>
      <c r="T30" s="23" t="e">
        <f t="shared" si="2"/>
        <v>#NUM!</v>
      </c>
      <c r="U30" s="56" t="e">
        <f t="shared" si="3"/>
        <v>#NUM!</v>
      </c>
      <c r="V30" s="57" t="e">
        <f t="shared" si="4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>
        <v>3</v>
      </c>
      <c r="N31" s="7">
        <v>7</v>
      </c>
      <c r="O31">
        <v>7</v>
      </c>
      <c r="P31" s="9">
        <f t="shared" si="0"/>
        <v>14</v>
      </c>
      <c r="Q31" s="7"/>
      <c r="S31">
        <f t="shared" si="1"/>
        <v>0</v>
      </c>
      <c r="T31" s="23" t="e">
        <f t="shared" si="2"/>
        <v>#NUM!</v>
      </c>
      <c r="U31" s="56" t="e">
        <f t="shared" si="3"/>
        <v>#NUM!</v>
      </c>
      <c r="V31" s="57" t="e">
        <f t="shared" si="4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>
        <v>3</v>
      </c>
      <c r="N32" s="7">
        <v>7</v>
      </c>
      <c r="O32">
        <v>7</v>
      </c>
      <c r="P32" s="9">
        <f t="shared" si="0"/>
        <v>14</v>
      </c>
      <c r="Q32" s="7"/>
      <c r="S32">
        <f t="shared" si="1"/>
        <v>0</v>
      </c>
      <c r="T32" s="23" t="e">
        <f t="shared" si="2"/>
        <v>#NUM!</v>
      </c>
      <c r="U32" s="56" t="e">
        <f t="shared" si="3"/>
        <v>#NUM!</v>
      </c>
      <c r="V32" s="57" t="e">
        <f t="shared" si="4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>
        <v>3</v>
      </c>
      <c r="N33" s="7">
        <v>7</v>
      </c>
      <c r="O33">
        <v>7</v>
      </c>
      <c r="P33" s="9">
        <f t="shared" si="0"/>
        <v>14</v>
      </c>
      <c r="Q33" s="7"/>
      <c r="S33">
        <f t="shared" si="1"/>
        <v>0</v>
      </c>
      <c r="T33" s="23" t="e">
        <f t="shared" si="2"/>
        <v>#NUM!</v>
      </c>
      <c r="U33" s="56" t="e">
        <f t="shared" si="3"/>
        <v>#NUM!</v>
      </c>
      <c r="V33" s="57" t="e">
        <f t="shared" si="4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>
        <v>3</v>
      </c>
      <c r="N34" s="7">
        <v>7</v>
      </c>
      <c r="O34">
        <v>7</v>
      </c>
      <c r="P34" s="9">
        <f t="shared" si="0"/>
        <v>14</v>
      </c>
      <c r="Q34" s="7"/>
      <c r="S34">
        <f t="shared" si="1"/>
        <v>0</v>
      </c>
      <c r="T34" s="23" t="e">
        <f t="shared" si="2"/>
        <v>#NUM!</v>
      </c>
      <c r="U34" s="56" t="e">
        <f t="shared" si="3"/>
        <v>#NUM!</v>
      </c>
      <c r="V34" s="57" t="e">
        <f t="shared" si="4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>
        <v>3</v>
      </c>
      <c r="N35" s="7">
        <v>7</v>
      </c>
      <c r="O35">
        <v>7</v>
      </c>
      <c r="P35" s="9">
        <f t="shared" si="0"/>
        <v>14</v>
      </c>
      <c r="Q35" s="7"/>
      <c r="S35">
        <f t="shared" si="1"/>
        <v>0</v>
      </c>
      <c r="T35" s="23" t="e">
        <f t="shared" si="2"/>
        <v>#NUM!</v>
      </c>
      <c r="U35" s="56" t="e">
        <f t="shared" si="3"/>
        <v>#NUM!</v>
      </c>
      <c r="V35" s="57" t="e">
        <f t="shared" si="4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>
        <v>3</v>
      </c>
      <c r="N36" s="7">
        <v>7</v>
      </c>
      <c r="O36">
        <v>7</v>
      </c>
      <c r="P36" s="9">
        <f t="shared" si="0"/>
        <v>14</v>
      </c>
      <c r="Q36" s="7"/>
      <c r="S36">
        <f t="shared" si="1"/>
        <v>0</v>
      </c>
      <c r="T36" s="23" t="e">
        <f t="shared" si="2"/>
        <v>#NUM!</v>
      </c>
      <c r="U36" s="56" t="e">
        <f t="shared" si="3"/>
        <v>#NUM!</v>
      </c>
      <c r="V36" s="57" t="e">
        <f t="shared" si="4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>
        <v>3</v>
      </c>
      <c r="N37" s="7">
        <v>7</v>
      </c>
      <c r="O37">
        <v>7</v>
      </c>
      <c r="P37" s="9">
        <f t="shared" si="0"/>
        <v>14</v>
      </c>
      <c r="Q37" s="7"/>
      <c r="S37">
        <f t="shared" si="1"/>
        <v>0</v>
      </c>
      <c r="T37" s="23" t="e">
        <f t="shared" si="2"/>
        <v>#NUM!</v>
      </c>
      <c r="U37" s="56" t="e">
        <f t="shared" si="3"/>
        <v>#NUM!</v>
      </c>
      <c r="V37" s="57" t="e">
        <f t="shared" si="4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>
        <v>3</v>
      </c>
      <c r="N38" s="7">
        <v>7</v>
      </c>
      <c r="O38">
        <v>7</v>
      </c>
      <c r="P38" s="9">
        <f t="shared" si="0"/>
        <v>14</v>
      </c>
      <c r="Q38" s="7"/>
      <c r="S38">
        <f t="shared" si="1"/>
        <v>0</v>
      </c>
      <c r="T38" s="23" t="e">
        <f t="shared" si="2"/>
        <v>#NUM!</v>
      </c>
      <c r="U38" s="56" t="e">
        <f t="shared" si="3"/>
        <v>#NUM!</v>
      </c>
      <c r="V38" s="57" t="e">
        <f t="shared" si="4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>
        <v>4</v>
      </c>
      <c r="N39" s="7">
        <v>7</v>
      </c>
      <c r="O39">
        <v>7</v>
      </c>
      <c r="P39" s="9">
        <f t="shared" si="0"/>
        <v>14</v>
      </c>
      <c r="Q39" s="7"/>
      <c r="S39">
        <f t="shared" si="1"/>
        <v>0</v>
      </c>
      <c r="T39" s="23" t="e">
        <f t="shared" si="2"/>
        <v>#NUM!</v>
      </c>
      <c r="U39" s="56" t="e">
        <f t="shared" si="3"/>
        <v>#NUM!</v>
      </c>
      <c r="V39" s="57" t="e">
        <f t="shared" si="4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>
        <v>4</v>
      </c>
      <c r="N40" s="7">
        <v>7</v>
      </c>
      <c r="O40">
        <v>7</v>
      </c>
      <c r="P40" s="9">
        <f t="shared" si="0"/>
        <v>14</v>
      </c>
      <c r="Q40" s="7"/>
      <c r="S40">
        <f t="shared" si="1"/>
        <v>0</v>
      </c>
      <c r="T40" s="23" t="e">
        <f t="shared" si="2"/>
        <v>#NUM!</v>
      </c>
      <c r="U40" s="56" t="e">
        <f t="shared" si="3"/>
        <v>#NUM!</v>
      </c>
      <c r="V40" s="57" t="e">
        <f t="shared" si="4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>
        <v>4</v>
      </c>
      <c r="N41" s="7">
        <v>7</v>
      </c>
      <c r="O41">
        <v>7</v>
      </c>
      <c r="P41" s="9">
        <f t="shared" si="0"/>
        <v>14</v>
      </c>
      <c r="Q41" s="7"/>
      <c r="S41">
        <f t="shared" si="1"/>
        <v>0</v>
      </c>
      <c r="T41" s="23" t="e">
        <f t="shared" si="2"/>
        <v>#NUM!</v>
      </c>
      <c r="U41" s="56" t="e">
        <f t="shared" si="3"/>
        <v>#NUM!</v>
      </c>
      <c r="V41" s="57" t="e">
        <f t="shared" si="4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>
        <v>4</v>
      </c>
      <c r="N42" s="7">
        <v>7</v>
      </c>
      <c r="O42">
        <v>7</v>
      </c>
      <c r="P42" s="9">
        <f t="shared" si="0"/>
        <v>14</v>
      </c>
      <c r="Q42" s="7"/>
      <c r="S42">
        <f t="shared" si="1"/>
        <v>0</v>
      </c>
      <c r="T42" s="23" t="e">
        <f t="shared" si="2"/>
        <v>#NUM!</v>
      </c>
      <c r="U42" s="56" t="e">
        <f t="shared" si="3"/>
        <v>#NUM!</v>
      </c>
      <c r="V42" s="57" t="e">
        <f t="shared" si="4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>
        <v>4</v>
      </c>
      <c r="N43" s="7">
        <v>7</v>
      </c>
      <c r="O43">
        <v>7</v>
      </c>
      <c r="P43" s="9">
        <f t="shared" si="0"/>
        <v>14</v>
      </c>
      <c r="Q43" s="7"/>
      <c r="S43">
        <f t="shared" si="1"/>
        <v>0</v>
      </c>
      <c r="T43" s="23" t="e">
        <f t="shared" si="2"/>
        <v>#NUM!</v>
      </c>
      <c r="U43" s="56" t="e">
        <f t="shared" si="3"/>
        <v>#NUM!</v>
      </c>
      <c r="V43" s="57" t="e">
        <f t="shared" si="4"/>
        <v>#NUM!</v>
      </c>
    </row>
    <row r="44" spans="1:22" ht="15.75" thickBot="1" x14ac:dyDescent="0.3">
      <c r="A44" s="3">
        <v>42</v>
      </c>
      <c r="B44" s="5"/>
      <c r="C44" s="5"/>
      <c r="D44" s="5"/>
      <c r="E44" s="4"/>
      <c r="F44" s="10"/>
      <c r="G44" s="10"/>
      <c r="H44" s="10"/>
      <c r="I44" s="10"/>
      <c r="J44" s="10"/>
      <c r="K44" s="2"/>
      <c r="L44" s="4"/>
      <c r="M44">
        <v>5</v>
      </c>
      <c r="N44" s="7">
        <v>7</v>
      </c>
      <c r="O44">
        <v>7</v>
      </c>
      <c r="P44" s="9">
        <f t="shared" si="0"/>
        <v>14</v>
      </c>
      <c r="Q44" s="2"/>
      <c r="R44" s="5"/>
      <c r="S44" s="5">
        <f t="shared" si="1"/>
        <v>0</v>
      </c>
      <c r="T44" s="23" t="e">
        <f t="shared" si="2"/>
        <v>#NUM!</v>
      </c>
      <c r="U44" s="56" t="e">
        <f t="shared" si="3"/>
        <v>#NUM!</v>
      </c>
      <c r="V44" s="57" t="e">
        <f t="shared" si="4"/>
        <v>#NUM!</v>
      </c>
    </row>
    <row r="45" spans="1:22" ht="15.75" thickBot="1" x14ac:dyDescent="0.3">
      <c r="A45" s="8">
        <v>43</v>
      </c>
      <c r="E45" s="9"/>
      <c r="F45" s="7"/>
      <c r="J45" s="9"/>
      <c r="K45" s="20"/>
      <c r="L45" s="9"/>
      <c r="M45" s="18">
        <v>1</v>
      </c>
      <c r="N45" s="15">
        <v>7</v>
      </c>
      <c r="O45" s="18">
        <v>7</v>
      </c>
      <c r="P45" s="17">
        <f t="shared" si="0"/>
        <v>14</v>
      </c>
      <c r="Q45" s="7"/>
      <c r="S45">
        <f t="shared" si="1"/>
        <v>0</v>
      </c>
      <c r="T45" s="39" t="e">
        <f t="shared" si="2"/>
        <v>#NUM!</v>
      </c>
      <c r="U45" s="14" t="e">
        <f t="shared" si="3"/>
        <v>#NUM!</v>
      </c>
      <c r="V45" s="55" t="e">
        <f t="shared" si="4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>
        <v>1</v>
      </c>
      <c r="N46" s="7">
        <v>7</v>
      </c>
      <c r="O46">
        <v>7</v>
      </c>
      <c r="P46" s="9">
        <f t="shared" si="0"/>
        <v>14</v>
      </c>
      <c r="Q46" s="7"/>
      <c r="S46">
        <f t="shared" si="1"/>
        <v>0</v>
      </c>
      <c r="T46" s="23" t="e">
        <f t="shared" si="2"/>
        <v>#NUM!</v>
      </c>
      <c r="U46" s="56" t="e">
        <f t="shared" si="3"/>
        <v>#NUM!</v>
      </c>
      <c r="V46" s="57" t="e">
        <f t="shared" si="4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5">
        <v>2</v>
      </c>
      <c r="N47" s="2">
        <v>7</v>
      </c>
      <c r="O47" s="5">
        <v>7</v>
      </c>
      <c r="P47" s="4">
        <f t="shared" si="0"/>
        <v>14</v>
      </c>
      <c r="Q47" s="2"/>
      <c r="R47" s="5"/>
      <c r="S47" s="5">
        <f t="shared" si="1"/>
        <v>0</v>
      </c>
      <c r="T47" s="24" t="e">
        <f t="shared" si="2"/>
        <v>#NUM!</v>
      </c>
      <c r="U47" s="1" t="e">
        <f t="shared" si="3"/>
        <v>#NUM!</v>
      </c>
      <c r="V47" s="58" t="e">
        <f t="shared" si="4"/>
        <v>#NUM!</v>
      </c>
    </row>
  </sheetData>
  <mergeCells count="5">
    <mergeCell ref="Q1:V1"/>
    <mergeCell ref="B1:E1"/>
    <mergeCell ref="F1:J1"/>
    <mergeCell ref="K1:L1"/>
    <mergeCell ref="N1:P1"/>
  </mergeCells>
  <conditionalFormatting sqref="Q3:Q13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Q47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4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5:Q4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S47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5:R47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4:S44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5:S47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53" priority="6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52" priority="3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51" priority="5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50" priority="2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49" priority="4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48" priority="1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47" priority="9" bottom="1" rank="1"/>
  </conditionalFormatting>
  <conditionalFormatting sqref="U3:U13">
    <cfRule type="top10" dxfId="46" priority="8" bottom="1" rank="1"/>
  </conditionalFormatting>
  <conditionalFormatting sqref="V3:V13">
    <cfRule type="top10" dxfId="45" priority="7" bottom="1" rank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C5B1-5562-4413-B4BD-66F7E8BFDC62}">
  <dimension ref="A1:V47"/>
  <sheetViews>
    <sheetView topLeftCell="A2" zoomScale="85" zoomScaleNormal="85" workbookViewId="0">
      <selection activeCell="Y2" sqref="W1:Y1048576"/>
    </sheetView>
  </sheetViews>
  <sheetFormatPr defaultRowHeight="15" x14ac:dyDescent="0.25"/>
  <cols>
    <col min="2" max="2" width="15.7109375" bestFit="1" customWidth="1"/>
    <col min="3" max="3" width="13.140625" bestFit="1" customWidth="1"/>
  </cols>
  <sheetData>
    <row r="1" spans="1:22" ht="15.75" thickBot="1" x14ac:dyDescent="0.3">
      <c r="A1" s="16">
        <v>302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5"/>
      <c r="N1" s="50" t="s">
        <v>15</v>
      </c>
      <c r="O1" s="51"/>
      <c r="P1" s="52"/>
      <c r="Q1" s="49" t="s">
        <v>14</v>
      </c>
      <c r="R1" s="47"/>
      <c r="S1" s="47"/>
      <c r="T1" s="47"/>
      <c r="U1" s="47"/>
      <c r="V1" s="47"/>
    </row>
    <row r="2" spans="1:22" ht="15.75" thickBot="1" x14ac:dyDescent="0.3">
      <c r="A2" s="16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 t="s">
        <v>16</v>
      </c>
      <c r="N2" s="25" t="s">
        <v>23</v>
      </c>
      <c r="O2" s="26" t="s">
        <v>24</v>
      </c>
      <c r="P2" s="27" t="s">
        <v>2</v>
      </c>
      <c r="Q2" s="36" t="s">
        <v>20</v>
      </c>
      <c r="R2" s="36" t="s">
        <v>25</v>
      </c>
      <c r="S2" s="22" t="s">
        <v>1</v>
      </c>
      <c r="T2" s="15" t="s">
        <v>26</v>
      </c>
      <c r="U2" s="18" t="s">
        <v>27</v>
      </c>
      <c r="V2" s="17" t="s">
        <v>0</v>
      </c>
    </row>
    <row r="3" spans="1:22" ht="15.75" thickBot="1" x14ac:dyDescent="0.3">
      <c r="A3" s="16">
        <v>1</v>
      </c>
      <c r="B3" s="13">
        <f>0.0000556880506970711</f>
        <v>5.56880506970711E-5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8">
        <v>1</v>
      </c>
      <c r="N3" s="15">
        <v>7</v>
      </c>
      <c r="O3" s="18">
        <v>7</v>
      </c>
      <c r="P3" s="17">
        <f>O3+N3</f>
        <v>14</v>
      </c>
      <c r="Q3" s="15">
        <v>15.0171866739064</v>
      </c>
      <c r="R3" s="18">
        <v>0.350974769792543</v>
      </c>
      <c r="S3" s="18">
        <f>Q3+R3</f>
        <v>15.368161443698943</v>
      </c>
      <c r="T3" s="39">
        <f>N3*LN(Q3/N3)+2*M3</f>
        <v>7.3429962208306421</v>
      </c>
      <c r="U3" s="14">
        <f>P3*LN(R3/P3)+2*M3</f>
        <v>-49.605375761072196</v>
      </c>
      <c r="V3" s="55">
        <f>P3*LN(S3/P3)+2*M3</f>
        <v>3.3053684137459016</v>
      </c>
    </row>
    <row r="4" spans="1:22" ht="15.75" thickBot="1" x14ac:dyDescent="0.3">
      <c r="A4" s="8">
        <v>2</v>
      </c>
      <c r="C4" s="12">
        <v>363754882</v>
      </c>
      <c r="E4" s="9"/>
      <c r="F4" s="7"/>
      <c r="J4" s="9"/>
      <c r="K4" s="7"/>
      <c r="L4" s="9"/>
      <c r="M4">
        <v>1</v>
      </c>
      <c r="N4" s="7">
        <v>7</v>
      </c>
      <c r="O4">
        <v>7</v>
      </c>
      <c r="P4" s="9">
        <f t="shared" ref="P4:P47" si="0">O4+N4</f>
        <v>14</v>
      </c>
      <c r="Q4" s="7">
        <v>18.205795372043099</v>
      </c>
      <c r="R4">
        <v>0.28576799996291802</v>
      </c>
      <c r="S4">
        <f t="shared" ref="S4:S47" si="1">Q4+R4</f>
        <v>18.491563372006016</v>
      </c>
      <c r="T4" s="23">
        <f t="shared" ref="T4:T47" si="2">N4*LN(Q4/N4)+2*M4</f>
        <v>8.6908087496295003</v>
      </c>
      <c r="U4" s="56">
        <f t="shared" ref="U4:U47" si="3">P4*LN(R4/P4)+2*M4</f>
        <v>-52.48285242274244</v>
      </c>
      <c r="V4" s="57">
        <f t="shared" ref="V4:V47" si="4">P4*LN(S4/P4)+2*M4</f>
        <v>5.8956017031161414</v>
      </c>
    </row>
    <row r="5" spans="1:22" ht="15.75" thickBot="1" x14ac:dyDescent="0.3">
      <c r="A5" s="8">
        <v>3</v>
      </c>
      <c r="D5" s="12">
        <v>2.8499999362975099E-2</v>
      </c>
      <c r="E5" s="9"/>
      <c r="F5" s="7"/>
      <c r="J5" s="9"/>
      <c r="K5" s="7"/>
      <c r="L5" s="9"/>
      <c r="M5">
        <v>1</v>
      </c>
      <c r="N5" s="7">
        <v>7</v>
      </c>
      <c r="O5">
        <v>7</v>
      </c>
      <c r="P5" s="9">
        <f t="shared" si="0"/>
        <v>14</v>
      </c>
      <c r="Q5" s="7">
        <v>17.0677176246149</v>
      </c>
      <c r="R5">
        <v>0.305228482261866</v>
      </c>
      <c r="S5">
        <f t="shared" si="1"/>
        <v>17.372946106876768</v>
      </c>
      <c r="T5" s="23">
        <f t="shared" si="2"/>
        <v>8.2389507039536234</v>
      </c>
      <c r="U5" s="56">
        <f t="shared" si="3"/>
        <v>-51.560527863806485</v>
      </c>
      <c r="V5" s="57">
        <f t="shared" si="4"/>
        <v>5.0219958324097584</v>
      </c>
    </row>
    <row r="6" spans="1:22" ht="15.75" thickBot="1" x14ac:dyDescent="0.3">
      <c r="A6" s="8">
        <v>4</v>
      </c>
      <c r="E6" s="12">
        <v>7.9030364834786502</v>
      </c>
      <c r="F6" s="7"/>
      <c r="J6" s="9"/>
      <c r="K6" s="7"/>
      <c r="L6" s="9"/>
      <c r="M6">
        <v>1</v>
      </c>
      <c r="N6" s="7">
        <v>7</v>
      </c>
      <c r="O6">
        <v>7</v>
      </c>
      <c r="P6" s="9">
        <f t="shared" si="0"/>
        <v>14</v>
      </c>
      <c r="Q6" s="7">
        <v>17.8129110377165</v>
      </c>
      <c r="R6" s="41">
        <v>0.21067790728882302</v>
      </c>
      <c r="S6">
        <f t="shared" si="1"/>
        <v>18.023588945005322</v>
      </c>
      <c r="T6" s="23">
        <f t="shared" si="2"/>
        <v>8.538093691562592</v>
      </c>
      <c r="U6" s="56">
        <f t="shared" si="3"/>
        <v>-56.75075006021828</v>
      </c>
      <c r="V6" s="57">
        <f t="shared" si="4"/>
        <v>5.5367369418360735</v>
      </c>
    </row>
    <row r="7" spans="1:22" ht="15.75" thickBot="1" x14ac:dyDescent="0.3">
      <c r="A7" s="8">
        <v>5</v>
      </c>
      <c r="B7" s="13">
        <f>0.0000281759097531376</f>
        <v>2.8175909753137601E-5</v>
      </c>
      <c r="C7" s="12">
        <v>999471056</v>
      </c>
      <c r="E7" s="9"/>
      <c r="F7" s="7"/>
      <c r="J7" s="9"/>
      <c r="K7" s="7"/>
      <c r="L7" s="9"/>
      <c r="M7">
        <v>2</v>
      </c>
      <c r="N7" s="7">
        <v>7</v>
      </c>
      <c r="O7">
        <v>7</v>
      </c>
      <c r="P7" s="9">
        <f t="shared" si="0"/>
        <v>14</v>
      </c>
      <c r="Q7" s="7">
        <v>11.8419958650789</v>
      </c>
      <c r="R7">
        <v>0.32953630673183898</v>
      </c>
      <c r="S7">
        <f t="shared" si="1"/>
        <v>12.171532171810739</v>
      </c>
      <c r="T7" s="23">
        <f t="shared" si="2"/>
        <v>7.6801942511599393</v>
      </c>
      <c r="U7" s="56">
        <f t="shared" si="3"/>
        <v>-48.487765027249601</v>
      </c>
      <c r="V7" s="57">
        <f t="shared" si="4"/>
        <v>2.0405945365574567</v>
      </c>
    </row>
    <row r="8" spans="1:22" ht="15.75" thickBot="1" x14ac:dyDescent="0.3">
      <c r="A8" s="8">
        <v>6</v>
      </c>
      <c r="B8" s="13">
        <f>0.0000137654824029399</f>
        <v>1.37654824029399E-5</v>
      </c>
      <c r="D8" s="12">
        <v>0.18811591277152101</v>
      </c>
      <c r="E8" s="9"/>
      <c r="F8" s="7"/>
      <c r="J8" s="9"/>
      <c r="K8" s="7"/>
      <c r="L8" s="9"/>
      <c r="M8">
        <v>2</v>
      </c>
      <c r="N8" s="7">
        <v>7</v>
      </c>
      <c r="O8">
        <v>7</v>
      </c>
      <c r="P8" s="9">
        <f t="shared" si="0"/>
        <v>14</v>
      </c>
      <c r="Q8" s="7">
        <v>11.522617912664</v>
      </c>
      <c r="R8">
        <v>0.30230113601759401</v>
      </c>
      <c r="S8">
        <f t="shared" si="1"/>
        <v>11.824919048681593</v>
      </c>
      <c r="T8" s="23">
        <f t="shared" si="2"/>
        <v>7.4888121083088066</v>
      </c>
      <c r="U8" s="56">
        <f t="shared" si="3"/>
        <v>-49.695445284661737</v>
      </c>
      <c r="V8" s="57">
        <f t="shared" si="4"/>
        <v>1.6361246254659068</v>
      </c>
    </row>
    <row r="9" spans="1:22" ht="15.75" thickBot="1" x14ac:dyDescent="0.3">
      <c r="A9" s="8">
        <v>7</v>
      </c>
      <c r="B9" s="13">
        <f>0.0000506910217340444</f>
        <v>5.0691021734044401E-5</v>
      </c>
      <c r="E9" s="12">
        <v>13.648735331728099</v>
      </c>
      <c r="F9" s="7"/>
      <c r="J9" s="9"/>
      <c r="K9" s="7"/>
      <c r="L9" s="9"/>
      <c r="M9">
        <v>2</v>
      </c>
      <c r="N9" s="7">
        <v>7</v>
      </c>
      <c r="O9">
        <v>7</v>
      </c>
      <c r="P9" s="9">
        <f t="shared" si="0"/>
        <v>14</v>
      </c>
      <c r="Q9" s="7">
        <v>12.6393735604747</v>
      </c>
      <c r="R9">
        <v>0.473498025086945</v>
      </c>
      <c r="S9">
        <f t="shared" si="1"/>
        <v>13.112871585561646</v>
      </c>
      <c r="T9" s="23">
        <f t="shared" si="2"/>
        <v>8.1363467484236054</v>
      </c>
      <c r="U9" s="56">
        <f t="shared" si="3"/>
        <v>-43.413308136080104</v>
      </c>
      <c r="V9" s="57">
        <f t="shared" si="4"/>
        <v>3.0835177476549189</v>
      </c>
    </row>
    <row r="10" spans="1:22" ht="15.75" thickBot="1" x14ac:dyDescent="0.3">
      <c r="A10" s="8">
        <v>8</v>
      </c>
      <c r="C10" s="12">
        <f>210035176</f>
        <v>210035176</v>
      </c>
      <c r="E10" s="12">
        <v>13.2819445</v>
      </c>
      <c r="F10" s="7"/>
      <c r="J10" s="9"/>
      <c r="K10" s="7"/>
      <c r="L10" s="9"/>
      <c r="M10">
        <v>2</v>
      </c>
      <c r="N10" s="7">
        <v>7</v>
      </c>
      <c r="O10">
        <v>7</v>
      </c>
      <c r="P10" s="9">
        <f t="shared" si="0"/>
        <v>14</v>
      </c>
      <c r="Q10" s="7">
        <v>16.336187139792901</v>
      </c>
      <c r="R10">
        <v>0.91158691035101302</v>
      </c>
      <c r="S10">
        <f t="shared" si="1"/>
        <v>17.247774050143914</v>
      </c>
      <c r="T10" s="23">
        <f t="shared" si="2"/>
        <v>9.9323079757858608</v>
      </c>
      <c r="U10" s="56">
        <f t="shared" si="3"/>
        <v>-34.242759384368703</v>
      </c>
      <c r="V10" s="57">
        <f t="shared" si="4"/>
        <v>6.9207607095000876</v>
      </c>
    </row>
    <row r="11" spans="1:22" ht="15.75" thickBot="1" x14ac:dyDescent="0.3">
      <c r="A11" s="8">
        <v>9</v>
      </c>
      <c r="D11" s="12">
        <v>2.236057E-2</v>
      </c>
      <c r="E11" s="12">
        <v>11.82931741</v>
      </c>
      <c r="F11" s="7"/>
      <c r="J11" s="9"/>
      <c r="K11" s="7"/>
      <c r="L11" s="9"/>
      <c r="M11">
        <v>2</v>
      </c>
      <c r="N11" s="7">
        <v>7</v>
      </c>
      <c r="O11">
        <v>7</v>
      </c>
      <c r="P11" s="9">
        <f t="shared" si="0"/>
        <v>14</v>
      </c>
      <c r="Q11" s="7">
        <v>16.355024223344198</v>
      </c>
      <c r="R11">
        <v>0.43854602492473999</v>
      </c>
      <c r="S11">
        <f t="shared" si="1"/>
        <v>16.793570248268939</v>
      </c>
      <c r="T11" s="23">
        <f t="shared" si="2"/>
        <v>9.9403749512177413</v>
      </c>
      <c r="U11" s="56">
        <f t="shared" si="3"/>
        <v>-44.486869793228657</v>
      </c>
      <c r="V11" s="57">
        <f t="shared" si="4"/>
        <v>6.5471426430711617</v>
      </c>
    </row>
    <row r="12" spans="1:22" ht="15.75" thickBot="1" x14ac:dyDescent="0.3">
      <c r="A12" s="8">
        <v>10</v>
      </c>
      <c r="B12" s="13">
        <f>0.0000240048337</f>
        <v>2.4004833699999999E-5</v>
      </c>
      <c r="C12" s="12">
        <f>981215479</f>
        <v>981215479</v>
      </c>
      <c r="E12" s="12">
        <f>14.9045937</f>
        <v>14.9045937</v>
      </c>
      <c r="F12" s="7"/>
      <c r="J12" s="9"/>
      <c r="K12" s="7"/>
      <c r="L12" s="9"/>
      <c r="M12">
        <v>3</v>
      </c>
      <c r="N12" s="7">
        <v>7</v>
      </c>
      <c r="O12">
        <v>7</v>
      </c>
      <c r="P12" s="9">
        <f t="shared" si="0"/>
        <v>14</v>
      </c>
      <c r="Q12" s="42">
        <v>8.5750232111391096</v>
      </c>
      <c r="R12">
        <v>0.40795771934194802</v>
      </c>
      <c r="S12" s="41">
        <f t="shared" si="1"/>
        <v>8.9829809304810571</v>
      </c>
      <c r="T12" s="23">
        <f t="shared" si="2"/>
        <v>7.4206048558198487</v>
      </c>
      <c r="U12" s="56">
        <f t="shared" si="3"/>
        <v>-43.499086960777291</v>
      </c>
      <c r="V12" s="57">
        <f t="shared" si="4"/>
        <v>-0.21215770301978942</v>
      </c>
    </row>
    <row r="13" spans="1:22" ht="15.75" thickBot="1" x14ac:dyDescent="0.3">
      <c r="A13" s="3">
        <v>11</v>
      </c>
      <c r="B13" s="13">
        <f>0.0000455074846</f>
        <v>4.5507484599999997E-5</v>
      </c>
      <c r="C13" s="5"/>
      <c r="D13" s="12">
        <f>0.0452436292</f>
        <v>4.5243629200000003E-2</v>
      </c>
      <c r="E13" s="12">
        <f>13.8558641</f>
        <v>13.8558641</v>
      </c>
      <c r="F13" s="2"/>
      <c r="G13" s="5"/>
      <c r="H13" s="5"/>
      <c r="I13" s="5"/>
      <c r="J13" s="4"/>
      <c r="K13" s="2"/>
      <c r="L13" s="4"/>
      <c r="M13" s="5">
        <v>3</v>
      </c>
      <c r="N13" s="2">
        <v>7</v>
      </c>
      <c r="O13" s="5">
        <v>7</v>
      </c>
      <c r="P13" s="4">
        <f t="shared" si="0"/>
        <v>14</v>
      </c>
      <c r="Q13" s="2">
        <v>11.9744568328664</v>
      </c>
      <c r="R13" s="5">
        <v>0.47048617998753006</v>
      </c>
      <c r="S13" s="5">
        <f t="shared" si="1"/>
        <v>12.44494301285393</v>
      </c>
      <c r="T13" s="23">
        <f t="shared" si="2"/>
        <v>9.7580594435189631</v>
      </c>
      <c r="U13" s="56">
        <f t="shared" si="3"/>
        <v>-41.502644322522201</v>
      </c>
      <c r="V13" s="57">
        <f t="shared" si="4"/>
        <v>4.3515983790359956</v>
      </c>
    </row>
    <row r="14" spans="1:22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8">
        <v>1</v>
      </c>
      <c r="N14" s="15">
        <v>7</v>
      </c>
      <c r="O14" s="18">
        <v>7</v>
      </c>
      <c r="P14" s="17">
        <f t="shared" si="0"/>
        <v>14</v>
      </c>
      <c r="Q14" s="15"/>
      <c r="R14" s="18"/>
      <c r="S14" s="18">
        <f t="shared" si="1"/>
        <v>0</v>
      </c>
      <c r="T14" s="39" t="e">
        <f t="shared" si="2"/>
        <v>#NUM!</v>
      </c>
      <c r="U14" s="14" t="e">
        <f t="shared" si="3"/>
        <v>#NUM!</v>
      </c>
      <c r="V14" s="55" t="e">
        <f t="shared" si="4"/>
        <v>#NUM!</v>
      </c>
    </row>
    <row r="15" spans="1:22" ht="15.75" thickBot="1" x14ac:dyDescent="0.3">
      <c r="A15" s="8">
        <v>13</v>
      </c>
      <c r="E15" s="9"/>
      <c r="F15" s="7"/>
      <c r="G15" s="10"/>
      <c r="J15" s="9"/>
      <c r="K15" s="7"/>
      <c r="L15" s="9"/>
      <c r="M15">
        <v>1</v>
      </c>
      <c r="N15" s="7">
        <v>7</v>
      </c>
      <c r="O15">
        <v>7</v>
      </c>
      <c r="P15" s="9">
        <f t="shared" si="0"/>
        <v>14</v>
      </c>
      <c r="Q15" s="7"/>
      <c r="S15">
        <f t="shared" si="1"/>
        <v>0</v>
      </c>
      <c r="T15" s="23" t="e">
        <f t="shared" si="2"/>
        <v>#NUM!</v>
      </c>
      <c r="U15" s="56" t="e">
        <f t="shared" si="3"/>
        <v>#NUM!</v>
      </c>
      <c r="V15" s="57" t="e">
        <f t="shared" si="4"/>
        <v>#NUM!</v>
      </c>
    </row>
    <row r="16" spans="1:22" ht="15.75" thickBot="1" x14ac:dyDescent="0.3">
      <c r="A16" s="8">
        <v>14</v>
      </c>
      <c r="E16" s="9"/>
      <c r="F16" s="7"/>
      <c r="H16" s="10"/>
      <c r="J16" s="9"/>
      <c r="K16" s="7"/>
      <c r="L16" s="9"/>
      <c r="M16">
        <v>1</v>
      </c>
      <c r="N16" s="7">
        <v>7</v>
      </c>
      <c r="O16">
        <v>7</v>
      </c>
      <c r="P16" s="9">
        <f t="shared" si="0"/>
        <v>14</v>
      </c>
      <c r="Q16" s="7"/>
      <c r="S16">
        <f t="shared" si="1"/>
        <v>0</v>
      </c>
      <c r="T16" s="23" t="e">
        <f t="shared" si="2"/>
        <v>#NUM!</v>
      </c>
      <c r="U16" s="56" t="e">
        <f t="shared" si="3"/>
        <v>#NUM!</v>
      </c>
      <c r="V16" s="57" t="e">
        <f t="shared" si="4"/>
        <v>#NUM!</v>
      </c>
    </row>
    <row r="17" spans="1:22" ht="15.75" thickBot="1" x14ac:dyDescent="0.3">
      <c r="A17" s="8">
        <v>15</v>
      </c>
      <c r="E17" s="9"/>
      <c r="F17" s="7"/>
      <c r="I17" s="10"/>
      <c r="J17" s="9"/>
      <c r="K17" s="7"/>
      <c r="L17" s="9"/>
      <c r="M17">
        <v>1</v>
      </c>
      <c r="N17" s="7">
        <v>7</v>
      </c>
      <c r="O17">
        <v>7</v>
      </c>
      <c r="P17" s="9">
        <f t="shared" si="0"/>
        <v>14</v>
      </c>
      <c r="Q17" s="7"/>
      <c r="S17">
        <f t="shared" si="1"/>
        <v>0</v>
      </c>
      <c r="T17" s="23" t="e">
        <f t="shared" si="2"/>
        <v>#NUM!</v>
      </c>
      <c r="U17" s="56" t="e">
        <f t="shared" si="3"/>
        <v>#NUM!</v>
      </c>
      <c r="V17" s="57" t="e">
        <f t="shared" si="4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>
        <v>1</v>
      </c>
      <c r="N18" s="7">
        <v>7</v>
      </c>
      <c r="O18">
        <v>7</v>
      </c>
      <c r="P18" s="9">
        <f t="shared" si="0"/>
        <v>14</v>
      </c>
      <c r="Q18" s="7"/>
      <c r="S18">
        <f t="shared" si="1"/>
        <v>0</v>
      </c>
      <c r="T18" s="23" t="e">
        <f t="shared" si="2"/>
        <v>#NUM!</v>
      </c>
      <c r="U18" s="56" t="e">
        <f t="shared" si="3"/>
        <v>#NUM!</v>
      </c>
      <c r="V18" s="57" t="e">
        <f t="shared" si="4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>
        <v>2</v>
      </c>
      <c r="N19" s="7">
        <v>7</v>
      </c>
      <c r="O19">
        <v>7</v>
      </c>
      <c r="P19" s="9">
        <f t="shared" si="0"/>
        <v>14</v>
      </c>
      <c r="Q19" s="7"/>
      <c r="S19">
        <f t="shared" si="1"/>
        <v>0</v>
      </c>
      <c r="T19" s="23" t="e">
        <f t="shared" si="2"/>
        <v>#NUM!</v>
      </c>
      <c r="U19" s="56" t="e">
        <f t="shared" si="3"/>
        <v>#NUM!</v>
      </c>
      <c r="V19" s="57" t="e">
        <f t="shared" si="4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>
        <v>2</v>
      </c>
      <c r="N20" s="7">
        <v>7</v>
      </c>
      <c r="O20">
        <v>7</v>
      </c>
      <c r="P20" s="9">
        <f t="shared" si="0"/>
        <v>14</v>
      </c>
      <c r="Q20" s="7"/>
      <c r="S20">
        <f t="shared" si="1"/>
        <v>0</v>
      </c>
      <c r="T20" s="23" t="e">
        <f t="shared" si="2"/>
        <v>#NUM!</v>
      </c>
      <c r="U20" s="56" t="e">
        <f t="shared" si="3"/>
        <v>#NUM!</v>
      </c>
      <c r="V20" s="57" t="e">
        <f t="shared" si="4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>
        <v>2</v>
      </c>
      <c r="N21" s="7">
        <v>7</v>
      </c>
      <c r="O21">
        <v>7</v>
      </c>
      <c r="P21" s="9">
        <f t="shared" si="0"/>
        <v>14</v>
      </c>
      <c r="Q21" s="7"/>
      <c r="S21">
        <f t="shared" si="1"/>
        <v>0</v>
      </c>
      <c r="T21" s="23" t="e">
        <f t="shared" si="2"/>
        <v>#NUM!</v>
      </c>
      <c r="U21" s="56" t="e">
        <f t="shared" si="3"/>
        <v>#NUM!</v>
      </c>
      <c r="V21" s="57" t="e">
        <f t="shared" si="4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>
        <v>2</v>
      </c>
      <c r="N22" s="7">
        <v>7</v>
      </c>
      <c r="O22">
        <v>7</v>
      </c>
      <c r="P22" s="9">
        <f t="shared" si="0"/>
        <v>14</v>
      </c>
      <c r="Q22" s="7"/>
      <c r="S22">
        <f t="shared" si="1"/>
        <v>0</v>
      </c>
      <c r="T22" s="23" t="e">
        <f t="shared" si="2"/>
        <v>#NUM!</v>
      </c>
      <c r="U22" s="56" t="e">
        <f t="shared" si="3"/>
        <v>#NUM!</v>
      </c>
      <c r="V22" s="57" t="e">
        <f t="shared" si="4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>
        <v>2</v>
      </c>
      <c r="N23" s="7">
        <v>7</v>
      </c>
      <c r="O23">
        <v>7</v>
      </c>
      <c r="P23" s="9">
        <f t="shared" si="0"/>
        <v>14</v>
      </c>
      <c r="Q23" s="7"/>
      <c r="S23">
        <f t="shared" si="1"/>
        <v>0</v>
      </c>
      <c r="T23" s="23" t="e">
        <f t="shared" si="2"/>
        <v>#NUM!</v>
      </c>
      <c r="U23" s="56" t="e">
        <f t="shared" si="3"/>
        <v>#NUM!</v>
      </c>
      <c r="V23" s="57" t="e">
        <f t="shared" si="4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>
        <v>2</v>
      </c>
      <c r="N24" s="7">
        <v>7</v>
      </c>
      <c r="O24">
        <v>7</v>
      </c>
      <c r="P24" s="9">
        <f t="shared" si="0"/>
        <v>14</v>
      </c>
      <c r="Q24" s="7"/>
      <c r="S24">
        <f t="shared" si="1"/>
        <v>0</v>
      </c>
      <c r="T24" s="23" t="e">
        <f t="shared" si="2"/>
        <v>#NUM!</v>
      </c>
      <c r="U24" s="56" t="e">
        <f t="shared" si="3"/>
        <v>#NUM!</v>
      </c>
      <c r="V24" s="57" t="e">
        <f t="shared" si="4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>
        <v>2</v>
      </c>
      <c r="N25" s="7">
        <v>7</v>
      </c>
      <c r="O25">
        <v>7</v>
      </c>
      <c r="P25" s="9">
        <f t="shared" si="0"/>
        <v>14</v>
      </c>
      <c r="Q25" s="7"/>
      <c r="S25">
        <f t="shared" si="1"/>
        <v>0</v>
      </c>
      <c r="T25" s="23" t="e">
        <f t="shared" si="2"/>
        <v>#NUM!</v>
      </c>
      <c r="U25" s="56" t="e">
        <f t="shared" si="3"/>
        <v>#NUM!</v>
      </c>
      <c r="V25" s="57" t="e">
        <f t="shared" si="4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>
        <v>2</v>
      </c>
      <c r="N26" s="7">
        <v>7</v>
      </c>
      <c r="O26">
        <v>7</v>
      </c>
      <c r="P26" s="9">
        <f t="shared" si="0"/>
        <v>14</v>
      </c>
      <c r="Q26" s="7"/>
      <c r="S26">
        <f t="shared" si="1"/>
        <v>0</v>
      </c>
      <c r="T26" s="23" t="e">
        <f t="shared" si="2"/>
        <v>#NUM!</v>
      </c>
      <c r="U26" s="56" t="e">
        <f t="shared" si="3"/>
        <v>#NUM!</v>
      </c>
      <c r="V26" s="57" t="e">
        <f t="shared" si="4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>
        <v>2</v>
      </c>
      <c r="N27" s="7">
        <v>7</v>
      </c>
      <c r="O27">
        <v>7</v>
      </c>
      <c r="P27" s="9">
        <f t="shared" si="0"/>
        <v>14</v>
      </c>
      <c r="Q27" s="7"/>
      <c r="S27">
        <f t="shared" si="1"/>
        <v>0</v>
      </c>
      <c r="T27" s="23" t="e">
        <f t="shared" si="2"/>
        <v>#NUM!</v>
      </c>
      <c r="U27" s="56" t="e">
        <f t="shared" si="3"/>
        <v>#NUM!</v>
      </c>
      <c r="V27" s="57" t="e">
        <f t="shared" si="4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>
        <v>2</v>
      </c>
      <c r="N28" s="7">
        <v>7</v>
      </c>
      <c r="O28">
        <v>7</v>
      </c>
      <c r="P28" s="9">
        <f t="shared" si="0"/>
        <v>14</v>
      </c>
      <c r="Q28" s="7"/>
      <c r="S28">
        <f t="shared" si="1"/>
        <v>0</v>
      </c>
      <c r="T28" s="23" t="e">
        <f t="shared" si="2"/>
        <v>#NUM!</v>
      </c>
      <c r="U28" s="56" t="e">
        <f t="shared" si="3"/>
        <v>#NUM!</v>
      </c>
      <c r="V28" s="57" t="e">
        <f t="shared" si="4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>
        <v>3</v>
      </c>
      <c r="N29" s="7">
        <v>7</v>
      </c>
      <c r="O29">
        <v>7</v>
      </c>
      <c r="P29" s="9">
        <f t="shared" si="0"/>
        <v>14</v>
      </c>
      <c r="Q29" s="7"/>
      <c r="S29">
        <f t="shared" si="1"/>
        <v>0</v>
      </c>
      <c r="T29" s="23" t="e">
        <f t="shared" si="2"/>
        <v>#NUM!</v>
      </c>
      <c r="U29" s="56" t="e">
        <f t="shared" si="3"/>
        <v>#NUM!</v>
      </c>
      <c r="V29" s="57" t="e">
        <f t="shared" si="4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>
        <v>3</v>
      </c>
      <c r="N30" s="7">
        <v>7</v>
      </c>
      <c r="O30">
        <v>7</v>
      </c>
      <c r="P30" s="9">
        <f t="shared" si="0"/>
        <v>14</v>
      </c>
      <c r="Q30" s="7"/>
      <c r="S30">
        <f t="shared" si="1"/>
        <v>0</v>
      </c>
      <c r="T30" s="23" t="e">
        <f t="shared" si="2"/>
        <v>#NUM!</v>
      </c>
      <c r="U30" s="56" t="e">
        <f t="shared" si="3"/>
        <v>#NUM!</v>
      </c>
      <c r="V30" s="57" t="e">
        <f t="shared" si="4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>
        <v>3</v>
      </c>
      <c r="N31" s="7">
        <v>7</v>
      </c>
      <c r="O31">
        <v>7</v>
      </c>
      <c r="P31" s="9">
        <f t="shared" si="0"/>
        <v>14</v>
      </c>
      <c r="Q31" s="7"/>
      <c r="S31">
        <f t="shared" si="1"/>
        <v>0</v>
      </c>
      <c r="T31" s="23" t="e">
        <f t="shared" si="2"/>
        <v>#NUM!</v>
      </c>
      <c r="U31" s="56" t="e">
        <f t="shared" si="3"/>
        <v>#NUM!</v>
      </c>
      <c r="V31" s="57" t="e">
        <f t="shared" si="4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>
        <v>3</v>
      </c>
      <c r="N32" s="7">
        <v>7</v>
      </c>
      <c r="O32">
        <v>7</v>
      </c>
      <c r="P32" s="9">
        <f t="shared" si="0"/>
        <v>14</v>
      </c>
      <c r="Q32" s="7"/>
      <c r="S32">
        <f t="shared" si="1"/>
        <v>0</v>
      </c>
      <c r="T32" s="23" t="e">
        <f t="shared" si="2"/>
        <v>#NUM!</v>
      </c>
      <c r="U32" s="56" t="e">
        <f t="shared" si="3"/>
        <v>#NUM!</v>
      </c>
      <c r="V32" s="57" t="e">
        <f t="shared" si="4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>
        <v>3</v>
      </c>
      <c r="N33" s="7">
        <v>7</v>
      </c>
      <c r="O33">
        <v>7</v>
      </c>
      <c r="P33" s="9">
        <f t="shared" si="0"/>
        <v>14</v>
      </c>
      <c r="Q33" s="7"/>
      <c r="S33">
        <f t="shared" si="1"/>
        <v>0</v>
      </c>
      <c r="T33" s="23" t="e">
        <f t="shared" si="2"/>
        <v>#NUM!</v>
      </c>
      <c r="U33" s="56" t="e">
        <f t="shared" si="3"/>
        <v>#NUM!</v>
      </c>
      <c r="V33" s="57" t="e">
        <f t="shared" si="4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>
        <v>3</v>
      </c>
      <c r="N34" s="7">
        <v>7</v>
      </c>
      <c r="O34">
        <v>7</v>
      </c>
      <c r="P34" s="9">
        <f t="shared" si="0"/>
        <v>14</v>
      </c>
      <c r="Q34" s="7"/>
      <c r="S34">
        <f t="shared" si="1"/>
        <v>0</v>
      </c>
      <c r="T34" s="23" t="e">
        <f t="shared" si="2"/>
        <v>#NUM!</v>
      </c>
      <c r="U34" s="56" t="e">
        <f t="shared" si="3"/>
        <v>#NUM!</v>
      </c>
      <c r="V34" s="57" t="e">
        <f t="shared" si="4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>
        <v>3</v>
      </c>
      <c r="N35" s="7">
        <v>7</v>
      </c>
      <c r="O35">
        <v>7</v>
      </c>
      <c r="P35" s="9">
        <f t="shared" si="0"/>
        <v>14</v>
      </c>
      <c r="Q35" s="7"/>
      <c r="S35">
        <f t="shared" si="1"/>
        <v>0</v>
      </c>
      <c r="T35" s="23" t="e">
        <f t="shared" si="2"/>
        <v>#NUM!</v>
      </c>
      <c r="U35" s="56" t="e">
        <f t="shared" si="3"/>
        <v>#NUM!</v>
      </c>
      <c r="V35" s="57" t="e">
        <f t="shared" si="4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>
        <v>3</v>
      </c>
      <c r="N36" s="7">
        <v>7</v>
      </c>
      <c r="O36">
        <v>7</v>
      </c>
      <c r="P36" s="9">
        <f t="shared" si="0"/>
        <v>14</v>
      </c>
      <c r="Q36" s="7"/>
      <c r="S36">
        <f t="shared" si="1"/>
        <v>0</v>
      </c>
      <c r="T36" s="23" t="e">
        <f t="shared" si="2"/>
        <v>#NUM!</v>
      </c>
      <c r="U36" s="56" t="e">
        <f t="shared" si="3"/>
        <v>#NUM!</v>
      </c>
      <c r="V36" s="57" t="e">
        <f t="shared" si="4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>
        <v>3</v>
      </c>
      <c r="N37" s="7">
        <v>7</v>
      </c>
      <c r="O37">
        <v>7</v>
      </c>
      <c r="P37" s="9">
        <f t="shared" si="0"/>
        <v>14</v>
      </c>
      <c r="Q37" s="7"/>
      <c r="S37">
        <f t="shared" si="1"/>
        <v>0</v>
      </c>
      <c r="T37" s="23" t="e">
        <f t="shared" si="2"/>
        <v>#NUM!</v>
      </c>
      <c r="U37" s="56" t="e">
        <f t="shared" si="3"/>
        <v>#NUM!</v>
      </c>
      <c r="V37" s="57" t="e">
        <f t="shared" si="4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>
        <v>3</v>
      </c>
      <c r="N38" s="7">
        <v>7</v>
      </c>
      <c r="O38">
        <v>7</v>
      </c>
      <c r="P38" s="9">
        <f t="shared" si="0"/>
        <v>14</v>
      </c>
      <c r="Q38" s="7"/>
      <c r="S38">
        <f t="shared" si="1"/>
        <v>0</v>
      </c>
      <c r="T38" s="23" t="e">
        <f t="shared" si="2"/>
        <v>#NUM!</v>
      </c>
      <c r="U38" s="56" t="e">
        <f t="shared" si="3"/>
        <v>#NUM!</v>
      </c>
      <c r="V38" s="57" t="e">
        <f t="shared" si="4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>
        <v>4</v>
      </c>
      <c r="N39" s="7">
        <v>7</v>
      </c>
      <c r="O39">
        <v>7</v>
      </c>
      <c r="P39" s="9">
        <f t="shared" si="0"/>
        <v>14</v>
      </c>
      <c r="Q39" s="7"/>
      <c r="S39">
        <f t="shared" si="1"/>
        <v>0</v>
      </c>
      <c r="T39" s="23" t="e">
        <f t="shared" si="2"/>
        <v>#NUM!</v>
      </c>
      <c r="U39" s="56" t="e">
        <f t="shared" si="3"/>
        <v>#NUM!</v>
      </c>
      <c r="V39" s="57" t="e">
        <f t="shared" si="4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>
        <v>4</v>
      </c>
      <c r="N40" s="7">
        <v>7</v>
      </c>
      <c r="O40">
        <v>7</v>
      </c>
      <c r="P40" s="9">
        <f t="shared" si="0"/>
        <v>14</v>
      </c>
      <c r="Q40" s="7"/>
      <c r="S40">
        <f t="shared" si="1"/>
        <v>0</v>
      </c>
      <c r="T40" s="23" t="e">
        <f t="shared" si="2"/>
        <v>#NUM!</v>
      </c>
      <c r="U40" s="56" t="e">
        <f t="shared" si="3"/>
        <v>#NUM!</v>
      </c>
      <c r="V40" s="57" t="e">
        <f t="shared" si="4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>
        <v>4</v>
      </c>
      <c r="N41" s="7">
        <v>7</v>
      </c>
      <c r="O41">
        <v>7</v>
      </c>
      <c r="P41" s="9">
        <f t="shared" si="0"/>
        <v>14</v>
      </c>
      <c r="Q41" s="7"/>
      <c r="S41">
        <f t="shared" si="1"/>
        <v>0</v>
      </c>
      <c r="T41" s="23" t="e">
        <f t="shared" si="2"/>
        <v>#NUM!</v>
      </c>
      <c r="U41" s="56" t="e">
        <f t="shared" si="3"/>
        <v>#NUM!</v>
      </c>
      <c r="V41" s="57" t="e">
        <f t="shared" si="4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>
        <v>4</v>
      </c>
      <c r="N42" s="7">
        <v>7</v>
      </c>
      <c r="O42">
        <v>7</v>
      </c>
      <c r="P42" s="9">
        <f t="shared" si="0"/>
        <v>14</v>
      </c>
      <c r="Q42" s="7"/>
      <c r="S42">
        <f t="shared" si="1"/>
        <v>0</v>
      </c>
      <c r="T42" s="23" t="e">
        <f t="shared" si="2"/>
        <v>#NUM!</v>
      </c>
      <c r="U42" s="56" t="e">
        <f t="shared" si="3"/>
        <v>#NUM!</v>
      </c>
      <c r="V42" s="57" t="e">
        <f t="shared" si="4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>
        <v>4</v>
      </c>
      <c r="N43" s="7">
        <v>7</v>
      </c>
      <c r="O43">
        <v>7</v>
      </c>
      <c r="P43" s="9">
        <f t="shared" si="0"/>
        <v>14</v>
      </c>
      <c r="Q43" s="7"/>
      <c r="S43">
        <f t="shared" si="1"/>
        <v>0</v>
      </c>
      <c r="T43" s="23" t="e">
        <f t="shared" si="2"/>
        <v>#NUM!</v>
      </c>
      <c r="U43" s="56" t="e">
        <f t="shared" si="3"/>
        <v>#NUM!</v>
      </c>
      <c r="V43" s="57" t="e">
        <f t="shared" si="4"/>
        <v>#NUM!</v>
      </c>
    </row>
    <row r="44" spans="1:22" ht="15.75" thickBot="1" x14ac:dyDescent="0.3">
      <c r="A44" s="3">
        <v>42</v>
      </c>
      <c r="B44" s="5"/>
      <c r="C44" s="5"/>
      <c r="D44" s="5"/>
      <c r="E44" s="4"/>
      <c r="F44" s="10"/>
      <c r="G44" s="10"/>
      <c r="H44" s="10"/>
      <c r="I44" s="10"/>
      <c r="J44" s="10"/>
      <c r="K44" s="2"/>
      <c r="L44" s="4"/>
      <c r="M44">
        <v>5</v>
      </c>
      <c r="N44" s="7">
        <v>7</v>
      </c>
      <c r="O44">
        <v>7</v>
      </c>
      <c r="P44" s="9">
        <f t="shared" si="0"/>
        <v>14</v>
      </c>
      <c r="Q44" s="2"/>
      <c r="R44" s="5"/>
      <c r="S44" s="5">
        <f t="shared" si="1"/>
        <v>0</v>
      </c>
      <c r="T44" s="23" t="e">
        <f t="shared" si="2"/>
        <v>#NUM!</v>
      </c>
      <c r="U44" s="56" t="e">
        <f t="shared" si="3"/>
        <v>#NUM!</v>
      </c>
      <c r="V44" s="57" t="e">
        <f t="shared" si="4"/>
        <v>#NUM!</v>
      </c>
    </row>
    <row r="45" spans="1:22" ht="15.75" thickBot="1" x14ac:dyDescent="0.3">
      <c r="A45" s="8">
        <v>43</v>
      </c>
      <c r="E45" s="9"/>
      <c r="F45" s="7"/>
      <c r="J45" s="9"/>
      <c r="K45" s="20"/>
      <c r="L45" s="9"/>
      <c r="M45" s="18">
        <v>1</v>
      </c>
      <c r="N45" s="15">
        <v>7</v>
      </c>
      <c r="O45" s="18">
        <v>7</v>
      </c>
      <c r="P45" s="17">
        <f t="shared" si="0"/>
        <v>14</v>
      </c>
      <c r="Q45" s="7"/>
      <c r="S45">
        <f t="shared" si="1"/>
        <v>0</v>
      </c>
      <c r="T45" s="39" t="e">
        <f t="shared" si="2"/>
        <v>#NUM!</v>
      </c>
      <c r="U45" s="14" t="e">
        <f t="shared" si="3"/>
        <v>#NUM!</v>
      </c>
      <c r="V45" s="55" t="e">
        <f t="shared" si="4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>
        <v>1</v>
      </c>
      <c r="N46" s="7">
        <v>7</v>
      </c>
      <c r="O46">
        <v>7</v>
      </c>
      <c r="P46" s="9">
        <f t="shared" si="0"/>
        <v>14</v>
      </c>
      <c r="Q46" s="7"/>
      <c r="S46">
        <f t="shared" si="1"/>
        <v>0</v>
      </c>
      <c r="T46" s="23" t="e">
        <f t="shared" si="2"/>
        <v>#NUM!</v>
      </c>
      <c r="U46" s="56" t="e">
        <f t="shared" si="3"/>
        <v>#NUM!</v>
      </c>
      <c r="V46" s="57" t="e">
        <f t="shared" si="4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5">
        <v>2</v>
      </c>
      <c r="N47" s="2">
        <v>7</v>
      </c>
      <c r="O47" s="5">
        <v>7</v>
      </c>
      <c r="P47" s="4">
        <f t="shared" si="0"/>
        <v>14</v>
      </c>
      <c r="Q47" s="2"/>
      <c r="R47" s="5"/>
      <c r="S47" s="5">
        <f t="shared" si="1"/>
        <v>0</v>
      </c>
      <c r="T47" s="24" t="e">
        <f t="shared" si="2"/>
        <v>#NUM!</v>
      </c>
      <c r="U47" s="1" t="e">
        <f t="shared" si="3"/>
        <v>#NUM!</v>
      </c>
      <c r="V47" s="58" t="e">
        <f t="shared" si="4"/>
        <v>#NUM!</v>
      </c>
    </row>
  </sheetData>
  <mergeCells count="5">
    <mergeCell ref="Q1:V1"/>
    <mergeCell ref="B1:E1"/>
    <mergeCell ref="F1:J1"/>
    <mergeCell ref="K1:L1"/>
    <mergeCell ref="N1:P1"/>
  </mergeCells>
  <conditionalFormatting sqref="Q3:Q13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4:Q44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4:Q47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5:Q47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4:S47 R3:S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5:R47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4:S4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5:S4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44" priority="6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43" priority="3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42" priority="5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41" priority="2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40" priority="4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39" priority="1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38" priority="9" bottom="1" rank="1"/>
  </conditionalFormatting>
  <conditionalFormatting sqref="U3:U13">
    <cfRule type="top10" dxfId="37" priority="8" bottom="1" rank="1"/>
  </conditionalFormatting>
  <conditionalFormatting sqref="V3:V13">
    <cfRule type="top10" dxfId="36" priority="7" bottom="1" rank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4958-5D81-4C8C-B9A7-3E4E532FAD66}">
  <dimension ref="A1:V47"/>
  <sheetViews>
    <sheetView topLeftCell="A2" zoomScale="85" zoomScaleNormal="85" workbookViewId="0">
      <selection activeCell="Y2" sqref="W1:Y1048576"/>
    </sheetView>
  </sheetViews>
  <sheetFormatPr defaultRowHeight="15" x14ac:dyDescent="0.25"/>
  <cols>
    <col min="3" max="3" width="14.42578125" bestFit="1" customWidth="1"/>
  </cols>
  <sheetData>
    <row r="1" spans="1:22" ht="15.75" thickBot="1" x14ac:dyDescent="0.3">
      <c r="A1" s="16">
        <v>307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5"/>
      <c r="N1" s="50" t="s">
        <v>15</v>
      </c>
      <c r="O1" s="51"/>
      <c r="P1" s="52"/>
      <c r="Q1" s="49" t="s">
        <v>14</v>
      </c>
      <c r="R1" s="47"/>
      <c r="S1" s="47"/>
      <c r="T1" s="47"/>
      <c r="U1" s="47"/>
      <c r="V1" s="47"/>
    </row>
    <row r="2" spans="1:22" ht="15.75" thickBot="1" x14ac:dyDescent="0.3">
      <c r="A2" s="16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 t="s">
        <v>16</v>
      </c>
      <c r="N2" s="25" t="s">
        <v>23</v>
      </c>
      <c r="O2" s="26" t="s">
        <v>24</v>
      </c>
      <c r="P2" s="27" t="s">
        <v>2</v>
      </c>
      <c r="Q2" s="36" t="s">
        <v>20</v>
      </c>
      <c r="R2" s="36" t="s">
        <v>25</v>
      </c>
      <c r="S2" s="22" t="s">
        <v>1</v>
      </c>
      <c r="T2" s="15" t="s">
        <v>26</v>
      </c>
      <c r="U2" s="18" t="s">
        <v>27</v>
      </c>
      <c r="V2" s="17" t="s">
        <v>0</v>
      </c>
    </row>
    <row r="3" spans="1:22" ht="15.75" thickBot="1" x14ac:dyDescent="0.3">
      <c r="A3" s="16">
        <v>1</v>
      </c>
      <c r="B3" s="13">
        <v>6.8050000050664194E-2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8">
        <v>1</v>
      </c>
      <c r="N3" s="15">
        <v>7</v>
      </c>
      <c r="O3" s="18">
        <v>7</v>
      </c>
      <c r="P3" s="17">
        <f>O3+N3</f>
        <v>14</v>
      </c>
      <c r="Q3" s="15">
        <v>31.6917567045091</v>
      </c>
      <c r="R3" s="18">
        <v>5.09852033579664</v>
      </c>
      <c r="S3" s="18">
        <f>Q3+R3</f>
        <v>36.790277040305739</v>
      </c>
      <c r="T3" s="39">
        <f>N3*LN(Q3/N3)+2*M3</f>
        <v>12.571025200009483</v>
      </c>
      <c r="U3" s="14">
        <f>P3*LN(R3/P3)+2*M3</f>
        <v>-12.141497471035912</v>
      </c>
      <c r="V3" s="55">
        <f>P3*LN(S3/P3)+2*M3</f>
        <v>15.526467777039429</v>
      </c>
    </row>
    <row r="4" spans="1:22" ht="15.75" thickBot="1" x14ac:dyDescent="0.3">
      <c r="A4" s="8">
        <v>2</v>
      </c>
      <c r="C4" s="37">
        <v>1000000000</v>
      </c>
      <c r="E4" s="9"/>
      <c r="F4" s="7"/>
      <c r="J4" s="9"/>
      <c r="K4" s="7"/>
      <c r="L4" s="9"/>
      <c r="M4">
        <v>1</v>
      </c>
      <c r="N4" s="7">
        <v>7</v>
      </c>
      <c r="O4">
        <v>7</v>
      </c>
      <c r="P4" s="9">
        <f t="shared" ref="P4:P47" si="0">O4+N4</f>
        <v>14</v>
      </c>
      <c r="Q4" s="7">
        <v>86.395374495675796</v>
      </c>
      <c r="R4">
        <v>7.8645445774505109</v>
      </c>
      <c r="S4">
        <f t="shared" ref="S4:S47" si="1">Q4+R4</f>
        <v>94.259919073126312</v>
      </c>
      <c r="T4" s="23">
        <f t="shared" ref="T4:T47" si="2">N4*LN(Q4/N4)+2*M4</f>
        <v>19.591167925743434</v>
      </c>
      <c r="U4" s="56">
        <f t="shared" ref="U4:U47" si="3">P4*LN(R4/P4)+2*M4</f>
        <v>-6.0736977964516239</v>
      </c>
      <c r="V4" s="57">
        <f t="shared" ref="V4:V47" si="4">P4*LN(S4/P4)+2*M4</f>
        <v>28.697982266626731</v>
      </c>
    </row>
    <row r="5" spans="1:22" ht="15.75" thickBot="1" x14ac:dyDescent="0.3">
      <c r="A5" s="8">
        <v>3</v>
      </c>
      <c r="D5" s="12">
        <v>0.33999987033009799</v>
      </c>
      <c r="E5" s="9"/>
      <c r="F5" s="7"/>
      <c r="J5" s="9"/>
      <c r="K5" s="7"/>
      <c r="L5" s="9"/>
      <c r="M5">
        <v>1</v>
      </c>
      <c r="N5" s="7">
        <v>7</v>
      </c>
      <c r="O5">
        <v>7</v>
      </c>
      <c r="P5" s="9">
        <f t="shared" si="0"/>
        <v>14</v>
      </c>
      <c r="Q5" s="7">
        <v>77.069172388658103</v>
      </c>
      <c r="R5">
        <v>4.4995956967136799</v>
      </c>
      <c r="S5">
        <f t="shared" si="1"/>
        <v>81.568768085371786</v>
      </c>
      <c r="T5" s="23">
        <f t="shared" si="2"/>
        <v>18.791552485679308</v>
      </c>
      <c r="U5" s="56">
        <f t="shared" si="3"/>
        <v>-13.890976948700587</v>
      </c>
      <c r="V5" s="57">
        <f t="shared" si="4"/>
        <v>26.673447610529013</v>
      </c>
    </row>
    <row r="6" spans="1:22" ht="15.75" thickBot="1" x14ac:dyDescent="0.3">
      <c r="A6" s="8">
        <v>4</v>
      </c>
      <c r="E6" s="12">
        <v>20.090659703388901</v>
      </c>
      <c r="F6" s="7"/>
      <c r="J6" s="9"/>
      <c r="K6" s="7"/>
      <c r="L6" s="9"/>
      <c r="M6">
        <v>1</v>
      </c>
      <c r="N6" s="7">
        <v>7</v>
      </c>
      <c r="O6">
        <v>7</v>
      </c>
      <c r="P6" s="9">
        <f t="shared" si="0"/>
        <v>14</v>
      </c>
      <c r="Q6" s="7">
        <v>81.672711888641203</v>
      </c>
      <c r="R6" s="41">
        <v>3.2680564534490402</v>
      </c>
      <c r="S6">
        <f t="shared" si="1"/>
        <v>84.940768342090237</v>
      </c>
      <c r="T6" s="23">
        <f t="shared" si="2"/>
        <v>19.197668552455625</v>
      </c>
      <c r="U6" s="56">
        <f t="shared" si="3"/>
        <v>-18.368066294092962</v>
      </c>
      <c r="V6" s="57">
        <f t="shared" si="4"/>
        <v>27.240555773060123</v>
      </c>
    </row>
    <row r="7" spans="1:22" ht="15.75" thickBot="1" x14ac:dyDescent="0.3">
      <c r="A7" s="8">
        <v>5</v>
      </c>
      <c r="B7" s="13">
        <v>3.0911527252557702E-2</v>
      </c>
      <c r="C7" s="37">
        <v>1000000000</v>
      </c>
      <c r="E7" s="9"/>
      <c r="F7" s="7"/>
      <c r="J7" s="9"/>
      <c r="K7" s="7"/>
      <c r="L7" s="9"/>
      <c r="M7">
        <v>2</v>
      </c>
      <c r="N7" s="7">
        <v>7</v>
      </c>
      <c r="O7">
        <v>7</v>
      </c>
      <c r="P7" s="9">
        <f t="shared" si="0"/>
        <v>14</v>
      </c>
      <c r="Q7" s="7">
        <v>37.552723510298499</v>
      </c>
      <c r="R7">
        <v>9.8428765158088503</v>
      </c>
      <c r="S7">
        <f t="shared" si="1"/>
        <v>47.395600026107346</v>
      </c>
      <c r="T7" s="23">
        <f t="shared" si="2"/>
        <v>15.75885029731268</v>
      </c>
      <c r="U7" s="56">
        <f t="shared" si="3"/>
        <v>-0.93233065399878345</v>
      </c>
      <c r="V7" s="57">
        <f t="shared" si="4"/>
        <v>21.072608956531784</v>
      </c>
    </row>
    <row r="8" spans="1:22" ht="15.75" thickBot="1" x14ac:dyDescent="0.3">
      <c r="A8" s="8">
        <v>6</v>
      </c>
      <c r="B8" s="13">
        <v>0.89337261567057702</v>
      </c>
      <c r="D8" s="12">
        <v>4.1625553643825199E-3</v>
      </c>
      <c r="E8" s="9"/>
      <c r="F8" s="7"/>
      <c r="J8" s="9"/>
      <c r="K8" s="7"/>
      <c r="L8" s="9"/>
      <c r="M8">
        <v>2</v>
      </c>
      <c r="N8" s="7">
        <v>7</v>
      </c>
      <c r="O8">
        <v>7</v>
      </c>
      <c r="P8" s="9">
        <f t="shared" si="0"/>
        <v>14</v>
      </c>
      <c r="Q8" s="7">
        <v>24.973821554100098</v>
      </c>
      <c r="R8">
        <v>5.1134699952901599</v>
      </c>
      <c r="S8">
        <f t="shared" si="1"/>
        <v>30.087291549390258</v>
      </c>
      <c r="T8" s="23">
        <f t="shared" si="2"/>
        <v>12.903425925415272</v>
      </c>
      <c r="U8" s="56">
        <f t="shared" si="3"/>
        <v>-10.100507345578063</v>
      </c>
      <c r="V8" s="57">
        <f t="shared" si="4"/>
        <v>14.710637634527153</v>
      </c>
    </row>
    <row r="9" spans="1:22" ht="15.75" thickBot="1" x14ac:dyDescent="0.3">
      <c r="A9" s="8">
        <v>7</v>
      </c>
      <c r="B9" s="13">
        <v>1.4279379311982301E-3</v>
      </c>
      <c r="E9" s="37">
        <v>100</v>
      </c>
      <c r="F9" s="7"/>
      <c r="J9" s="9"/>
      <c r="K9" s="7"/>
      <c r="L9" s="9"/>
      <c r="M9">
        <v>2</v>
      </c>
      <c r="N9" s="7">
        <v>7</v>
      </c>
      <c r="O9">
        <v>7</v>
      </c>
      <c r="P9" s="9">
        <f t="shared" si="0"/>
        <v>14</v>
      </c>
      <c r="Q9" s="7">
        <v>12.2279896220364</v>
      </c>
      <c r="R9">
        <v>4.2890426202622303</v>
      </c>
      <c r="S9">
        <f t="shared" si="1"/>
        <v>16.51703224229863</v>
      </c>
      <c r="T9" s="23">
        <f t="shared" si="2"/>
        <v>7.9047218438760547</v>
      </c>
      <c r="U9" s="56">
        <f t="shared" si="3"/>
        <v>-12.561913018286788</v>
      </c>
      <c r="V9" s="57">
        <f t="shared" si="4"/>
        <v>6.3146868638498237</v>
      </c>
    </row>
    <row r="10" spans="1:22" ht="15.75" thickBot="1" x14ac:dyDescent="0.3">
      <c r="A10" s="8">
        <v>8</v>
      </c>
      <c r="C10" s="37">
        <f>1000000000</f>
        <v>1000000000</v>
      </c>
      <c r="E10" s="12">
        <v>29.643572899999999</v>
      </c>
      <c r="F10" s="7"/>
      <c r="J10" s="9"/>
      <c r="K10" s="7"/>
      <c r="L10" s="9"/>
      <c r="M10">
        <v>2</v>
      </c>
      <c r="N10" s="7">
        <v>7</v>
      </c>
      <c r="O10">
        <v>7</v>
      </c>
      <c r="P10" s="9">
        <f t="shared" si="0"/>
        <v>14</v>
      </c>
      <c r="Q10" s="7">
        <v>65.922432169709097</v>
      </c>
      <c r="R10">
        <v>7.2799367495287495</v>
      </c>
      <c r="S10">
        <f t="shared" si="1"/>
        <v>73.202368919237841</v>
      </c>
      <c r="T10" s="23">
        <f t="shared" si="2"/>
        <v>19.69798042150537</v>
      </c>
      <c r="U10" s="56">
        <f t="shared" si="3"/>
        <v>-5.1550921797433329</v>
      </c>
      <c r="V10" s="57">
        <f t="shared" si="4"/>
        <v>27.158386343582414</v>
      </c>
    </row>
    <row r="11" spans="1:22" ht="15.75" thickBot="1" x14ac:dyDescent="0.3">
      <c r="A11" s="8">
        <v>9</v>
      </c>
      <c r="D11" s="12">
        <v>0.68918382</v>
      </c>
      <c r="E11" s="12">
        <v>99.385903350000007</v>
      </c>
      <c r="F11" s="7"/>
      <c r="J11" s="9"/>
      <c r="K11" s="7"/>
      <c r="L11" s="9"/>
      <c r="M11">
        <v>2</v>
      </c>
      <c r="N11" s="7">
        <v>7</v>
      </c>
      <c r="O11">
        <v>7</v>
      </c>
      <c r="P11" s="9">
        <f t="shared" si="0"/>
        <v>14</v>
      </c>
      <c r="Q11" s="7">
        <v>13.7673900210293</v>
      </c>
      <c r="R11">
        <v>4.3287773475885798</v>
      </c>
      <c r="S11">
        <f t="shared" si="1"/>
        <v>18.096167368617881</v>
      </c>
      <c r="T11" s="23">
        <f t="shared" si="2"/>
        <v>8.7347482333453055</v>
      </c>
      <c r="U11" s="56">
        <f t="shared" si="3"/>
        <v>-12.432810733312337</v>
      </c>
      <c r="V11" s="57">
        <f t="shared" si="4"/>
        <v>7.5929997410252819</v>
      </c>
    </row>
    <row r="12" spans="1:22" ht="15.75" thickBot="1" x14ac:dyDescent="0.3">
      <c r="A12" s="8">
        <v>10</v>
      </c>
      <c r="B12" s="13">
        <f>0.000670087871</f>
        <v>6.7008787099999997E-4</v>
      </c>
      <c r="C12" s="37">
        <f>1000000000</f>
        <v>1000000000</v>
      </c>
      <c r="E12" s="12">
        <f>58.7209392</f>
        <v>58.720939199999997</v>
      </c>
      <c r="F12" s="7"/>
      <c r="J12" s="9"/>
      <c r="K12" s="7"/>
      <c r="L12" s="9"/>
      <c r="M12">
        <v>3</v>
      </c>
      <c r="N12" s="7">
        <v>7</v>
      </c>
      <c r="O12">
        <v>7</v>
      </c>
      <c r="P12" s="9">
        <f t="shared" si="0"/>
        <v>14</v>
      </c>
      <c r="Q12" s="42">
        <v>10.023666855141</v>
      </c>
      <c r="R12">
        <v>8.7542224647674196</v>
      </c>
      <c r="S12">
        <f t="shared" si="1"/>
        <v>18.777889319908418</v>
      </c>
      <c r="T12" s="23">
        <f t="shared" si="2"/>
        <v>8.5132718328452164</v>
      </c>
      <c r="U12" s="56">
        <f t="shared" si="3"/>
        <v>-0.57329649538727612</v>
      </c>
      <c r="V12" s="57">
        <f t="shared" si="4"/>
        <v>10.110718472943869</v>
      </c>
    </row>
    <row r="13" spans="1:22" ht="15.75" thickBot="1" x14ac:dyDescent="0.3">
      <c r="A13" s="3">
        <v>11</v>
      </c>
      <c r="B13" s="13">
        <f>0.000652955321</f>
        <v>6.52955321E-4</v>
      </c>
      <c r="C13" s="5"/>
      <c r="D13" s="12">
        <f>0.0894167715</f>
        <v>8.9416771500000006E-2</v>
      </c>
      <c r="E13" s="12">
        <f>59.5523538</f>
        <v>59.552353799999999</v>
      </c>
      <c r="F13" s="2"/>
      <c r="G13" s="5"/>
      <c r="H13" s="5"/>
      <c r="I13" s="5"/>
      <c r="J13" s="4"/>
      <c r="K13" s="2"/>
      <c r="L13" s="4"/>
      <c r="M13" s="5">
        <v>3</v>
      </c>
      <c r="N13" s="2">
        <v>7</v>
      </c>
      <c r="O13" s="5">
        <v>7</v>
      </c>
      <c r="P13" s="4">
        <f t="shared" si="0"/>
        <v>14</v>
      </c>
      <c r="Q13" s="2">
        <v>10.5862417686344</v>
      </c>
      <c r="R13" s="5">
        <v>4.4546779125238398</v>
      </c>
      <c r="S13" s="43">
        <f t="shared" si="1"/>
        <v>15.04091968115824</v>
      </c>
      <c r="T13" s="23">
        <f t="shared" si="2"/>
        <v>8.8955154385185971</v>
      </c>
      <c r="U13" s="56">
        <f t="shared" si="3"/>
        <v>-10.031435969927802</v>
      </c>
      <c r="V13" s="57">
        <f t="shared" si="4"/>
        <v>7.004039904701278</v>
      </c>
    </row>
    <row r="14" spans="1:22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8">
        <v>1</v>
      </c>
      <c r="N14" s="15">
        <v>7</v>
      </c>
      <c r="O14" s="18">
        <v>7</v>
      </c>
      <c r="P14" s="17">
        <f t="shared" si="0"/>
        <v>14</v>
      </c>
      <c r="Q14" s="15"/>
      <c r="R14" s="18"/>
      <c r="S14" s="18">
        <f t="shared" si="1"/>
        <v>0</v>
      </c>
      <c r="T14" s="39" t="e">
        <f t="shared" si="2"/>
        <v>#NUM!</v>
      </c>
      <c r="U14" s="14" t="e">
        <f t="shared" si="3"/>
        <v>#NUM!</v>
      </c>
      <c r="V14" s="55" t="e">
        <f t="shared" si="4"/>
        <v>#NUM!</v>
      </c>
    </row>
    <row r="15" spans="1:22" ht="15.75" thickBot="1" x14ac:dyDescent="0.3">
      <c r="A15" s="8">
        <v>13</v>
      </c>
      <c r="E15" s="9"/>
      <c r="F15" s="7"/>
      <c r="G15" s="10"/>
      <c r="J15" s="9"/>
      <c r="K15" s="7"/>
      <c r="L15" s="9"/>
      <c r="M15">
        <v>1</v>
      </c>
      <c r="N15" s="7">
        <v>7</v>
      </c>
      <c r="O15">
        <v>7</v>
      </c>
      <c r="P15" s="9">
        <f t="shared" si="0"/>
        <v>14</v>
      </c>
      <c r="Q15" s="7"/>
      <c r="S15">
        <f t="shared" si="1"/>
        <v>0</v>
      </c>
      <c r="T15" s="23" t="e">
        <f t="shared" si="2"/>
        <v>#NUM!</v>
      </c>
      <c r="U15" s="56" t="e">
        <f t="shared" si="3"/>
        <v>#NUM!</v>
      </c>
      <c r="V15" s="57" t="e">
        <f t="shared" si="4"/>
        <v>#NUM!</v>
      </c>
    </row>
    <row r="16" spans="1:22" ht="15.75" thickBot="1" x14ac:dyDescent="0.3">
      <c r="A16" s="8">
        <v>14</v>
      </c>
      <c r="E16" s="9"/>
      <c r="F16" s="7"/>
      <c r="H16" s="10"/>
      <c r="J16" s="9"/>
      <c r="K16" s="7"/>
      <c r="L16" s="9"/>
      <c r="M16">
        <v>1</v>
      </c>
      <c r="N16" s="7">
        <v>7</v>
      </c>
      <c r="O16">
        <v>7</v>
      </c>
      <c r="P16" s="9">
        <f t="shared" si="0"/>
        <v>14</v>
      </c>
      <c r="Q16" s="7"/>
      <c r="S16">
        <f t="shared" si="1"/>
        <v>0</v>
      </c>
      <c r="T16" s="23" t="e">
        <f t="shared" si="2"/>
        <v>#NUM!</v>
      </c>
      <c r="U16" s="56" t="e">
        <f t="shared" si="3"/>
        <v>#NUM!</v>
      </c>
      <c r="V16" s="57" t="e">
        <f t="shared" si="4"/>
        <v>#NUM!</v>
      </c>
    </row>
    <row r="17" spans="1:22" ht="15.75" thickBot="1" x14ac:dyDescent="0.3">
      <c r="A17" s="8">
        <v>15</v>
      </c>
      <c r="E17" s="9"/>
      <c r="F17" s="7"/>
      <c r="I17" s="10"/>
      <c r="J17" s="9"/>
      <c r="K17" s="7"/>
      <c r="L17" s="9"/>
      <c r="M17">
        <v>1</v>
      </c>
      <c r="N17" s="7">
        <v>7</v>
      </c>
      <c r="O17">
        <v>7</v>
      </c>
      <c r="P17" s="9">
        <f t="shared" si="0"/>
        <v>14</v>
      </c>
      <c r="Q17" s="7"/>
      <c r="S17">
        <f t="shared" si="1"/>
        <v>0</v>
      </c>
      <c r="T17" s="23" t="e">
        <f t="shared" si="2"/>
        <v>#NUM!</v>
      </c>
      <c r="U17" s="56" t="e">
        <f t="shared" si="3"/>
        <v>#NUM!</v>
      </c>
      <c r="V17" s="57" t="e">
        <f t="shared" si="4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>
        <v>1</v>
      </c>
      <c r="N18" s="7">
        <v>7</v>
      </c>
      <c r="O18">
        <v>7</v>
      </c>
      <c r="P18" s="9">
        <f t="shared" si="0"/>
        <v>14</v>
      </c>
      <c r="Q18" s="7"/>
      <c r="S18">
        <f t="shared" si="1"/>
        <v>0</v>
      </c>
      <c r="T18" s="23" t="e">
        <f t="shared" si="2"/>
        <v>#NUM!</v>
      </c>
      <c r="U18" s="56" t="e">
        <f t="shared" si="3"/>
        <v>#NUM!</v>
      </c>
      <c r="V18" s="57" t="e">
        <f t="shared" si="4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>
        <v>2</v>
      </c>
      <c r="N19" s="7">
        <v>7</v>
      </c>
      <c r="O19">
        <v>7</v>
      </c>
      <c r="P19" s="9">
        <f t="shared" si="0"/>
        <v>14</v>
      </c>
      <c r="Q19" s="7"/>
      <c r="S19">
        <f t="shared" si="1"/>
        <v>0</v>
      </c>
      <c r="T19" s="23" t="e">
        <f t="shared" si="2"/>
        <v>#NUM!</v>
      </c>
      <c r="U19" s="56" t="e">
        <f t="shared" si="3"/>
        <v>#NUM!</v>
      </c>
      <c r="V19" s="57" t="e">
        <f t="shared" si="4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>
        <v>2</v>
      </c>
      <c r="N20" s="7">
        <v>7</v>
      </c>
      <c r="O20">
        <v>7</v>
      </c>
      <c r="P20" s="9">
        <f t="shared" si="0"/>
        <v>14</v>
      </c>
      <c r="Q20" s="7"/>
      <c r="S20">
        <f t="shared" si="1"/>
        <v>0</v>
      </c>
      <c r="T20" s="23" t="e">
        <f t="shared" si="2"/>
        <v>#NUM!</v>
      </c>
      <c r="U20" s="56" t="e">
        <f t="shared" si="3"/>
        <v>#NUM!</v>
      </c>
      <c r="V20" s="57" t="e">
        <f t="shared" si="4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>
        <v>2</v>
      </c>
      <c r="N21" s="7">
        <v>7</v>
      </c>
      <c r="O21">
        <v>7</v>
      </c>
      <c r="P21" s="9">
        <f t="shared" si="0"/>
        <v>14</v>
      </c>
      <c r="Q21" s="7"/>
      <c r="S21">
        <f t="shared" si="1"/>
        <v>0</v>
      </c>
      <c r="T21" s="23" t="e">
        <f t="shared" si="2"/>
        <v>#NUM!</v>
      </c>
      <c r="U21" s="56" t="e">
        <f t="shared" si="3"/>
        <v>#NUM!</v>
      </c>
      <c r="V21" s="57" t="e">
        <f t="shared" si="4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>
        <v>2</v>
      </c>
      <c r="N22" s="7">
        <v>7</v>
      </c>
      <c r="O22">
        <v>7</v>
      </c>
      <c r="P22" s="9">
        <f t="shared" si="0"/>
        <v>14</v>
      </c>
      <c r="Q22" s="7"/>
      <c r="S22">
        <f t="shared" si="1"/>
        <v>0</v>
      </c>
      <c r="T22" s="23" t="e">
        <f t="shared" si="2"/>
        <v>#NUM!</v>
      </c>
      <c r="U22" s="56" t="e">
        <f t="shared" si="3"/>
        <v>#NUM!</v>
      </c>
      <c r="V22" s="57" t="e">
        <f t="shared" si="4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>
        <v>2</v>
      </c>
      <c r="N23" s="7">
        <v>7</v>
      </c>
      <c r="O23">
        <v>7</v>
      </c>
      <c r="P23" s="9">
        <f t="shared" si="0"/>
        <v>14</v>
      </c>
      <c r="Q23" s="7"/>
      <c r="S23">
        <f t="shared" si="1"/>
        <v>0</v>
      </c>
      <c r="T23" s="23" t="e">
        <f t="shared" si="2"/>
        <v>#NUM!</v>
      </c>
      <c r="U23" s="56" t="e">
        <f t="shared" si="3"/>
        <v>#NUM!</v>
      </c>
      <c r="V23" s="57" t="e">
        <f t="shared" si="4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>
        <v>2</v>
      </c>
      <c r="N24" s="7">
        <v>7</v>
      </c>
      <c r="O24">
        <v>7</v>
      </c>
      <c r="P24" s="9">
        <f t="shared" si="0"/>
        <v>14</v>
      </c>
      <c r="Q24" s="7"/>
      <c r="S24">
        <f t="shared" si="1"/>
        <v>0</v>
      </c>
      <c r="T24" s="23" t="e">
        <f t="shared" si="2"/>
        <v>#NUM!</v>
      </c>
      <c r="U24" s="56" t="e">
        <f t="shared" si="3"/>
        <v>#NUM!</v>
      </c>
      <c r="V24" s="57" t="e">
        <f t="shared" si="4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>
        <v>2</v>
      </c>
      <c r="N25" s="7">
        <v>7</v>
      </c>
      <c r="O25">
        <v>7</v>
      </c>
      <c r="P25" s="9">
        <f t="shared" si="0"/>
        <v>14</v>
      </c>
      <c r="Q25" s="7"/>
      <c r="S25">
        <f t="shared" si="1"/>
        <v>0</v>
      </c>
      <c r="T25" s="23" t="e">
        <f t="shared" si="2"/>
        <v>#NUM!</v>
      </c>
      <c r="U25" s="56" t="e">
        <f t="shared" si="3"/>
        <v>#NUM!</v>
      </c>
      <c r="V25" s="57" t="e">
        <f t="shared" si="4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>
        <v>2</v>
      </c>
      <c r="N26" s="7">
        <v>7</v>
      </c>
      <c r="O26">
        <v>7</v>
      </c>
      <c r="P26" s="9">
        <f t="shared" si="0"/>
        <v>14</v>
      </c>
      <c r="Q26" s="7"/>
      <c r="S26">
        <f t="shared" si="1"/>
        <v>0</v>
      </c>
      <c r="T26" s="23" t="e">
        <f t="shared" si="2"/>
        <v>#NUM!</v>
      </c>
      <c r="U26" s="56" t="e">
        <f t="shared" si="3"/>
        <v>#NUM!</v>
      </c>
      <c r="V26" s="57" t="e">
        <f t="shared" si="4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>
        <v>2</v>
      </c>
      <c r="N27" s="7">
        <v>7</v>
      </c>
      <c r="O27">
        <v>7</v>
      </c>
      <c r="P27" s="9">
        <f t="shared" si="0"/>
        <v>14</v>
      </c>
      <c r="Q27" s="7"/>
      <c r="S27">
        <f t="shared" si="1"/>
        <v>0</v>
      </c>
      <c r="T27" s="23" t="e">
        <f t="shared" si="2"/>
        <v>#NUM!</v>
      </c>
      <c r="U27" s="56" t="e">
        <f t="shared" si="3"/>
        <v>#NUM!</v>
      </c>
      <c r="V27" s="57" t="e">
        <f t="shared" si="4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>
        <v>2</v>
      </c>
      <c r="N28" s="7">
        <v>7</v>
      </c>
      <c r="O28">
        <v>7</v>
      </c>
      <c r="P28" s="9">
        <f t="shared" si="0"/>
        <v>14</v>
      </c>
      <c r="Q28" s="7"/>
      <c r="S28">
        <f t="shared" si="1"/>
        <v>0</v>
      </c>
      <c r="T28" s="23" t="e">
        <f t="shared" si="2"/>
        <v>#NUM!</v>
      </c>
      <c r="U28" s="56" t="e">
        <f t="shared" si="3"/>
        <v>#NUM!</v>
      </c>
      <c r="V28" s="57" t="e">
        <f t="shared" si="4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>
        <v>3</v>
      </c>
      <c r="N29" s="7">
        <v>7</v>
      </c>
      <c r="O29">
        <v>7</v>
      </c>
      <c r="P29" s="9">
        <f t="shared" si="0"/>
        <v>14</v>
      </c>
      <c r="Q29" s="7"/>
      <c r="S29">
        <f t="shared" si="1"/>
        <v>0</v>
      </c>
      <c r="T29" s="23" t="e">
        <f t="shared" si="2"/>
        <v>#NUM!</v>
      </c>
      <c r="U29" s="56" t="e">
        <f t="shared" si="3"/>
        <v>#NUM!</v>
      </c>
      <c r="V29" s="57" t="e">
        <f t="shared" si="4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>
        <v>3</v>
      </c>
      <c r="N30" s="7">
        <v>7</v>
      </c>
      <c r="O30">
        <v>7</v>
      </c>
      <c r="P30" s="9">
        <f t="shared" si="0"/>
        <v>14</v>
      </c>
      <c r="Q30" s="7"/>
      <c r="S30">
        <f t="shared" si="1"/>
        <v>0</v>
      </c>
      <c r="T30" s="23" t="e">
        <f t="shared" si="2"/>
        <v>#NUM!</v>
      </c>
      <c r="U30" s="56" t="e">
        <f t="shared" si="3"/>
        <v>#NUM!</v>
      </c>
      <c r="V30" s="57" t="e">
        <f t="shared" si="4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>
        <v>3</v>
      </c>
      <c r="N31" s="7">
        <v>7</v>
      </c>
      <c r="O31">
        <v>7</v>
      </c>
      <c r="P31" s="9">
        <f t="shared" si="0"/>
        <v>14</v>
      </c>
      <c r="Q31" s="7"/>
      <c r="S31">
        <f t="shared" si="1"/>
        <v>0</v>
      </c>
      <c r="T31" s="23" t="e">
        <f t="shared" si="2"/>
        <v>#NUM!</v>
      </c>
      <c r="U31" s="56" t="e">
        <f t="shared" si="3"/>
        <v>#NUM!</v>
      </c>
      <c r="V31" s="57" t="e">
        <f t="shared" si="4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>
        <v>3</v>
      </c>
      <c r="N32" s="7">
        <v>7</v>
      </c>
      <c r="O32">
        <v>7</v>
      </c>
      <c r="P32" s="9">
        <f t="shared" si="0"/>
        <v>14</v>
      </c>
      <c r="Q32" s="7"/>
      <c r="S32">
        <f t="shared" si="1"/>
        <v>0</v>
      </c>
      <c r="T32" s="23" t="e">
        <f t="shared" si="2"/>
        <v>#NUM!</v>
      </c>
      <c r="U32" s="56" t="e">
        <f t="shared" si="3"/>
        <v>#NUM!</v>
      </c>
      <c r="V32" s="57" t="e">
        <f t="shared" si="4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>
        <v>3</v>
      </c>
      <c r="N33" s="7">
        <v>7</v>
      </c>
      <c r="O33">
        <v>7</v>
      </c>
      <c r="P33" s="9">
        <f t="shared" si="0"/>
        <v>14</v>
      </c>
      <c r="Q33" s="7"/>
      <c r="S33">
        <f t="shared" si="1"/>
        <v>0</v>
      </c>
      <c r="T33" s="23" t="e">
        <f t="shared" si="2"/>
        <v>#NUM!</v>
      </c>
      <c r="U33" s="56" t="e">
        <f t="shared" si="3"/>
        <v>#NUM!</v>
      </c>
      <c r="V33" s="57" t="e">
        <f t="shared" si="4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>
        <v>3</v>
      </c>
      <c r="N34" s="7">
        <v>7</v>
      </c>
      <c r="O34">
        <v>7</v>
      </c>
      <c r="P34" s="9">
        <f t="shared" si="0"/>
        <v>14</v>
      </c>
      <c r="Q34" s="7"/>
      <c r="S34">
        <f t="shared" si="1"/>
        <v>0</v>
      </c>
      <c r="T34" s="23" t="e">
        <f t="shared" si="2"/>
        <v>#NUM!</v>
      </c>
      <c r="U34" s="56" t="e">
        <f t="shared" si="3"/>
        <v>#NUM!</v>
      </c>
      <c r="V34" s="57" t="e">
        <f t="shared" si="4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>
        <v>3</v>
      </c>
      <c r="N35" s="7">
        <v>7</v>
      </c>
      <c r="O35">
        <v>7</v>
      </c>
      <c r="P35" s="9">
        <f t="shared" si="0"/>
        <v>14</v>
      </c>
      <c r="Q35" s="7"/>
      <c r="S35">
        <f t="shared" si="1"/>
        <v>0</v>
      </c>
      <c r="T35" s="23" t="e">
        <f t="shared" si="2"/>
        <v>#NUM!</v>
      </c>
      <c r="U35" s="56" t="e">
        <f t="shared" si="3"/>
        <v>#NUM!</v>
      </c>
      <c r="V35" s="57" t="e">
        <f t="shared" si="4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>
        <v>3</v>
      </c>
      <c r="N36" s="7">
        <v>7</v>
      </c>
      <c r="O36">
        <v>7</v>
      </c>
      <c r="P36" s="9">
        <f t="shared" si="0"/>
        <v>14</v>
      </c>
      <c r="Q36" s="7"/>
      <c r="S36">
        <f t="shared" si="1"/>
        <v>0</v>
      </c>
      <c r="T36" s="23" t="e">
        <f t="shared" si="2"/>
        <v>#NUM!</v>
      </c>
      <c r="U36" s="56" t="e">
        <f t="shared" si="3"/>
        <v>#NUM!</v>
      </c>
      <c r="V36" s="57" t="e">
        <f t="shared" si="4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>
        <v>3</v>
      </c>
      <c r="N37" s="7">
        <v>7</v>
      </c>
      <c r="O37">
        <v>7</v>
      </c>
      <c r="P37" s="9">
        <f t="shared" si="0"/>
        <v>14</v>
      </c>
      <c r="Q37" s="7"/>
      <c r="S37">
        <f t="shared" si="1"/>
        <v>0</v>
      </c>
      <c r="T37" s="23" t="e">
        <f t="shared" si="2"/>
        <v>#NUM!</v>
      </c>
      <c r="U37" s="56" t="e">
        <f t="shared" si="3"/>
        <v>#NUM!</v>
      </c>
      <c r="V37" s="57" t="e">
        <f t="shared" si="4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>
        <v>3</v>
      </c>
      <c r="N38" s="7">
        <v>7</v>
      </c>
      <c r="O38">
        <v>7</v>
      </c>
      <c r="P38" s="9">
        <f t="shared" si="0"/>
        <v>14</v>
      </c>
      <c r="Q38" s="7"/>
      <c r="S38">
        <f t="shared" si="1"/>
        <v>0</v>
      </c>
      <c r="T38" s="23" t="e">
        <f t="shared" si="2"/>
        <v>#NUM!</v>
      </c>
      <c r="U38" s="56" t="e">
        <f t="shared" si="3"/>
        <v>#NUM!</v>
      </c>
      <c r="V38" s="57" t="e">
        <f t="shared" si="4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>
        <v>4</v>
      </c>
      <c r="N39" s="7">
        <v>7</v>
      </c>
      <c r="O39">
        <v>7</v>
      </c>
      <c r="P39" s="9">
        <f t="shared" si="0"/>
        <v>14</v>
      </c>
      <c r="Q39" s="7"/>
      <c r="S39">
        <f t="shared" si="1"/>
        <v>0</v>
      </c>
      <c r="T39" s="23" t="e">
        <f t="shared" si="2"/>
        <v>#NUM!</v>
      </c>
      <c r="U39" s="56" t="e">
        <f t="shared" si="3"/>
        <v>#NUM!</v>
      </c>
      <c r="V39" s="57" t="e">
        <f t="shared" si="4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>
        <v>4</v>
      </c>
      <c r="N40" s="7">
        <v>7</v>
      </c>
      <c r="O40">
        <v>7</v>
      </c>
      <c r="P40" s="9">
        <f t="shared" si="0"/>
        <v>14</v>
      </c>
      <c r="Q40" s="7"/>
      <c r="S40">
        <f t="shared" si="1"/>
        <v>0</v>
      </c>
      <c r="T40" s="23" t="e">
        <f t="shared" si="2"/>
        <v>#NUM!</v>
      </c>
      <c r="U40" s="56" t="e">
        <f t="shared" si="3"/>
        <v>#NUM!</v>
      </c>
      <c r="V40" s="57" t="e">
        <f t="shared" si="4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>
        <v>4</v>
      </c>
      <c r="N41" s="7">
        <v>7</v>
      </c>
      <c r="O41">
        <v>7</v>
      </c>
      <c r="P41" s="9">
        <f t="shared" si="0"/>
        <v>14</v>
      </c>
      <c r="Q41" s="7"/>
      <c r="S41">
        <f t="shared" si="1"/>
        <v>0</v>
      </c>
      <c r="T41" s="23" t="e">
        <f t="shared" si="2"/>
        <v>#NUM!</v>
      </c>
      <c r="U41" s="56" t="e">
        <f t="shared" si="3"/>
        <v>#NUM!</v>
      </c>
      <c r="V41" s="57" t="e">
        <f t="shared" si="4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>
        <v>4</v>
      </c>
      <c r="N42" s="7">
        <v>7</v>
      </c>
      <c r="O42">
        <v>7</v>
      </c>
      <c r="P42" s="9">
        <f t="shared" si="0"/>
        <v>14</v>
      </c>
      <c r="Q42" s="7"/>
      <c r="S42">
        <f t="shared" si="1"/>
        <v>0</v>
      </c>
      <c r="T42" s="23" t="e">
        <f t="shared" si="2"/>
        <v>#NUM!</v>
      </c>
      <c r="U42" s="56" t="e">
        <f t="shared" si="3"/>
        <v>#NUM!</v>
      </c>
      <c r="V42" s="57" t="e">
        <f t="shared" si="4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>
        <v>4</v>
      </c>
      <c r="N43" s="7">
        <v>7</v>
      </c>
      <c r="O43">
        <v>7</v>
      </c>
      <c r="P43" s="9">
        <f t="shared" si="0"/>
        <v>14</v>
      </c>
      <c r="Q43" s="7"/>
      <c r="S43">
        <f t="shared" si="1"/>
        <v>0</v>
      </c>
      <c r="T43" s="23" t="e">
        <f t="shared" si="2"/>
        <v>#NUM!</v>
      </c>
      <c r="U43" s="56" t="e">
        <f t="shared" si="3"/>
        <v>#NUM!</v>
      </c>
      <c r="V43" s="57" t="e">
        <f t="shared" si="4"/>
        <v>#NUM!</v>
      </c>
    </row>
    <row r="44" spans="1:22" ht="15.75" thickBot="1" x14ac:dyDescent="0.3">
      <c r="A44" s="3">
        <v>42</v>
      </c>
      <c r="B44" s="5"/>
      <c r="C44" s="5"/>
      <c r="D44" s="5"/>
      <c r="E44" s="4"/>
      <c r="F44" s="10"/>
      <c r="G44" s="10"/>
      <c r="H44" s="10"/>
      <c r="I44" s="10"/>
      <c r="J44" s="10"/>
      <c r="K44" s="2"/>
      <c r="L44" s="4"/>
      <c r="M44">
        <v>5</v>
      </c>
      <c r="N44" s="7">
        <v>7</v>
      </c>
      <c r="O44">
        <v>7</v>
      </c>
      <c r="P44" s="9">
        <f t="shared" si="0"/>
        <v>14</v>
      </c>
      <c r="Q44" s="2"/>
      <c r="R44" s="5"/>
      <c r="S44" s="5">
        <f t="shared" si="1"/>
        <v>0</v>
      </c>
      <c r="T44" s="23" t="e">
        <f t="shared" si="2"/>
        <v>#NUM!</v>
      </c>
      <c r="U44" s="56" t="e">
        <f t="shared" si="3"/>
        <v>#NUM!</v>
      </c>
      <c r="V44" s="57" t="e">
        <f t="shared" si="4"/>
        <v>#NUM!</v>
      </c>
    </row>
    <row r="45" spans="1:22" ht="15.75" thickBot="1" x14ac:dyDescent="0.3">
      <c r="A45" s="8">
        <v>43</v>
      </c>
      <c r="E45" s="9"/>
      <c r="F45" s="7"/>
      <c r="J45" s="9"/>
      <c r="K45" s="20"/>
      <c r="L45" s="9"/>
      <c r="M45" s="18">
        <v>1</v>
      </c>
      <c r="N45" s="15">
        <v>7</v>
      </c>
      <c r="O45" s="18">
        <v>7</v>
      </c>
      <c r="P45" s="17">
        <f t="shared" si="0"/>
        <v>14</v>
      </c>
      <c r="Q45" s="7"/>
      <c r="S45">
        <f t="shared" si="1"/>
        <v>0</v>
      </c>
      <c r="T45" s="39" t="e">
        <f t="shared" si="2"/>
        <v>#NUM!</v>
      </c>
      <c r="U45" s="14" t="e">
        <f t="shared" si="3"/>
        <v>#NUM!</v>
      </c>
      <c r="V45" s="55" t="e">
        <f t="shared" si="4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>
        <v>1</v>
      </c>
      <c r="N46" s="7">
        <v>7</v>
      </c>
      <c r="O46">
        <v>7</v>
      </c>
      <c r="P46" s="9">
        <f t="shared" si="0"/>
        <v>14</v>
      </c>
      <c r="Q46" s="7"/>
      <c r="S46">
        <f t="shared" si="1"/>
        <v>0</v>
      </c>
      <c r="T46" s="23" t="e">
        <f t="shared" si="2"/>
        <v>#NUM!</v>
      </c>
      <c r="U46" s="56" t="e">
        <f t="shared" si="3"/>
        <v>#NUM!</v>
      </c>
      <c r="V46" s="57" t="e">
        <f t="shared" si="4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5">
        <v>2</v>
      </c>
      <c r="N47" s="2">
        <v>7</v>
      </c>
      <c r="O47" s="5">
        <v>7</v>
      </c>
      <c r="P47" s="4">
        <f t="shared" si="0"/>
        <v>14</v>
      </c>
      <c r="Q47" s="2"/>
      <c r="R47" s="5"/>
      <c r="S47" s="5">
        <f t="shared" si="1"/>
        <v>0</v>
      </c>
      <c r="T47" s="24" t="e">
        <f t="shared" si="2"/>
        <v>#NUM!</v>
      </c>
      <c r="U47" s="1" t="e">
        <f t="shared" si="3"/>
        <v>#NUM!</v>
      </c>
      <c r="V47" s="58" t="e">
        <f t="shared" si="4"/>
        <v>#NUM!</v>
      </c>
    </row>
  </sheetData>
  <mergeCells count="5">
    <mergeCell ref="Q1:V1"/>
    <mergeCell ref="B1:E1"/>
    <mergeCell ref="F1:J1"/>
    <mergeCell ref="K1:L1"/>
    <mergeCell ref="N1:P1"/>
  </mergeCells>
  <conditionalFormatting sqref="Q3:Q1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Q4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44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5:Q4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S4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5:R47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4:S4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5:S47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35" priority="6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34" priority="3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33" priority="5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32" priority="2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31" priority="4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30" priority="1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29" priority="9" bottom="1" rank="1"/>
  </conditionalFormatting>
  <conditionalFormatting sqref="U3:U13">
    <cfRule type="top10" dxfId="28" priority="8" bottom="1" rank="1"/>
  </conditionalFormatting>
  <conditionalFormatting sqref="V3:V13">
    <cfRule type="top10" dxfId="27" priority="7" bottom="1" rank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1A0E-C25E-4223-97E1-E3FB8AFB84D2}">
  <dimension ref="A1:V47"/>
  <sheetViews>
    <sheetView topLeftCell="A2" zoomScale="85" zoomScaleNormal="85" workbookViewId="0">
      <selection activeCell="C33" sqref="C33"/>
    </sheetView>
  </sheetViews>
  <sheetFormatPr defaultRowHeight="15" x14ac:dyDescent="0.25"/>
  <cols>
    <col min="2" max="2" width="15.7109375" bestFit="1" customWidth="1"/>
    <col min="3" max="3" width="14.42578125" bestFit="1" customWidth="1"/>
  </cols>
  <sheetData>
    <row r="1" spans="1:22" ht="15.75" thickBot="1" x14ac:dyDescent="0.3">
      <c r="A1" s="16">
        <v>308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5"/>
      <c r="N1" s="50" t="s">
        <v>15</v>
      </c>
      <c r="O1" s="51"/>
      <c r="P1" s="52"/>
      <c r="Q1" s="50" t="s">
        <v>14</v>
      </c>
      <c r="R1" s="51"/>
      <c r="S1" s="51"/>
      <c r="T1" s="51"/>
      <c r="U1" s="51"/>
      <c r="V1" s="51"/>
    </row>
    <row r="2" spans="1:22" ht="15.75" thickBot="1" x14ac:dyDescent="0.3">
      <c r="A2" s="16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 t="s">
        <v>16</v>
      </c>
      <c r="N2" s="25" t="s">
        <v>23</v>
      </c>
      <c r="O2" s="26" t="s">
        <v>24</v>
      </c>
      <c r="P2" s="27" t="s">
        <v>2</v>
      </c>
      <c r="Q2" s="16" t="s">
        <v>20</v>
      </c>
      <c r="R2" s="16" t="s">
        <v>21</v>
      </c>
      <c r="S2" s="16" t="s">
        <v>1</v>
      </c>
      <c r="T2" s="15" t="s">
        <v>26</v>
      </c>
      <c r="U2" s="18" t="s">
        <v>27</v>
      </c>
      <c r="V2" s="17" t="s">
        <v>0</v>
      </c>
    </row>
    <row r="3" spans="1:22" ht="15.75" thickBot="1" x14ac:dyDescent="0.3">
      <c r="A3" s="16">
        <v>1</v>
      </c>
      <c r="B3" s="13">
        <v>2.575E-3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8">
        <v>1</v>
      </c>
      <c r="N3" s="15">
        <v>7</v>
      </c>
      <c r="O3" s="18">
        <v>7</v>
      </c>
      <c r="P3" s="17">
        <f>O3+N3</f>
        <v>14</v>
      </c>
      <c r="Q3" s="15">
        <v>17.6171974812424</v>
      </c>
      <c r="R3" s="18">
        <v>5.1645784372448507</v>
      </c>
      <c r="S3" s="18">
        <f>Q3+R3</f>
        <v>22.781775918487249</v>
      </c>
      <c r="T3" s="39">
        <f>N3*LN(Q3/N3)+2*M3</f>
        <v>8.4607578386711459</v>
      </c>
      <c r="U3" s="14">
        <f>P3*LN(R3/P3)+2*M3</f>
        <v>-11.961273892926444</v>
      </c>
      <c r="V3" s="55">
        <f>P3*LN(S3/P3)+2*M3</f>
        <v>8.8166501887733073</v>
      </c>
    </row>
    <row r="4" spans="1:22" ht="15.75" thickBot="1" x14ac:dyDescent="0.3">
      <c r="A4" s="8">
        <v>2</v>
      </c>
      <c r="C4" s="12">
        <v>650000076</v>
      </c>
      <c r="E4" s="9"/>
      <c r="F4" s="7"/>
      <c r="J4" s="9"/>
      <c r="K4" s="7"/>
      <c r="L4" s="9"/>
      <c r="M4">
        <v>1</v>
      </c>
      <c r="N4" s="7">
        <v>7</v>
      </c>
      <c r="O4">
        <v>7</v>
      </c>
      <c r="P4" s="9">
        <f t="shared" ref="P4:P47" si="0">O4+N4</f>
        <v>14</v>
      </c>
      <c r="Q4" s="7">
        <v>31.378043557228299</v>
      </c>
      <c r="R4">
        <v>5.72883315502387</v>
      </c>
      <c r="S4">
        <f t="shared" ref="S4:S13" si="1">Q4+R4</f>
        <v>37.106876712252166</v>
      </c>
      <c r="T4" s="23">
        <f t="shared" ref="T4:T47" si="2">N4*LN(Q4/N4)+2*M4</f>
        <v>12.501387746499642</v>
      </c>
      <c r="U4" s="56">
        <f t="shared" ref="U4:U47" si="3">P4*LN(R4/P4)+2*M4</f>
        <v>-10.509636404892277</v>
      </c>
      <c r="V4" s="57">
        <f t="shared" ref="V4:V47" si="4">P4*LN(S4/P4)+2*M4</f>
        <v>15.646429705260827</v>
      </c>
    </row>
    <row r="5" spans="1:22" ht="15.75" thickBot="1" x14ac:dyDescent="0.3">
      <c r="A5" s="8">
        <v>3</v>
      </c>
      <c r="D5" s="12">
        <v>6.4748045427768394E-2</v>
      </c>
      <c r="E5" s="9"/>
      <c r="F5" s="7"/>
      <c r="J5" s="9"/>
      <c r="K5" s="7"/>
      <c r="L5" s="9"/>
      <c r="M5">
        <v>1</v>
      </c>
      <c r="N5" s="7">
        <v>7</v>
      </c>
      <c r="O5">
        <v>7</v>
      </c>
      <c r="P5" s="9">
        <f t="shared" si="0"/>
        <v>14</v>
      </c>
      <c r="Q5" s="7">
        <v>31.158172537137101</v>
      </c>
      <c r="R5">
        <v>3.8838992960238201</v>
      </c>
      <c r="S5">
        <f t="shared" si="1"/>
        <v>35.042071833160918</v>
      </c>
      <c r="T5" s="23">
        <f t="shared" si="2"/>
        <v>12.452164957572462</v>
      </c>
      <c r="U5" s="56">
        <f t="shared" si="3"/>
        <v>-15.951047903957743</v>
      </c>
      <c r="V5" s="57">
        <f t="shared" si="4"/>
        <v>14.84488887309128</v>
      </c>
    </row>
    <row r="6" spans="1:22" ht="15.75" thickBot="1" x14ac:dyDescent="0.3">
      <c r="A6" s="8">
        <v>4</v>
      </c>
      <c r="E6" s="12">
        <v>16.595956357645299</v>
      </c>
      <c r="F6" s="7"/>
      <c r="J6" s="9"/>
      <c r="K6" s="7"/>
      <c r="L6" s="9"/>
      <c r="M6">
        <v>1</v>
      </c>
      <c r="N6" s="7">
        <v>7</v>
      </c>
      <c r="O6">
        <v>7</v>
      </c>
      <c r="P6" s="9">
        <f t="shared" si="0"/>
        <v>14</v>
      </c>
      <c r="Q6" s="7">
        <v>26.4949266708694</v>
      </c>
      <c r="R6">
        <v>3.1686186290620899</v>
      </c>
      <c r="S6">
        <f t="shared" si="1"/>
        <v>29.663545299931492</v>
      </c>
      <c r="T6" s="23">
        <f t="shared" si="2"/>
        <v>11.317301834584649</v>
      </c>
      <c r="U6" s="56">
        <f t="shared" si="3"/>
        <v>-18.800662405620635</v>
      </c>
      <c r="V6" s="57">
        <f t="shared" si="4"/>
        <v>12.512061438259858</v>
      </c>
    </row>
    <row r="7" spans="1:22" ht="15.75" thickBot="1" x14ac:dyDescent="0.3">
      <c r="A7" s="8">
        <v>5</v>
      </c>
      <c r="B7" s="13">
        <v>2.6856572841609601E-3</v>
      </c>
      <c r="C7" s="12">
        <v>64014398</v>
      </c>
      <c r="E7" s="9"/>
      <c r="F7" s="7"/>
      <c r="J7" s="9"/>
      <c r="K7" s="7"/>
      <c r="L7" s="9"/>
      <c r="M7">
        <v>2</v>
      </c>
      <c r="N7" s="7">
        <v>7</v>
      </c>
      <c r="O7">
        <v>7</v>
      </c>
      <c r="P7" s="9">
        <f t="shared" si="0"/>
        <v>14</v>
      </c>
      <c r="Q7" s="7">
        <v>14.8825531017846</v>
      </c>
      <c r="R7">
        <v>0.61537323943313904</v>
      </c>
      <c r="S7">
        <f t="shared" si="1"/>
        <v>15.497926341217738</v>
      </c>
      <c r="T7" s="23">
        <f t="shared" si="2"/>
        <v>9.2799561153680266</v>
      </c>
      <c r="U7" s="56">
        <f t="shared" si="3"/>
        <v>-39.744170840845655</v>
      </c>
      <c r="V7" s="57">
        <f t="shared" si="4"/>
        <v>5.4230846129141721</v>
      </c>
    </row>
    <row r="8" spans="1:22" ht="15.75" thickBot="1" x14ac:dyDescent="0.3">
      <c r="A8" s="8">
        <v>6</v>
      </c>
      <c r="B8" s="13">
        <v>4.12075012599701E-3</v>
      </c>
      <c r="D8" s="12">
        <v>6.0087876011857598E-3</v>
      </c>
      <c r="E8" s="9"/>
      <c r="F8" s="7"/>
      <c r="J8" s="9"/>
      <c r="K8" s="7"/>
      <c r="L8" s="9"/>
      <c r="M8">
        <v>2</v>
      </c>
      <c r="N8" s="7">
        <v>7</v>
      </c>
      <c r="O8">
        <v>7</v>
      </c>
      <c r="P8" s="9">
        <f t="shared" si="0"/>
        <v>14</v>
      </c>
      <c r="Q8" s="7">
        <v>14.3528215695351</v>
      </c>
      <c r="R8">
        <v>4.7177303202540299</v>
      </c>
      <c r="S8">
        <f t="shared" si="1"/>
        <v>19.07055188978913</v>
      </c>
      <c r="T8" s="23">
        <f t="shared" si="2"/>
        <v>9.026254792137987</v>
      </c>
      <c r="U8" s="56">
        <f t="shared" si="3"/>
        <v>-11.228213140323318</v>
      </c>
      <c r="V8" s="57">
        <f t="shared" si="4"/>
        <v>8.3272324170248986</v>
      </c>
    </row>
    <row r="9" spans="1:22" ht="15.75" thickBot="1" x14ac:dyDescent="0.3">
      <c r="A9" s="8">
        <v>7</v>
      </c>
      <c r="B9" s="13">
        <v>1.8699600020230501E-4</v>
      </c>
      <c r="E9" s="12">
        <v>36.804452551040299</v>
      </c>
      <c r="F9" s="7"/>
      <c r="J9" s="9"/>
      <c r="K9" s="7"/>
      <c r="L9" s="9"/>
      <c r="M9">
        <v>2</v>
      </c>
      <c r="N9" s="7">
        <v>7</v>
      </c>
      <c r="O9">
        <v>7</v>
      </c>
      <c r="P9" s="9">
        <f t="shared" si="0"/>
        <v>14</v>
      </c>
      <c r="Q9" s="23">
        <v>2.7606306954011401</v>
      </c>
      <c r="R9" s="21">
        <v>3.4210153552941001</v>
      </c>
      <c r="S9">
        <f t="shared" si="1"/>
        <v>6.1816460506952406</v>
      </c>
      <c r="T9" s="23">
        <f t="shared" si="2"/>
        <v>-2.5131568782338363</v>
      </c>
      <c r="U9" s="56">
        <f t="shared" si="3"/>
        <v>-15.727679091263177</v>
      </c>
      <c r="V9" s="57">
        <f t="shared" si="4"/>
        <v>-7.4446183931193843</v>
      </c>
    </row>
    <row r="10" spans="1:22" ht="15.75" thickBot="1" x14ac:dyDescent="0.3">
      <c r="A10" s="8">
        <v>8</v>
      </c>
      <c r="C10" s="37">
        <f>1000000000</f>
        <v>1000000000</v>
      </c>
      <c r="E10" s="12">
        <f>49.7772855</f>
        <v>49.777285499999998</v>
      </c>
      <c r="F10" s="7"/>
      <c r="J10" s="9"/>
      <c r="K10" s="7"/>
      <c r="L10" s="9"/>
      <c r="M10">
        <v>2</v>
      </c>
      <c r="N10" s="7">
        <v>7</v>
      </c>
      <c r="O10">
        <v>7</v>
      </c>
      <c r="P10" s="9">
        <f t="shared" si="0"/>
        <v>14</v>
      </c>
      <c r="Q10" s="23">
        <v>2.1820676897915199</v>
      </c>
      <c r="R10" s="21">
        <v>6.831795112324011</v>
      </c>
      <c r="S10">
        <f t="shared" si="1"/>
        <v>9.0138628021155309</v>
      </c>
      <c r="T10" s="23">
        <f t="shared" si="2"/>
        <v>-4.1594606815608763</v>
      </c>
      <c r="U10" s="56">
        <f t="shared" si="3"/>
        <v>-6.0445780818965993</v>
      </c>
      <c r="V10" s="57">
        <f t="shared" si="4"/>
        <v>-2.1641107639389094</v>
      </c>
    </row>
    <row r="11" spans="1:22" ht="15.75" thickBot="1" x14ac:dyDescent="0.3">
      <c r="A11" s="8">
        <v>9</v>
      </c>
      <c r="D11" s="12">
        <v>9.207717E-2</v>
      </c>
      <c r="E11" s="12">
        <v>51.753312080000001</v>
      </c>
      <c r="F11" s="7"/>
      <c r="J11" s="9"/>
      <c r="K11" s="7"/>
      <c r="L11" s="9"/>
      <c r="M11">
        <v>2</v>
      </c>
      <c r="N11" s="7">
        <v>7</v>
      </c>
      <c r="O11">
        <v>7</v>
      </c>
      <c r="P11" s="9">
        <f t="shared" si="0"/>
        <v>14</v>
      </c>
      <c r="Q11" s="23">
        <v>2.6925686227557102</v>
      </c>
      <c r="R11" s="21">
        <v>3.2251404789898901</v>
      </c>
      <c r="S11">
        <f t="shared" si="1"/>
        <v>5.9177091017456007</v>
      </c>
      <c r="T11" s="23">
        <f t="shared" si="2"/>
        <v>-2.6879017289002665</v>
      </c>
      <c r="U11" s="56">
        <f t="shared" si="3"/>
        <v>-16.553131493152925</v>
      </c>
      <c r="V11" s="57">
        <f t="shared" si="4"/>
        <v>-8.0555110433854189</v>
      </c>
    </row>
    <row r="12" spans="1:22" ht="15.75" thickBot="1" x14ac:dyDescent="0.3">
      <c r="A12" s="8">
        <v>10</v>
      </c>
      <c r="B12" s="13">
        <f>0.0000953872628</f>
        <v>9.5387262799999996E-5</v>
      </c>
      <c r="C12" s="12">
        <f>997225207</f>
        <v>997225207</v>
      </c>
      <c r="E12" s="12">
        <f>53.1665265</f>
        <v>53.166526500000003</v>
      </c>
      <c r="F12" s="7"/>
      <c r="J12" s="9"/>
      <c r="K12" s="7"/>
      <c r="L12" s="9"/>
      <c r="M12">
        <v>3</v>
      </c>
      <c r="N12" s="7">
        <v>7</v>
      </c>
      <c r="O12">
        <v>7</v>
      </c>
      <c r="P12" s="9">
        <f t="shared" si="0"/>
        <v>14</v>
      </c>
      <c r="Q12" s="23">
        <v>2.1356731501008701</v>
      </c>
      <c r="R12" s="21">
        <v>6.8264417222780098</v>
      </c>
      <c r="S12">
        <f t="shared" si="1"/>
        <v>8.9621148723788799</v>
      </c>
      <c r="T12" s="23">
        <f t="shared" si="2"/>
        <v>-2.3098978149723077</v>
      </c>
      <c r="U12" s="56">
        <f t="shared" si="3"/>
        <v>-4.0555527729038801</v>
      </c>
      <c r="V12" s="57">
        <f t="shared" si="4"/>
        <v>-0.24471533863171491</v>
      </c>
    </row>
    <row r="13" spans="1:22" ht="15.75" thickBot="1" x14ac:dyDescent="0.3">
      <c r="A13" s="3">
        <v>11</v>
      </c>
      <c r="B13" s="13">
        <f>0.000124106248</f>
        <v>1.2410624800000001E-4</v>
      </c>
      <c r="C13" s="5"/>
      <c r="D13" s="12">
        <f>0.0629274034</f>
        <v>6.2927403399999998E-2</v>
      </c>
      <c r="E13" s="12">
        <f>43.7954514</f>
        <v>43.795451399999997</v>
      </c>
      <c r="F13" s="2"/>
      <c r="G13" s="5"/>
      <c r="H13" s="5"/>
      <c r="I13" s="5"/>
      <c r="J13" s="4"/>
      <c r="K13" s="2"/>
      <c r="L13" s="4"/>
      <c r="M13" s="5">
        <v>3</v>
      </c>
      <c r="N13" s="2">
        <v>7</v>
      </c>
      <c r="O13" s="5">
        <v>7</v>
      </c>
      <c r="P13" s="4">
        <f t="shared" si="0"/>
        <v>14</v>
      </c>
      <c r="Q13" s="23">
        <v>2.617474740329</v>
      </c>
      <c r="R13" s="21">
        <v>3.3172004648205702</v>
      </c>
      <c r="S13">
        <f t="shared" si="1"/>
        <v>5.9346752051495706</v>
      </c>
      <c r="T13" s="23">
        <f t="shared" si="2"/>
        <v>-0.88590094950400999</v>
      </c>
      <c r="U13" s="56">
        <f t="shared" si="3"/>
        <v>-14.159105902543772</v>
      </c>
      <c r="V13" s="57">
        <f t="shared" si="4"/>
        <v>-6.0154303973753969</v>
      </c>
    </row>
    <row r="14" spans="1:22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8">
        <v>1</v>
      </c>
      <c r="N14" s="15">
        <v>7</v>
      </c>
      <c r="O14" s="18">
        <v>7</v>
      </c>
      <c r="P14" s="17">
        <f t="shared" si="0"/>
        <v>14</v>
      </c>
      <c r="Q14" s="39"/>
      <c r="R14" s="14"/>
      <c r="S14" s="14">
        <f>R14+Q14</f>
        <v>0</v>
      </c>
      <c r="T14" s="39" t="e">
        <f t="shared" si="2"/>
        <v>#NUM!</v>
      </c>
      <c r="U14" s="14" t="e">
        <f t="shared" si="3"/>
        <v>#NUM!</v>
      </c>
      <c r="V14" s="55" t="e">
        <f t="shared" si="4"/>
        <v>#NUM!</v>
      </c>
    </row>
    <row r="15" spans="1:22" ht="15.75" thickBot="1" x14ac:dyDescent="0.3">
      <c r="A15" s="8">
        <v>13</v>
      </c>
      <c r="E15" s="9"/>
      <c r="F15" s="7"/>
      <c r="G15" s="10"/>
      <c r="J15" s="9"/>
      <c r="K15" s="7"/>
      <c r="L15" s="9"/>
      <c r="M15">
        <v>1</v>
      </c>
      <c r="N15" s="7">
        <v>7</v>
      </c>
      <c r="O15">
        <v>7</v>
      </c>
      <c r="P15" s="9">
        <f t="shared" si="0"/>
        <v>14</v>
      </c>
      <c r="Q15" s="23"/>
      <c r="R15" s="21"/>
      <c r="S15" s="21">
        <f>R15+Q15</f>
        <v>0</v>
      </c>
      <c r="T15" s="23" t="e">
        <f t="shared" si="2"/>
        <v>#NUM!</v>
      </c>
      <c r="U15" s="56" t="e">
        <f t="shared" si="3"/>
        <v>#NUM!</v>
      </c>
      <c r="V15" s="57" t="e">
        <f t="shared" si="4"/>
        <v>#NUM!</v>
      </c>
    </row>
    <row r="16" spans="1:22" ht="15.75" thickBot="1" x14ac:dyDescent="0.3">
      <c r="A16" s="8">
        <v>14</v>
      </c>
      <c r="E16" s="9"/>
      <c r="F16" s="7"/>
      <c r="H16" s="10"/>
      <c r="J16" s="9"/>
      <c r="K16" s="7"/>
      <c r="L16" s="9"/>
      <c r="M16">
        <v>1</v>
      </c>
      <c r="N16" s="7">
        <v>7</v>
      </c>
      <c r="O16">
        <v>7</v>
      </c>
      <c r="P16" s="9">
        <f t="shared" si="0"/>
        <v>14</v>
      </c>
      <c r="Q16" s="23"/>
      <c r="R16" s="21"/>
      <c r="S16" s="21">
        <f t="shared" ref="S16:S44" si="5">R16+Q16</f>
        <v>0</v>
      </c>
      <c r="T16" s="23" t="e">
        <f t="shared" si="2"/>
        <v>#NUM!</v>
      </c>
      <c r="U16" s="56" t="e">
        <f t="shared" si="3"/>
        <v>#NUM!</v>
      </c>
      <c r="V16" s="57" t="e">
        <f t="shared" si="4"/>
        <v>#NUM!</v>
      </c>
    </row>
    <row r="17" spans="1:22" ht="15.75" thickBot="1" x14ac:dyDescent="0.3">
      <c r="A17" s="8">
        <v>15</v>
      </c>
      <c r="E17" s="9"/>
      <c r="F17" s="7"/>
      <c r="I17" s="10"/>
      <c r="J17" s="9"/>
      <c r="K17" s="7"/>
      <c r="L17" s="9"/>
      <c r="M17">
        <v>1</v>
      </c>
      <c r="N17" s="7">
        <v>7</v>
      </c>
      <c r="O17">
        <v>7</v>
      </c>
      <c r="P17" s="9">
        <f t="shared" si="0"/>
        <v>14</v>
      </c>
      <c r="Q17" s="23"/>
      <c r="R17" s="21"/>
      <c r="S17" s="21">
        <f t="shared" si="5"/>
        <v>0</v>
      </c>
      <c r="T17" s="23" t="e">
        <f t="shared" si="2"/>
        <v>#NUM!</v>
      </c>
      <c r="U17" s="56" t="e">
        <f t="shared" si="3"/>
        <v>#NUM!</v>
      </c>
      <c r="V17" s="57" t="e">
        <f t="shared" si="4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>
        <v>1</v>
      </c>
      <c r="N18" s="7">
        <v>7</v>
      </c>
      <c r="O18">
        <v>7</v>
      </c>
      <c r="P18" s="9">
        <f t="shared" si="0"/>
        <v>14</v>
      </c>
      <c r="Q18" s="23"/>
      <c r="R18" s="21"/>
      <c r="S18" s="21">
        <f t="shared" si="5"/>
        <v>0</v>
      </c>
      <c r="T18" s="23" t="e">
        <f t="shared" si="2"/>
        <v>#NUM!</v>
      </c>
      <c r="U18" s="56" t="e">
        <f t="shared" si="3"/>
        <v>#NUM!</v>
      </c>
      <c r="V18" s="57" t="e">
        <f t="shared" si="4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>
        <v>2</v>
      </c>
      <c r="N19" s="7">
        <v>7</v>
      </c>
      <c r="O19">
        <v>7</v>
      </c>
      <c r="P19" s="9">
        <f t="shared" si="0"/>
        <v>14</v>
      </c>
      <c r="Q19" s="23"/>
      <c r="R19" s="21"/>
      <c r="S19" s="21">
        <f t="shared" si="5"/>
        <v>0</v>
      </c>
      <c r="T19" s="23" t="e">
        <f t="shared" si="2"/>
        <v>#NUM!</v>
      </c>
      <c r="U19" s="56" t="e">
        <f t="shared" si="3"/>
        <v>#NUM!</v>
      </c>
      <c r="V19" s="57" t="e">
        <f t="shared" si="4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>
        <v>2</v>
      </c>
      <c r="N20" s="7">
        <v>7</v>
      </c>
      <c r="O20">
        <v>7</v>
      </c>
      <c r="P20" s="9">
        <f t="shared" si="0"/>
        <v>14</v>
      </c>
      <c r="Q20" s="23"/>
      <c r="R20" s="21"/>
      <c r="S20" s="21">
        <f t="shared" si="5"/>
        <v>0</v>
      </c>
      <c r="T20" s="23" t="e">
        <f t="shared" si="2"/>
        <v>#NUM!</v>
      </c>
      <c r="U20" s="56" t="e">
        <f t="shared" si="3"/>
        <v>#NUM!</v>
      </c>
      <c r="V20" s="57" t="e">
        <f t="shared" si="4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>
        <v>2</v>
      </c>
      <c r="N21" s="7">
        <v>7</v>
      </c>
      <c r="O21">
        <v>7</v>
      </c>
      <c r="P21" s="9">
        <f t="shared" si="0"/>
        <v>14</v>
      </c>
      <c r="Q21" s="23"/>
      <c r="R21" s="21"/>
      <c r="S21" s="21">
        <f t="shared" si="5"/>
        <v>0</v>
      </c>
      <c r="T21" s="23" t="e">
        <f t="shared" si="2"/>
        <v>#NUM!</v>
      </c>
      <c r="U21" s="56" t="e">
        <f t="shared" si="3"/>
        <v>#NUM!</v>
      </c>
      <c r="V21" s="57" t="e">
        <f t="shared" si="4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>
        <v>2</v>
      </c>
      <c r="N22" s="7">
        <v>7</v>
      </c>
      <c r="O22">
        <v>7</v>
      </c>
      <c r="P22" s="9">
        <f t="shared" si="0"/>
        <v>14</v>
      </c>
      <c r="Q22" s="23"/>
      <c r="R22" s="21"/>
      <c r="S22" s="21">
        <f t="shared" si="5"/>
        <v>0</v>
      </c>
      <c r="T22" s="23" t="e">
        <f t="shared" si="2"/>
        <v>#NUM!</v>
      </c>
      <c r="U22" s="56" t="e">
        <f t="shared" si="3"/>
        <v>#NUM!</v>
      </c>
      <c r="V22" s="57" t="e">
        <f t="shared" si="4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>
        <v>2</v>
      </c>
      <c r="N23" s="7">
        <v>7</v>
      </c>
      <c r="O23">
        <v>7</v>
      </c>
      <c r="P23" s="9">
        <f t="shared" si="0"/>
        <v>14</v>
      </c>
      <c r="Q23" s="23"/>
      <c r="R23" s="21"/>
      <c r="S23" s="21">
        <f t="shared" si="5"/>
        <v>0</v>
      </c>
      <c r="T23" s="23" t="e">
        <f t="shared" si="2"/>
        <v>#NUM!</v>
      </c>
      <c r="U23" s="56" t="e">
        <f t="shared" si="3"/>
        <v>#NUM!</v>
      </c>
      <c r="V23" s="57" t="e">
        <f t="shared" si="4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>
        <v>2</v>
      </c>
      <c r="N24" s="7">
        <v>7</v>
      </c>
      <c r="O24">
        <v>7</v>
      </c>
      <c r="P24" s="9">
        <f t="shared" si="0"/>
        <v>14</v>
      </c>
      <c r="Q24" s="23"/>
      <c r="R24" s="21"/>
      <c r="S24" s="21">
        <f t="shared" si="5"/>
        <v>0</v>
      </c>
      <c r="T24" s="23" t="e">
        <f t="shared" si="2"/>
        <v>#NUM!</v>
      </c>
      <c r="U24" s="56" t="e">
        <f t="shared" si="3"/>
        <v>#NUM!</v>
      </c>
      <c r="V24" s="57" t="e">
        <f t="shared" si="4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>
        <v>2</v>
      </c>
      <c r="N25" s="7">
        <v>7</v>
      </c>
      <c r="O25">
        <v>7</v>
      </c>
      <c r="P25" s="9">
        <f t="shared" si="0"/>
        <v>14</v>
      </c>
      <c r="Q25" s="23"/>
      <c r="R25" s="21"/>
      <c r="S25" s="21">
        <f t="shared" si="5"/>
        <v>0</v>
      </c>
      <c r="T25" s="23" t="e">
        <f t="shared" si="2"/>
        <v>#NUM!</v>
      </c>
      <c r="U25" s="56" t="e">
        <f t="shared" si="3"/>
        <v>#NUM!</v>
      </c>
      <c r="V25" s="57" t="e">
        <f t="shared" si="4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>
        <v>2</v>
      </c>
      <c r="N26" s="7">
        <v>7</v>
      </c>
      <c r="O26">
        <v>7</v>
      </c>
      <c r="P26" s="9">
        <f t="shared" si="0"/>
        <v>14</v>
      </c>
      <c r="Q26" s="23"/>
      <c r="R26" s="21"/>
      <c r="S26" s="21">
        <f t="shared" si="5"/>
        <v>0</v>
      </c>
      <c r="T26" s="23" t="e">
        <f t="shared" si="2"/>
        <v>#NUM!</v>
      </c>
      <c r="U26" s="56" t="e">
        <f t="shared" si="3"/>
        <v>#NUM!</v>
      </c>
      <c r="V26" s="57" t="e">
        <f t="shared" si="4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>
        <v>2</v>
      </c>
      <c r="N27" s="7">
        <v>7</v>
      </c>
      <c r="O27">
        <v>7</v>
      </c>
      <c r="P27" s="9">
        <f t="shared" si="0"/>
        <v>14</v>
      </c>
      <c r="Q27" s="23"/>
      <c r="R27" s="21"/>
      <c r="S27" s="21">
        <f t="shared" si="5"/>
        <v>0</v>
      </c>
      <c r="T27" s="23" t="e">
        <f t="shared" si="2"/>
        <v>#NUM!</v>
      </c>
      <c r="U27" s="56" t="e">
        <f t="shared" si="3"/>
        <v>#NUM!</v>
      </c>
      <c r="V27" s="57" t="e">
        <f t="shared" si="4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>
        <v>2</v>
      </c>
      <c r="N28" s="7">
        <v>7</v>
      </c>
      <c r="O28">
        <v>7</v>
      </c>
      <c r="P28" s="9">
        <f t="shared" si="0"/>
        <v>14</v>
      </c>
      <c r="Q28" s="23"/>
      <c r="R28" s="21"/>
      <c r="S28" s="21">
        <f t="shared" si="5"/>
        <v>0</v>
      </c>
      <c r="T28" s="23" t="e">
        <f t="shared" si="2"/>
        <v>#NUM!</v>
      </c>
      <c r="U28" s="56" t="e">
        <f t="shared" si="3"/>
        <v>#NUM!</v>
      </c>
      <c r="V28" s="57" t="e">
        <f t="shared" si="4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>
        <v>3</v>
      </c>
      <c r="N29" s="7">
        <v>7</v>
      </c>
      <c r="O29">
        <v>7</v>
      </c>
      <c r="P29" s="9">
        <f t="shared" si="0"/>
        <v>14</v>
      </c>
      <c r="Q29" s="23"/>
      <c r="R29" s="21"/>
      <c r="S29" s="21">
        <f t="shared" si="5"/>
        <v>0</v>
      </c>
      <c r="T29" s="23" t="e">
        <f t="shared" si="2"/>
        <v>#NUM!</v>
      </c>
      <c r="U29" s="56" t="e">
        <f t="shared" si="3"/>
        <v>#NUM!</v>
      </c>
      <c r="V29" s="57" t="e">
        <f t="shared" si="4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>
        <v>3</v>
      </c>
      <c r="N30" s="7">
        <v>7</v>
      </c>
      <c r="O30">
        <v>7</v>
      </c>
      <c r="P30" s="9">
        <f t="shared" si="0"/>
        <v>14</v>
      </c>
      <c r="Q30" s="23"/>
      <c r="R30" s="21"/>
      <c r="S30" s="21">
        <f t="shared" si="5"/>
        <v>0</v>
      </c>
      <c r="T30" s="23" t="e">
        <f t="shared" si="2"/>
        <v>#NUM!</v>
      </c>
      <c r="U30" s="56" t="e">
        <f t="shared" si="3"/>
        <v>#NUM!</v>
      </c>
      <c r="V30" s="57" t="e">
        <f t="shared" si="4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>
        <v>3</v>
      </c>
      <c r="N31" s="7">
        <v>7</v>
      </c>
      <c r="O31">
        <v>7</v>
      </c>
      <c r="P31" s="9">
        <f t="shared" si="0"/>
        <v>14</v>
      </c>
      <c r="Q31" s="23"/>
      <c r="R31" s="21"/>
      <c r="S31" s="21">
        <f t="shared" si="5"/>
        <v>0</v>
      </c>
      <c r="T31" s="23" t="e">
        <f t="shared" si="2"/>
        <v>#NUM!</v>
      </c>
      <c r="U31" s="56" t="e">
        <f t="shared" si="3"/>
        <v>#NUM!</v>
      </c>
      <c r="V31" s="57" t="e">
        <f t="shared" si="4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>
        <v>3</v>
      </c>
      <c r="N32" s="7">
        <v>7</v>
      </c>
      <c r="O32">
        <v>7</v>
      </c>
      <c r="P32" s="9">
        <f t="shared" si="0"/>
        <v>14</v>
      </c>
      <c r="Q32" s="23"/>
      <c r="R32" s="21"/>
      <c r="S32" s="21">
        <f t="shared" si="5"/>
        <v>0</v>
      </c>
      <c r="T32" s="23" t="e">
        <f t="shared" si="2"/>
        <v>#NUM!</v>
      </c>
      <c r="U32" s="56" t="e">
        <f t="shared" si="3"/>
        <v>#NUM!</v>
      </c>
      <c r="V32" s="57" t="e">
        <f t="shared" si="4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>
        <v>3</v>
      </c>
      <c r="N33" s="7">
        <v>7</v>
      </c>
      <c r="O33">
        <v>7</v>
      </c>
      <c r="P33" s="9">
        <f t="shared" si="0"/>
        <v>14</v>
      </c>
      <c r="Q33" s="23"/>
      <c r="R33" s="21"/>
      <c r="S33" s="21">
        <f t="shared" si="5"/>
        <v>0</v>
      </c>
      <c r="T33" s="23" t="e">
        <f t="shared" si="2"/>
        <v>#NUM!</v>
      </c>
      <c r="U33" s="56" t="e">
        <f t="shared" si="3"/>
        <v>#NUM!</v>
      </c>
      <c r="V33" s="57" t="e">
        <f t="shared" si="4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>
        <v>3</v>
      </c>
      <c r="N34" s="7">
        <v>7</v>
      </c>
      <c r="O34">
        <v>7</v>
      </c>
      <c r="P34" s="9">
        <f t="shared" si="0"/>
        <v>14</v>
      </c>
      <c r="Q34" s="23"/>
      <c r="R34" s="21"/>
      <c r="S34" s="21">
        <f t="shared" si="5"/>
        <v>0</v>
      </c>
      <c r="T34" s="23" t="e">
        <f t="shared" si="2"/>
        <v>#NUM!</v>
      </c>
      <c r="U34" s="56" t="e">
        <f t="shared" si="3"/>
        <v>#NUM!</v>
      </c>
      <c r="V34" s="57" t="e">
        <f t="shared" si="4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>
        <v>3</v>
      </c>
      <c r="N35" s="7">
        <v>7</v>
      </c>
      <c r="O35">
        <v>7</v>
      </c>
      <c r="P35" s="9">
        <f t="shared" si="0"/>
        <v>14</v>
      </c>
      <c r="Q35" s="23"/>
      <c r="R35" s="21"/>
      <c r="S35" s="21">
        <f t="shared" si="5"/>
        <v>0</v>
      </c>
      <c r="T35" s="23" t="e">
        <f t="shared" si="2"/>
        <v>#NUM!</v>
      </c>
      <c r="U35" s="56" t="e">
        <f t="shared" si="3"/>
        <v>#NUM!</v>
      </c>
      <c r="V35" s="57" t="e">
        <f t="shared" si="4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>
        <v>3</v>
      </c>
      <c r="N36" s="7">
        <v>7</v>
      </c>
      <c r="O36">
        <v>7</v>
      </c>
      <c r="P36" s="9">
        <f t="shared" si="0"/>
        <v>14</v>
      </c>
      <c r="Q36" s="23"/>
      <c r="R36" s="21"/>
      <c r="S36" s="21">
        <f t="shared" si="5"/>
        <v>0</v>
      </c>
      <c r="T36" s="23" t="e">
        <f t="shared" si="2"/>
        <v>#NUM!</v>
      </c>
      <c r="U36" s="56" t="e">
        <f t="shared" si="3"/>
        <v>#NUM!</v>
      </c>
      <c r="V36" s="57" t="e">
        <f t="shared" si="4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>
        <v>3</v>
      </c>
      <c r="N37" s="7">
        <v>7</v>
      </c>
      <c r="O37">
        <v>7</v>
      </c>
      <c r="P37" s="9">
        <f t="shared" si="0"/>
        <v>14</v>
      </c>
      <c r="Q37" s="23"/>
      <c r="R37" s="21"/>
      <c r="S37" s="21">
        <f t="shared" si="5"/>
        <v>0</v>
      </c>
      <c r="T37" s="23" t="e">
        <f t="shared" si="2"/>
        <v>#NUM!</v>
      </c>
      <c r="U37" s="56" t="e">
        <f t="shared" si="3"/>
        <v>#NUM!</v>
      </c>
      <c r="V37" s="57" t="e">
        <f t="shared" si="4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>
        <v>3</v>
      </c>
      <c r="N38" s="7">
        <v>7</v>
      </c>
      <c r="O38">
        <v>7</v>
      </c>
      <c r="P38" s="9">
        <f t="shared" si="0"/>
        <v>14</v>
      </c>
      <c r="Q38" s="23"/>
      <c r="R38" s="21"/>
      <c r="S38" s="21">
        <f t="shared" si="5"/>
        <v>0</v>
      </c>
      <c r="T38" s="23" t="e">
        <f t="shared" si="2"/>
        <v>#NUM!</v>
      </c>
      <c r="U38" s="56" t="e">
        <f t="shared" si="3"/>
        <v>#NUM!</v>
      </c>
      <c r="V38" s="57" t="e">
        <f t="shared" si="4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>
        <v>4</v>
      </c>
      <c r="N39" s="7">
        <v>7</v>
      </c>
      <c r="O39">
        <v>7</v>
      </c>
      <c r="P39" s="9">
        <f t="shared" si="0"/>
        <v>14</v>
      </c>
      <c r="Q39" s="23"/>
      <c r="R39" s="21"/>
      <c r="S39" s="21">
        <f t="shared" si="5"/>
        <v>0</v>
      </c>
      <c r="T39" s="23" t="e">
        <f t="shared" si="2"/>
        <v>#NUM!</v>
      </c>
      <c r="U39" s="56" t="e">
        <f t="shared" si="3"/>
        <v>#NUM!</v>
      </c>
      <c r="V39" s="57" t="e">
        <f t="shared" si="4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>
        <v>4</v>
      </c>
      <c r="N40" s="7">
        <v>7</v>
      </c>
      <c r="O40">
        <v>7</v>
      </c>
      <c r="P40" s="9">
        <f t="shared" si="0"/>
        <v>14</v>
      </c>
      <c r="Q40" s="23"/>
      <c r="R40" s="21"/>
      <c r="S40" s="21">
        <f t="shared" si="5"/>
        <v>0</v>
      </c>
      <c r="T40" s="23" t="e">
        <f t="shared" si="2"/>
        <v>#NUM!</v>
      </c>
      <c r="U40" s="56" t="e">
        <f t="shared" si="3"/>
        <v>#NUM!</v>
      </c>
      <c r="V40" s="57" t="e">
        <f t="shared" si="4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>
        <v>4</v>
      </c>
      <c r="N41" s="7">
        <v>7</v>
      </c>
      <c r="O41">
        <v>7</v>
      </c>
      <c r="P41" s="9">
        <f t="shared" si="0"/>
        <v>14</v>
      </c>
      <c r="Q41" s="23"/>
      <c r="R41" s="21"/>
      <c r="S41" s="21">
        <f t="shared" si="5"/>
        <v>0</v>
      </c>
      <c r="T41" s="23" t="e">
        <f t="shared" si="2"/>
        <v>#NUM!</v>
      </c>
      <c r="U41" s="56" t="e">
        <f t="shared" si="3"/>
        <v>#NUM!</v>
      </c>
      <c r="V41" s="57" t="e">
        <f t="shared" si="4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>
        <v>4</v>
      </c>
      <c r="N42" s="7">
        <v>7</v>
      </c>
      <c r="O42">
        <v>7</v>
      </c>
      <c r="P42" s="9">
        <f t="shared" si="0"/>
        <v>14</v>
      </c>
      <c r="Q42" s="23"/>
      <c r="R42" s="21"/>
      <c r="S42" s="21">
        <f t="shared" si="5"/>
        <v>0</v>
      </c>
      <c r="T42" s="23" t="e">
        <f t="shared" si="2"/>
        <v>#NUM!</v>
      </c>
      <c r="U42" s="56" t="e">
        <f t="shared" si="3"/>
        <v>#NUM!</v>
      </c>
      <c r="V42" s="57" t="e">
        <f t="shared" si="4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>
        <v>4</v>
      </c>
      <c r="N43" s="7">
        <v>7</v>
      </c>
      <c r="O43">
        <v>7</v>
      </c>
      <c r="P43" s="9">
        <f t="shared" si="0"/>
        <v>14</v>
      </c>
      <c r="Q43" s="23"/>
      <c r="R43" s="21"/>
      <c r="S43" s="21">
        <f t="shared" si="5"/>
        <v>0</v>
      </c>
      <c r="T43" s="23" t="e">
        <f t="shared" si="2"/>
        <v>#NUM!</v>
      </c>
      <c r="U43" s="56" t="e">
        <f t="shared" si="3"/>
        <v>#NUM!</v>
      </c>
      <c r="V43" s="57" t="e">
        <f t="shared" si="4"/>
        <v>#NUM!</v>
      </c>
    </row>
    <row r="44" spans="1:22" ht="15.75" thickBot="1" x14ac:dyDescent="0.3">
      <c r="A44" s="3">
        <v>42</v>
      </c>
      <c r="B44" s="5"/>
      <c r="C44" s="5"/>
      <c r="D44" s="5"/>
      <c r="E44" s="4"/>
      <c r="F44" s="10"/>
      <c r="G44" s="10"/>
      <c r="H44" s="10"/>
      <c r="I44" s="10"/>
      <c r="J44" s="10"/>
      <c r="K44" s="2"/>
      <c r="L44" s="4"/>
      <c r="M44">
        <v>5</v>
      </c>
      <c r="N44" s="7">
        <v>7</v>
      </c>
      <c r="O44">
        <v>7</v>
      </c>
      <c r="P44" s="9">
        <f t="shared" si="0"/>
        <v>14</v>
      </c>
      <c r="Q44" s="23"/>
      <c r="R44" s="21"/>
      <c r="S44" s="21">
        <f t="shared" si="5"/>
        <v>0</v>
      </c>
      <c r="T44" s="23" t="e">
        <f t="shared" si="2"/>
        <v>#NUM!</v>
      </c>
      <c r="U44" s="56" t="e">
        <f t="shared" si="3"/>
        <v>#NUM!</v>
      </c>
      <c r="V44" s="57" t="e">
        <f t="shared" si="4"/>
        <v>#NUM!</v>
      </c>
    </row>
    <row r="45" spans="1:22" ht="15.75" thickBot="1" x14ac:dyDescent="0.3">
      <c r="A45" s="8">
        <v>43</v>
      </c>
      <c r="E45" s="9"/>
      <c r="F45" s="7"/>
      <c r="J45" s="9"/>
      <c r="K45" s="20"/>
      <c r="L45" s="9"/>
      <c r="M45" s="18">
        <v>1</v>
      </c>
      <c r="N45" s="15">
        <v>7</v>
      </c>
      <c r="O45" s="18">
        <v>7</v>
      </c>
      <c r="P45" s="17">
        <f t="shared" si="0"/>
        <v>14</v>
      </c>
      <c r="Q45" s="39"/>
      <c r="R45" s="14"/>
      <c r="S45" s="14">
        <f>R45+Q45</f>
        <v>0</v>
      </c>
      <c r="T45" s="39" t="e">
        <f t="shared" si="2"/>
        <v>#NUM!</v>
      </c>
      <c r="U45" s="14" t="e">
        <f t="shared" si="3"/>
        <v>#NUM!</v>
      </c>
      <c r="V45" s="55" t="e">
        <f t="shared" si="4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>
        <v>1</v>
      </c>
      <c r="N46" s="7">
        <v>7</v>
      </c>
      <c r="O46">
        <v>7</v>
      </c>
      <c r="P46" s="9">
        <f t="shared" si="0"/>
        <v>14</v>
      </c>
      <c r="Q46" s="23"/>
      <c r="R46" s="21"/>
      <c r="S46" s="21">
        <f>R46+Q46</f>
        <v>0</v>
      </c>
      <c r="T46" s="23" t="e">
        <f t="shared" si="2"/>
        <v>#NUM!</v>
      </c>
      <c r="U46" s="56" t="e">
        <f t="shared" si="3"/>
        <v>#NUM!</v>
      </c>
      <c r="V46" s="57" t="e">
        <f t="shared" si="4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5">
        <v>2</v>
      </c>
      <c r="N47" s="2">
        <v>7</v>
      </c>
      <c r="O47" s="5">
        <v>7</v>
      </c>
      <c r="P47" s="4">
        <f t="shared" si="0"/>
        <v>14</v>
      </c>
      <c r="Q47" s="24"/>
      <c r="R47" s="1"/>
      <c r="S47" s="21">
        <f>R47+Q47</f>
        <v>0</v>
      </c>
      <c r="T47" s="24" t="e">
        <f t="shared" si="2"/>
        <v>#NUM!</v>
      </c>
      <c r="U47" s="1" t="e">
        <f t="shared" si="3"/>
        <v>#NUM!</v>
      </c>
      <c r="V47" s="58" t="e">
        <f t="shared" si="4"/>
        <v>#NUM!</v>
      </c>
    </row>
  </sheetData>
  <mergeCells count="5">
    <mergeCell ref="Q1:V1"/>
    <mergeCell ref="B1:E1"/>
    <mergeCell ref="F1:J1"/>
    <mergeCell ref="K1:L1"/>
    <mergeCell ref="N1:P1"/>
  </mergeCells>
  <conditionalFormatting sqref="Q3:Q8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3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9:Q13">
    <cfRule type="colorScale" priority="10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9:Q47">
    <cfRule type="colorScale" priority="1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4:Q44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5:Q47">
    <cfRule type="colorScale" priority="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9:R13 Q14:S47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S8 S9:S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9:R13">
    <cfRule type="colorScale" priority="1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9:R47">
    <cfRule type="colorScale" priority="10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4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5:R47">
    <cfRule type="colorScale" priority="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4:S44">
    <cfRule type="colorScale" priority="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4:S47">
    <cfRule type="colorScale" priority="10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5:S47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26" priority="6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25" priority="3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24" priority="5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23" priority="2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22" priority="4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21" priority="1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20" priority="9" bottom="1" rank="1"/>
  </conditionalFormatting>
  <conditionalFormatting sqref="U3:U13">
    <cfRule type="top10" dxfId="19" priority="8" bottom="1" rank="1"/>
  </conditionalFormatting>
  <conditionalFormatting sqref="V3:V13">
    <cfRule type="top10" dxfId="18" priority="7" bottom="1" rank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1668-1164-4CC3-99FA-3E3BEA3AE5EF}">
  <dimension ref="A1:V47"/>
  <sheetViews>
    <sheetView topLeftCell="A2" zoomScale="85" zoomScaleNormal="85" workbookViewId="0">
      <selection activeCell="D34" sqref="D34"/>
    </sheetView>
  </sheetViews>
  <sheetFormatPr defaultRowHeight="15" x14ac:dyDescent="0.25"/>
  <cols>
    <col min="2" max="2" width="15.7109375" bestFit="1" customWidth="1"/>
    <col min="3" max="3" width="13.140625" bestFit="1" customWidth="1"/>
  </cols>
  <sheetData>
    <row r="1" spans="1:22" ht="15.75" thickBot="1" x14ac:dyDescent="0.3">
      <c r="A1" s="16">
        <v>312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5"/>
      <c r="N1" s="50" t="s">
        <v>15</v>
      </c>
      <c r="O1" s="51"/>
      <c r="P1" s="52"/>
      <c r="Q1" s="49" t="s">
        <v>14</v>
      </c>
      <c r="R1" s="47"/>
      <c r="S1" s="47"/>
      <c r="T1" s="47"/>
      <c r="U1" s="47"/>
      <c r="V1" s="47"/>
    </row>
    <row r="2" spans="1:22" ht="15.75" thickBot="1" x14ac:dyDescent="0.3">
      <c r="A2" s="16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 t="s">
        <v>16</v>
      </c>
      <c r="N2" s="25" t="s">
        <v>23</v>
      </c>
      <c r="O2" s="26" t="s">
        <v>24</v>
      </c>
      <c r="P2" s="27" t="s">
        <v>2</v>
      </c>
      <c r="Q2" s="36" t="s">
        <v>20</v>
      </c>
      <c r="R2" s="36" t="s">
        <v>25</v>
      </c>
      <c r="S2" s="22" t="s">
        <v>1</v>
      </c>
      <c r="T2" s="15" t="s">
        <v>26</v>
      </c>
      <c r="U2" s="18" t="s">
        <v>27</v>
      </c>
      <c r="V2" s="17" t="s">
        <v>0</v>
      </c>
    </row>
    <row r="3" spans="1:22" ht="15.75" thickBot="1" x14ac:dyDescent="0.3">
      <c r="A3" s="16">
        <v>1</v>
      </c>
      <c r="B3" s="13">
        <f>0.0000158378908651001</f>
        <v>1.5837890865100101E-5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8">
        <v>1</v>
      </c>
      <c r="N3" s="15">
        <v>7</v>
      </c>
      <c r="O3" s="18">
        <v>7</v>
      </c>
      <c r="P3" s="17">
        <f>O3+N3</f>
        <v>14</v>
      </c>
      <c r="Q3" s="15">
        <v>28.603631076253201</v>
      </c>
      <c r="R3" s="18">
        <v>6.4197640461983993E-2</v>
      </c>
      <c r="S3" s="18">
        <f>Q3+R3</f>
        <v>28.667828716715185</v>
      </c>
      <c r="T3" s="39">
        <f>N3*LN(Q3/N3)+2*M3</f>
        <v>11.853364649938733</v>
      </c>
      <c r="U3" s="14">
        <f>P3*LN(R3/P3)+2*M3</f>
        <v>-73.387846121076777</v>
      </c>
      <c r="V3" s="55">
        <f>P3*LN(S3/P3)+2*M3</f>
        <v>12.034054992894127</v>
      </c>
    </row>
    <row r="4" spans="1:22" ht="15.75" thickBot="1" x14ac:dyDescent="0.3">
      <c r="A4" s="8">
        <v>2</v>
      </c>
      <c r="C4" s="12">
        <v>200624694</v>
      </c>
      <c r="E4" s="9"/>
      <c r="F4" s="7"/>
      <c r="J4" s="9"/>
      <c r="K4" s="7"/>
      <c r="L4" s="9"/>
      <c r="M4">
        <v>1</v>
      </c>
      <c r="N4" s="7">
        <v>7</v>
      </c>
      <c r="O4">
        <v>7</v>
      </c>
      <c r="P4" s="9">
        <f t="shared" ref="P4:P47" si="0">O4+N4</f>
        <v>14</v>
      </c>
      <c r="Q4" s="7">
        <v>107.36990371304201</v>
      </c>
      <c r="R4">
        <v>0.163926460333775</v>
      </c>
      <c r="S4">
        <f t="shared" ref="S4:S47" si="1">Q4+R4</f>
        <v>107.53383017337578</v>
      </c>
      <c r="T4" s="23">
        <f t="shared" ref="T4:T47" si="2">N4*LN(Q4/N4)+2*M4</f>
        <v>21.112588373292549</v>
      </c>
      <c r="U4" s="56">
        <f t="shared" ref="U4:U47" si="3">P4*LN(R4/P4)+2*M4</f>
        <v>-60.263525715147736</v>
      </c>
      <c r="V4" s="57">
        <f t="shared" ref="V4:V47" si="4">P4*LN(S4/P4)+2*M4</f>
        <v>30.542474348251375</v>
      </c>
    </row>
    <row r="5" spans="1:22" ht="15.75" thickBot="1" x14ac:dyDescent="0.3">
      <c r="A5" s="8">
        <v>3</v>
      </c>
      <c r="D5" s="12">
        <v>6.7656246103596097E-3</v>
      </c>
      <c r="E5" s="9"/>
      <c r="F5" s="7"/>
      <c r="J5" s="9"/>
      <c r="K5" s="7"/>
      <c r="L5" s="9"/>
      <c r="M5">
        <v>1</v>
      </c>
      <c r="N5" s="7">
        <v>7</v>
      </c>
      <c r="O5">
        <v>7</v>
      </c>
      <c r="P5" s="9">
        <f t="shared" si="0"/>
        <v>14</v>
      </c>
      <c r="Q5" s="7">
        <v>24.404075717230501</v>
      </c>
      <c r="R5">
        <v>6.3036813546935203E-2</v>
      </c>
      <c r="S5">
        <f t="shared" si="1"/>
        <v>24.467112530777438</v>
      </c>
      <c r="T5" s="23">
        <f t="shared" si="2"/>
        <v>10.741880048202223</v>
      </c>
      <c r="U5" s="56">
        <f t="shared" si="3"/>
        <v>-73.643311951932674</v>
      </c>
      <c r="V5" s="57">
        <f t="shared" si="4"/>
        <v>9.815815566997717</v>
      </c>
    </row>
    <row r="6" spans="1:22" ht="15.75" thickBot="1" x14ac:dyDescent="0.3">
      <c r="A6" s="8">
        <v>4</v>
      </c>
      <c r="E6" s="12">
        <v>3.7599498736133401</v>
      </c>
      <c r="F6" s="7"/>
      <c r="J6" s="9"/>
      <c r="K6" s="7"/>
      <c r="L6" s="9"/>
      <c r="M6">
        <v>1</v>
      </c>
      <c r="N6" s="7">
        <v>7</v>
      </c>
      <c r="O6">
        <v>7</v>
      </c>
      <c r="P6" s="9">
        <f t="shared" si="0"/>
        <v>14</v>
      </c>
      <c r="Q6" s="7">
        <v>100.09492537720899</v>
      </c>
      <c r="R6">
        <v>0.50649532643460593</v>
      </c>
      <c r="S6">
        <f t="shared" si="1"/>
        <v>100.6014207036436</v>
      </c>
      <c r="T6" s="23">
        <f t="shared" si="2"/>
        <v>20.621461883138952</v>
      </c>
      <c r="U6" s="56">
        <f t="shared" si="3"/>
        <v>-44.470165169801923</v>
      </c>
      <c r="V6" s="57">
        <f t="shared" si="4"/>
        <v>29.609526703545942</v>
      </c>
    </row>
    <row r="7" spans="1:22" ht="15.75" thickBot="1" x14ac:dyDescent="0.3">
      <c r="A7" s="8">
        <v>5</v>
      </c>
      <c r="B7" s="13">
        <f>0.0000267036871189961</f>
        <v>2.6703687118996099E-5</v>
      </c>
      <c r="C7" s="12">
        <v>214600229</v>
      </c>
      <c r="E7" s="9"/>
      <c r="F7" s="7"/>
      <c r="J7" s="9"/>
      <c r="K7" s="7"/>
      <c r="L7" s="9"/>
      <c r="M7">
        <v>2</v>
      </c>
      <c r="N7" s="7">
        <v>7</v>
      </c>
      <c r="O7">
        <v>7</v>
      </c>
      <c r="P7" s="9">
        <f t="shared" si="0"/>
        <v>14</v>
      </c>
      <c r="Q7" s="7">
        <v>27.9094381702871</v>
      </c>
      <c r="R7">
        <v>0.14211686884474201</v>
      </c>
      <c r="S7">
        <f t="shared" si="1"/>
        <v>28.051555039131841</v>
      </c>
      <c r="T7" s="23">
        <f t="shared" si="2"/>
        <v>13.681383377677774</v>
      </c>
      <c r="U7" s="56">
        <f t="shared" si="3"/>
        <v>-60.262280172412218</v>
      </c>
      <c r="V7" s="57">
        <f t="shared" si="4"/>
        <v>13.729814345048398</v>
      </c>
    </row>
    <row r="8" spans="1:22" ht="15.75" thickBot="1" x14ac:dyDescent="0.3">
      <c r="A8" s="8">
        <v>6</v>
      </c>
      <c r="B8" s="13">
        <v>1.17740497857242E-4</v>
      </c>
      <c r="D8" s="12">
        <v>5.13140401276447E-3</v>
      </c>
      <c r="E8" s="9"/>
      <c r="F8" s="7"/>
      <c r="J8" s="9"/>
      <c r="K8" s="7"/>
      <c r="L8" s="9"/>
      <c r="M8">
        <v>2</v>
      </c>
      <c r="N8" s="7">
        <v>7</v>
      </c>
      <c r="O8">
        <v>7</v>
      </c>
      <c r="P8" s="9">
        <f t="shared" si="0"/>
        <v>14</v>
      </c>
      <c r="Q8" s="7">
        <v>24.5240779903353</v>
      </c>
      <c r="R8">
        <v>6.3013438240435302E-2</v>
      </c>
      <c r="S8">
        <f t="shared" si="1"/>
        <v>24.587091428575736</v>
      </c>
      <c r="T8" s="23">
        <f t="shared" si="2"/>
        <v>12.776216827026607</v>
      </c>
      <c r="U8" s="56">
        <f t="shared" si="3"/>
        <v>-71.648504393678877</v>
      </c>
      <c r="V8" s="57">
        <f t="shared" si="4"/>
        <v>11.884299316932573</v>
      </c>
    </row>
    <row r="9" spans="1:22" ht="15.75" thickBot="1" x14ac:dyDescent="0.3">
      <c r="A9" s="8">
        <v>7</v>
      </c>
      <c r="B9" s="13">
        <v>3.6107747973771001</v>
      </c>
      <c r="E9" s="12">
        <v>39.271443733578103</v>
      </c>
      <c r="F9" s="7"/>
      <c r="J9" s="9"/>
      <c r="K9" s="7"/>
      <c r="L9" s="9"/>
      <c r="M9">
        <v>2</v>
      </c>
      <c r="N9" s="7">
        <v>7</v>
      </c>
      <c r="O9">
        <v>7</v>
      </c>
      <c r="P9" s="9">
        <f t="shared" si="0"/>
        <v>14</v>
      </c>
      <c r="Q9" s="7">
        <v>16.0818175222626</v>
      </c>
      <c r="R9">
        <v>0.11308775506152299</v>
      </c>
      <c r="S9">
        <f t="shared" si="1"/>
        <v>16.194905277324125</v>
      </c>
      <c r="T9" s="23">
        <f t="shared" si="2"/>
        <v>9.8224539680968785</v>
      </c>
      <c r="U9" s="56">
        <f t="shared" si="3"/>
        <v>-63.461078969380949</v>
      </c>
      <c r="V9" s="57">
        <f t="shared" si="4"/>
        <v>6.0389512374974448</v>
      </c>
    </row>
    <row r="10" spans="1:22" ht="15.75" thickBot="1" x14ac:dyDescent="0.3">
      <c r="A10" s="8">
        <v>8</v>
      </c>
      <c r="C10" s="38"/>
      <c r="E10" s="37"/>
      <c r="F10" s="7"/>
      <c r="J10" s="9"/>
      <c r="K10" s="7"/>
      <c r="L10" s="9"/>
      <c r="M10">
        <v>2</v>
      </c>
      <c r="N10" s="7">
        <v>7</v>
      </c>
      <c r="O10">
        <v>7</v>
      </c>
      <c r="P10" s="9">
        <f t="shared" si="0"/>
        <v>14</v>
      </c>
      <c r="Q10" s="7"/>
      <c r="R10">
        <v>0</v>
      </c>
      <c r="S10">
        <f t="shared" si="1"/>
        <v>0</v>
      </c>
      <c r="T10" s="23" t="e">
        <f t="shared" si="2"/>
        <v>#NUM!</v>
      </c>
      <c r="U10" s="56" t="e">
        <f t="shared" si="3"/>
        <v>#NUM!</v>
      </c>
      <c r="V10" s="57" t="e">
        <f t="shared" si="4"/>
        <v>#NUM!</v>
      </c>
    </row>
    <row r="11" spans="1:22" ht="15.75" thickBot="1" x14ac:dyDescent="0.3">
      <c r="A11" s="8">
        <v>9</v>
      </c>
      <c r="D11" s="12">
        <f>0.0148818243</f>
        <v>1.4881824300000001E-2</v>
      </c>
      <c r="E11" s="12">
        <f>36.0840315</f>
        <v>36.084031500000002</v>
      </c>
      <c r="F11" s="7"/>
      <c r="J11" s="9"/>
      <c r="K11" s="7"/>
      <c r="L11" s="9"/>
      <c r="M11">
        <v>2</v>
      </c>
      <c r="N11" s="7">
        <v>7</v>
      </c>
      <c r="O11">
        <v>7</v>
      </c>
      <c r="P11" s="9">
        <f t="shared" si="0"/>
        <v>14</v>
      </c>
      <c r="Q11" s="7">
        <v>17.799097857456999</v>
      </c>
      <c r="R11">
        <v>0.113105757953696</v>
      </c>
      <c r="S11">
        <f t="shared" si="1"/>
        <v>17.912203615410697</v>
      </c>
      <c r="T11" s="23">
        <f t="shared" si="2"/>
        <v>10.532663373551031</v>
      </c>
      <c r="U11" s="56">
        <f t="shared" si="3"/>
        <v>-63.458850430749635</v>
      </c>
      <c r="V11" s="57">
        <f t="shared" si="4"/>
        <v>7.4499488402189336</v>
      </c>
    </row>
    <row r="12" spans="1:22" ht="15.75" thickBot="1" x14ac:dyDescent="0.3">
      <c r="A12" s="8">
        <v>10</v>
      </c>
      <c r="B12" s="13">
        <f>0.0000211191788</f>
        <v>2.1119178799999999E-5</v>
      </c>
      <c r="C12" s="12">
        <f>972268008</f>
        <v>972268008</v>
      </c>
      <c r="E12" s="12">
        <f>55.2613814</f>
        <v>55.261381399999998</v>
      </c>
      <c r="F12" s="7"/>
      <c r="J12" s="9"/>
      <c r="K12" s="7"/>
      <c r="L12" s="9"/>
      <c r="M12">
        <v>3</v>
      </c>
      <c r="N12" s="7">
        <v>7</v>
      </c>
      <c r="O12">
        <v>7</v>
      </c>
      <c r="P12" s="9">
        <f t="shared" si="0"/>
        <v>14</v>
      </c>
      <c r="Q12" s="7">
        <v>13.8571382010782</v>
      </c>
      <c r="R12">
        <v>0.17300871006613799</v>
      </c>
      <c r="S12">
        <f t="shared" si="1"/>
        <v>14.030146911144339</v>
      </c>
      <c r="T12" s="23">
        <f t="shared" si="2"/>
        <v>10.780232410716236</v>
      </c>
      <c r="U12" s="56">
        <f t="shared" si="3"/>
        <v>-55.508589354294386</v>
      </c>
      <c r="V12" s="57">
        <f t="shared" si="4"/>
        <v>6.0301144992279294</v>
      </c>
    </row>
    <row r="13" spans="1:22" ht="15.75" thickBot="1" x14ac:dyDescent="0.3">
      <c r="A13" s="3">
        <v>11</v>
      </c>
      <c r="B13" s="13">
        <f>0.0000883588034</f>
        <v>8.8358803400000007E-5</v>
      </c>
      <c r="C13" s="5"/>
      <c r="D13" s="12">
        <f>0.00883788781</f>
        <v>8.8378878100000002E-3</v>
      </c>
      <c r="E13" s="12">
        <f>15.8545404</f>
        <v>15.854540399999999</v>
      </c>
      <c r="F13" s="2"/>
      <c r="G13" s="5"/>
      <c r="H13" s="5"/>
      <c r="I13" s="5"/>
      <c r="J13" s="4"/>
      <c r="K13" s="2"/>
      <c r="L13" s="4"/>
      <c r="M13" s="5">
        <v>3</v>
      </c>
      <c r="N13" s="2">
        <v>7</v>
      </c>
      <c r="O13" s="5">
        <v>7</v>
      </c>
      <c r="P13" s="4">
        <f t="shared" si="0"/>
        <v>14</v>
      </c>
      <c r="Q13" s="2">
        <v>19.172763738388898</v>
      </c>
      <c r="R13" s="5">
        <v>7.0880229116372595E-2</v>
      </c>
      <c r="S13" s="5">
        <f t="shared" si="1"/>
        <v>19.243643967505271</v>
      </c>
      <c r="T13" s="23">
        <f t="shared" si="2"/>
        <v>13.053063973088605</v>
      </c>
      <c r="U13" s="56">
        <f t="shared" si="3"/>
        <v>-68.001494977918583</v>
      </c>
      <c r="V13" s="57">
        <f t="shared" si="4"/>
        <v>10.453728903256348</v>
      </c>
    </row>
    <row r="14" spans="1:22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8">
        <v>1</v>
      </c>
      <c r="N14" s="15">
        <v>7</v>
      </c>
      <c r="O14" s="18">
        <v>7</v>
      </c>
      <c r="P14" s="17">
        <f t="shared" si="0"/>
        <v>14</v>
      </c>
      <c r="Q14" s="15"/>
      <c r="R14" s="18"/>
      <c r="S14" s="18">
        <f t="shared" si="1"/>
        <v>0</v>
      </c>
      <c r="T14" s="39" t="e">
        <f t="shared" si="2"/>
        <v>#NUM!</v>
      </c>
      <c r="U14" s="14" t="e">
        <f t="shared" si="3"/>
        <v>#NUM!</v>
      </c>
      <c r="V14" s="55" t="e">
        <f t="shared" si="4"/>
        <v>#NUM!</v>
      </c>
    </row>
    <row r="15" spans="1:22" ht="15.75" thickBot="1" x14ac:dyDescent="0.3">
      <c r="A15" s="8">
        <v>13</v>
      </c>
      <c r="E15" s="9"/>
      <c r="F15" s="7"/>
      <c r="G15" s="10"/>
      <c r="J15" s="9"/>
      <c r="K15" s="7"/>
      <c r="L15" s="9"/>
      <c r="M15">
        <v>1</v>
      </c>
      <c r="N15" s="7">
        <v>7</v>
      </c>
      <c r="O15">
        <v>7</v>
      </c>
      <c r="P15" s="9">
        <f t="shared" si="0"/>
        <v>14</v>
      </c>
      <c r="Q15" s="7"/>
      <c r="S15">
        <f t="shared" si="1"/>
        <v>0</v>
      </c>
      <c r="T15" s="23" t="e">
        <f t="shared" si="2"/>
        <v>#NUM!</v>
      </c>
      <c r="U15" s="56" t="e">
        <f t="shared" si="3"/>
        <v>#NUM!</v>
      </c>
      <c r="V15" s="57" t="e">
        <f t="shared" si="4"/>
        <v>#NUM!</v>
      </c>
    </row>
    <row r="16" spans="1:22" ht="15.75" thickBot="1" x14ac:dyDescent="0.3">
      <c r="A16" s="8">
        <v>14</v>
      </c>
      <c r="E16" s="9"/>
      <c r="F16" s="7"/>
      <c r="H16" s="10"/>
      <c r="J16" s="9"/>
      <c r="K16" s="7"/>
      <c r="L16" s="9"/>
      <c r="M16">
        <v>1</v>
      </c>
      <c r="N16" s="7">
        <v>7</v>
      </c>
      <c r="O16">
        <v>7</v>
      </c>
      <c r="P16" s="9">
        <f t="shared" si="0"/>
        <v>14</v>
      </c>
      <c r="Q16" s="7"/>
      <c r="S16">
        <f t="shared" si="1"/>
        <v>0</v>
      </c>
      <c r="T16" s="23" t="e">
        <f t="shared" si="2"/>
        <v>#NUM!</v>
      </c>
      <c r="U16" s="56" t="e">
        <f t="shared" si="3"/>
        <v>#NUM!</v>
      </c>
      <c r="V16" s="57" t="e">
        <f t="shared" si="4"/>
        <v>#NUM!</v>
      </c>
    </row>
    <row r="17" spans="1:22" ht="15.75" thickBot="1" x14ac:dyDescent="0.3">
      <c r="A17" s="8">
        <v>15</v>
      </c>
      <c r="E17" s="9" t="s">
        <v>22</v>
      </c>
      <c r="F17" s="7"/>
      <c r="I17" s="10"/>
      <c r="J17" s="9"/>
      <c r="K17" s="7"/>
      <c r="L17" s="9"/>
      <c r="M17">
        <v>1</v>
      </c>
      <c r="N17" s="7">
        <v>7</v>
      </c>
      <c r="O17">
        <v>7</v>
      </c>
      <c r="P17" s="9">
        <f t="shared" si="0"/>
        <v>14</v>
      </c>
      <c r="Q17" s="7"/>
      <c r="S17">
        <f t="shared" si="1"/>
        <v>0</v>
      </c>
      <c r="T17" s="23" t="e">
        <f t="shared" si="2"/>
        <v>#NUM!</v>
      </c>
      <c r="U17" s="56" t="e">
        <f t="shared" si="3"/>
        <v>#NUM!</v>
      </c>
      <c r="V17" s="57" t="e">
        <f t="shared" si="4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>
        <v>1</v>
      </c>
      <c r="N18" s="7">
        <v>7</v>
      </c>
      <c r="O18">
        <v>7</v>
      </c>
      <c r="P18" s="9">
        <f t="shared" si="0"/>
        <v>14</v>
      </c>
      <c r="Q18" s="7"/>
      <c r="S18">
        <f t="shared" si="1"/>
        <v>0</v>
      </c>
      <c r="T18" s="23" t="e">
        <f t="shared" si="2"/>
        <v>#NUM!</v>
      </c>
      <c r="U18" s="56" t="e">
        <f t="shared" si="3"/>
        <v>#NUM!</v>
      </c>
      <c r="V18" s="57" t="e">
        <f t="shared" si="4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>
        <v>2</v>
      </c>
      <c r="N19" s="7">
        <v>7</v>
      </c>
      <c r="O19">
        <v>7</v>
      </c>
      <c r="P19" s="9">
        <f t="shared" si="0"/>
        <v>14</v>
      </c>
      <c r="Q19" s="7"/>
      <c r="S19">
        <f t="shared" si="1"/>
        <v>0</v>
      </c>
      <c r="T19" s="23" t="e">
        <f t="shared" si="2"/>
        <v>#NUM!</v>
      </c>
      <c r="U19" s="56" t="e">
        <f t="shared" si="3"/>
        <v>#NUM!</v>
      </c>
      <c r="V19" s="57" t="e">
        <f t="shared" si="4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>
        <v>2</v>
      </c>
      <c r="N20" s="7">
        <v>7</v>
      </c>
      <c r="O20">
        <v>7</v>
      </c>
      <c r="P20" s="9">
        <f t="shared" si="0"/>
        <v>14</v>
      </c>
      <c r="Q20" s="7"/>
      <c r="S20">
        <f t="shared" si="1"/>
        <v>0</v>
      </c>
      <c r="T20" s="23" t="e">
        <f t="shared" si="2"/>
        <v>#NUM!</v>
      </c>
      <c r="U20" s="56" t="e">
        <f t="shared" si="3"/>
        <v>#NUM!</v>
      </c>
      <c r="V20" s="57" t="e">
        <f t="shared" si="4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>
        <v>2</v>
      </c>
      <c r="N21" s="7">
        <v>7</v>
      </c>
      <c r="O21">
        <v>7</v>
      </c>
      <c r="P21" s="9">
        <f t="shared" si="0"/>
        <v>14</v>
      </c>
      <c r="Q21" s="7"/>
      <c r="S21">
        <f t="shared" si="1"/>
        <v>0</v>
      </c>
      <c r="T21" s="23" t="e">
        <f t="shared" si="2"/>
        <v>#NUM!</v>
      </c>
      <c r="U21" s="56" t="e">
        <f t="shared" si="3"/>
        <v>#NUM!</v>
      </c>
      <c r="V21" s="57" t="e">
        <f t="shared" si="4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>
        <v>2</v>
      </c>
      <c r="N22" s="7">
        <v>7</v>
      </c>
      <c r="O22">
        <v>7</v>
      </c>
      <c r="P22" s="9">
        <f t="shared" si="0"/>
        <v>14</v>
      </c>
      <c r="Q22" s="7"/>
      <c r="S22">
        <f t="shared" si="1"/>
        <v>0</v>
      </c>
      <c r="T22" s="23" t="e">
        <f t="shared" si="2"/>
        <v>#NUM!</v>
      </c>
      <c r="U22" s="56" t="e">
        <f t="shared" si="3"/>
        <v>#NUM!</v>
      </c>
      <c r="V22" s="57" t="e">
        <f t="shared" si="4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>
        <v>2</v>
      </c>
      <c r="N23" s="7">
        <v>7</v>
      </c>
      <c r="O23">
        <v>7</v>
      </c>
      <c r="P23" s="9">
        <f t="shared" si="0"/>
        <v>14</v>
      </c>
      <c r="Q23" s="7"/>
      <c r="S23">
        <f t="shared" si="1"/>
        <v>0</v>
      </c>
      <c r="T23" s="23" t="e">
        <f t="shared" si="2"/>
        <v>#NUM!</v>
      </c>
      <c r="U23" s="56" t="e">
        <f t="shared" si="3"/>
        <v>#NUM!</v>
      </c>
      <c r="V23" s="57" t="e">
        <f t="shared" si="4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>
        <v>2</v>
      </c>
      <c r="N24" s="7">
        <v>7</v>
      </c>
      <c r="O24">
        <v>7</v>
      </c>
      <c r="P24" s="9">
        <f t="shared" si="0"/>
        <v>14</v>
      </c>
      <c r="Q24" s="7"/>
      <c r="S24">
        <f t="shared" si="1"/>
        <v>0</v>
      </c>
      <c r="T24" s="23" t="e">
        <f t="shared" si="2"/>
        <v>#NUM!</v>
      </c>
      <c r="U24" s="56" t="e">
        <f t="shared" si="3"/>
        <v>#NUM!</v>
      </c>
      <c r="V24" s="57" t="e">
        <f t="shared" si="4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>
        <v>2</v>
      </c>
      <c r="N25" s="7">
        <v>7</v>
      </c>
      <c r="O25">
        <v>7</v>
      </c>
      <c r="P25" s="9">
        <f t="shared" si="0"/>
        <v>14</v>
      </c>
      <c r="Q25" s="7"/>
      <c r="S25">
        <f t="shared" si="1"/>
        <v>0</v>
      </c>
      <c r="T25" s="23" t="e">
        <f t="shared" si="2"/>
        <v>#NUM!</v>
      </c>
      <c r="U25" s="56" t="e">
        <f t="shared" si="3"/>
        <v>#NUM!</v>
      </c>
      <c r="V25" s="57" t="e">
        <f t="shared" si="4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>
        <v>2</v>
      </c>
      <c r="N26" s="7">
        <v>7</v>
      </c>
      <c r="O26">
        <v>7</v>
      </c>
      <c r="P26" s="9">
        <f t="shared" si="0"/>
        <v>14</v>
      </c>
      <c r="Q26" s="7"/>
      <c r="S26">
        <f t="shared" si="1"/>
        <v>0</v>
      </c>
      <c r="T26" s="23" t="e">
        <f t="shared" si="2"/>
        <v>#NUM!</v>
      </c>
      <c r="U26" s="56" t="e">
        <f t="shared" si="3"/>
        <v>#NUM!</v>
      </c>
      <c r="V26" s="57" t="e">
        <f t="shared" si="4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>
        <v>2</v>
      </c>
      <c r="N27" s="7">
        <v>7</v>
      </c>
      <c r="O27">
        <v>7</v>
      </c>
      <c r="P27" s="9">
        <f t="shared" si="0"/>
        <v>14</v>
      </c>
      <c r="Q27" s="7"/>
      <c r="S27">
        <f t="shared" si="1"/>
        <v>0</v>
      </c>
      <c r="T27" s="23" t="e">
        <f t="shared" si="2"/>
        <v>#NUM!</v>
      </c>
      <c r="U27" s="56" t="e">
        <f t="shared" si="3"/>
        <v>#NUM!</v>
      </c>
      <c r="V27" s="57" t="e">
        <f t="shared" si="4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>
        <v>2</v>
      </c>
      <c r="N28" s="7">
        <v>7</v>
      </c>
      <c r="O28">
        <v>7</v>
      </c>
      <c r="P28" s="9">
        <f t="shared" si="0"/>
        <v>14</v>
      </c>
      <c r="Q28" s="7"/>
      <c r="S28">
        <f t="shared" si="1"/>
        <v>0</v>
      </c>
      <c r="T28" s="23" t="e">
        <f t="shared" si="2"/>
        <v>#NUM!</v>
      </c>
      <c r="U28" s="56" t="e">
        <f t="shared" si="3"/>
        <v>#NUM!</v>
      </c>
      <c r="V28" s="57" t="e">
        <f t="shared" si="4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>
        <v>3</v>
      </c>
      <c r="N29" s="7">
        <v>7</v>
      </c>
      <c r="O29">
        <v>7</v>
      </c>
      <c r="P29" s="9">
        <f t="shared" si="0"/>
        <v>14</v>
      </c>
      <c r="Q29" s="7"/>
      <c r="S29">
        <f t="shared" si="1"/>
        <v>0</v>
      </c>
      <c r="T29" s="23" t="e">
        <f t="shared" si="2"/>
        <v>#NUM!</v>
      </c>
      <c r="U29" s="56" t="e">
        <f t="shared" si="3"/>
        <v>#NUM!</v>
      </c>
      <c r="V29" s="57" t="e">
        <f t="shared" si="4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>
        <v>3</v>
      </c>
      <c r="N30" s="7">
        <v>7</v>
      </c>
      <c r="O30">
        <v>7</v>
      </c>
      <c r="P30" s="9">
        <f t="shared" si="0"/>
        <v>14</v>
      </c>
      <c r="Q30" s="7"/>
      <c r="S30">
        <f t="shared" si="1"/>
        <v>0</v>
      </c>
      <c r="T30" s="23" t="e">
        <f t="shared" si="2"/>
        <v>#NUM!</v>
      </c>
      <c r="U30" s="56" t="e">
        <f t="shared" si="3"/>
        <v>#NUM!</v>
      </c>
      <c r="V30" s="57" t="e">
        <f t="shared" si="4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>
        <v>3</v>
      </c>
      <c r="N31" s="7">
        <v>7</v>
      </c>
      <c r="O31">
        <v>7</v>
      </c>
      <c r="P31" s="9">
        <f t="shared" si="0"/>
        <v>14</v>
      </c>
      <c r="Q31" s="7"/>
      <c r="S31">
        <f t="shared" si="1"/>
        <v>0</v>
      </c>
      <c r="T31" s="23" t="e">
        <f t="shared" si="2"/>
        <v>#NUM!</v>
      </c>
      <c r="U31" s="56" t="e">
        <f t="shared" si="3"/>
        <v>#NUM!</v>
      </c>
      <c r="V31" s="57" t="e">
        <f t="shared" si="4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>
        <v>3</v>
      </c>
      <c r="N32" s="7">
        <v>7</v>
      </c>
      <c r="O32">
        <v>7</v>
      </c>
      <c r="P32" s="9">
        <f t="shared" si="0"/>
        <v>14</v>
      </c>
      <c r="Q32" s="7"/>
      <c r="S32">
        <f t="shared" si="1"/>
        <v>0</v>
      </c>
      <c r="T32" s="23" t="e">
        <f t="shared" si="2"/>
        <v>#NUM!</v>
      </c>
      <c r="U32" s="56" t="e">
        <f t="shared" si="3"/>
        <v>#NUM!</v>
      </c>
      <c r="V32" s="57" t="e">
        <f t="shared" si="4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>
        <v>3</v>
      </c>
      <c r="N33" s="7">
        <v>7</v>
      </c>
      <c r="O33">
        <v>7</v>
      </c>
      <c r="P33" s="9">
        <f t="shared" si="0"/>
        <v>14</v>
      </c>
      <c r="Q33" s="7"/>
      <c r="S33">
        <f t="shared" si="1"/>
        <v>0</v>
      </c>
      <c r="T33" s="23" t="e">
        <f t="shared" si="2"/>
        <v>#NUM!</v>
      </c>
      <c r="U33" s="56" t="e">
        <f t="shared" si="3"/>
        <v>#NUM!</v>
      </c>
      <c r="V33" s="57" t="e">
        <f t="shared" si="4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>
        <v>3</v>
      </c>
      <c r="N34" s="7">
        <v>7</v>
      </c>
      <c r="O34">
        <v>7</v>
      </c>
      <c r="P34" s="9">
        <f t="shared" si="0"/>
        <v>14</v>
      </c>
      <c r="Q34" s="7"/>
      <c r="S34">
        <f t="shared" si="1"/>
        <v>0</v>
      </c>
      <c r="T34" s="23" t="e">
        <f t="shared" si="2"/>
        <v>#NUM!</v>
      </c>
      <c r="U34" s="56" t="e">
        <f t="shared" si="3"/>
        <v>#NUM!</v>
      </c>
      <c r="V34" s="57" t="e">
        <f t="shared" si="4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>
        <v>3</v>
      </c>
      <c r="N35" s="7">
        <v>7</v>
      </c>
      <c r="O35">
        <v>7</v>
      </c>
      <c r="P35" s="9">
        <f t="shared" si="0"/>
        <v>14</v>
      </c>
      <c r="Q35" s="7"/>
      <c r="S35">
        <f t="shared" si="1"/>
        <v>0</v>
      </c>
      <c r="T35" s="23" t="e">
        <f t="shared" si="2"/>
        <v>#NUM!</v>
      </c>
      <c r="U35" s="56" t="e">
        <f t="shared" si="3"/>
        <v>#NUM!</v>
      </c>
      <c r="V35" s="57" t="e">
        <f t="shared" si="4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>
        <v>3</v>
      </c>
      <c r="N36" s="7">
        <v>7</v>
      </c>
      <c r="O36">
        <v>7</v>
      </c>
      <c r="P36" s="9">
        <f t="shared" si="0"/>
        <v>14</v>
      </c>
      <c r="Q36" s="7"/>
      <c r="S36">
        <f t="shared" si="1"/>
        <v>0</v>
      </c>
      <c r="T36" s="23" t="e">
        <f t="shared" si="2"/>
        <v>#NUM!</v>
      </c>
      <c r="U36" s="56" t="e">
        <f t="shared" si="3"/>
        <v>#NUM!</v>
      </c>
      <c r="V36" s="57" t="e">
        <f t="shared" si="4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>
        <v>3</v>
      </c>
      <c r="N37" s="7">
        <v>7</v>
      </c>
      <c r="O37">
        <v>7</v>
      </c>
      <c r="P37" s="9">
        <f t="shared" si="0"/>
        <v>14</v>
      </c>
      <c r="Q37" s="7"/>
      <c r="S37">
        <f t="shared" si="1"/>
        <v>0</v>
      </c>
      <c r="T37" s="23" t="e">
        <f t="shared" si="2"/>
        <v>#NUM!</v>
      </c>
      <c r="U37" s="56" t="e">
        <f t="shared" si="3"/>
        <v>#NUM!</v>
      </c>
      <c r="V37" s="57" t="e">
        <f t="shared" si="4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>
        <v>3</v>
      </c>
      <c r="N38" s="7">
        <v>7</v>
      </c>
      <c r="O38">
        <v>7</v>
      </c>
      <c r="P38" s="9">
        <f t="shared" si="0"/>
        <v>14</v>
      </c>
      <c r="Q38" s="7"/>
      <c r="S38">
        <f t="shared" si="1"/>
        <v>0</v>
      </c>
      <c r="T38" s="23" t="e">
        <f t="shared" si="2"/>
        <v>#NUM!</v>
      </c>
      <c r="U38" s="56" t="e">
        <f t="shared" si="3"/>
        <v>#NUM!</v>
      </c>
      <c r="V38" s="57" t="e">
        <f t="shared" si="4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>
        <v>4</v>
      </c>
      <c r="N39" s="7">
        <v>7</v>
      </c>
      <c r="O39">
        <v>7</v>
      </c>
      <c r="P39" s="9">
        <f t="shared" si="0"/>
        <v>14</v>
      </c>
      <c r="Q39" s="7"/>
      <c r="S39">
        <f t="shared" si="1"/>
        <v>0</v>
      </c>
      <c r="T39" s="23" t="e">
        <f t="shared" si="2"/>
        <v>#NUM!</v>
      </c>
      <c r="U39" s="56" t="e">
        <f t="shared" si="3"/>
        <v>#NUM!</v>
      </c>
      <c r="V39" s="57" t="e">
        <f t="shared" si="4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>
        <v>4</v>
      </c>
      <c r="N40" s="7">
        <v>7</v>
      </c>
      <c r="O40">
        <v>7</v>
      </c>
      <c r="P40" s="9">
        <f t="shared" si="0"/>
        <v>14</v>
      </c>
      <c r="Q40" s="7"/>
      <c r="S40">
        <f t="shared" si="1"/>
        <v>0</v>
      </c>
      <c r="T40" s="23" t="e">
        <f t="shared" si="2"/>
        <v>#NUM!</v>
      </c>
      <c r="U40" s="56" t="e">
        <f t="shared" si="3"/>
        <v>#NUM!</v>
      </c>
      <c r="V40" s="57" t="e">
        <f t="shared" si="4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>
        <v>4</v>
      </c>
      <c r="N41" s="7">
        <v>7</v>
      </c>
      <c r="O41">
        <v>7</v>
      </c>
      <c r="P41" s="9">
        <f t="shared" si="0"/>
        <v>14</v>
      </c>
      <c r="Q41" s="7"/>
      <c r="S41">
        <f t="shared" si="1"/>
        <v>0</v>
      </c>
      <c r="T41" s="23" t="e">
        <f t="shared" si="2"/>
        <v>#NUM!</v>
      </c>
      <c r="U41" s="56" t="e">
        <f t="shared" si="3"/>
        <v>#NUM!</v>
      </c>
      <c r="V41" s="57" t="e">
        <f t="shared" si="4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>
        <v>4</v>
      </c>
      <c r="N42" s="7">
        <v>7</v>
      </c>
      <c r="O42">
        <v>7</v>
      </c>
      <c r="P42" s="9">
        <f t="shared" si="0"/>
        <v>14</v>
      </c>
      <c r="Q42" s="7"/>
      <c r="S42">
        <f t="shared" si="1"/>
        <v>0</v>
      </c>
      <c r="T42" s="23" t="e">
        <f t="shared" si="2"/>
        <v>#NUM!</v>
      </c>
      <c r="U42" s="56" t="e">
        <f t="shared" si="3"/>
        <v>#NUM!</v>
      </c>
      <c r="V42" s="57" t="e">
        <f t="shared" si="4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>
        <v>4</v>
      </c>
      <c r="N43" s="7">
        <v>7</v>
      </c>
      <c r="O43">
        <v>7</v>
      </c>
      <c r="P43" s="9">
        <f t="shared" si="0"/>
        <v>14</v>
      </c>
      <c r="Q43" s="7"/>
      <c r="S43">
        <f t="shared" si="1"/>
        <v>0</v>
      </c>
      <c r="T43" s="23" t="e">
        <f t="shared" si="2"/>
        <v>#NUM!</v>
      </c>
      <c r="U43" s="56" t="e">
        <f t="shared" si="3"/>
        <v>#NUM!</v>
      </c>
      <c r="V43" s="57" t="e">
        <f t="shared" si="4"/>
        <v>#NUM!</v>
      </c>
    </row>
    <row r="44" spans="1:22" ht="15.75" thickBot="1" x14ac:dyDescent="0.3">
      <c r="A44" s="3">
        <v>42</v>
      </c>
      <c r="B44" s="5"/>
      <c r="C44" s="5"/>
      <c r="D44" s="5"/>
      <c r="E44" s="4"/>
      <c r="F44" s="10"/>
      <c r="G44" s="10"/>
      <c r="H44" s="10"/>
      <c r="I44" s="10"/>
      <c r="J44" s="10"/>
      <c r="K44" s="2"/>
      <c r="L44" s="4"/>
      <c r="M44">
        <v>5</v>
      </c>
      <c r="N44" s="7">
        <v>7</v>
      </c>
      <c r="O44">
        <v>7</v>
      </c>
      <c r="P44" s="9">
        <f t="shared" si="0"/>
        <v>14</v>
      </c>
      <c r="Q44" s="2"/>
      <c r="R44" s="5"/>
      <c r="S44" s="5">
        <f t="shared" si="1"/>
        <v>0</v>
      </c>
      <c r="T44" s="23" t="e">
        <f t="shared" si="2"/>
        <v>#NUM!</v>
      </c>
      <c r="U44" s="56" t="e">
        <f t="shared" si="3"/>
        <v>#NUM!</v>
      </c>
      <c r="V44" s="57" t="e">
        <f t="shared" si="4"/>
        <v>#NUM!</v>
      </c>
    </row>
    <row r="45" spans="1:22" ht="15.75" thickBot="1" x14ac:dyDescent="0.3">
      <c r="A45" s="8">
        <v>43</v>
      </c>
      <c r="E45" s="9"/>
      <c r="F45" s="7"/>
      <c r="J45" s="9"/>
      <c r="K45" s="20"/>
      <c r="L45" s="9"/>
      <c r="M45" s="18">
        <v>1</v>
      </c>
      <c r="N45" s="15">
        <v>7</v>
      </c>
      <c r="O45" s="18">
        <v>7</v>
      </c>
      <c r="P45" s="17">
        <f t="shared" si="0"/>
        <v>14</v>
      </c>
      <c r="Q45" s="7"/>
      <c r="S45">
        <f t="shared" si="1"/>
        <v>0</v>
      </c>
      <c r="T45" s="39" t="e">
        <f t="shared" si="2"/>
        <v>#NUM!</v>
      </c>
      <c r="U45" s="14" t="e">
        <f t="shared" si="3"/>
        <v>#NUM!</v>
      </c>
      <c r="V45" s="55" t="e">
        <f t="shared" si="4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>
        <v>1</v>
      </c>
      <c r="N46" s="7">
        <v>7</v>
      </c>
      <c r="O46">
        <v>7</v>
      </c>
      <c r="P46" s="9">
        <f t="shared" si="0"/>
        <v>14</v>
      </c>
      <c r="Q46" s="7"/>
      <c r="S46">
        <f t="shared" si="1"/>
        <v>0</v>
      </c>
      <c r="T46" s="23" t="e">
        <f t="shared" si="2"/>
        <v>#NUM!</v>
      </c>
      <c r="U46" s="56" t="e">
        <f t="shared" si="3"/>
        <v>#NUM!</v>
      </c>
      <c r="V46" s="57" t="e">
        <f t="shared" si="4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5">
        <v>2</v>
      </c>
      <c r="N47" s="2">
        <v>7</v>
      </c>
      <c r="O47" s="5">
        <v>7</v>
      </c>
      <c r="P47" s="4">
        <f t="shared" si="0"/>
        <v>14</v>
      </c>
      <c r="Q47" s="2"/>
      <c r="R47" s="5"/>
      <c r="S47" s="5">
        <f t="shared" si="1"/>
        <v>0</v>
      </c>
      <c r="T47" s="24" t="e">
        <f t="shared" si="2"/>
        <v>#NUM!</v>
      </c>
      <c r="U47" s="1" t="e">
        <f t="shared" si="3"/>
        <v>#NUM!</v>
      </c>
      <c r="V47" s="58" t="e">
        <f t="shared" si="4"/>
        <v>#NUM!</v>
      </c>
    </row>
  </sheetData>
  <mergeCells count="5">
    <mergeCell ref="Q1:V1"/>
    <mergeCell ref="B1:E1"/>
    <mergeCell ref="F1:J1"/>
    <mergeCell ref="K1:L1"/>
    <mergeCell ref="N1:P1"/>
  </mergeCells>
  <conditionalFormatting sqref="Q3:Q1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Q4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4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5:Q4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S4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5:R47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4:S44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5:S47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17" priority="6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16" priority="3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15" priority="5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14" priority="2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13" priority="4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12" priority="1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11" priority="9" bottom="1" rank="1"/>
  </conditionalFormatting>
  <conditionalFormatting sqref="U3:U13">
    <cfRule type="top10" dxfId="10" priority="8" bottom="1" rank="1"/>
  </conditionalFormatting>
  <conditionalFormatting sqref="V3:V13">
    <cfRule type="top10" dxfId="9" priority="7" bottom="1" rank="1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17F8-1A2D-4781-85F5-CCE9E6946F44}">
  <dimension ref="A1:V47"/>
  <sheetViews>
    <sheetView zoomScale="85" zoomScaleNormal="85" workbookViewId="0">
      <selection activeCell="W1" sqref="W1:Y1048576"/>
    </sheetView>
  </sheetViews>
  <sheetFormatPr defaultRowHeight="15" x14ac:dyDescent="0.25"/>
  <cols>
    <col min="2" max="3" width="13.140625" bestFit="1" customWidth="1"/>
    <col min="13" max="13" width="10.28515625" bestFit="1" customWidth="1"/>
    <col min="21" max="21" width="11.5703125" customWidth="1"/>
  </cols>
  <sheetData>
    <row r="1" spans="1:22" ht="15.75" thickBot="1" x14ac:dyDescent="0.3">
      <c r="A1" s="16">
        <v>103</v>
      </c>
      <c r="B1" s="47" t="s">
        <v>19</v>
      </c>
      <c r="C1" s="47"/>
      <c r="D1" s="47"/>
      <c r="E1" s="48"/>
      <c r="F1" s="49" t="s">
        <v>18</v>
      </c>
      <c r="G1" s="47"/>
      <c r="H1" s="47"/>
      <c r="I1" s="47"/>
      <c r="J1" s="48"/>
      <c r="K1" s="49" t="s">
        <v>17</v>
      </c>
      <c r="L1" s="48"/>
      <c r="M1" s="46" t="s">
        <v>16</v>
      </c>
      <c r="N1" s="50" t="s">
        <v>15</v>
      </c>
      <c r="O1" s="51"/>
      <c r="P1" s="52"/>
      <c r="Q1" s="15" t="s">
        <v>14</v>
      </c>
      <c r="R1" s="18"/>
      <c r="S1" s="18"/>
      <c r="T1" s="18"/>
      <c r="U1" s="18"/>
      <c r="V1" s="18"/>
    </row>
    <row r="2" spans="1:22" ht="15.75" thickBot="1" x14ac:dyDescent="0.3">
      <c r="A2" s="15" t="s">
        <v>3</v>
      </c>
      <c r="B2" s="33" t="s">
        <v>13</v>
      </c>
      <c r="C2" s="34" t="s">
        <v>12</v>
      </c>
      <c r="D2" s="34" t="s">
        <v>11</v>
      </c>
      <c r="E2" s="35" t="s">
        <v>10</v>
      </c>
      <c r="F2" s="30" t="s">
        <v>9</v>
      </c>
      <c r="G2" s="30" t="s">
        <v>8</v>
      </c>
      <c r="H2" s="31" t="s">
        <v>7</v>
      </c>
      <c r="I2" s="31" t="s">
        <v>6</v>
      </c>
      <c r="J2" s="32" t="s">
        <v>2</v>
      </c>
      <c r="K2" s="29" t="s">
        <v>5</v>
      </c>
      <c r="L2" s="28" t="s">
        <v>4</v>
      </c>
      <c r="M2" s="26"/>
      <c r="N2" s="25" t="s">
        <v>23</v>
      </c>
      <c r="O2" s="26" t="s">
        <v>24</v>
      </c>
      <c r="P2" s="27" t="s">
        <v>2</v>
      </c>
      <c r="Q2" s="36" t="s">
        <v>20</v>
      </c>
      <c r="R2" s="36" t="s">
        <v>25</v>
      </c>
      <c r="S2" s="22" t="s">
        <v>1</v>
      </c>
      <c r="T2" s="15" t="s">
        <v>26</v>
      </c>
      <c r="U2" s="18" t="s">
        <v>27</v>
      </c>
      <c r="V2" s="17" t="s">
        <v>0</v>
      </c>
    </row>
    <row r="3" spans="1:22" ht="15.75" thickBot="1" x14ac:dyDescent="0.3">
      <c r="A3" s="16">
        <v>1</v>
      </c>
      <c r="B3" s="13">
        <v>1.02192880974006E-4</v>
      </c>
      <c r="C3" s="19"/>
      <c r="D3" s="18"/>
      <c r="E3" s="17"/>
      <c r="F3" s="15"/>
      <c r="G3" s="18"/>
      <c r="H3" s="18"/>
      <c r="I3" s="18"/>
      <c r="J3" s="17"/>
      <c r="K3" s="15"/>
      <c r="L3" s="17"/>
      <c r="M3" s="15">
        <v>11</v>
      </c>
      <c r="N3" s="15">
        <v>7</v>
      </c>
      <c r="O3" s="18">
        <v>7</v>
      </c>
      <c r="P3" s="17">
        <f>O3+N3</f>
        <v>14</v>
      </c>
      <c r="Q3" s="15">
        <v>438.78496183194102</v>
      </c>
      <c r="R3" s="18">
        <v>212.518280201533</v>
      </c>
      <c r="S3" s="18">
        <f>Q3+R3</f>
        <v>651.30324203347402</v>
      </c>
      <c r="T3" s="39">
        <f>N3*LN(Q3/N3)+2*M3</f>
        <v>50.966695153459838</v>
      </c>
      <c r="U3" s="14">
        <f>P3*LN(R3/P3)+2*M3</f>
        <v>60.079589513379709</v>
      </c>
      <c r="V3" s="55">
        <f>P3*LN(S3/P3)+2*M3</f>
        <v>75.758852191981134</v>
      </c>
    </row>
    <row r="4" spans="1:22" ht="15.75" thickBot="1" x14ac:dyDescent="0.3">
      <c r="A4" s="8">
        <v>2</v>
      </c>
      <c r="C4" s="44">
        <v>505000000</v>
      </c>
      <c r="E4" s="9"/>
      <c r="F4" s="7"/>
      <c r="J4" s="9"/>
      <c r="K4" s="7"/>
      <c r="L4" s="9"/>
      <c r="M4" s="7">
        <v>11</v>
      </c>
      <c r="N4" s="7">
        <v>7</v>
      </c>
      <c r="O4">
        <v>7</v>
      </c>
      <c r="P4" s="9">
        <f t="shared" ref="P4:P47" si="0">O4+N4</f>
        <v>14</v>
      </c>
      <c r="Q4" s="7">
        <v>461.70116461524498</v>
      </c>
      <c r="R4">
        <v>249.264910482988</v>
      </c>
      <c r="S4">
        <f t="shared" ref="S4:S47" si="1">Q4+R4</f>
        <v>710.96607509823298</v>
      </c>
      <c r="T4" s="23">
        <f t="shared" ref="T4:T47" si="2">N4*LN(Q4/N4)+2*M4</f>
        <v>51.323053920332356</v>
      </c>
      <c r="U4" s="56">
        <f t="shared" ref="U4:U47" si="3">P4*LN(R4/P4)+2*M4</f>
        <v>62.31242458367042</v>
      </c>
      <c r="V4" s="57">
        <f t="shared" ref="V4:V47" si="4">P4*LN(S4/P4)+2*M4</f>
        <v>76.985943385815958</v>
      </c>
    </row>
    <row r="5" spans="1:22" ht="15.75" thickBot="1" x14ac:dyDescent="0.3">
      <c r="A5" s="8">
        <v>3</v>
      </c>
      <c r="D5" s="12">
        <v>3.8246833346331097E-2</v>
      </c>
      <c r="E5" s="9"/>
      <c r="F5" s="7"/>
      <c r="J5" s="9"/>
      <c r="K5" s="7"/>
      <c r="L5" s="9"/>
      <c r="M5" s="7">
        <v>11</v>
      </c>
      <c r="N5" s="7">
        <v>7</v>
      </c>
      <c r="O5">
        <v>7</v>
      </c>
      <c r="P5" s="9">
        <f t="shared" si="0"/>
        <v>14</v>
      </c>
      <c r="Q5" s="7">
        <v>449.763667921886</v>
      </c>
      <c r="R5">
        <v>212.47390762835099</v>
      </c>
      <c r="S5">
        <f t="shared" si="1"/>
        <v>662.23757555023701</v>
      </c>
      <c r="T5" s="23">
        <f t="shared" si="2"/>
        <v>51.139684793496656</v>
      </c>
      <c r="U5" s="56">
        <f t="shared" si="3"/>
        <v>60.076666090104666</v>
      </c>
      <c r="V5" s="57">
        <f t="shared" si="4"/>
        <v>75.991938523528418</v>
      </c>
    </row>
    <row r="6" spans="1:22" ht="15.75" thickBot="1" x14ac:dyDescent="0.3">
      <c r="A6" s="8">
        <v>4</v>
      </c>
      <c r="E6" s="12">
        <v>12.930191736014001</v>
      </c>
      <c r="F6" s="7"/>
      <c r="J6" s="9"/>
      <c r="K6" s="7"/>
      <c r="L6" s="9"/>
      <c r="M6" s="7">
        <v>11</v>
      </c>
      <c r="N6" s="7">
        <v>7</v>
      </c>
      <c r="O6">
        <v>7</v>
      </c>
      <c r="P6" s="9">
        <f t="shared" si="0"/>
        <v>14</v>
      </c>
      <c r="Q6" s="7">
        <v>441.538383914966</v>
      </c>
      <c r="R6">
        <v>211.34509223712001</v>
      </c>
      <c r="S6">
        <f t="shared" si="1"/>
        <v>652.88347615208602</v>
      </c>
      <c r="T6" s="23">
        <f t="shared" si="2"/>
        <v>51.010483648960829</v>
      </c>
      <c r="U6" s="56">
        <f t="shared" si="3"/>
        <v>60.002089665490921</v>
      </c>
      <c r="V6" s="57">
        <f t="shared" si="4"/>
        <v>75.792778758137146</v>
      </c>
    </row>
    <row r="7" spans="1:22" ht="15.75" thickBot="1" x14ac:dyDescent="0.3">
      <c r="A7" s="8">
        <v>5</v>
      </c>
      <c r="B7" s="13">
        <v>1.19953061372571E-4</v>
      </c>
      <c r="C7" s="44">
        <v>247500820.15991199</v>
      </c>
      <c r="E7" s="9"/>
      <c r="F7" s="7"/>
      <c r="J7" s="9"/>
      <c r="K7" s="7"/>
      <c r="L7" s="9"/>
      <c r="M7" s="7">
        <v>11</v>
      </c>
      <c r="N7" s="7">
        <v>7</v>
      </c>
      <c r="O7">
        <v>7</v>
      </c>
      <c r="P7" s="9">
        <f t="shared" si="0"/>
        <v>14</v>
      </c>
      <c r="Q7" s="7">
        <v>446.13249214184202</v>
      </c>
      <c r="R7">
        <v>173.751167873865</v>
      </c>
      <c r="S7">
        <f t="shared" si="1"/>
        <v>619.88366001570705</v>
      </c>
      <c r="T7" s="23">
        <f t="shared" si="2"/>
        <v>51.082940785020632</v>
      </c>
      <c r="U7" s="56">
        <f t="shared" si="3"/>
        <v>57.259936269365568</v>
      </c>
      <c r="V7" s="57">
        <f t="shared" si="4"/>
        <v>75.066642799525198</v>
      </c>
    </row>
    <row r="8" spans="1:22" ht="15.75" thickBot="1" x14ac:dyDescent="0.3">
      <c r="A8" s="8">
        <v>6</v>
      </c>
      <c r="B8" s="13"/>
      <c r="D8" s="12"/>
      <c r="E8" s="9"/>
      <c r="F8" s="7"/>
      <c r="J8" s="9"/>
      <c r="K8" s="7"/>
      <c r="L8" s="9"/>
      <c r="M8" s="7">
        <v>11</v>
      </c>
      <c r="N8" s="7">
        <v>7</v>
      </c>
      <c r="O8">
        <v>7</v>
      </c>
      <c r="P8" s="9">
        <f t="shared" si="0"/>
        <v>14</v>
      </c>
      <c r="Q8" s="7"/>
      <c r="S8">
        <f t="shared" si="1"/>
        <v>0</v>
      </c>
      <c r="T8" s="23" t="e">
        <f t="shared" si="2"/>
        <v>#NUM!</v>
      </c>
      <c r="U8" s="56" t="e">
        <f t="shared" si="3"/>
        <v>#NUM!</v>
      </c>
      <c r="V8" s="57" t="e">
        <f t="shared" si="4"/>
        <v>#NUM!</v>
      </c>
    </row>
    <row r="9" spans="1:22" ht="15.75" thickBot="1" x14ac:dyDescent="0.3">
      <c r="A9" s="8">
        <v>7</v>
      </c>
      <c r="B9" s="13"/>
      <c r="E9" s="12"/>
      <c r="F9" s="7"/>
      <c r="J9" s="9"/>
      <c r="K9" s="7"/>
      <c r="L9" s="9"/>
      <c r="M9" s="7">
        <v>11</v>
      </c>
      <c r="N9" s="7">
        <v>7</v>
      </c>
      <c r="O9">
        <v>7</v>
      </c>
      <c r="P9" s="9">
        <f t="shared" si="0"/>
        <v>14</v>
      </c>
      <c r="Q9" s="7"/>
      <c r="S9">
        <f t="shared" si="1"/>
        <v>0</v>
      </c>
      <c r="T9" s="23" t="e">
        <f t="shared" si="2"/>
        <v>#NUM!</v>
      </c>
      <c r="U9" s="56" t="e">
        <f t="shared" si="3"/>
        <v>#NUM!</v>
      </c>
      <c r="V9" s="57" t="e">
        <f t="shared" si="4"/>
        <v>#NUM!</v>
      </c>
    </row>
    <row r="10" spans="1:22" ht="15.75" thickBot="1" x14ac:dyDescent="0.3">
      <c r="A10" s="8">
        <v>8</v>
      </c>
      <c r="C10" s="44"/>
      <c r="E10" s="12"/>
      <c r="F10" s="7"/>
      <c r="J10" s="9"/>
      <c r="K10" s="7"/>
      <c r="L10" s="9"/>
      <c r="M10" s="7">
        <v>11</v>
      </c>
      <c r="N10" s="7">
        <v>7</v>
      </c>
      <c r="O10">
        <v>7</v>
      </c>
      <c r="P10" s="9">
        <f t="shared" si="0"/>
        <v>14</v>
      </c>
      <c r="Q10" s="7"/>
      <c r="S10">
        <f t="shared" si="1"/>
        <v>0</v>
      </c>
      <c r="T10" s="23" t="e">
        <f t="shared" si="2"/>
        <v>#NUM!</v>
      </c>
      <c r="U10" s="56" t="e">
        <f t="shared" si="3"/>
        <v>#NUM!</v>
      </c>
      <c r="V10" s="57" t="e">
        <f t="shared" si="4"/>
        <v>#NUM!</v>
      </c>
    </row>
    <row r="11" spans="1:22" ht="15.75" thickBot="1" x14ac:dyDescent="0.3">
      <c r="A11" s="8">
        <v>9</v>
      </c>
      <c r="D11" s="12"/>
      <c r="E11" s="12"/>
      <c r="F11" s="7"/>
      <c r="J11" s="9"/>
      <c r="K11" s="7"/>
      <c r="L11" s="9"/>
      <c r="M11" s="7">
        <v>11</v>
      </c>
      <c r="N11" s="7">
        <v>7</v>
      </c>
      <c r="O11">
        <v>7</v>
      </c>
      <c r="P11" s="9">
        <f t="shared" si="0"/>
        <v>14</v>
      </c>
      <c r="Q11" s="7"/>
      <c r="S11">
        <f t="shared" si="1"/>
        <v>0</v>
      </c>
      <c r="T11" s="23" t="e">
        <f t="shared" si="2"/>
        <v>#NUM!</v>
      </c>
      <c r="U11" s="56" t="e">
        <f t="shared" si="3"/>
        <v>#NUM!</v>
      </c>
      <c r="V11" s="57" t="e">
        <f t="shared" si="4"/>
        <v>#NUM!</v>
      </c>
    </row>
    <row r="12" spans="1:22" ht="15.75" thickBot="1" x14ac:dyDescent="0.3">
      <c r="A12" s="8">
        <v>10</v>
      </c>
      <c r="B12" s="13"/>
      <c r="C12" s="44"/>
      <c r="E12" s="12"/>
      <c r="F12" s="7"/>
      <c r="J12" s="9"/>
      <c r="K12" s="7"/>
      <c r="L12" s="9"/>
      <c r="M12" s="7">
        <v>11</v>
      </c>
      <c r="N12" s="7">
        <v>7</v>
      </c>
      <c r="O12">
        <v>7</v>
      </c>
      <c r="P12" s="9">
        <f t="shared" si="0"/>
        <v>14</v>
      </c>
      <c r="Q12" s="7"/>
      <c r="S12">
        <f t="shared" si="1"/>
        <v>0</v>
      </c>
      <c r="T12" s="23" t="e">
        <f t="shared" si="2"/>
        <v>#NUM!</v>
      </c>
      <c r="U12" s="56" t="e">
        <f t="shared" si="3"/>
        <v>#NUM!</v>
      </c>
      <c r="V12" s="57" t="e">
        <f t="shared" si="4"/>
        <v>#NUM!</v>
      </c>
    </row>
    <row r="13" spans="1:22" ht="15.75" thickBot="1" x14ac:dyDescent="0.3">
      <c r="A13" s="3">
        <v>11</v>
      </c>
      <c r="B13" s="13">
        <f>0.0000999954037699115</f>
        <v>9.9995403769911502E-5</v>
      </c>
      <c r="C13" s="5"/>
      <c r="D13" s="12">
        <v>3.2650127986766898E-2</v>
      </c>
      <c r="E13" s="12">
        <v>13.1887004186499</v>
      </c>
      <c r="F13" s="2"/>
      <c r="G13" s="5"/>
      <c r="H13" s="5"/>
      <c r="I13" s="5"/>
      <c r="J13" s="4"/>
      <c r="K13" s="2"/>
      <c r="L13" s="4"/>
      <c r="M13" s="2">
        <v>11</v>
      </c>
      <c r="N13" s="2">
        <v>7</v>
      </c>
      <c r="O13" s="5">
        <v>7</v>
      </c>
      <c r="P13" s="4">
        <f t="shared" si="0"/>
        <v>14</v>
      </c>
      <c r="Q13" s="2">
        <v>438.84602838336798</v>
      </c>
      <c r="R13" s="5">
        <v>210.075194652856</v>
      </c>
      <c r="S13" s="5">
        <f t="shared" si="1"/>
        <v>648.92122303622398</v>
      </c>
      <c r="T13" s="23">
        <f t="shared" si="2"/>
        <v>50.967669289208104</v>
      </c>
      <c r="U13" s="56">
        <f t="shared" si="3"/>
        <v>59.917714895004444</v>
      </c>
      <c r="V13" s="57">
        <f t="shared" si="4"/>
        <v>75.707555967112569</v>
      </c>
    </row>
    <row r="14" spans="1:22" ht="15.75" thickBot="1" x14ac:dyDescent="0.3">
      <c r="A14" s="16">
        <v>12</v>
      </c>
      <c r="B14" s="18"/>
      <c r="C14" s="18"/>
      <c r="D14" s="18"/>
      <c r="E14" s="17"/>
      <c r="F14" s="10"/>
      <c r="G14" s="18"/>
      <c r="H14" s="18"/>
      <c r="I14" s="18"/>
      <c r="J14" s="17"/>
      <c r="K14" s="15"/>
      <c r="L14" s="17"/>
      <c r="M14" s="15">
        <v>11</v>
      </c>
      <c r="N14" s="15">
        <v>7</v>
      </c>
      <c r="O14" s="18">
        <v>7</v>
      </c>
      <c r="P14" s="17">
        <f t="shared" si="0"/>
        <v>14</v>
      </c>
      <c r="Q14" s="15"/>
      <c r="R14" s="18"/>
      <c r="S14" s="18">
        <f t="shared" si="1"/>
        <v>0</v>
      </c>
      <c r="T14" s="39" t="e">
        <f t="shared" si="2"/>
        <v>#NUM!</v>
      </c>
      <c r="U14" s="14" t="e">
        <f t="shared" si="3"/>
        <v>#NUM!</v>
      </c>
      <c r="V14" s="55" t="e">
        <f t="shared" si="4"/>
        <v>#NUM!</v>
      </c>
    </row>
    <row r="15" spans="1:22" ht="15.75" thickBot="1" x14ac:dyDescent="0.3">
      <c r="A15" s="8">
        <v>13</v>
      </c>
      <c r="E15" s="9"/>
      <c r="F15" s="7"/>
      <c r="G15" s="10"/>
      <c r="J15" s="9"/>
      <c r="K15" s="7"/>
      <c r="L15" s="9"/>
      <c r="M15" s="7">
        <v>11</v>
      </c>
      <c r="N15" s="7">
        <v>7</v>
      </c>
      <c r="O15">
        <v>7</v>
      </c>
      <c r="P15" s="9">
        <f t="shared" si="0"/>
        <v>14</v>
      </c>
      <c r="Q15" s="7"/>
      <c r="S15">
        <f t="shared" si="1"/>
        <v>0</v>
      </c>
      <c r="T15" s="23" t="e">
        <f t="shared" si="2"/>
        <v>#NUM!</v>
      </c>
      <c r="U15" s="56" t="e">
        <f t="shared" si="3"/>
        <v>#NUM!</v>
      </c>
      <c r="V15" s="57" t="e">
        <f t="shared" si="4"/>
        <v>#NUM!</v>
      </c>
    </row>
    <row r="16" spans="1:22" ht="15.75" thickBot="1" x14ac:dyDescent="0.3">
      <c r="A16" s="8">
        <v>14</v>
      </c>
      <c r="E16" s="9"/>
      <c r="F16" s="7"/>
      <c r="H16" s="10"/>
      <c r="J16" s="9"/>
      <c r="K16" s="7"/>
      <c r="L16" s="9"/>
      <c r="M16" s="7">
        <v>11</v>
      </c>
      <c r="N16" s="7">
        <v>7</v>
      </c>
      <c r="O16">
        <v>7</v>
      </c>
      <c r="P16" s="9">
        <f t="shared" si="0"/>
        <v>14</v>
      </c>
      <c r="Q16" s="7"/>
      <c r="S16">
        <f t="shared" si="1"/>
        <v>0</v>
      </c>
      <c r="T16" s="23" t="e">
        <f t="shared" si="2"/>
        <v>#NUM!</v>
      </c>
      <c r="U16" s="56" t="e">
        <f t="shared" si="3"/>
        <v>#NUM!</v>
      </c>
      <c r="V16" s="57" t="e">
        <f t="shared" si="4"/>
        <v>#NUM!</v>
      </c>
    </row>
    <row r="17" spans="1:22" ht="15.75" thickBot="1" x14ac:dyDescent="0.3">
      <c r="A17" s="8">
        <v>15</v>
      </c>
      <c r="E17" s="9"/>
      <c r="F17" s="7"/>
      <c r="I17" s="10"/>
      <c r="J17" s="9"/>
      <c r="K17" s="7"/>
      <c r="L17" s="9"/>
      <c r="M17" s="7">
        <v>11</v>
      </c>
      <c r="N17" s="7">
        <v>7</v>
      </c>
      <c r="O17">
        <v>7</v>
      </c>
      <c r="P17" s="9">
        <f t="shared" si="0"/>
        <v>14</v>
      </c>
      <c r="Q17" s="7"/>
      <c r="S17">
        <f t="shared" si="1"/>
        <v>0</v>
      </c>
      <c r="T17" s="23" t="e">
        <f t="shared" si="2"/>
        <v>#NUM!</v>
      </c>
      <c r="U17" s="56" t="e">
        <f t="shared" si="3"/>
        <v>#NUM!</v>
      </c>
      <c r="V17" s="57" t="e">
        <f t="shared" si="4"/>
        <v>#NUM!</v>
      </c>
    </row>
    <row r="18" spans="1:22" ht="15.75" thickBot="1" x14ac:dyDescent="0.3">
      <c r="A18" s="8">
        <v>16</v>
      </c>
      <c r="E18" s="9"/>
      <c r="F18" s="7"/>
      <c r="J18" s="10"/>
      <c r="K18" s="7"/>
      <c r="L18" s="9"/>
      <c r="M18" s="7">
        <v>11</v>
      </c>
      <c r="N18" s="7">
        <v>7</v>
      </c>
      <c r="O18">
        <v>7</v>
      </c>
      <c r="P18" s="9">
        <f t="shared" si="0"/>
        <v>14</v>
      </c>
      <c r="Q18" s="7"/>
      <c r="S18">
        <f t="shared" si="1"/>
        <v>0</v>
      </c>
      <c r="T18" s="23" t="e">
        <f t="shared" si="2"/>
        <v>#NUM!</v>
      </c>
      <c r="U18" s="56" t="e">
        <f t="shared" si="3"/>
        <v>#NUM!</v>
      </c>
      <c r="V18" s="57" t="e">
        <f t="shared" si="4"/>
        <v>#NUM!</v>
      </c>
    </row>
    <row r="19" spans="1:22" ht="15.75" thickBot="1" x14ac:dyDescent="0.3">
      <c r="A19" s="8">
        <v>17</v>
      </c>
      <c r="E19" s="9"/>
      <c r="F19" s="10"/>
      <c r="G19" s="10"/>
      <c r="J19" s="9"/>
      <c r="K19" s="7"/>
      <c r="L19" s="9"/>
      <c r="M19" s="7">
        <v>11</v>
      </c>
      <c r="N19" s="7">
        <v>7</v>
      </c>
      <c r="O19">
        <v>7</v>
      </c>
      <c r="P19" s="9">
        <f t="shared" si="0"/>
        <v>14</v>
      </c>
      <c r="Q19" s="7"/>
      <c r="S19">
        <f t="shared" si="1"/>
        <v>0</v>
      </c>
      <c r="T19" s="23" t="e">
        <f t="shared" si="2"/>
        <v>#NUM!</v>
      </c>
      <c r="U19" s="56" t="e">
        <f t="shared" si="3"/>
        <v>#NUM!</v>
      </c>
      <c r="V19" s="57" t="e">
        <f t="shared" si="4"/>
        <v>#NUM!</v>
      </c>
    </row>
    <row r="20" spans="1:22" ht="15.75" thickBot="1" x14ac:dyDescent="0.3">
      <c r="A20" s="8">
        <v>18</v>
      </c>
      <c r="E20" s="9"/>
      <c r="F20" s="10"/>
      <c r="H20" s="10"/>
      <c r="J20" s="9"/>
      <c r="K20" s="7"/>
      <c r="L20" s="9"/>
      <c r="M20" s="7">
        <v>11</v>
      </c>
      <c r="N20" s="7">
        <v>7</v>
      </c>
      <c r="O20">
        <v>7</v>
      </c>
      <c r="P20" s="9">
        <f t="shared" si="0"/>
        <v>14</v>
      </c>
      <c r="Q20" s="7"/>
      <c r="S20">
        <f t="shared" si="1"/>
        <v>0</v>
      </c>
      <c r="T20" s="23" t="e">
        <f t="shared" si="2"/>
        <v>#NUM!</v>
      </c>
      <c r="U20" s="56" t="e">
        <f t="shared" si="3"/>
        <v>#NUM!</v>
      </c>
      <c r="V20" s="57" t="e">
        <f t="shared" si="4"/>
        <v>#NUM!</v>
      </c>
    </row>
    <row r="21" spans="1:22" ht="15.75" thickBot="1" x14ac:dyDescent="0.3">
      <c r="A21" s="8">
        <v>19</v>
      </c>
      <c r="E21" s="9"/>
      <c r="F21" s="10"/>
      <c r="I21" s="10"/>
      <c r="J21" s="9"/>
      <c r="K21" s="7"/>
      <c r="L21" s="9"/>
      <c r="M21" s="7">
        <v>11</v>
      </c>
      <c r="N21" s="7">
        <v>7</v>
      </c>
      <c r="O21">
        <v>7</v>
      </c>
      <c r="P21" s="9">
        <f t="shared" si="0"/>
        <v>14</v>
      </c>
      <c r="Q21" s="7"/>
      <c r="S21">
        <f t="shared" si="1"/>
        <v>0</v>
      </c>
      <c r="T21" s="23" t="e">
        <f t="shared" si="2"/>
        <v>#NUM!</v>
      </c>
      <c r="U21" s="56" t="e">
        <f t="shared" si="3"/>
        <v>#NUM!</v>
      </c>
      <c r="V21" s="57" t="e">
        <f t="shared" si="4"/>
        <v>#NUM!</v>
      </c>
    </row>
    <row r="22" spans="1:22" ht="15.75" thickBot="1" x14ac:dyDescent="0.3">
      <c r="A22" s="8">
        <v>20</v>
      </c>
      <c r="E22" s="9"/>
      <c r="F22" s="10"/>
      <c r="J22" s="10"/>
      <c r="K22" s="7"/>
      <c r="L22" s="9"/>
      <c r="M22" s="7">
        <v>11</v>
      </c>
      <c r="N22" s="7">
        <v>7</v>
      </c>
      <c r="O22">
        <v>7</v>
      </c>
      <c r="P22" s="9">
        <f t="shared" si="0"/>
        <v>14</v>
      </c>
      <c r="Q22" s="7"/>
      <c r="S22">
        <f t="shared" si="1"/>
        <v>0</v>
      </c>
      <c r="T22" s="23" t="e">
        <f t="shared" si="2"/>
        <v>#NUM!</v>
      </c>
      <c r="U22" s="56" t="e">
        <f t="shared" si="3"/>
        <v>#NUM!</v>
      </c>
      <c r="V22" s="57" t="e">
        <f t="shared" si="4"/>
        <v>#NUM!</v>
      </c>
    </row>
    <row r="23" spans="1:22" ht="15.75" thickBot="1" x14ac:dyDescent="0.3">
      <c r="A23" s="8">
        <v>21</v>
      </c>
      <c r="E23" s="9"/>
      <c r="F23" s="7"/>
      <c r="G23" s="10"/>
      <c r="H23" s="10"/>
      <c r="J23" s="9"/>
      <c r="K23" s="7"/>
      <c r="L23" s="9"/>
      <c r="M23" s="7">
        <v>11</v>
      </c>
      <c r="N23" s="7">
        <v>7</v>
      </c>
      <c r="O23">
        <v>7</v>
      </c>
      <c r="P23" s="9">
        <f t="shared" si="0"/>
        <v>14</v>
      </c>
      <c r="Q23" s="7"/>
      <c r="S23">
        <f t="shared" si="1"/>
        <v>0</v>
      </c>
      <c r="T23" s="23" t="e">
        <f t="shared" si="2"/>
        <v>#NUM!</v>
      </c>
      <c r="U23" s="56" t="e">
        <f t="shared" si="3"/>
        <v>#NUM!</v>
      </c>
      <c r="V23" s="57" t="e">
        <f t="shared" si="4"/>
        <v>#NUM!</v>
      </c>
    </row>
    <row r="24" spans="1:22" ht="15.75" thickBot="1" x14ac:dyDescent="0.3">
      <c r="A24" s="8">
        <v>22</v>
      </c>
      <c r="E24" s="9"/>
      <c r="F24" s="7"/>
      <c r="G24" s="10"/>
      <c r="I24" s="10"/>
      <c r="J24" s="9"/>
      <c r="K24" s="7"/>
      <c r="L24" s="9"/>
      <c r="M24" s="7">
        <v>11</v>
      </c>
      <c r="N24" s="7">
        <v>7</v>
      </c>
      <c r="O24">
        <v>7</v>
      </c>
      <c r="P24" s="9">
        <f t="shared" si="0"/>
        <v>14</v>
      </c>
      <c r="Q24" s="7"/>
      <c r="S24">
        <f t="shared" si="1"/>
        <v>0</v>
      </c>
      <c r="T24" s="23" t="e">
        <f t="shared" si="2"/>
        <v>#NUM!</v>
      </c>
      <c r="U24" s="56" t="e">
        <f t="shared" si="3"/>
        <v>#NUM!</v>
      </c>
      <c r="V24" s="57" t="e">
        <f t="shared" si="4"/>
        <v>#NUM!</v>
      </c>
    </row>
    <row r="25" spans="1:22" ht="15.75" thickBot="1" x14ac:dyDescent="0.3">
      <c r="A25" s="8">
        <v>23</v>
      </c>
      <c r="E25" s="9"/>
      <c r="F25" s="7"/>
      <c r="G25" s="10"/>
      <c r="J25" s="10"/>
      <c r="K25" s="7"/>
      <c r="L25" s="9"/>
      <c r="M25" s="7">
        <v>11</v>
      </c>
      <c r="N25" s="7">
        <v>7</v>
      </c>
      <c r="O25">
        <v>7</v>
      </c>
      <c r="P25" s="9">
        <f t="shared" si="0"/>
        <v>14</v>
      </c>
      <c r="Q25" s="7"/>
      <c r="S25">
        <f t="shared" si="1"/>
        <v>0</v>
      </c>
      <c r="T25" s="23" t="e">
        <f t="shared" si="2"/>
        <v>#NUM!</v>
      </c>
      <c r="U25" s="56" t="e">
        <f t="shared" si="3"/>
        <v>#NUM!</v>
      </c>
      <c r="V25" s="57" t="e">
        <f t="shared" si="4"/>
        <v>#NUM!</v>
      </c>
    </row>
    <row r="26" spans="1:22" ht="15.75" thickBot="1" x14ac:dyDescent="0.3">
      <c r="A26" s="8">
        <v>24</v>
      </c>
      <c r="E26" s="9"/>
      <c r="F26" s="7"/>
      <c r="H26" s="10"/>
      <c r="I26" s="10"/>
      <c r="J26" s="9"/>
      <c r="K26" s="7"/>
      <c r="L26" s="9"/>
      <c r="M26" s="7">
        <v>11</v>
      </c>
      <c r="N26" s="7">
        <v>7</v>
      </c>
      <c r="O26">
        <v>7</v>
      </c>
      <c r="P26" s="9">
        <f t="shared" si="0"/>
        <v>14</v>
      </c>
      <c r="Q26" s="7"/>
      <c r="S26">
        <f t="shared" si="1"/>
        <v>0</v>
      </c>
      <c r="T26" s="23" t="e">
        <f t="shared" si="2"/>
        <v>#NUM!</v>
      </c>
      <c r="U26" s="56" t="e">
        <f t="shared" si="3"/>
        <v>#NUM!</v>
      </c>
      <c r="V26" s="57" t="e">
        <f t="shared" si="4"/>
        <v>#NUM!</v>
      </c>
    </row>
    <row r="27" spans="1:22" ht="15.75" thickBot="1" x14ac:dyDescent="0.3">
      <c r="A27" s="8">
        <v>25</v>
      </c>
      <c r="E27" s="9"/>
      <c r="F27" s="7"/>
      <c r="H27" s="10"/>
      <c r="J27" s="10"/>
      <c r="K27" s="7"/>
      <c r="L27" s="9"/>
      <c r="M27" s="7">
        <v>11</v>
      </c>
      <c r="N27" s="7">
        <v>7</v>
      </c>
      <c r="O27">
        <v>7</v>
      </c>
      <c r="P27" s="9">
        <f t="shared" si="0"/>
        <v>14</v>
      </c>
      <c r="Q27" s="7"/>
      <c r="S27">
        <f t="shared" si="1"/>
        <v>0</v>
      </c>
      <c r="T27" s="23" t="e">
        <f t="shared" si="2"/>
        <v>#NUM!</v>
      </c>
      <c r="U27" s="56" t="e">
        <f t="shared" si="3"/>
        <v>#NUM!</v>
      </c>
      <c r="V27" s="57" t="e">
        <f t="shared" si="4"/>
        <v>#NUM!</v>
      </c>
    </row>
    <row r="28" spans="1:22" ht="15.75" thickBot="1" x14ac:dyDescent="0.3">
      <c r="A28" s="8">
        <v>26</v>
      </c>
      <c r="E28" s="9"/>
      <c r="F28" s="7"/>
      <c r="I28" s="10"/>
      <c r="J28" s="10"/>
      <c r="K28" s="7"/>
      <c r="L28" s="9"/>
      <c r="M28" s="7">
        <v>11</v>
      </c>
      <c r="N28" s="7">
        <v>7</v>
      </c>
      <c r="O28">
        <v>7</v>
      </c>
      <c r="P28" s="9">
        <f t="shared" si="0"/>
        <v>14</v>
      </c>
      <c r="Q28" s="7"/>
      <c r="S28">
        <f t="shared" si="1"/>
        <v>0</v>
      </c>
      <c r="T28" s="23" t="e">
        <f t="shared" si="2"/>
        <v>#NUM!</v>
      </c>
      <c r="U28" s="56" t="e">
        <f t="shared" si="3"/>
        <v>#NUM!</v>
      </c>
      <c r="V28" s="57" t="e">
        <f t="shared" si="4"/>
        <v>#NUM!</v>
      </c>
    </row>
    <row r="29" spans="1:22" ht="15.75" thickBot="1" x14ac:dyDescent="0.3">
      <c r="A29" s="8">
        <v>27</v>
      </c>
      <c r="E29" s="9"/>
      <c r="F29" s="10"/>
      <c r="G29" s="10"/>
      <c r="H29" s="10"/>
      <c r="J29" s="9"/>
      <c r="K29" s="7"/>
      <c r="L29" s="9"/>
      <c r="M29" s="7">
        <v>11</v>
      </c>
      <c r="N29" s="7">
        <v>7</v>
      </c>
      <c r="O29">
        <v>7</v>
      </c>
      <c r="P29" s="9">
        <f t="shared" si="0"/>
        <v>14</v>
      </c>
      <c r="Q29" s="7"/>
      <c r="S29">
        <f t="shared" si="1"/>
        <v>0</v>
      </c>
      <c r="T29" s="23" t="e">
        <f t="shared" si="2"/>
        <v>#NUM!</v>
      </c>
      <c r="U29" s="56" t="e">
        <f t="shared" si="3"/>
        <v>#NUM!</v>
      </c>
      <c r="V29" s="57" t="e">
        <f t="shared" si="4"/>
        <v>#NUM!</v>
      </c>
    </row>
    <row r="30" spans="1:22" ht="15.75" thickBot="1" x14ac:dyDescent="0.3">
      <c r="A30" s="8">
        <v>28</v>
      </c>
      <c r="E30" s="9"/>
      <c r="F30" s="10"/>
      <c r="G30" s="10"/>
      <c r="I30" s="10"/>
      <c r="J30" s="9"/>
      <c r="K30" s="7"/>
      <c r="L30" s="9"/>
      <c r="M30" s="7">
        <v>11</v>
      </c>
      <c r="N30" s="7">
        <v>7</v>
      </c>
      <c r="O30">
        <v>7</v>
      </c>
      <c r="P30" s="9">
        <f t="shared" si="0"/>
        <v>14</v>
      </c>
      <c r="Q30" s="7"/>
      <c r="S30">
        <f t="shared" si="1"/>
        <v>0</v>
      </c>
      <c r="T30" s="23" t="e">
        <f t="shared" si="2"/>
        <v>#NUM!</v>
      </c>
      <c r="U30" s="56" t="e">
        <f t="shared" si="3"/>
        <v>#NUM!</v>
      </c>
      <c r="V30" s="57" t="e">
        <f t="shared" si="4"/>
        <v>#NUM!</v>
      </c>
    </row>
    <row r="31" spans="1:22" ht="15.75" thickBot="1" x14ac:dyDescent="0.3">
      <c r="A31" s="8">
        <v>29</v>
      </c>
      <c r="E31" s="9"/>
      <c r="F31" s="10"/>
      <c r="G31" s="10"/>
      <c r="J31" s="10"/>
      <c r="K31" s="7"/>
      <c r="L31" s="9"/>
      <c r="M31" s="7">
        <v>11</v>
      </c>
      <c r="N31" s="7">
        <v>7</v>
      </c>
      <c r="O31">
        <v>7</v>
      </c>
      <c r="P31" s="9">
        <f t="shared" si="0"/>
        <v>14</v>
      </c>
      <c r="Q31" s="7"/>
      <c r="S31">
        <f t="shared" si="1"/>
        <v>0</v>
      </c>
      <c r="T31" s="23" t="e">
        <f t="shared" si="2"/>
        <v>#NUM!</v>
      </c>
      <c r="U31" s="56" t="e">
        <f t="shared" si="3"/>
        <v>#NUM!</v>
      </c>
      <c r="V31" s="57" t="e">
        <f t="shared" si="4"/>
        <v>#NUM!</v>
      </c>
    </row>
    <row r="32" spans="1:22" ht="15.75" thickBot="1" x14ac:dyDescent="0.3">
      <c r="A32" s="8">
        <v>30</v>
      </c>
      <c r="E32" s="9"/>
      <c r="F32" s="10"/>
      <c r="H32" s="10"/>
      <c r="I32" s="10"/>
      <c r="J32" s="9"/>
      <c r="K32" s="7"/>
      <c r="L32" s="9"/>
      <c r="M32" s="7">
        <v>11</v>
      </c>
      <c r="N32" s="7">
        <v>7</v>
      </c>
      <c r="O32">
        <v>7</v>
      </c>
      <c r="P32" s="9">
        <f t="shared" si="0"/>
        <v>14</v>
      </c>
      <c r="Q32" s="7"/>
      <c r="S32">
        <f t="shared" si="1"/>
        <v>0</v>
      </c>
      <c r="T32" s="23" t="e">
        <f t="shared" si="2"/>
        <v>#NUM!</v>
      </c>
      <c r="U32" s="56" t="e">
        <f t="shared" si="3"/>
        <v>#NUM!</v>
      </c>
      <c r="V32" s="57" t="e">
        <f t="shared" si="4"/>
        <v>#NUM!</v>
      </c>
    </row>
    <row r="33" spans="1:22" ht="15.75" thickBot="1" x14ac:dyDescent="0.3">
      <c r="A33" s="8">
        <v>31</v>
      </c>
      <c r="E33" s="9"/>
      <c r="F33" s="10"/>
      <c r="H33" s="10"/>
      <c r="J33" s="10"/>
      <c r="K33" s="7"/>
      <c r="L33" s="9"/>
      <c r="M33" s="7">
        <v>11</v>
      </c>
      <c r="N33" s="7">
        <v>7</v>
      </c>
      <c r="O33">
        <v>7</v>
      </c>
      <c r="P33" s="9">
        <f t="shared" si="0"/>
        <v>14</v>
      </c>
      <c r="Q33" s="7"/>
      <c r="S33">
        <f t="shared" si="1"/>
        <v>0</v>
      </c>
      <c r="T33" s="23" t="e">
        <f t="shared" si="2"/>
        <v>#NUM!</v>
      </c>
      <c r="U33" s="56" t="e">
        <f t="shared" si="3"/>
        <v>#NUM!</v>
      </c>
      <c r="V33" s="57" t="e">
        <f t="shared" si="4"/>
        <v>#NUM!</v>
      </c>
    </row>
    <row r="34" spans="1:22" ht="15.75" thickBot="1" x14ac:dyDescent="0.3">
      <c r="A34" s="8">
        <v>32</v>
      </c>
      <c r="E34" s="9"/>
      <c r="F34" s="10"/>
      <c r="I34" s="11"/>
      <c r="J34" s="10"/>
      <c r="K34" s="7"/>
      <c r="L34" s="9"/>
      <c r="M34" s="7">
        <v>11</v>
      </c>
      <c r="N34" s="7">
        <v>7</v>
      </c>
      <c r="O34">
        <v>7</v>
      </c>
      <c r="P34" s="9">
        <f t="shared" si="0"/>
        <v>14</v>
      </c>
      <c r="Q34" s="7"/>
      <c r="S34">
        <f t="shared" si="1"/>
        <v>0</v>
      </c>
      <c r="T34" s="23" t="e">
        <f t="shared" si="2"/>
        <v>#NUM!</v>
      </c>
      <c r="U34" s="56" t="e">
        <f t="shared" si="3"/>
        <v>#NUM!</v>
      </c>
      <c r="V34" s="57" t="e">
        <f t="shared" si="4"/>
        <v>#NUM!</v>
      </c>
    </row>
    <row r="35" spans="1:22" ht="15.75" thickBot="1" x14ac:dyDescent="0.3">
      <c r="A35" s="8">
        <v>33</v>
      </c>
      <c r="E35" s="9"/>
      <c r="F35" s="7"/>
      <c r="G35" s="10"/>
      <c r="H35" s="10"/>
      <c r="I35" s="10"/>
      <c r="J35" s="9"/>
      <c r="K35" s="7"/>
      <c r="L35" s="9"/>
      <c r="M35" s="7">
        <v>11</v>
      </c>
      <c r="N35" s="7">
        <v>7</v>
      </c>
      <c r="O35">
        <v>7</v>
      </c>
      <c r="P35" s="9">
        <f t="shared" si="0"/>
        <v>14</v>
      </c>
      <c r="Q35" s="7"/>
      <c r="S35">
        <f t="shared" si="1"/>
        <v>0</v>
      </c>
      <c r="T35" s="23" t="e">
        <f t="shared" si="2"/>
        <v>#NUM!</v>
      </c>
      <c r="U35" s="56" t="e">
        <f t="shared" si="3"/>
        <v>#NUM!</v>
      </c>
      <c r="V35" s="57" t="e">
        <f t="shared" si="4"/>
        <v>#NUM!</v>
      </c>
    </row>
    <row r="36" spans="1:22" ht="15.75" thickBot="1" x14ac:dyDescent="0.3">
      <c r="A36" s="8">
        <v>34</v>
      </c>
      <c r="E36" s="9"/>
      <c r="F36" s="7"/>
      <c r="G36" s="10"/>
      <c r="H36" s="10"/>
      <c r="J36" s="10"/>
      <c r="K36" s="7"/>
      <c r="L36" s="9"/>
      <c r="M36" s="7">
        <v>11</v>
      </c>
      <c r="N36" s="7">
        <v>7</v>
      </c>
      <c r="O36">
        <v>7</v>
      </c>
      <c r="P36" s="9">
        <f t="shared" si="0"/>
        <v>14</v>
      </c>
      <c r="Q36" s="7"/>
      <c r="S36">
        <f t="shared" si="1"/>
        <v>0</v>
      </c>
      <c r="T36" s="23" t="e">
        <f t="shared" si="2"/>
        <v>#NUM!</v>
      </c>
      <c r="U36" s="56" t="e">
        <f t="shared" si="3"/>
        <v>#NUM!</v>
      </c>
      <c r="V36" s="57" t="e">
        <f t="shared" si="4"/>
        <v>#NUM!</v>
      </c>
    </row>
    <row r="37" spans="1:22" ht="15.75" thickBot="1" x14ac:dyDescent="0.3">
      <c r="A37" s="8">
        <v>35</v>
      </c>
      <c r="E37" s="9"/>
      <c r="F37" s="7"/>
      <c r="G37" s="10"/>
      <c r="I37" s="10"/>
      <c r="J37" s="10"/>
      <c r="K37" s="7"/>
      <c r="L37" s="9"/>
      <c r="M37" s="7">
        <v>11</v>
      </c>
      <c r="N37" s="7">
        <v>7</v>
      </c>
      <c r="O37">
        <v>7</v>
      </c>
      <c r="P37" s="9">
        <f t="shared" si="0"/>
        <v>14</v>
      </c>
      <c r="Q37" s="7"/>
      <c r="S37">
        <f t="shared" si="1"/>
        <v>0</v>
      </c>
      <c r="T37" s="23" t="e">
        <f t="shared" si="2"/>
        <v>#NUM!</v>
      </c>
      <c r="U37" s="56" t="e">
        <f t="shared" si="3"/>
        <v>#NUM!</v>
      </c>
      <c r="V37" s="57" t="e">
        <f t="shared" si="4"/>
        <v>#NUM!</v>
      </c>
    </row>
    <row r="38" spans="1:22" ht="15.75" thickBot="1" x14ac:dyDescent="0.3">
      <c r="A38" s="8">
        <v>36</v>
      </c>
      <c r="E38" s="9"/>
      <c r="F38" s="7"/>
      <c r="H38" s="10"/>
      <c r="I38" s="10"/>
      <c r="J38" s="10"/>
      <c r="K38" s="7"/>
      <c r="L38" s="9"/>
      <c r="M38" s="7">
        <v>11</v>
      </c>
      <c r="N38" s="7">
        <v>7</v>
      </c>
      <c r="O38">
        <v>7</v>
      </c>
      <c r="P38" s="9">
        <f t="shared" si="0"/>
        <v>14</v>
      </c>
      <c r="Q38" s="7"/>
      <c r="S38">
        <f t="shared" si="1"/>
        <v>0</v>
      </c>
      <c r="T38" s="23" t="e">
        <f t="shared" si="2"/>
        <v>#NUM!</v>
      </c>
      <c r="U38" s="56" t="e">
        <f t="shared" si="3"/>
        <v>#NUM!</v>
      </c>
      <c r="V38" s="57" t="e">
        <f t="shared" si="4"/>
        <v>#NUM!</v>
      </c>
    </row>
    <row r="39" spans="1:22" ht="15.75" thickBot="1" x14ac:dyDescent="0.3">
      <c r="A39" s="8">
        <v>37</v>
      </c>
      <c r="E39" s="9"/>
      <c r="F39" s="10"/>
      <c r="G39" s="10"/>
      <c r="H39" s="10"/>
      <c r="I39" s="10"/>
      <c r="J39" s="9"/>
      <c r="K39" s="7"/>
      <c r="L39" s="9"/>
      <c r="M39" s="7">
        <v>11</v>
      </c>
      <c r="N39" s="7">
        <v>7</v>
      </c>
      <c r="O39">
        <v>7</v>
      </c>
      <c r="P39" s="9">
        <f t="shared" si="0"/>
        <v>14</v>
      </c>
      <c r="Q39" s="7"/>
      <c r="S39">
        <f t="shared" si="1"/>
        <v>0</v>
      </c>
      <c r="T39" s="23" t="e">
        <f t="shared" si="2"/>
        <v>#NUM!</v>
      </c>
      <c r="U39" s="56" t="e">
        <f t="shared" si="3"/>
        <v>#NUM!</v>
      </c>
      <c r="V39" s="57" t="e">
        <f t="shared" si="4"/>
        <v>#NUM!</v>
      </c>
    </row>
    <row r="40" spans="1:22" ht="15.75" thickBot="1" x14ac:dyDescent="0.3">
      <c r="A40" s="8">
        <v>38</v>
      </c>
      <c r="E40" s="9"/>
      <c r="F40" s="10"/>
      <c r="G40" s="10"/>
      <c r="H40" s="10"/>
      <c r="J40" s="10"/>
      <c r="K40" s="7"/>
      <c r="L40" s="9"/>
      <c r="M40" s="7">
        <v>11</v>
      </c>
      <c r="N40" s="7">
        <v>7</v>
      </c>
      <c r="O40">
        <v>7</v>
      </c>
      <c r="P40" s="9">
        <f t="shared" si="0"/>
        <v>14</v>
      </c>
      <c r="Q40" s="7"/>
      <c r="S40">
        <f t="shared" si="1"/>
        <v>0</v>
      </c>
      <c r="T40" s="23" t="e">
        <f t="shared" si="2"/>
        <v>#NUM!</v>
      </c>
      <c r="U40" s="56" t="e">
        <f t="shared" si="3"/>
        <v>#NUM!</v>
      </c>
      <c r="V40" s="57" t="e">
        <f t="shared" si="4"/>
        <v>#NUM!</v>
      </c>
    </row>
    <row r="41" spans="1:22" ht="15.75" thickBot="1" x14ac:dyDescent="0.3">
      <c r="A41" s="8">
        <v>39</v>
      </c>
      <c r="E41" s="9"/>
      <c r="F41" s="10"/>
      <c r="G41" s="10"/>
      <c r="I41" s="10"/>
      <c r="J41" s="10"/>
      <c r="K41" s="7"/>
      <c r="L41" s="9"/>
      <c r="M41" s="7">
        <v>11</v>
      </c>
      <c r="N41" s="7">
        <v>7</v>
      </c>
      <c r="O41">
        <v>7</v>
      </c>
      <c r="P41" s="9">
        <f t="shared" si="0"/>
        <v>14</v>
      </c>
      <c r="Q41" s="7"/>
      <c r="S41">
        <f t="shared" si="1"/>
        <v>0</v>
      </c>
      <c r="T41" s="23" t="e">
        <f t="shared" si="2"/>
        <v>#NUM!</v>
      </c>
      <c r="U41" s="56" t="e">
        <f t="shared" si="3"/>
        <v>#NUM!</v>
      </c>
      <c r="V41" s="57" t="e">
        <f t="shared" si="4"/>
        <v>#NUM!</v>
      </c>
    </row>
    <row r="42" spans="1:22" ht="15.75" thickBot="1" x14ac:dyDescent="0.3">
      <c r="A42" s="8">
        <v>40</v>
      </c>
      <c r="E42" s="9"/>
      <c r="F42" s="10"/>
      <c r="H42" s="10"/>
      <c r="I42" s="10"/>
      <c r="J42" s="10"/>
      <c r="K42" s="7"/>
      <c r="L42" s="9"/>
      <c r="M42" s="7">
        <v>11</v>
      </c>
      <c r="N42" s="7">
        <v>7</v>
      </c>
      <c r="O42">
        <v>7</v>
      </c>
      <c r="P42" s="9">
        <f t="shared" si="0"/>
        <v>14</v>
      </c>
      <c r="Q42" s="7"/>
      <c r="S42">
        <f t="shared" si="1"/>
        <v>0</v>
      </c>
      <c r="T42" s="23" t="e">
        <f t="shared" si="2"/>
        <v>#NUM!</v>
      </c>
      <c r="U42" s="56" t="e">
        <f t="shared" si="3"/>
        <v>#NUM!</v>
      </c>
      <c r="V42" s="57" t="e">
        <f t="shared" si="4"/>
        <v>#NUM!</v>
      </c>
    </row>
    <row r="43" spans="1:22" ht="15.75" thickBot="1" x14ac:dyDescent="0.3">
      <c r="A43" s="8">
        <v>41</v>
      </c>
      <c r="E43" s="9"/>
      <c r="F43" s="7"/>
      <c r="G43" s="10"/>
      <c r="H43" s="10"/>
      <c r="I43" s="10"/>
      <c r="J43" s="10"/>
      <c r="K43" s="7"/>
      <c r="L43" s="9"/>
      <c r="M43" s="7">
        <v>11</v>
      </c>
      <c r="N43" s="7">
        <v>7</v>
      </c>
      <c r="O43">
        <v>7</v>
      </c>
      <c r="P43" s="9">
        <f t="shared" si="0"/>
        <v>14</v>
      </c>
      <c r="Q43" s="7"/>
      <c r="S43">
        <f t="shared" si="1"/>
        <v>0</v>
      </c>
      <c r="T43" s="23" t="e">
        <f t="shared" si="2"/>
        <v>#NUM!</v>
      </c>
      <c r="U43" s="56" t="e">
        <f t="shared" si="3"/>
        <v>#NUM!</v>
      </c>
      <c r="V43" s="57" t="e">
        <f t="shared" si="4"/>
        <v>#NUM!</v>
      </c>
    </row>
    <row r="44" spans="1:22" ht="15.75" thickBot="1" x14ac:dyDescent="0.3">
      <c r="A44" s="8">
        <v>42</v>
      </c>
      <c r="E44" s="9"/>
      <c r="F44" s="11"/>
      <c r="G44" s="11"/>
      <c r="H44" s="11"/>
      <c r="I44" s="11"/>
      <c r="J44" s="11"/>
      <c r="K44" s="7"/>
      <c r="L44" s="9"/>
      <c r="M44" s="7">
        <v>11</v>
      </c>
      <c r="N44" s="7">
        <v>7</v>
      </c>
      <c r="O44">
        <v>7</v>
      </c>
      <c r="P44" s="9">
        <f t="shared" si="0"/>
        <v>14</v>
      </c>
      <c r="Q44" s="7"/>
      <c r="S44">
        <f t="shared" si="1"/>
        <v>0</v>
      </c>
      <c r="T44" s="23" t="e">
        <f t="shared" si="2"/>
        <v>#NUM!</v>
      </c>
      <c r="U44" s="56" t="e">
        <f t="shared" si="3"/>
        <v>#NUM!</v>
      </c>
      <c r="V44" s="57" t="e">
        <f t="shared" si="4"/>
        <v>#NUM!</v>
      </c>
    </row>
    <row r="45" spans="1:22" ht="15.75" thickBot="1" x14ac:dyDescent="0.3">
      <c r="A45" s="16">
        <v>43</v>
      </c>
      <c r="B45" s="18"/>
      <c r="C45" s="18"/>
      <c r="D45" s="18"/>
      <c r="E45" s="17"/>
      <c r="F45" s="15"/>
      <c r="G45" s="18"/>
      <c r="H45" s="18"/>
      <c r="I45" s="18"/>
      <c r="J45" s="17"/>
      <c r="K45" s="6"/>
      <c r="L45" s="17"/>
      <c r="M45" s="15">
        <v>11</v>
      </c>
      <c r="N45" s="15">
        <v>7</v>
      </c>
      <c r="O45" s="18">
        <v>7</v>
      </c>
      <c r="P45" s="17">
        <f t="shared" si="0"/>
        <v>14</v>
      </c>
      <c r="Q45" s="15"/>
      <c r="R45" s="18"/>
      <c r="S45" s="18">
        <f t="shared" si="1"/>
        <v>0</v>
      </c>
      <c r="T45" s="39" t="e">
        <f t="shared" si="2"/>
        <v>#NUM!</v>
      </c>
      <c r="U45" s="14" t="e">
        <f t="shared" si="3"/>
        <v>#NUM!</v>
      </c>
      <c r="V45" s="55" t="e">
        <f t="shared" si="4"/>
        <v>#NUM!</v>
      </c>
    </row>
    <row r="46" spans="1:22" ht="15.75" thickBot="1" x14ac:dyDescent="0.3">
      <c r="A46" s="8">
        <v>44</v>
      </c>
      <c r="E46" s="9"/>
      <c r="F46" s="7"/>
      <c r="J46" s="9"/>
      <c r="K46" s="7"/>
      <c r="L46" s="6"/>
      <c r="M46" s="7">
        <v>11</v>
      </c>
      <c r="N46" s="7">
        <v>7</v>
      </c>
      <c r="O46">
        <v>7</v>
      </c>
      <c r="P46" s="9">
        <f t="shared" si="0"/>
        <v>14</v>
      </c>
      <c r="Q46" s="7"/>
      <c r="S46">
        <f t="shared" si="1"/>
        <v>0</v>
      </c>
      <c r="T46" s="23" t="e">
        <f t="shared" si="2"/>
        <v>#NUM!</v>
      </c>
      <c r="U46" s="56" t="e">
        <f t="shared" si="3"/>
        <v>#NUM!</v>
      </c>
      <c r="V46" s="57" t="e">
        <f t="shared" si="4"/>
        <v>#NUM!</v>
      </c>
    </row>
    <row r="47" spans="1:22" ht="15.75" thickBot="1" x14ac:dyDescent="0.3">
      <c r="A47" s="3">
        <v>45</v>
      </c>
      <c r="B47" s="5"/>
      <c r="C47" s="5"/>
      <c r="D47" s="5"/>
      <c r="E47" s="4"/>
      <c r="F47" s="2"/>
      <c r="G47" s="5"/>
      <c r="H47" s="5"/>
      <c r="I47" s="5"/>
      <c r="J47" s="4"/>
      <c r="K47" s="6"/>
      <c r="L47" s="6"/>
      <c r="M47" s="2">
        <v>11</v>
      </c>
      <c r="N47" s="2">
        <v>7</v>
      </c>
      <c r="O47" s="5">
        <v>7</v>
      </c>
      <c r="P47" s="4">
        <f t="shared" si="0"/>
        <v>14</v>
      </c>
      <c r="Q47" s="2"/>
      <c r="R47" s="5"/>
      <c r="S47" s="5">
        <f t="shared" si="1"/>
        <v>0</v>
      </c>
      <c r="T47" s="24" t="e">
        <f t="shared" si="2"/>
        <v>#NUM!</v>
      </c>
      <c r="U47" s="1" t="e">
        <f t="shared" si="3"/>
        <v>#NUM!</v>
      </c>
      <c r="V47" s="58" t="e">
        <f t="shared" si="4"/>
        <v>#NUM!</v>
      </c>
    </row>
  </sheetData>
  <mergeCells count="4">
    <mergeCell ref="B1:E1"/>
    <mergeCell ref="F1:J1"/>
    <mergeCell ref="K1:L1"/>
    <mergeCell ref="N1:P1"/>
  </mergeCells>
  <conditionalFormatting sqref="Q3:Q13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4:Q47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4:S47 S3:S1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3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4:R47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1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47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4:T44">
    <cfRule type="top10" dxfId="8" priority="6" bottom="1" rank="1"/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7">
    <cfRule type="top10" dxfId="7" priority="3" bottom="1" rank="1"/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V4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4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47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4:U44">
    <cfRule type="top10" dxfId="6" priority="5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7">
    <cfRule type="top10" dxfId="5" priority="2" bottom="1" rank="1"/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7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4:V44">
    <cfRule type="top10" dxfId="4" priority="4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5:V47">
    <cfRule type="top10" dxfId="3" priority="1" bottom="1" rank="1"/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13">
    <cfRule type="top10" dxfId="2" priority="9" bottom="1" rank="1"/>
  </conditionalFormatting>
  <conditionalFormatting sqref="U3:U13">
    <cfRule type="top10" dxfId="1" priority="8" bottom="1" rank="1"/>
  </conditionalFormatting>
  <conditionalFormatting sqref="V3:V13">
    <cfRule type="top10" dxfId="0" priority="7" bottom="1" rank="1"/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3E7B-81A3-4D97-8129-894BE6FD3BF0}">
  <dimension ref="A1:O133"/>
  <sheetViews>
    <sheetView zoomScale="85" zoomScaleNormal="85" workbookViewId="0">
      <selection activeCell="R23" sqref="R23"/>
    </sheetView>
  </sheetViews>
  <sheetFormatPr defaultRowHeight="15" x14ac:dyDescent="0.25"/>
  <cols>
    <col min="1" max="1" width="9.140625" style="8"/>
    <col min="2" max="2" width="9.140625" style="7"/>
    <col min="3" max="4" width="9.140625" style="65"/>
    <col min="5" max="5" width="9.140625" style="9"/>
    <col min="6" max="6" width="9.140625" style="8"/>
    <col min="7" max="7" width="9.140625" style="7"/>
    <col min="8" max="8" width="9.140625" style="65"/>
    <col min="9" max="9" width="9.140625" style="9"/>
    <col min="10" max="10" width="9.140625" style="7"/>
    <col min="11" max="11" width="9.140625" style="65"/>
    <col min="12" max="12" width="9.140625" style="9"/>
    <col min="13" max="13" width="9.140625" style="7"/>
    <col min="14" max="14" width="9.140625" style="65"/>
    <col min="15" max="15" width="9.140625" style="9"/>
  </cols>
  <sheetData>
    <row r="1" spans="1:15" ht="15.75" thickBot="1" x14ac:dyDescent="0.3">
      <c r="A1" s="85" t="s">
        <v>34</v>
      </c>
      <c r="B1" s="33" t="str">
        <f>'103'!B2</f>
        <v>β</v>
      </c>
      <c r="C1" s="34" t="str">
        <f>'103'!C2</f>
        <v>T0</v>
      </c>
      <c r="D1" s="34" t="str">
        <f>'103'!D2</f>
        <v>p</v>
      </c>
      <c r="E1" s="35" t="str">
        <f>'103'!E2</f>
        <v>c</v>
      </c>
      <c r="F1" s="86" t="str">
        <f>'103'!M2</f>
        <v>DOF</v>
      </c>
      <c r="G1" s="25" t="str">
        <f>'103'!N2</f>
        <v>n(V)</v>
      </c>
      <c r="H1" s="26" t="str">
        <f>'103'!O2</f>
        <v>n(CD8)</v>
      </c>
      <c r="I1" s="27" t="str">
        <f>'103'!P2</f>
        <v>n</v>
      </c>
      <c r="J1" s="66" t="str">
        <f>'103'!Q2</f>
        <v>Vsse</v>
      </c>
      <c r="K1" s="36" t="str">
        <f>'103'!R2</f>
        <v>CDsse</v>
      </c>
      <c r="L1" s="22" t="str">
        <f>'103'!S2</f>
        <v>SSE</v>
      </c>
      <c r="M1" s="66" t="str">
        <f>'103'!T2</f>
        <v>VAIC</v>
      </c>
      <c r="N1" s="36" t="str">
        <f>'103'!U2</f>
        <v>CDAIC</v>
      </c>
      <c r="O1" s="22" t="str">
        <f>'103'!V2</f>
        <v>AIC</v>
      </c>
    </row>
    <row r="2" spans="1:15" x14ac:dyDescent="0.25">
      <c r="A2" s="8">
        <f>'103'!A1</f>
        <v>103</v>
      </c>
      <c r="B2" s="72">
        <f>'103'!B3</f>
        <v>8.4375000000000004E-5</v>
      </c>
      <c r="C2" s="78"/>
      <c r="F2" s="8">
        <f>'103'!M3</f>
        <v>1</v>
      </c>
      <c r="G2" s="7">
        <f>'103'!N3</f>
        <v>7</v>
      </c>
      <c r="H2" s="65">
        <f>'103'!O3</f>
        <v>7</v>
      </c>
      <c r="I2" s="9">
        <f>'103'!P3</f>
        <v>14</v>
      </c>
      <c r="J2" s="7">
        <f>'103'!Q3</f>
        <v>3.0043389999999999</v>
      </c>
      <c r="K2" s="65">
        <f>'103'!R3</f>
        <v>1.8866000000000001</v>
      </c>
      <c r="L2" s="9">
        <f>'103'!S3</f>
        <v>4.8909389999999995</v>
      </c>
      <c r="M2" s="23">
        <f>'103'!T3</f>
        <v>-3.9209680039054993</v>
      </c>
      <c r="N2" s="56">
        <f>'103'!U3</f>
        <v>-26.059934873342996</v>
      </c>
      <c r="O2" s="57">
        <f>'103'!V3</f>
        <v>-12.723422280321341</v>
      </c>
    </row>
    <row r="3" spans="1:15" x14ac:dyDescent="0.25">
      <c r="A3" s="8">
        <f>'103'!A1</f>
        <v>103</v>
      </c>
      <c r="C3" s="73">
        <f>'103'!C4</f>
        <v>324062500</v>
      </c>
      <c r="F3" s="8">
        <f>'103'!M4</f>
        <v>1</v>
      </c>
      <c r="G3" s="7">
        <f>'103'!N4</f>
        <v>7</v>
      </c>
      <c r="H3" s="65">
        <f>'103'!O4</f>
        <v>7</v>
      </c>
      <c r="I3" s="9">
        <f>'103'!P4</f>
        <v>14</v>
      </c>
      <c r="J3" s="7">
        <f>'103'!Q4</f>
        <v>2.7327517064174902</v>
      </c>
      <c r="K3" s="65">
        <f>'103'!R4</f>
        <v>1.4758650126417598</v>
      </c>
      <c r="L3" s="9">
        <f>'103'!S4</f>
        <v>4.2086167190592505</v>
      </c>
      <c r="M3" s="23">
        <f>'103'!T4</f>
        <v>-4.5842076750194902</v>
      </c>
      <c r="N3" s="56">
        <f>'103'!U4</f>
        <v>-29.497382874565773</v>
      </c>
      <c r="O3" s="57">
        <f>'103'!V4</f>
        <v>-14.826926286894214</v>
      </c>
    </row>
    <row r="4" spans="1:15" x14ac:dyDescent="0.25">
      <c r="A4" s="8">
        <f>'103'!A1</f>
        <v>103</v>
      </c>
      <c r="D4" s="73">
        <f>'103'!D5</f>
        <v>3.3195800039265998E-2</v>
      </c>
      <c r="F4" s="8">
        <f>'103'!M5</f>
        <v>1</v>
      </c>
      <c r="G4" s="7">
        <f>'103'!N5</f>
        <v>7</v>
      </c>
      <c r="H4" s="65">
        <f>'103'!O5</f>
        <v>7</v>
      </c>
      <c r="I4" s="9">
        <f>'103'!P5</f>
        <v>14</v>
      </c>
      <c r="J4" s="7">
        <f>'103'!Q5</f>
        <v>2.68937798142698</v>
      </c>
      <c r="K4" s="65">
        <f>'103'!R5</f>
        <v>1.84811832489082</v>
      </c>
      <c r="L4" s="9">
        <f>'103'!S5</f>
        <v>4.5374963063178004</v>
      </c>
      <c r="M4" s="23">
        <f>'103'!T5</f>
        <v>-4.6962015109532222</v>
      </c>
      <c r="N4" s="56">
        <f>'103'!U5</f>
        <v>-26.348450617549126</v>
      </c>
      <c r="O4" s="57">
        <f>'103'!V5</f>
        <v>-13.773547216829714</v>
      </c>
    </row>
    <row r="5" spans="1:15" x14ac:dyDescent="0.25">
      <c r="A5" s="8">
        <f>'103'!A1</f>
        <v>103</v>
      </c>
      <c r="E5" s="74">
        <f>'103'!E6</f>
        <v>11.0449995500221</v>
      </c>
      <c r="F5" s="8">
        <f>'103'!M6</f>
        <v>1</v>
      </c>
      <c r="G5" s="7">
        <f>'103'!N6</f>
        <v>7</v>
      </c>
      <c r="H5" s="65">
        <f>'103'!O6</f>
        <v>7</v>
      </c>
      <c r="I5" s="9">
        <f>'103'!P6</f>
        <v>14</v>
      </c>
      <c r="J5" s="7">
        <f>'103'!Q6</f>
        <v>2.8739433905644001</v>
      </c>
      <c r="K5" s="65">
        <f>'103'!R6</f>
        <v>1.8853804648518602</v>
      </c>
      <c r="L5" s="9">
        <f>'103'!S6</f>
        <v>4.7593238554162607</v>
      </c>
      <c r="M5" s="23">
        <f>'103'!T6</f>
        <v>-4.2315754107747106</v>
      </c>
      <c r="N5" s="56">
        <f>'103'!U6</f>
        <v>-26.068987673498228</v>
      </c>
      <c r="O5" s="57">
        <f>'103'!V6</f>
        <v>-13.105324061002619</v>
      </c>
    </row>
    <row r="6" spans="1:15" x14ac:dyDescent="0.25">
      <c r="A6" s="8">
        <f>'103'!A1</f>
        <v>103</v>
      </c>
      <c r="B6" s="72">
        <f>'103'!B7</f>
        <v>1.6589502510052601E-4</v>
      </c>
      <c r="C6" s="73">
        <f>'103'!C7</f>
        <v>169768750.58375299</v>
      </c>
      <c r="F6" s="8">
        <f>'103'!M7</f>
        <v>2</v>
      </c>
      <c r="G6" s="7">
        <f>'103'!N7</f>
        <v>7</v>
      </c>
      <c r="H6" s="65">
        <f>'103'!O7</f>
        <v>7</v>
      </c>
      <c r="I6" s="9">
        <f>'103'!P7</f>
        <v>14</v>
      </c>
      <c r="J6" s="7">
        <f>'103'!Q7</f>
        <v>2.1194880491028401</v>
      </c>
      <c r="K6" s="65">
        <f>'103'!R7</f>
        <v>0.70621650069641206</v>
      </c>
      <c r="L6" s="9">
        <f>'103'!S7</f>
        <v>2.8257045497992523</v>
      </c>
      <c r="M6" s="23">
        <f>'103'!T7</f>
        <v>-4.3631490306429956</v>
      </c>
      <c r="N6" s="56">
        <f>'103'!U7</f>
        <v>-37.816470638655389</v>
      </c>
      <c r="O6" s="57">
        <f>'103'!V7</f>
        <v>-18.40419437133329</v>
      </c>
    </row>
    <row r="7" spans="1:15" x14ac:dyDescent="0.25">
      <c r="A7" s="8">
        <f>'103'!A1</f>
        <v>103</v>
      </c>
      <c r="B7" s="72">
        <f>'103'!B8</f>
        <v>2.0225026383361301E-4</v>
      </c>
      <c r="D7" s="73">
        <f>'103'!D8</f>
        <v>1.6219843069765399E-2</v>
      </c>
      <c r="F7" s="8">
        <f>'103'!M8</f>
        <v>2</v>
      </c>
      <c r="G7" s="7">
        <f>'103'!N8</f>
        <v>7</v>
      </c>
      <c r="H7" s="65">
        <f>'103'!O8</f>
        <v>7</v>
      </c>
      <c r="I7" s="9">
        <f>'103'!P8</f>
        <v>14</v>
      </c>
      <c r="J7" s="7">
        <f>'103'!Q8</f>
        <v>1.7843573502374099</v>
      </c>
      <c r="K7" s="65">
        <f>'103'!R8</f>
        <v>1.8778783539705501</v>
      </c>
      <c r="L7" s="9">
        <f>'103'!S8</f>
        <v>3.6622357042079603</v>
      </c>
      <c r="M7" s="23">
        <f>'103'!T8</f>
        <v>-5.5679627856925649</v>
      </c>
      <c r="N7" s="56">
        <f>'103'!U8</f>
        <v>-24.124806152389983</v>
      </c>
      <c r="O7" s="57">
        <f>'103'!V8</f>
        <v>-14.773769287693259</v>
      </c>
    </row>
    <row r="8" spans="1:15" x14ac:dyDescent="0.25">
      <c r="A8" s="8">
        <f>'103'!A1</f>
        <v>103</v>
      </c>
      <c r="B8" s="72">
        <f>'103'!B9</f>
        <v>8.0409271300659803E-5</v>
      </c>
      <c r="E8" s="74">
        <f>'103'!E9</f>
        <v>12.313381560689701</v>
      </c>
      <c r="F8" s="8">
        <f>'103'!M9</f>
        <v>2</v>
      </c>
      <c r="G8" s="7">
        <f>'103'!N9</f>
        <v>7</v>
      </c>
      <c r="H8" s="65">
        <f>'103'!O9</f>
        <v>7</v>
      </c>
      <c r="I8" s="9">
        <f>'103'!P9</f>
        <v>14</v>
      </c>
      <c r="J8" s="7">
        <f>'103'!Q9</f>
        <v>2.7440581121498302</v>
      </c>
      <c r="K8" s="65">
        <f>'103'!R9</f>
        <v>1.83177864971302</v>
      </c>
      <c r="L8" s="9">
        <f>'103'!S9</f>
        <v>4.5758367618628499</v>
      </c>
      <c r="M8" s="23">
        <f>'103'!T9</f>
        <v>-2.5553058306312826</v>
      </c>
      <c r="N8" s="56">
        <f>'103'!U9</f>
        <v>-24.472778530778839</v>
      </c>
      <c r="O8" s="57">
        <f>'103'!V9</f>
        <v>-11.655748483814296</v>
      </c>
    </row>
    <row r="9" spans="1:15" x14ac:dyDescent="0.25">
      <c r="A9" s="8">
        <f>'103'!A1</f>
        <v>103</v>
      </c>
      <c r="C9" s="73">
        <f>'103'!C10</f>
        <v>330873585</v>
      </c>
      <c r="E9" s="74">
        <f>'103'!E10</f>
        <v>11.630205500000001</v>
      </c>
      <c r="F9" s="8">
        <f>'103'!M10</f>
        <v>2</v>
      </c>
      <c r="G9" s="7">
        <f>'103'!N10</f>
        <v>7</v>
      </c>
      <c r="H9" s="65">
        <f>'103'!O10</f>
        <v>7</v>
      </c>
      <c r="I9" s="9">
        <f>'103'!P10</f>
        <v>14</v>
      </c>
      <c r="J9" s="7">
        <f>'103'!Q10</f>
        <v>2.5746607391835399</v>
      </c>
      <c r="K9" s="65">
        <f>'103'!R10</f>
        <v>1.4892494210298601</v>
      </c>
      <c r="L9" s="9">
        <f>'103'!S10</f>
        <v>4.0639101602133998</v>
      </c>
      <c r="M9" s="23">
        <f>'103'!T10</f>
        <v>-3.0013466277511665</v>
      </c>
      <c r="N9" s="56">
        <f>'103'!U10</f>
        <v>-27.37099113196896</v>
      </c>
      <c r="O9" s="57">
        <f>'103'!V10</f>
        <v>-13.316764161621784</v>
      </c>
    </row>
    <row r="10" spans="1:15" x14ac:dyDescent="0.25">
      <c r="A10" s="8">
        <f>'103'!A1</f>
        <v>103</v>
      </c>
      <c r="D10" s="73">
        <f>'103'!D11</f>
        <v>3.3838760000000002E-2</v>
      </c>
      <c r="E10" s="74">
        <f>'103'!E11</f>
        <v>11.60140535</v>
      </c>
      <c r="F10" s="8">
        <f>'103'!M11</f>
        <v>2</v>
      </c>
      <c r="G10" s="7">
        <f>'103'!N11</f>
        <v>7</v>
      </c>
      <c r="H10" s="65">
        <f>'103'!O11</f>
        <v>7</v>
      </c>
      <c r="I10" s="9">
        <f>'103'!P11</f>
        <v>14</v>
      </c>
      <c r="J10" s="7">
        <f>'103'!Q11</f>
        <v>2.5271658515788</v>
      </c>
      <c r="K10" s="65">
        <f>'103'!R11</f>
        <v>1.8227118110377902</v>
      </c>
      <c r="L10" s="9">
        <f>'103'!S11</f>
        <v>4.3498776626165903</v>
      </c>
      <c r="M10" s="23">
        <f>'103'!T11</f>
        <v>-3.1316818369645478</v>
      </c>
      <c r="N10" s="56">
        <f>'103'!U11</f>
        <v>-24.542247039872144</v>
      </c>
      <c r="O10" s="57">
        <f>'103'!V11</f>
        <v>-12.364734518251783</v>
      </c>
    </row>
    <row r="11" spans="1:15" x14ac:dyDescent="0.25">
      <c r="A11" s="8">
        <f>'103'!A1</f>
        <v>103</v>
      </c>
      <c r="B11" s="72">
        <f>'103'!B12</f>
        <v>2.8257190199999999E-4</v>
      </c>
      <c r="C11" s="73">
        <f>'103'!C12</f>
        <v>96963308.299999997</v>
      </c>
      <c r="E11" s="74">
        <f>'103'!E12</f>
        <v>6.49473886</v>
      </c>
      <c r="F11" s="8">
        <f>'103'!M12</f>
        <v>3</v>
      </c>
      <c r="G11" s="7">
        <f>'103'!N12</f>
        <v>7</v>
      </c>
      <c r="H11" s="65">
        <f>'103'!O12</f>
        <v>7</v>
      </c>
      <c r="I11" s="9">
        <f>'103'!P12</f>
        <v>14</v>
      </c>
      <c r="J11" s="7">
        <f>'103'!Q12</f>
        <v>1.9232326971111899</v>
      </c>
      <c r="K11" s="79">
        <f>'103'!R12</f>
        <v>0.403919127161534</v>
      </c>
      <c r="L11" s="82">
        <f>'103'!S12</f>
        <v>2.327151824272724</v>
      </c>
      <c r="M11" s="23">
        <f>'103'!T12</f>
        <v>-3.0433187770194898</v>
      </c>
      <c r="N11" s="56">
        <f>'103'!U12</f>
        <v>-43.638371033555181</v>
      </c>
      <c r="O11" s="57">
        <f>'103'!V12</f>
        <v>-19.121770838995609</v>
      </c>
    </row>
    <row r="12" spans="1:15" x14ac:dyDescent="0.25">
      <c r="A12" s="8">
        <f>'103'!A1</f>
        <v>103</v>
      </c>
      <c r="B12" s="72">
        <f>'103'!B13</f>
        <v>4.2574984499999999E-4</v>
      </c>
      <c r="D12" s="73">
        <f>'103'!D13</f>
        <v>8.5626793000000007E-3</v>
      </c>
      <c r="E12" s="74">
        <f>'103'!E13</f>
        <v>5.9664744399999998</v>
      </c>
      <c r="F12" s="8">
        <f>'103'!M13</f>
        <v>3</v>
      </c>
      <c r="G12" s="7">
        <f>'103'!N13</f>
        <v>7</v>
      </c>
      <c r="H12" s="65">
        <f>'103'!O13</f>
        <v>7</v>
      </c>
      <c r="I12" s="9">
        <f>'103'!P13</f>
        <v>14</v>
      </c>
      <c r="J12" s="83">
        <f>'103'!Q13</f>
        <v>1.39737638209479</v>
      </c>
      <c r="K12" s="65">
        <f>'103'!R13</f>
        <v>1.9517975993626799</v>
      </c>
      <c r="L12" s="9">
        <f>'103'!S13</f>
        <v>3.3491739814574699</v>
      </c>
      <c r="M12" s="23">
        <f>'103'!T13</f>
        <v>-5.2791957836767196</v>
      </c>
      <c r="N12" s="56">
        <f>'103'!U13</f>
        <v>-21.584291501921061</v>
      </c>
      <c r="O12" s="57">
        <f>'103'!V13</f>
        <v>-14.024810216342292</v>
      </c>
    </row>
    <row r="13" spans="1:15" x14ac:dyDescent="0.25">
      <c r="A13" s="8">
        <f>'107'!A1</f>
        <v>107</v>
      </c>
      <c r="B13" s="7">
        <f>'107'!B3</f>
        <v>8.4375000000000004E-5</v>
      </c>
      <c r="F13" s="8">
        <f>'107'!M3</f>
        <v>1</v>
      </c>
      <c r="G13" s="7">
        <f>'107'!N3</f>
        <v>7</v>
      </c>
      <c r="H13" s="65">
        <f>'107'!O3</f>
        <v>7</v>
      </c>
      <c r="I13" s="9">
        <f>'107'!P3</f>
        <v>14</v>
      </c>
      <c r="J13" s="7">
        <f>'107'!Q3</f>
        <v>9.9103497519468604</v>
      </c>
      <c r="K13" s="65">
        <f>'107'!R3</f>
        <v>1.8780857915974298</v>
      </c>
      <c r="L13" s="9">
        <f>'107'!S3</f>
        <v>11.78843554354429</v>
      </c>
      <c r="M13" s="7">
        <f>'107'!T3</f>
        <v>4.4336864404577447</v>
      </c>
      <c r="N13" s="65">
        <f>'107'!U3</f>
        <v>-26.123259744241917</v>
      </c>
      <c r="O13" s="9">
        <f>'107'!V3</f>
        <v>-0.4071364432952933</v>
      </c>
    </row>
    <row r="14" spans="1:15" x14ac:dyDescent="0.25">
      <c r="A14" s="8">
        <f>'107'!A1</f>
        <v>107</v>
      </c>
      <c r="C14" s="65">
        <f>'107'!C4</f>
        <v>194995079</v>
      </c>
      <c r="F14" s="8">
        <f>'107'!M4</f>
        <v>1</v>
      </c>
      <c r="G14" s="7">
        <f>'107'!N4</f>
        <v>7</v>
      </c>
      <c r="H14" s="65">
        <f>'107'!O4</f>
        <v>7</v>
      </c>
      <c r="I14" s="9">
        <f>'107'!P4</f>
        <v>14</v>
      </c>
      <c r="J14" s="7">
        <f>'107'!Q4</f>
        <v>10.676424552989401</v>
      </c>
      <c r="K14" s="65">
        <f>'107'!R4</f>
        <v>0.81170895320342995</v>
      </c>
      <c r="L14" s="9">
        <f>'107'!S4</f>
        <v>11.488133506192831</v>
      </c>
      <c r="M14" s="7">
        <f>'107'!T4</f>
        <v>4.9548949412000685</v>
      </c>
      <c r="N14" s="65">
        <f>'107'!U4</f>
        <v>-37.867390705846297</v>
      </c>
      <c r="O14" s="9">
        <f>'107'!V4</f>
        <v>-0.76839774422569551</v>
      </c>
    </row>
    <row r="15" spans="1:15" x14ac:dyDescent="0.25">
      <c r="A15" s="8">
        <f>'107'!A1</f>
        <v>107</v>
      </c>
      <c r="D15" s="65">
        <f>'107'!D5</f>
        <v>2.1503905771212799E-2</v>
      </c>
      <c r="F15" s="8">
        <f>'107'!M5</f>
        <v>1</v>
      </c>
      <c r="G15" s="7">
        <f>'107'!N5</f>
        <v>7</v>
      </c>
      <c r="H15" s="65">
        <f>'107'!O5</f>
        <v>7</v>
      </c>
      <c r="I15" s="9">
        <f>'107'!P5</f>
        <v>14</v>
      </c>
      <c r="J15" s="7">
        <f>'107'!Q5</f>
        <v>10.3477348140187</v>
      </c>
      <c r="K15" s="65">
        <f>'107'!R5</f>
        <v>1.8683925192998001</v>
      </c>
      <c r="L15" s="9">
        <f>'107'!S5</f>
        <v>12.2161273333185</v>
      </c>
      <c r="M15" s="7">
        <f>'107'!T5</f>
        <v>4.7360024170788382</v>
      </c>
      <c r="N15" s="65">
        <f>'107'!U5</f>
        <v>-26.19570437288651</v>
      </c>
      <c r="O15" s="9">
        <f>'107'!V5</f>
        <v>9.1795264273978772E-2</v>
      </c>
    </row>
    <row r="16" spans="1:15" x14ac:dyDescent="0.25">
      <c r="A16" s="8">
        <f>'107'!A1</f>
        <v>107</v>
      </c>
      <c r="E16" s="9">
        <f>'107'!E6</f>
        <v>8.35672817649405</v>
      </c>
      <c r="F16" s="8">
        <f>'107'!M6</f>
        <v>1</v>
      </c>
      <c r="G16" s="7">
        <f>'107'!N6</f>
        <v>7</v>
      </c>
      <c r="H16" s="65">
        <f>'107'!O6</f>
        <v>7</v>
      </c>
      <c r="I16" s="9">
        <f>'107'!P6</f>
        <v>14</v>
      </c>
      <c r="J16" s="7">
        <f>'107'!Q6</f>
        <v>14.325151421050499</v>
      </c>
      <c r="K16" s="65">
        <f>'107'!R6</f>
        <v>2.1206238085526197</v>
      </c>
      <c r="L16" s="9">
        <f>'107'!S6</f>
        <v>16.445775229603118</v>
      </c>
      <c r="M16" s="7">
        <f>'107'!T6</f>
        <v>7.0127467872618148</v>
      </c>
      <c r="N16" s="65">
        <f>'107'!U6</f>
        <v>-24.422858488556656</v>
      </c>
      <c r="O16" s="9">
        <f>'107'!V6</f>
        <v>4.2541580552793246</v>
      </c>
    </row>
    <row r="17" spans="1:15" x14ac:dyDescent="0.25">
      <c r="A17" s="8">
        <f>'107'!A1</f>
        <v>107</v>
      </c>
      <c r="B17" s="7">
        <f>'107'!B7</f>
        <v>4.7182983889123402E-5</v>
      </c>
      <c r="C17" s="65">
        <f>'107'!C7</f>
        <v>442435303.55797499</v>
      </c>
      <c r="F17" s="8">
        <f>'107'!M7</f>
        <v>2</v>
      </c>
      <c r="G17" s="7">
        <f>'107'!N7</f>
        <v>7</v>
      </c>
      <c r="H17" s="65">
        <f>'107'!O7</f>
        <v>7</v>
      </c>
      <c r="I17" s="9">
        <f>'107'!P7</f>
        <v>14</v>
      </c>
      <c r="J17" s="7">
        <f>'107'!Q7</f>
        <v>9.8641216478554892</v>
      </c>
      <c r="K17" s="65">
        <f>'107'!R7</f>
        <v>2.09451848842289</v>
      </c>
      <c r="L17" s="9">
        <f>'107'!S7</f>
        <v>11.95864013627838</v>
      </c>
      <c r="M17" s="7">
        <f>'107'!T7</f>
        <v>6.4009576446683676</v>
      </c>
      <c r="N17" s="65">
        <f>'107'!U7</f>
        <v>-22.596270975675694</v>
      </c>
      <c r="O17" s="9">
        <f>'107'!V7</f>
        <v>1.7935539604779689</v>
      </c>
    </row>
    <row r="18" spans="1:15" x14ac:dyDescent="0.25">
      <c r="A18" s="8">
        <f>'107'!A1</f>
        <v>107</v>
      </c>
      <c r="B18" s="7">
        <f>'107'!B8</f>
        <v>4.7901192366705397E-5</v>
      </c>
      <c r="D18" s="65">
        <f>'107'!D8</f>
        <v>4.22468627504533E-2</v>
      </c>
      <c r="F18" s="8">
        <f>'107'!M8</f>
        <v>2</v>
      </c>
      <c r="G18" s="7">
        <f>'107'!N8</f>
        <v>7</v>
      </c>
      <c r="H18" s="65">
        <f>'107'!O8</f>
        <v>7</v>
      </c>
      <c r="I18" s="9">
        <f>'107'!P8</f>
        <v>14</v>
      </c>
      <c r="J18" s="7">
        <f>'107'!Q8</f>
        <v>9.9052666372275802</v>
      </c>
      <c r="K18" s="65">
        <f>'107'!R8</f>
        <v>1.8882221675065001</v>
      </c>
      <c r="L18" s="9">
        <f>'107'!S8</f>
        <v>11.79348880473408</v>
      </c>
      <c r="M18" s="7">
        <f>'107'!T8</f>
        <v>6.4300951513333899</v>
      </c>
      <c r="N18" s="65">
        <f>'107'!U8</f>
        <v>-24.047902334865043</v>
      </c>
      <c r="O18" s="9">
        <f>'107'!V8</f>
        <v>1.5988635469256125</v>
      </c>
    </row>
    <row r="19" spans="1:15" x14ac:dyDescent="0.25">
      <c r="A19" s="8">
        <f>'107'!A1</f>
        <v>107</v>
      </c>
      <c r="B19" s="7">
        <f>'107'!B9</f>
        <v>4.2840378913053498E-5</v>
      </c>
      <c r="E19" s="9">
        <f>'107'!E9</f>
        <v>16.3110511189203</v>
      </c>
      <c r="F19" s="8">
        <f>'107'!M9</f>
        <v>2</v>
      </c>
      <c r="G19" s="7">
        <f>'107'!N9</f>
        <v>7</v>
      </c>
      <c r="H19" s="65">
        <f>'107'!O9</f>
        <v>7</v>
      </c>
      <c r="I19" s="9">
        <f>'107'!P9</f>
        <v>14</v>
      </c>
      <c r="J19" s="7">
        <f>'107'!Q9</f>
        <v>5.1357458240861096</v>
      </c>
      <c r="K19" s="65">
        <f>'107'!R9</f>
        <v>1.6438096812396001</v>
      </c>
      <c r="L19" s="9">
        <f>'107'!S9</f>
        <v>6.7795555053257095</v>
      </c>
      <c r="M19" s="7">
        <f>'107'!T9</f>
        <v>1.8322044891954015</v>
      </c>
      <c r="N19" s="65">
        <f>'107'!U9</f>
        <v>-25.988571274927658</v>
      </c>
      <c r="O19" s="9">
        <f>'107'!V9</f>
        <v>-6.1520410529798131</v>
      </c>
    </row>
    <row r="20" spans="1:15" x14ac:dyDescent="0.25">
      <c r="A20" s="8">
        <f>'107'!A1</f>
        <v>107</v>
      </c>
      <c r="C20" s="65">
        <f>'107'!C10</f>
        <v>170972098</v>
      </c>
      <c r="E20" s="9">
        <f>'107'!E10</f>
        <v>14.7267736</v>
      </c>
      <c r="F20" s="8">
        <f>'107'!M10</f>
        <v>2</v>
      </c>
      <c r="G20" s="7">
        <f>'107'!N10</f>
        <v>7</v>
      </c>
      <c r="H20" s="65">
        <f>'107'!O10</f>
        <v>7</v>
      </c>
      <c r="I20" s="9">
        <f>'107'!P10</f>
        <v>14</v>
      </c>
      <c r="J20" s="7">
        <f>'107'!Q10</f>
        <v>7.4498481546895796</v>
      </c>
      <c r="K20" s="65">
        <f>'107'!R10</f>
        <v>0.58928965799672706</v>
      </c>
      <c r="L20" s="9">
        <f>'107'!S10</f>
        <v>8.039137812686306</v>
      </c>
      <c r="M20" s="7">
        <f>'107'!T10</f>
        <v>4.4359845084530516</v>
      </c>
      <c r="N20" s="65">
        <f>'107'!U10</f>
        <v>-40.350526731675345</v>
      </c>
      <c r="O20" s="9">
        <f>'107'!V10</f>
        <v>-3.7662968516388879</v>
      </c>
    </row>
    <row r="21" spans="1:15" x14ac:dyDescent="0.25">
      <c r="A21" s="8">
        <f>'107'!A1</f>
        <v>107</v>
      </c>
      <c r="D21" s="65">
        <f>'107'!D11</f>
        <v>1.8875940000000001E-2</v>
      </c>
      <c r="E21" s="9">
        <f>'107'!E11</f>
        <v>14.84723065</v>
      </c>
      <c r="F21" s="8">
        <f>'107'!M11</f>
        <v>2</v>
      </c>
      <c r="G21" s="7">
        <f>'107'!N11</f>
        <v>7</v>
      </c>
      <c r="H21" s="65">
        <f>'107'!O11</f>
        <v>7</v>
      </c>
      <c r="I21" s="9">
        <f>'107'!P11</f>
        <v>14</v>
      </c>
      <c r="J21" s="7">
        <f>'107'!Q11</f>
        <v>7.2310995024814302</v>
      </c>
      <c r="K21" s="65">
        <f>'107'!R11</f>
        <v>1.6745888086201202</v>
      </c>
      <c r="L21" s="9">
        <f>'107'!S11</f>
        <v>8.9056883111015495</v>
      </c>
      <c r="M21" s="7">
        <f>'107'!T11</f>
        <v>4.22736665409594</v>
      </c>
      <c r="N21" s="65">
        <f>'107'!U11</f>
        <v>-25.72885554612629</v>
      </c>
      <c r="O21" s="9">
        <f>'107'!V11</f>
        <v>-2.3331396934234254</v>
      </c>
    </row>
    <row r="22" spans="1:15" x14ac:dyDescent="0.25">
      <c r="A22" s="8">
        <f>'107'!A1</f>
        <v>107</v>
      </c>
      <c r="B22" s="7">
        <f>'107'!B12</f>
        <v>1.9778292400000001E-5</v>
      </c>
      <c r="C22" s="65">
        <f>'107'!C12</f>
        <v>988878611</v>
      </c>
      <c r="E22" s="9">
        <f>'107'!E12</f>
        <v>19.103977400000002</v>
      </c>
      <c r="F22" s="8">
        <f>'107'!M12</f>
        <v>3</v>
      </c>
      <c r="G22" s="7">
        <f>'107'!N12</f>
        <v>7</v>
      </c>
      <c r="H22" s="65">
        <f>'107'!O12</f>
        <v>7</v>
      </c>
      <c r="I22" s="9">
        <f>'107'!P12</f>
        <v>14</v>
      </c>
      <c r="J22" s="7">
        <f>'107'!Q12</f>
        <v>4.0155868759772799</v>
      </c>
      <c r="K22" s="65">
        <f>'107'!R12</f>
        <v>3.5804507059366699</v>
      </c>
      <c r="L22" s="9">
        <f>'107'!S12</f>
        <v>7.5960375819139498</v>
      </c>
      <c r="M22" s="7">
        <f>'107'!T12</f>
        <v>2.1099135096057862</v>
      </c>
      <c r="N22" s="65">
        <f>'107'!U12</f>
        <v>-13.089960982593038</v>
      </c>
      <c r="O22" s="9">
        <f>'107'!V12</f>
        <v>-2.5600282471869846</v>
      </c>
    </row>
    <row r="23" spans="1:15" x14ac:dyDescent="0.25">
      <c r="A23" s="8">
        <f>'107'!A1</f>
        <v>107</v>
      </c>
      <c r="B23" s="7">
        <f>'107'!B13</f>
        <v>2.9444302099999999E-5</v>
      </c>
      <c r="D23" s="65">
        <f>'107'!D13</f>
        <v>5.7347882900000001E-2</v>
      </c>
      <c r="E23" s="9">
        <f>'107'!E13</f>
        <v>17.627079699999999</v>
      </c>
      <c r="F23" s="8">
        <f>'107'!M13</f>
        <v>3</v>
      </c>
      <c r="G23" s="7">
        <f>'107'!N13</f>
        <v>7</v>
      </c>
      <c r="H23" s="65">
        <f>'107'!O13</f>
        <v>7</v>
      </c>
      <c r="I23" s="9">
        <f>'107'!P13</f>
        <v>14</v>
      </c>
      <c r="J23" s="7">
        <f>'107'!Q13</f>
        <v>4.6102831479923303</v>
      </c>
      <c r="K23" s="65">
        <f>'107'!R13</f>
        <v>1.6014931559856103</v>
      </c>
      <c r="L23" s="9">
        <f>'107'!S13</f>
        <v>6.2117763039779401</v>
      </c>
      <c r="M23" s="7">
        <f>'107'!T13</f>
        <v>3.076653885191166</v>
      </c>
      <c r="N23" s="65">
        <f>'107'!U13</f>
        <v>-24.353692782838589</v>
      </c>
      <c r="O23" s="9">
        <f>'107'!V13</f>
        <v>-5.3765460939675407</v>
      </c>
    </row>
    <row r="24" spans="1:15" x14ac:dyDescent="0.25">
      <c r="A24" s="8">
        <f>'110'!A1</f>
        <v>110</v>
      </c>
      <c r="B24" s="7">
        <f>'110'!B3</f>
        <v>1.7550000051478801E-4</v>
      </c>
      <c r="F24" s="8">
        <f>'110'!M3</f>
        <v>1</v>
      </c>
      <c r="G24" s="7">
        <f>'110'!N3</f>
        <v>7</v>
      </c>
      <c r="H24" s="65">
        <f>'110'!O3</f>
        <v>7</v>
      </c>
      <c r="I24" s="9">
        <f>'110'!P3</f>
        <v>14</v>
      </c>
      <c r="J24" s="7">
        <f>'110'!Q3</f>
        <v>8.8674185481779499</v>
      </c>
      <c r="K24" s="65">
        <f>'110'!R3</f>
        <v>2.5565276318914201</v>
      </c>
      <c r="L24" s="9">
        <f>'110'!S3</f>
        <v>11.42394618006937</v>
      </c>
      <c r="M24" s="7">
        <f>'110'!T3</f>
        <v>3.6553150119499893</v>
      </c>
      <c r="N24" s="65">
        <f>'110'!U3</f>
        <v>-21.805703399113185</v>
      </c>
      <c r="O24" s="9">
        <f>'110'!V3</f>
        <v>-0.84683889220512576</v>
      </c>
    </row>
    <row r="25" spans="1:15" x14ac:dyDescent="0.25">
      <c r="A25" s="8">
        <f>'110'!A1</f>
        <v>110</v>
      </c>
      <c r="C25" s="65">
        <f>'110'!C4</f>
        <v>619990234</v>
      </c>
      <c r="F25" s="8">
        <f>'110'!M4</f>
        <v>1</v>
      </c>
      <c r="G25" s="7">
        <f>'110'!N4</f>
        <v>7</v>
      </c>
      <c r="H25" s="65">
        <f>'110'!O4</f>
        <v>7</v>
      </c>
      <c r="I25" s="9">
        <f>'110'!P4</f>
        <v>14</v>
      </c>
      <c r="J25" s="7">
        <f>'110'!Q4</f>
        <v>11.2272963744392</v>
      </c>
      <c r="K25" s="65">
        <f>'110'!R4</f>
        <v>3.6301571464051099</v>
      </c>
      <c r="L25" s="9">
        <f>'110'!S4</f>
        <v>14.857453520844309</v>
      </c>
      <c r="M25" s="7">
        <f>'110'!T4</f>
        <v>5.3070648830623872</v>
      </c>
      <c r="N25" s="65">
        <f>'110'!U4</f>
        <v>-16.89693947756772</v>
      </c>
      <c r="O25" s="9">
        <f>'110'!V4</f>
        <v>2.8322206243262382</v>
      </c>
    </row>
    <row r="26" spans="1:15" x14ac:dyDescent="0.25">
      <c r="A26" s="8">
        <f>'110'!A1</f>
        <v>110</v>
      </c>
      <c r="D26" s="65">
        <f>'110'!D5</f>
        <v>5.5968748749000902E-2</v>
      </c>
      <c r="F26" s="8">
        <f>'110'!M5</f>
        <v>1</v>
      </c>
      <c r="G26" s="7">
        <f>'110'!N5</f>
        <v>7</v>
      </c>
      <c r="H26" s="65">
        <f>'110'!O5</f>
        <v>7</v>
      </c>
      <c r="I26" s="9">
        <f>'110'!P5</f>
        <v>14</v>
      </c>
      <c r="J26" s="7">
        <f>'110'!Q5</f>
        <v>11.2466555231847</v>
      </c>
      <c r="K26" s="65">
        <f>'110'!R5</f>
        <v>2.59066688236011</v>
      </c>
      <c r="L26" s="9">
        <f>'110'!S5</f>
        <v>13.837322405544811</v>
      </c>
      <c r="M26" s="7">
        <f>'110'!T5</f>
        <v>5.3191245399802014</v>
      </c>
      <c r="N26" s="65">
        <f>'110'!U5</f>
        <v>-21.61998804914402</v>
      </c>
      <c r="O26" s="9">
        <f>'110'!V5</f>
        <v>1.8363698766929804</v>
      </c>
    </row>
    <row r="27" spans="1:15" x14ac:dyDescent="0.25">
      <c r="A27" s="8">
        <f>'110'!A1</f>
        <v>110</v>
      </c>
      <c r="E27" s="9">
        <f>'110'!E6</f>
        <v>21.737957653977301</v>
      </c>
      <c r="F27" s="8">
        <f>'110'!M6</f>
        <v>1</v>
      </c>
      <c r="G27" s="7">
        <f>'110'!N6</f>
        <v>7</v>
      </c>
      <c r="H27" s="65">
        <f>'110'!O6</f>
        <v>7</v>
      </c>
      <c r="I27" s="9">
        <f>'110'!P6</f>
        <v>14</v>
      </c>
      <c r="J27" s="7">
        <f>'110'!Q6</f>
        <v>2.37679933110882</v>
      </c>
      <c r="K27" s="65">
        <f>'110'!R6</f>
        <v>2.72555820382075</v>
      </c>
      <c r="L27" s="9">
        <f>'110'!S6</f>
        <v>5.1023575349295704</v>
      </c>
      <c r="M27" s="7">
        <f>'110'!T6</f>
        <v>-5.5610876971993521</v>
      </c>
      <c r="N27" s="65">
        <f>'110'!U6</f>
        <v>-20.909377078548882</v>
      </c>
      <c r="O27" s="9">
        <f>'110'!V6</f>
        <v>-12.130964889217829</v>
      </c>
    </row>
    <row r="28" spans="1:15" x14ac:dyDescent="0.25">
      <c r="A28" s="8">
        <f>'110'!A1</f>
        <v>110</v>
      </c>
      <c r="B28" s="7">
        <f>'110'!B7</f>
        <v>7.3659935142663595E-4</v>
      </c>
      <c r="C28" s="65">
        <f>'110'!C7</f>
        <v>60306088</v>
      </c>
      <c r="F28" s="8">
        <f>'110'!M7</f>
        <v>2</v>
      </c>
      <c r="G28" s="7">
        <f>'110'!N7</f>
        <v>7</v>
      </c>
      <c r="H28" s="65">
        <f>'110'!O7</f>
        <v>7</v>
      </c>
      <c r="I28" s="9">
        <f>'110'!P7</f>
        <v>14</v>
      </c>
      <c r="J28" s="7">
        <f>'110'!Q7</f>
        <v>5.3739821512856398</v>
      </c>
      <c r="K28" s="65">
        <f>'110'!R7</f>
        <v>1.47979480944468</v>
      </c>
      <c r="L28" s="9">
        <f>'110'!S7</f>
        <v>6.8537769607303201</v>
      </c>
      <c r="M28" s="7">
        <f>'110'!T7</f>
        <v>2.1496132787645621</v>
      </c>
      <c r="N28" s="65">
        <f>'110'!U7</f>
        <v>-27.460154512052988</v>
      </c>
      <c r="O28" s="9">
        <f>'110'!V7</f>
        <v>-5.9996042743426372</v>
      </c>
    </row>
    <row r="29" spans="1:15" x14ac:dyDescent="0.25">
      <c r="A29" s="8">
        <f>'110'!A1</f>
        <v>110</v>
      </c>
      <c r="B29" s="7">
        <f>'110'!B8</f>
        <v>1.01915297300699E-3</v>
      </c>
      <c r="D29" s="65">
        <f>'110'!D8</f>
        <v>5.5559974110776199E-3</v>
      </c>
      <c r="F29" s="8">
        <f>'110'!M8</f>
        <v>2</v>
      </c>
      <c r="G29" s="7">
        <f>'110'!N8</f>
        <v>7</v>
      </c>
      <c r="H29" s="65">
        <f>'110'!O8</f>
        <v>7</v>
      </c>
      <c r="I29" s="9">
        <f>'110'!P8</f>
        <v>14</v>
      </c>
      <c r="J29" s="7">
        <f>'110'!Q8</f>
        <v>4.7894248031486502</v>
      </c>
      <c r="K29" s="65">
        <f>'110'!R8</f>
        <v>2.57645240918366</v>
      </c>
      <c r="L29" s="9">
        <f>'110'!S8</f>
        <v>7.3658772123323102</v>
      </c>
      <c r="M29" s="7">
        <f>'110'!T8</f>
        <v>1.3435012061491345</v>
      </c>
      <c r="N29" s="65">
        <f>'110'!U8</f>
        <v>-19.697014769543678</v>
      </c>
      <c r="O29" s="9">
        <f>'110'!V8</f>
        <v>-4.9907885374869139</v>
      </c>
    </row>
    <row r="30" spans="1:15" x14ac:dyDescent="0.25">
      <c r="A30" s="8">
        <f>'110'!A1</f>
        <v>110</v>
      </c>
      <c r="B30" s="7">
        <f>'110'!B9</f>
        <v>1.4465491173664099E-4</v>
      </c>
      <c r="E30" s="9">
        <f>'110'!E9</f>
        <v>23.885911581799501</v>
      </c>
      <c r="F30" s="8">
        <f>'110'!M9</f>
        <v>2</v>
      </c>
      <c r="G30" s="7">
        <f>'110'!N9</f>
        <v>7</v>
      </c>
      <c r="H30" s="65">
        <f>'110'!O9</f>
        <v>7</v>
      </c>
      <c r="I30" s="9">
        <f>'110'!P9</f>
        <v>14</v>
      </c>
      <c r="J30" s="7">
        <f>'110'!Q9</f>
        <v>0.62731494400457399</v>
      </c>
      <c r="K30" s="65">
        <f>'110'!R9</f>
        <v>2.6431033986693699</v>
      </c>
      <c r="L30" s="9">
        <f>'110'!S9</f>
        <v>3.2704183426739437</v>
      </c>
      <c r="M30" s="7">
        <f>'110'!T9</f>
        <v>-12.885516973352114</v>
      </c>
      <c r="N30" s="65">
        <f>'110'!U9</f>
        <v>-19.339450022730585</v>
      </c>
      <c r="O30" s="9">
        <f>'110'!V9</f>
        <v>-16.357951870892464</v>
      </c>
    </row>
    <row r="31" spans="1:15" x14ac:dyDescent="0.25">
      <c r="A31" s="8">
        <f>'110'!A1</f>
        <v>110</v>
      </c>
      <c r="C31" s="80">
        <f>'110'!C10</f>
        <v>999959744</v>
      </c>
      <c r="E31" s="9">
        <f>'110'!E10</f>
        <v>41.933691699999997</v>
      </c>
      <c r="F31" s="8">
        <f>'110'!M10</f>
        <v>2</v>
      </c>
      <c r="G31" s="7">
        <f>'110'!N10</f>
        <v>7</v>
      </c>
      <c r="H31" s="65">
        <f>'110'!O10</f>
        <v>7</v>
      </c>
      <c r="I31" s="9">
        <f>'110'!P10</f>
        <v>14</v>
      </c>
      <c r="J31" s="7">
        <f>'110'!Q10</f>
        <v>0.60678216627110604</v>
      </c>
      <c r="K31" s="65">
        <f>'110'!R10</f>
        <v>5.0910385189218799</v>
      </c>
      <c r="L31" s="9">
        <f>'110'!S10</f>
        <v>5.697820685192986</v>
      </c>
      <c r="M31" s="7">
        <f>'110'!T10</f>
        <v>-13.118468995544593</v>
      </c>
      <c r="N31" s="65">
        <f>'110'!U10</f>
        <v>-10.162056840987901</v>
      </c>
      <c r="O31" s="9">
        <f>'110'!V10</f>
        <v>-8.5856298934075745</v>
      </c>
    </row>
    <row r="32" spans="1:15" x14ac:dyDescent="0.25">
      <c r="A32" s="8">
        <f>'110'!A1</f>
        <v>110</v>
      </c>
      <c r="C32" s="65">
        <f>'110'!C11</f>
        <v>0</v>
      </c>
      <c r="D32" s="65">
        <f>'110'!D11</f>
        <v>5.352759E-2</v>
      </c>
      <c r="E32" s="9">
        <f>'110'!E11</f>
        <v>20.49512996</v>
      </c>
      <c r="F32" s="8">
        <f>'110'!M11</f>
        <v>2</v>
      </c>
      <c r="G32" s="7">
        <f>'110'!N11</f>
        <v>7</v>
      </c>
      <c r="H32" s="65">
        <f>'110'!O11</f>
        <v>7</v>
      </c>
      <c r="I32" s="9">
        <f>'110'!P11</f>
        <v>14</v>
      </c>
      <c r="J32" s="7">
        <f>'110'!Q11</f>
        <v>0.96916506862198204</v>
      </c>
      <c r="K32" s="65">
        <f>'110'!R11</f>
        <v>2.6604123789225897</v>
      </c>
      <c r="L32" s="9">
        <f>'110'!S11</f>
        <v>3.6295774475445719</v>
      </c>
      <c r="M32" s="7">
        <f>'110'!T11</f>
        <v>-9.8406133683959052</v>
      </c>
      <c r="N32" s="65">
        <f>'110'!U11</f>
        <v>-19.248066648343066</v>
      </c>
      <c r="O32" s="9">
        <f>'110'!V11</f>
        <v>-14.89917531248971</v>
      </c>
    </row>
    <row r="33" spans="1:15" x14ac:dyDescent="0.25">
      <c r="A33" s="8">
        <f>'110'!A1</f>
        <v>110</v>
      </c>
      <c r="B33" s="7">
        <f>'110'!B12</f>
        <v>1.38779348E-4</v>
      </c>
      <c r="C33" s="65">
        <f>'110'!C12</f>
        <v>999152136</v>
      </c>
      <c r="D33" s="65">
        <f>'110'!D12</f>
        <v>0</v>
      </c>
      <c r="E33" s="9">
        <f>'110'!E12</f>
        <v>69.687035699999996</v>
      </c>
      <c r="F33" s="8">
        <f>'110'!M12</f>
        <v>3</v>
      </c>
      <c r="G33" s="7">
        <f>'110'!N12</f>
        <v>7</v>
      </c>
      <c r="H33" s="65">
        <f>'110'!O12</f>
        <v>7</v>
      </c>
      <c r="I33" s="9">
        <f>'110'!P12</f>
        <v>14</v>
      </c>
      <c r="J33" s="7">
        <f>'110'!Q12</f>
        <v>0.50414526029469098</v>
      </c>
      <c r="K33" s="65">
        <f>'110'!R12</f>
        <v>5.0936722412904105</v>
      </c>
      <c r="L33" s="9">
        <f>'110'!S12</f>
        <v>5.5978175015851015</v>
      </c>
      <c r="M33" s="7">
        <f>'110'!T12</f>
        <v>-12.41560690635113</v>
      </c>
      <c r="N33" s="65">
        <f>'110'!U12</f>
        <v>-8.1548161613359351</v>
      </c>
      <c r="O33" s="9">
        <f>'110'!V12</f>
        <v>-6.8335275557882085</v>
      </c>
    </row>
    <row r="34" spans="1:15" x14ac:dyDescent="0.25">
      <c r="A34" s="8">
        <f>'110'!A1</f>
        <v>110</v>
      </c>
      <c r="B34" s="7">
        <f>'110'!B13</f>
        <v>2.1524309300000001E-4</v>
      </c>
      <c r="D34" s="65">
        <f>'110'!D13</f>
        <v>2.2758823599999999E-2</v>
      </c>
      <c r="E34" s="9">
        <f>'110'!E13</f>
        <v>16.220830500000002</v>
      </c>
      <c r="F34" s="8">
        <f>'110'!M13</f>
        <v>3</v>
      </c>
      <c r="G34" s="7">
        <f>'110'!N13</f>
        <v>7</v>
      </c>
      <c r="H34" s="65">
        <f>'110'!O13</f>
        <v>7</v>
      </c>
      <c r="I34" s="9">
        <f>'110'!P13</f>
        <v>14</v>
      </c>
      <c r="J34" s="7">
        <f>'110'!Q13</f>
        <v>0.433817660411974</v>
      </c>
      <c r="K34" s="65">
        <f>'110'!R13</f>
        <v>2.6324998741956702</v>
      </c>
      <c r="L34" s="9">
        <f>'110'!S13</f>
        <v>3.0663175346076441</v>
      </c>
      <c r="M34" s="7">
        <f>'110'!T13</f>
        <v>-13.467287836633332</v>
      </c>
      <c r="N34" s="65">
        <f>'110'!U13</f>
        <v>-17.395727773294595</v>
      </c>
      <c r="O34" s="9">
        <f>'110'!V13</f>
        <v>-15.260119833680463</v>
      </c>
    </row>
    <row r="35" spans="1:15" x14ac:dyDescent="0.25">
      <c r="A35" s="8">
        <f>'111'!A1</f>
        <v>111</v>
      </c>
      <c r="B35" s="7">
        <f>'111'!B3</f>
        <v>8.1562501236476196E-5</v>
      </c>
      <c r="F35" s="8">
        <f>'111'!M3</f>
        <v>1</v>
      </c>
      <c r="G35" s="7">
        <f>'111'!N3</f>
        <v>7</v>
      </c>
      <c r="H35" s="65">
        <f>'111'!O3</f>
        <v>7</v>
      </c>
      <c r="I35" s="9">
        <f>'111'!P3</f>
        <v>14</v>
      </c>
      <c r="J35" s="7">
        <f>'111'!Q3</f>
        <v>2.7755130408714899</v>
      </c>
      <c r="K35" s="65">
        <f>'111'!R3</f>
        <v>0.256950747759496</v>
      </c>
      <c r="L35" s="9">
        <f>'111'!S3</f>
        <v>3.0324637886309858</v>
      </c>
      <c r="M35" s="7">
        <f>'111'!T3</f>
        <v>-4.4755217754619814</v>
      </c>
      <c r="N35" s="65">
        <f>'111'!U3</f>
        <v>-53.970994590380712</v>
      </c>
      <c r="O35" s="9">
        <f>'111'!V3</f>
        <v>-19.41554672522954</v>
      </c>
    </row>
    <row r="36" spans="1:15" x14ac:dyDescent="0.25">
      <c r="A36" s="8">
        <f>'111'!A1</f>
        <v>111</v>
      </c>
      <c r="C36" s="65">
        <f>'111'!C4</f>
        <v>314411697</v>
      </c>
      <c r="F36" s="8">
        <f>'111'!M4</f>
        <v>1</v>
      </c>
      <c r="G36" s="7">
        <f>'111'!N4</f>
        <v>7</v>
      </c>
      <c r="H36" s="65">
        <f>'111'!O4</f>
        <v>7</v>
      </c>
      <c r="I36" s="9">
        <f>'111'!P4</f>
        <v>14</v>
      </c>
      <c r="J36" s="7">
        <f>'111'!Q4</f>
        <v>2.47153940343477</v>
      </c>
      <c r="K36" s="65">
        <f>'111'!R4</f>
        <v>0.15435353782567501</v>
      </c>
      <c r="L36" s="9">
        <f>'111'!S4</f>
        <v>2.625892941260445</v>
      </c>
      <c r="M36" s="7">
        <f>'111'!T4</f>
        <v>-5.2874826660439114</v>
      </c>
      <c r="N36" s="65">
        <f>'111'!U4</f>
        <v>-61.105937119548976</v>
      </c>
      <c r="O36" s="9">
        <f>'111'!V4</f>
        <v>-21.430908526431068</v>
      </c>
    </row>
    <row r="37" spans="1:15" x14ac:dyDescent="0.25">
      <c r="A37" s="8">
        <f>'111'!A1</f>
        <v>111</v>
      </c>
      <c r="D37" s="65">
        <f>'111'!D5</f>
        <v>3.2374999276362303E-2</v>
      </c>
      <c r="F37" s="8">
        <f>'111'!M5</f>
        <v>1</v>
      </c>
      <c r="G37" s="7">
        <f>'111'!N5</f>
        <v>7</v>
      </c>
      <c r="H37" s="65">
        <f>'111'!O5</f>
        <v>7</v>
      </c>
      <c r="I37" s="9">
        <f>'111'!P5</f>
        <v>14</v>
      </c>
      <c r="J37" s="7">
        <f>'111'!Q5</f>
        <v>2.4177722242243802</v>
      </c>
      <c r="K37" s="65">
        <f>'111'!R5</f>
        <v>0.23942327500449298</v>
      </c>
      <c r="L37" s="9">
        <f>'111'!S5</f>
        <v>2.6571954992288731</v>
      </c>
      <c r="M37" s="7">
        <f>'111'!T5</f>
        <v>-5.4414452096071351</v>
      </c>
      <c r="N37" s="65">
        <f>'111'!U5</f>
        <v>-54.960114371416317</v>
      </c>
      <c r="O37" s="9">
        <f>'111'!V5</f>
        <v>-21.265005212538799</v>
      </c>
    </row>
    <row r="38" spans="1:15" x14ac:dyDescent="0.25">
      <c r="A38" s="8">
        <f>'111'!A1</f>
        <v>111</v>
      </c>
      <c r="E38" s="9">
        <f>'111'!E6</f>
        <v>16.332499785423199</v>
      </c>
      <c r="F38" s="8">
        <f>'111'!M6</f>
        <v>1</v>
      </c>
      <c r="G38" s="7">
        <f>'111'!N6</f>
        <v>7</v>
      </c>
      <c r="H38" s="65">
        <f>'111'!O6</f>
        <v>7</v>
      </c>
      <c r="I38" s="9">
        <f>'111'!P6</f>
        <v>14</v>
      </c>
      <c r="J38" s="7">
        <f>'111'!Q6</f>
        <v>2.1961560561593698</v>
      </c>
      <c r="K38" s="65">
        <f>'111'!R6</f>
        <v>0.23009791916108702</v>
      </c>
      <c r="L38" s="9">
        <f>'111'!S6</f>
        <v>2.4262539753204568</v>
      </c>
      <c r="M38" s="7">
        <f>'111'!T6</f>
        <v>-6.1144109487566549</v>
      </c>
      <c r="N38" s="65">
        <f>'111'!U6</f>
        <v>-55.516307167071915</v>
      </c>
      <c r="O38" s="9">
        <f>'111'!V6</f>
        <v>-22.537923699137544</v>
      </c>
    </row>
    <row r="39" spans="1:15" x14ac:dyDescent="0.25">
      <c r="A39" s="8">
        <f>'111'!A1</f>
        <v>111</v>
      </c>
      <c r="B39" s="7">
        <f>'111'!B7</f>
        <v>1.52032244058417E-4</v>
      </c>
      <c r="C39" s="65">
        <f>'111'!C7</f>
        <v>182590332</v>
      </c>
      <c r="F39" s="8">
        <f>'111'!M7</f>
        <v>2</v>
      </c>
      <c r="G39" s="7">
        <f>'111'!N7</f>
        <v>7</v>
      </c>
      <c r="H39" s="65">
        <f>'111'!O7</f>
        <v>7</v>
      </c>
      <c r="I39" s="9">
        <f>'111'!P7</f>
        <v>14</v>
      </c>
      <c r="J39" s="7">
        <f>'111'!Q7</f>
        <v>2.0460937497312202</v>
      </c>
      <c r="K39" s="65">
        <f>'111'!R7</f>
        <v>0.20701734798974999</v>
      </c>
      <c r="L39" s="9">
        <f>'111'!S7</f>
        <v>2.2531110977209701</v>
      </c>
      <c r="M39" s="7">
        <f>'111'!T7</f>
        <v>-4.6098436311483866</v>
      </c>
      <c r="N39" s="65">
        <f>'111'!U7</f>
        <v>-54.996140169817828</v>
      </c>
      <c r="O39" s="9">
        <f>'111'!V7</f>
        <v>-21.574435017096651</v>
      </c>
    </row>
    <row r="40" spans="1:15" x14ac:dyDescent="0.25">
      <c r="A40" s="8">
        <f>'111'!A1</f>
        <v>111</v>
      </c>
      <c r="B40" s="7">
        <f>'111'!B8</f>
        <v>1.8171002472735801E-4</v>
      </c>
      <c r="D40" s="65">
        <f>'111'!D8</f>
        <v>1.7448577490853101E-2</v>
      </c>
      <c r="F40" s="8">
        <f>'111'!M8</f>
        <v>2</v>
      </c>
      <c r="G40" s="7">
        <f>'111'!N8</f>
        <v>7</v>
      </c>
      <c r="H40" s="65">
        <f>'111'!O8</f>
        <v>7</v>
      </c>
      <c r="I40" s="9">
        <f>'111'!P8</f>
        <v>14</v>
      </c>
      <c r="J40" s="7">
        <f>'111'!Q8</f>
        <v>1.7364107023847899</v>
      </c>
      <c r="K40" s="65">
        <f>'111'!R8</f>
        <v>0.25251459904916701</v>
      </c>
      <c r="L40" s="9">
        <f>'111'!S8</f>
        <v>1.988925301433957</v>
      </c>
      <c r="M40" s="7">
        <f>'111'!T8</f>
        <v>-5.7586298675808738</v>
      </c>
      <c r="N40" s="65">
        <f>'111'!U8</f>
        <v>-52.214809609516244</v>
      </c>
      <c r="O40" s="9">
        <f>'111'!V8</f>
        <v>-23.32048040804326</v>
      </c>
    </row>
    <row r="41" spans="1:15" x14ac:dyDescent="0.25">
      <c r="A41" s="8">
        <f>'111'!A1</f>
        <v>111</v>
      </c>
      <c r="B41" s="7">
        <f>'111'!B9</f>
        <v>1.00044183719867E-4</v>
      </c>
      <c r="E41" s="9">
        <f>'111'!E9</f>
        <v>19.490090806581399</v>
      </c>
      <c r="F41" s="8">
        <f>'111'!M9</f>
        <v>2</v>
      </c>
      <c r="G41" s="7">
        <f>'111'!N9</f>
        <v>7</v>
      </c>
      <c r="H41" s="65">
        <f>'111'!O9</f>
        <v>7</v>
      </c>
      <c r="I41" s="9">
        <f>'111'!P9</f>
        <v>14</v>
      </c>
      <c r="J41" s="7">
        <f>'111'!Q9</f>
        <v>2.1367230931094898</v>
      </c>
      <c r="K41" s="65">
        <f>'111'!R9</f>
        <v>0.230564075135164</v>
      </c>
      <c r="L41" s="9">
        <f>'111'!S9</f>
        <v>2.3672871682446539</v>
      </c>
      <c r="M41" s="7">
        <f>'111'!T9</f>
        <v>-4.3064573095557179</v>
      </c>
      <c r="N41" s="65">
        <f>'111'!U9</f>
        <v>-53.487973221812794</v>
      </c>
      <c r="O41" s="9">
        <f>'111'!V9</f>
        <v>-20.882377587688726</v>
      </c>
    </row>
    <row r="42" spans="1:15" x14ac:dyDescent="0.25">
      <c r="A42" s="8">
        <f>'111'!A1</f>
        <v>111</v>
      </c>
      <c r="C42" s="65">
        <f>'111'!C10</f>
        <v>995925979</v>
      </c>
      <c r="E42" s="9">
        <f>'111'!E10</f>
        <v>54.655175999999997</v>
      </c>
      <c r="F42" s="8">
        <f>'111'!M10</f>
        <v>2</v>
      </c>
      <c r="G42" s="7">
        <f>'111'!N10</f>
        <v>7</v>
      </c>
      <c r="H42" s="65">
        <f>'111'!O10</f>
        <v>7</v>
      </c>
      <c r="I42" s="9">
        <f>'111'!P10</f>
        <v>14</v>
      </c>
      <c r="J42" s="7">
        <f>'111'!Q10</f>
        <v>2.12708681517551</v>
      </c>
      <c r="K42" s="65">
        <f>'111'!R10</f>
        <v>1.2640304739652302</v>
      </c>
      <c r="L42" s="9">
        <f>'111'!S10</f>
        <v>3.3911172891407402</v>
      </c>
      <c r="M42" s="7">
        <f>'111'!T10</f>
        <v>-4.3380975851934007</v>
      </c>
      <c r="N42" s="65">
        <f>'111'!U10</f>
        <v>-29.666526950441096</v>
      </c>
      <c r="O42" s="9">
        <f>'111'!V10</f>
        <v>-15.85057030188943</v>
      </c>
    </row>
    <row r="43" spans="1:15" x14ac:dyDescent="0.25">
      <c r="A43" s="8">
        <f>'111'!A1</f>
        <v>111</v>
      </c>
      <c r="D43" s="65">
        <f>'111'!D11</f>
        <v>4.075368E-2</v>
      </c>
      <c r="E43" s="9">
        <f>'111'!E11</f>
        <v>16.70771126</v>
      </c>
      <c r="F43" s="8">
        <f>'111'!M11</f>
        <v>2</v>
      </c>
      <c r="G43" s="7">
        <f>'111'!N11</f>
        <v>7</v>
      </c>
      <c r="H43" s="65">
        <f>'111'!O11</f>
        <v>7</v>
      </c>
      <c r="I43" s="9">
        <f>'111'!P11</f>
        <v>14</v>
      </c>
      <c r="J43" s="7">
        <f>'111'!Q11</f>
        <v>2.1944778174398198</v>
      </c>
      <c r="K43" s="65">
        <f>'111'!R11</f>
        <v>0.23105345745557199</v>
      </c>
      <c r="L43" s="9">
        <f>'111'!S11</f>
        <v>2.4255312748953917</v>
      </c>
      <c r="M43" s="7">
        <f>'111'!T11</f>
        <v>-4.1197621904894728</v>
      </c>
      <c r="N43" s="65">
        <f>'111'!U11</f>
        <v>-53.458289102086958</v>
      </c>
      <c r="O43" s="9">
        <f>'111'!V11</f>
        <v>-20.542094455056837</v>
      </c>
    </row>
    <row r="44" spans="1:15" x14ac:dyDescent="0.25">
      <c r="A44" s="8">
        <f>'111'!A1</f>
        <v>111</v>
      </c>
      <c r="B44" s="7">
        <f>'111'!B12</f>
        <v>6.4621241900000002E-4</v>
      </c>
      <c r="C44" s="65">
        <f>'111'!C12</f>
        <v>31977216.100000001</v>
      </c>
      <c r="E44" s="9">
        <f>'111'!E12</f>
        <v>2.3657156600000002</v>
      </c>
      <c r="F44" s="8">
        <f>'111'!M12</f>
        <v>3</v>
      </c>
      <c r="G44" s="7">
        <f>'111'!N12</f>
        <v>7</v>
      </c>
      <c r="H44" s="65">
        <f>'111'!O12</f>
        <v>7</v>
      </c>
      <c r="I44" s="9">
        <f>'111'!P12</f>
        <v>14</v>
      </c>
      <c r="J44" s="7">
        <f>'111'!Q12</f>
        <v>1.7166607158609499</v>
      </c>
      <c r="K44" s="65">
        <f>'111'!R12</f>
        <v>1.5679812911661999</v>
      </c>
      <c r="L44" s="9">
        <f>'111'!S12</f>
        <v>3.2846420070271498</v>
      </c>
      <c r="M44" s="7">
        <f>'111'!T12</f>
        <v>-3.838704326797874</v>
      </c>
      <c r="N44" s="65">
        <f>'111'!U12</f>
        <v>-24.649756751774081</v>
      </c>
      <c r="O44" s="9">
        <f>'111'!V12</f>
        <v>-14.297195263676148</v>
      </c>
    </row>
    <row r="45" spans="1:15" x14ac:dyDescent="0.25">
      <c r="A45" s="8">
        <f>'111'!A1</f>
        <v>111</v>
      </c>
      <c r="B45" s="7">
        <f>'111'!B13</f>
        <v>1.32249676E-3</v>
      </c>
      <c r="D45" s="65">
        <f>'111'!D13</f>
        <v>2.7536446200000001E-3</v>
      </c>
      <c r="E45" s="9">
        <f>'111'!E13</f>
        <v>2.0342184699999999</v>
      </c>
      <c r="F45" s="8">
        <f>'111'!M13</f>
        <v>3</v>
      </c>
      <c r="G45" s="7">
        <f>'111'!N13</f>
        <v>7</v>
      </c>
      <c r="H45" s="65">
        <f>'111'!O13</f>
        <v>7</v>
      </c>
      <c r="I45" s="9">
        <f>'111'!P13</f>
        <v>14</v>
      </c>
      <c r="J45" s="7">
        <f>'111'!Q13</f>
        <v>1.13701585884848</v>
      </c>
      <c r="K45" s="65">
        <f>'111'!R13</f>
        <v>0.32543377321594102</v>
      </c>
      <c r="L45" s="9">
        <f>'111'!S13</f>
        <v>1.4624496320644211</v>
      </c>
      <c r="M45" s="7">
        <f>'111'!T13</f>
        <v>-6.7225209048587331</v>
      </c>
      <c r="N45" s="65">
        <f>'111'!U13</f>
        <v>-46.66315081092926</v>
      </c>
      <c r="O45" s="9">
        <f>'111'!V13</f>
        <v>-25.625222575779169</v>
      </c>
    </row>
    <row r="46" spans="1:15" x14ac:dyDescent="0.25">
      <c r="A46" s="8">
        <f>'112'!A1</f>
        <v>112</v>
      </c>
      <c r="B46" s="7">
        <f>'112'!B3</f>
        <v>5.7937500878324301E-5</v>
      </c>
      <c r="F46" s="8">
        <f>'112'!M3</f>
        <v>1</v>
      </c>
      <c r="G46" s="7">
        <f>'112'!N3</f>
        <v>7</v>
      </c>
      <c r="H46" s="65">
        <f>'112'!O3</f>
        <v>7</v>
      </c>
      <c r="I46" s="9">
        <f>'112'!P3</f>
        <v>14</v>
      </c>
      <c r="J46" s="7">
        <f>'112'!Q3</f>
        <v>5.8270941101490301</v>
      </c>
      <c r="K46" s="65">
        <f>'112'!R3</f>
        <v>1.1796617104643101</v>
      </c>
      <c r="L46" s="9">
        <f>'112'!S3</f>
        <v>7.00675582061334</v>
      </c>
      <c r="M46" s="7">
        <f>'112'!T3</f>
        <v>0.71625802775060099</v>
      </c>
      <c r="N46" s="65">
        <f>'112'!U3</f>
        <v>-32.633614656020534</v>
      </c>
      <c r="O46" s="9">
        <f>'112'!V3</f>
        <v>-7.6905554025793226</v>
      </c>
    </row>
    <row r="47" spans="1:15" x14ac:dyDescent="0.25">
      <c r="A47" s="8">
        <f>'112'!A1</f>
        <v>112</v>
      </c>
      <c r="C47" s="65">
        <f>'112'!C4</f>
        <v>252500000</v>
      </c>
      <c r="F47" s="8">
        <f>'112'!M4</f>
        <v>1</v>
      </c>
      <c r="G47" s="7">
        <f>'112'!N4</f>
        <v>7</v>
      </c>
      <c r="H47" s="65">
        <f>'112'!O4</f>
        <v>7</v>
      </c>
      <c r="I47" s="9">
        <f>'112'!P4</f>
        <v>14</v>
      </c>
      <c r="J47" s="7">
        <f>'112'!Q4</f>
        <v>6.9522178384701103</v>
      </c>
      <c r="K47" s="65">
        <f>'112'!R4</f>
        <v>1.13319500033251</v>
      </c>
      <c r="L47" s="9">
        <f>'112'!S4</f>
        <v>8.0854128388026201</v>
      </c>
      <c r="M47" s="7">
        <f>'112'!T4</f>
        <v>1.9520540114511993</v>
      </c>
      <c r="N47" s="65">
        <f>'112'!U4</f>
        <v>-33.196227536975954</v>
      </c>
      <c r="O47" s="9">
        <f>'112'!V4</f>
        <v>-5.685940858072045</v>
      </c>
    </row>
    <row r="48" spans="1:15" x14ac:dyDescent="0.25">
      <c r="A48" s="8">
        <f>'112'!A1</f>
        <v>112</v>
      </c>
      <c r="D48" s="65">
        <f>'112'!D5</f>
        <v>2.6938048710567999E-2</v>
      </c>
      <c r="F48" s="8">
        <f>'112'!M5</f>
        <v>1</v>
      </c>
      <c r="G48" s="7">
        <f>'112'!N5</f>
        <v>7</v>
      </c>
      <c r="H48" s="65">
        <f>'112'!O5</f>
        <v>7</v>
      </c>
      <c r="I48" s="9">
        <f>'112'!P5</f>
        <v>14</v>
      </c>
      <c r="J48" s="7">
        <f>'112'!Q5</f>
        <v>6.6959622979585696</v>
      </c>
      <c r="K48" s="65">
        <f>'112'!R5</f>
        <v>1.1655308736616798</v>
      </c>
      <c r="L48" s="9">
        <f>'112'!S5</f>
        <v>7.8614931716202499</v>
      </c>
      <c r="M48" s="7">
        <f>'112'!T5</f>
        <v>1.6891618750889454</v>
      </c>
      <c r="N48" s="65">
        <f>'112'!U5</f>
        <v>-32.802329251819039</v>
      </c>
      <c r="O48" s="9">
        <f>'112'!V5</f>
        <v>-6.0791307838120048</v>
      </c>
    </row>
    <row r="49" spans="1:15" x14ac:dyDescent="0.25">
      <c r="A49" s="8">
        <f>'112'!A1</f>
        <v>112</v>
      </c>
      <c r="E49" s="9">
        <f>'112'!E6</f>
        <v>7.8724996805173904</v>
      </c>
      <c r="F49" s="8">
        <f>'112'!M6</f>
        <v>1</v>
      </c>
      <c r="G49" s="7">
        <f>'112'!N6</f>
        <v>7</v>
      </c>
      <c r="H49" s="65">
        <f>'112'!O6</f>
        <v>7</v>
      </c>
      <c r="I49" s="9">
        <f>'112'!P6</f>
        <v>14</v>
      </c>
      <c r="J49" s="7">
        <f>'112'!Q6</f>
        <v>7.2696836972820096</v>
      </c>
      <c r="K49" s="65">
        <f>'112'!R6</f>
        <v>1.02986126379864</v>
      </c>
      <c r="L49" s="9">
        <f>'112'!S6</f>
        <v>8.2995449610806489</v>
      </c>
      <c r="M49" s="7">
        <f>'112'!T6</f>
        <v>2.2646184352309122</v>
      </c>
      <c r="N49" s="65">
        <f>'112'!U6</f>
        <v>-34.53486524501902</v>
      </c>
      <c r="O49" s="9">
        <f>'112'!V6</f>
        <v>-5.319992963944947</v>
      </c>
    </row>
    <row r="50" spans="1:15" x14ac:dyDescent="0.25">
      <c r="A50" s="8">
        <f>'112'!A1</f>
        <v>112</v>
      </c>
      <c r="B50" s="7">
        <f>'112'!B7</f>
        <v>3.0815825809176299E-5</v>
      </c>
      <c r="C50" s="80">
        <f>'112'!C7</f>
        <v>1000000000</v>
      </c>
      <c r="F50" s="8">
        <f>'112'!M7</f>
        <v>2</v>
      </c>
      <c r="G50" s="7">
        <f>'112'!N7</f>
        <v>7</v>
      </c>
      <c r="H50" s="65">
        <f>'112'!O7</f>
        <v>7</v>
      </c>
      <c r="I50" s="9">
        <f>'112'!P7</f>
        <v>14</v>
      </c>
      <c r="J50" s="7">
        <f>'112'!Q7</f>
        <v>4.5831403963574999</v>
      </c>
      <c r="K50" s="65">
        <f>'112'!R7</f>
        <v>1.7811944577858501</v>
      </c>
      <c r="L50" s="9">
        <f>'112'!S7</f>
        <v>6.3643348541433502</v>
      </c>
      <c r="M50" s="7">
        <f>'112'!T7</f>
        <v>1.0353200311405928</v>
      </c>
      <c r="N50" s="65">
        <f>'112'!U7</f>
        <v>-24.864824053246998</v>
      </c>
      <c r="O50" s="9">
        <f>'112'!V7</f>
        <v>-7.0368664503133385</v>
      </c>
    </row>
    <row r="51" spans="1:15" x14ac:dyDescent="0.25">
      <c r="A51" s="8">
        <f>'112'!A1</f>
        <v>112</v>
      </c>
      <c r="B51" s="7">
        <f>'112'!B8</f>
        <v>3.7902429383490498E-5</v>
      </c>
      <c r="D51" s="65">
        <f>'112'!D8</f>
        <v>6.8166631627850402E-2</v>
      </c>
      <c r="F51" s="8">
        <f>'112'!M8</f>
        <v>2</v>
      </c>
      <c r="G51" s="7">
        <f>'112'!N8</f>
        <v>7</v>
      </c>
      <c r="H51" s="65">
        <f>'112'!O8</f>
        <v>7</v>
      </c>
      <c r="I51" s="9">
        <f>'112'!P8</f>
        <v>14</v>
      </c>
      <c r="J51" s="7">
        <f>'112'!Q8</f>
        <v>5.2479701365836098</v>
      </c>
      <c r="K51" s="65">
        <f>'112'!R8</f>
        <v>1.14568918597277</v>
      </c>
      <c r="L51" s="9">
        <f>'112'!S8</f>
        <v>6.3936593225563794</v>
      </c>
      <c r="M51" s="7">
        <f>'112'!T8</f>
        <v>1.9835184849289678</v>
      </c>
      <c r="N51" s="65">
        <f>'112'!U8</f>
        <v>-31.042713503520595</v>
      </c>
      <c r="O51" s="9">
        <f>'112'!V8</f>
        <v>-6.9725078567775753</v>
      </c>
    </row>
    <row r="52" spans="1:15" x14ac:dyDescent="0.25">
      <c r="A52" s="8">
        <f>'112'!A1</f>
        <v>112</v>
      </c>
      <c r="B52" s="7">
        <f>'112'!B9</f>
        <v>5.2272555190027703E-5</v>
      </c>
      <c r="E52" s="9">
        <f>'112'!E9</f>
        <v>10.811756610799</v>
      </c>
      <c r="F52" s="8">
        <f>'112'!M9</f>
        <v>2</v>
      </c>
      <c r="G52" s="7">
        <f>'112'!N9</f>
        <v>7</v>
      </c>
      <c r="H52" s="65">
        <f>'112'!O9</f>
        <v>7</v>
      </c>
      <c r="I52" s="9">
        <f>'112'!P9</f>
        <v>14</v>
      </c>
      <c r="J52" s="7">
        <f>'112'!Q9</f>
        <v>5.6504189272858003</v>
      </c>
      <c r="K52" s="65">
        <f>'112'!R9</f>
        <v>1.2364750669979501</v>
      </c>
      <c r="L52" s="9">
        <f>'112'!S9</f>
        <v>6.8868939942837502</v>
      </c>
      <c r="M52" s="7">
        <f>'112'!T9</f>
        <v>2.5007367784361416</v>
      </c>
      <c r="N52" s="65">
        <f>'112'!U9</f>
        <v>-29.975097604195319</v>
      </c>
      <c r="O52" s="9">
        <f>'112'!V9</f>
        <v>-5.9321200344539253</v>
      </c>
    </row>
    <row r="53" spans="1:15" x14ac:dyDescent="0.25">
      <c r="A53" s="8">
        <f>'112'!A1</f>
        <v>112</v>
      </c>
      <c r="C53" s="65">
        <f>'112'!C10</f>
        <v>306192081</v>
      </c>
      <c r="E53" s="9">
        <f>'112'!E10</f>
        <v>8.5509618100000004</v>
      </c>
      <c r="F53" s="8">
        <f>'112'!M10</f>
        <v>2</v>
      </c>
      <c r="G53" s="7">
        <f>'112'!N10</f>
        <v>7</v>
      </c>
      <c r="H53" s="65">
        <f>'112'!O10</f>
        <v>7</v>
      </c>
      <c r="I53" s="9">
        <f>'112'!P10</f>
        <v>14</v>
      </c>
      <c r="J53" s="7">
        <f>'112'!Q10</f>
        <v>6.85424703037899</v>
      </c>
      <c r="K53" s="65">
        <f>'112'!R10</f>
        <v>1.0618526035776701</v>
      </c>
      <c r="L53" s="9">
        <f>'112'!S10</f>
        <v>7.9160996339566605</v>
      </c>
      <c r="M53" s="7">
        <f>'112'!T10</f>
        <v>3.8527082087125724</v>
      </c>
      <c r="N53" s="65">
        <f>'112'!U10</f>
        <v>-32.106590909004694</v>
      </c>
      <c r="O53" s="9">
        <f>'112'!V10</f>
        <v>-3.9822220177328438</v>
      </c>
    </row>
    <row r="54" spans="1:15" x14ac:dyDescent="0.25">
      <c r="A54" s="8">
        <f>'112'!A1</f>
        <v>112</v>
      </c>
      <c r="D54" s="65">
        <f>'112'!D11</f>
        <v>3.0291680000000001E-2</v>
      </c>
      <c r="E54" s="9">
        <f>'112'!E11</f>
        <v>8.7195432000000004</v>
      </c>
      <c r="F54" s="8">
        <f>'112'!M11</f>
        <v>2</v>
      </c>
      <c r="G54" s="7">
        <f>'112'!N11</f>
        <v>7</v>
      </c>
      <c r="H54" s="65">
        <f>'112'!O11</f>
        <v>7</v>
      </c>
      <c r="I54" s="9">
        <f>'112'!P11</f>
        <v>14</v>
      </c>
      <c r="J54" s="7">
        <f>'112'!Q11</f>
        <v>6.6008068675387204</v>
      </c>
      <c r="K54" s="65">
        <f>'112'!R11</f>
        <v>1.1199646752786498</v>
      </c>
      <c r="L54" s="9">
        <f>'112'!S11</f>
        <v>7.7207715428173707</v>
      </c>
      <c r="M54" s="7">
        <f>'112'!T11</f>
        <v>3.5889722161354087</v>
      </c>
      <c r="N54" s="65">
        <f>'112'!U11</f>
        <v>-31.360642586295974</v>
      </c>
      <c r="O54" s="9">
        <f>'112'!V11</f>
        <v>-4.3320024171001599</v>
      </c>
    </row>
    <row r="55" spans="1:15" x14ac:dyDescent="0.25">
      <c r="A55" s="8">
        <f>'112'!A1</f>
        <v>112</v>
      </c>
      <c r="B55" s="7">
        <f>'112'!B12</f>
        <v>4.3590593500000001E-5</v>
      </c>
      <c r="C55" s="65">
        <f>'112'!C12</f>
        <v>539634508</v>
      </c>
      <c r="E55" s="9">
        <f>'112'!E12</f>
        <v>10.205385100000001</v>
      </c>
      <c r="F55" s="8">
        <f>'112'!M12</f>
        <v>3</v>
      </c>
      <c r="G55" s="7">
        <f>'112'!N12</f>
        <v>7</v>
      </c>
      <c r="H55" s="65">
        <f>'112'!O12</f>
        <v>7</v>
      </c>
      <c r="I55" s="9">
        <f>'112'!P12</f>
        <v>14</v>
      </c>
      <c r="J55" s="7">
        <f>'112'!Q12</f>
        <v>5.1061819839768203</v>
      </c>
      <c r="K55" s="65">
        <f>'112'!R12</f>
        <v>1.30898284298404</v>
      </c>
      <c r="L55" s="9">
        <f>'112'!S12</f>
        <v>6.4151648269608605</v>
      </c>
      <c r="M55" s="7">
        <f>'112'!T12</f>
        <v>3.7917926723151125</v>
      </c>
      <c r="N55" s="65">
        <f>'112'!U12</f>
        <v>-27.177297296324397</v>
      </c>
      <c r="O55" s="9">
        <f>'112'!V12</f>
        <v>-4.9254969303956546</v>
      </c>
    </row>
    <row r="56" spans="1:15" x14ac:dyDescent="0.25">
      <c r="A56" s="8">
        <f>'112'!A1</f>
        <v>112</v>
      </c>
      <c r="B56" s="7">
        <f>'112'!B13</f>
        <v>2.01101403E-5</v>
      </c>
      <c r="D56" s="65">
        <f>'112'!D13</f>
        <v>0.106259414</v>
      </c>
      <c r="E56" s="9">
        <f>'112'!E13</f>
        <v>11.870740899999999</v>
      </c>
      <c r="F56" s="8">
        <f>'112'!M13</f>
        <v>3</v>
      </c>
      <c r="G56" s="7">
        <f>'112'!N13</f>
        <v>7</v>
      </c>
      <c r="H56" s="65">
        <f>'112'!O13</f>
        <v>7</v>
      </c>
      <c r="I56" s="9">
        <f>'112'!P13</f>
        <v>14</v>
      </c>
      <c r="J56" s="7">
        <f>'112'!Q13</f>
        <v>4.5868433677745504</v>
      </c>
      <c r="K56" s="65">
        <f>'112'!R13</f>
        <v>1.2460103756274701</v>
      </c>
      <c r="L56" s="9">
        <f>'112'!S13</f>
        <v>5.8328537434020209</v>
      </c>
      <c r="M56" s="7">
        <f>'112'!T13</f>
        <v>3.0409734329338818</v>
      </c>
      <c r="N56" s="65">
        <f>'112'!U13</f>
        <v>-27.867548149901417</v>
      </c>
      <c r="O56" s="9">
        <f>'112'!V13</f>
        <v>-6.2577133861079641</v>
      </c>
    </row>
    <row r="57" spans="1:15" x14ac:dyDescent="0.25">
      <c r="A57" s="8">
        <f>'204'!A1</f>
        <v>204</v>
      </c>
      <c r="B57" s="7">
        <f>'204'!B3</f>
        <v>3.37570317349299E-4</v>
      </c>
      <c r="F57" s="8">
        <f>'204'!M3</f>
        <v>1</v>
      </c>
      <c r="G57" s="7">
        <f>'204'!N3</f>
        <v>7</v>
      </c>
      <c r="H57" s="65">
        <f>'204'!O3</f>
        <v>7</v>
      </c>
      <c r="I57" s="9">
        <f>'204'!P3</f>
        <v>14</v>
      </c>
      <c r="J57" s="7">
        <f>'204'!Q3</f>
        <v>8.4478195657794295</v>
      </c>
      <c r="K57" s="65">
        <f>'204'!R3</f>
        <v>1.6097809632589801</v>
      </c>
      <c r="L57" s="9">
        <f>'204'!S3</f>
        <v>10.05760052903841</v>
      </c>
      <c r="M57" s="7">
        <f>'204'!T3</f>
        <v>3.3159875362417366</v>
      </c>
      <c r="N57" s="65">
        <f>'204'!U3</f>
        <v>-28.281428905552154</v>
      </c>
      <c r="O57" s="9">
        <f>'204'!V3</f>
        <v>-2.6302019315060399</v>
      </c>
    </row>
    <row r="58" spans="1:15" x14ac:dyDescent="0.25">
      <c r="A58" s="8">
        <f>'204'!A1</f>
        <v>204</v>
      </c>
      <c r="C58" s="65">
        <f>'204'!C4</f>
        <v>665615234</v>
      </c>
      <c r="F58" s="8">
        <f>'204'!M4</f>
        <v>1</v>
      </c>
      <c r="G58" s="7">
        <f>'204'!N4</f>
        <v>7</v>
      </c>
      <c r="H58" s="65">
        <f>'204'!O4</f>
        <v>7</v>
      </c>
      <c r="I58" s="9">
        <f>'204'!P4</f>
        <v>14</v>
      </c>
      <c r="J58" s="7">
        <f>'204'!Q4</f>
        <v>12.4898383834635</v>
      </c>
      <c r="K58" s="65">
        <f>'204'!R4</f>
        <v>1.03416754696167</v>
      </c>
      <c r="L58" s="9">
        <f>'204'!S4</f>
        <v>13.524005930425171</v>
      </c>
      <c r="M58" s="7">
        <f>'204'!T4</f>
        <v>6.0530366472665653</v>
      </c>
      <c r="N58" s="65">
        <f>'204'!U4</f>
        <v>-34.476447405652465</v>
      </c>
      <c r="O58" s="9">
        <f>'204'!V4</f>
        <v>1.5157259123804792</v>
      </c>
    </row>
    <row r="59" spans="1:15" x14ac:dyDescent="0.25">
      <c r="A59" s="8">
        <f>'204'!A1</f>
        <v>204</v>
      </c>
      <c r="D59" s="65">
        <f>'204'!D5</f>
        <v>6.2499746833002301E-2</v>
      </c>
      <c r="F59" s="8">
        <f>'204'!M5</f>
        <v>1</v>
      </c>
      <c r="G59" s="7">
        <f>'204'!N5</f>
        <v>7</v>
      </c>
      <c r="H59" s="65">
        <f>'204'!O5</f>
        <v>7</v>
      </c>
      <c r="I59" s="9">
        <f>'204'!P5</f>
        <v>14</v>
      </c>
      <c r="J59" s="7">
        <f>'204'!Q5</f>
        <v>12.405976853596799</v>
      </c>
      <c r="K59" s="65">
        <f>'204'!R5</f>
        <v>1.5756718062225399</v>
      </c>
      <c r="L59" s="9">
        <f>'204'!S5</f>
        <v>13.981648659819339</v>
      </c>
      <c r="M59" s="7">
        <f>'204'!T5</f>
        <v>6.0058774822586196</v>
      </c>
      <c r="N59" s="65">
        <f>'204'!U5</f>
        <v>-28.581258465074509</v>
      </c>
      <c r="O59" s="9">
        <f>'204'!V5</f>
        <v>1.9816366217382015</v>
      </c>
    </row>
    <row r="60" spans="1:15" x14ac:dyDescent="0.25">
      <c r="A60" s="8">
        <f>'204'!A1</f>
        <v>204</v>
      </c>
      <c r="E60" s="9">
        <f>'204'!E6</f>
        <v>19.7381489182232</v>
      </c>
      <c r="F60" s="8">
        <f>'204'!M6</f>
        <v>1</v>
      </c>
      <c r="G60" s="7">
        <f>'204'!N6</f>
        <v>7</v>
      </c>
      <c r="H60" s="65">
        <f>'204'!O6</f>
        <v>7</v>
      </c>
      <c r="I60" s="9">
        <f>'204'!P6</f>
        <v>14</v>
      </c>
      <c r="J60" s="7">
        <f>'204'!Q6</f>
        <v>6.5080848811372896</v>
      </c>
      <c r="K60" s="65">
        <f>'204'!R6</f>
        <v>1.57990878848511</v>
      </c>
      <c r="L60" s="9">
        <f>'204'!S6</f>
        <v>8.0879936696223993</v>
      </c>
      <c r="M60" s="7">
        <f>'204'!T6</f>
        <v>1.4899455796036347</v>
      </c>
      <c r="N60" s="65">
        <f>'204'!U6</f>
        <v>-28.543662982695064</v>
      </c>
      <c r="O60" s="9">
        <f>'204'!V6</f>
        <v>-5.6814728281904312</v>
      </c>
    </row>
    <row r="61" spans="1:15" x14ac:dyDescent="0.25">
      <c r="A61" s="8">
        <f>'204'!A1</f>
        <v>204</v>
      </c>
      <c r="B61" s="7">
        <f>'204'!B7</f>
        <v>1.4749349579132999E-3</v>
      </c>
      <c r="C61" s="65">
        <f>'204'!C7</f>
        <v>25620882</v>
      </c>
      <c r="F61" s="8">
        <f>'204'!M7</f>
        <v>2</v>
      </c>
      <c r="G61" s="7">
        <f>'204'!N7</f>
        <v>7</v>
      </c>
      <c r="H61" s="65">
        <f>'204'!O7</f>
        <v>7</v>
      </c>
      <c r="I61" s="9">
        <f>'204'!P7</f>
        <v>14</v>
      </c>
      <c r="J61" s="7">
        <f>'204'!Q7</f>
        <v>2.48020644692583</v>
      </c>
      <c r="K61" s="65">
        <f>'204'!R7</f>
        <v>4.562837725744</v>
      </c>
      <c r="L61" s="9">
        <f>'204'!S7</f>
        <v>7.0430441726698305</v>
      </c>
      <c r="M61" s="7">
        <f>'204'!T7</f>
        <v>-3.2629784333044078</v>
      </c>
      <c r="N61" s="65">
        <f>'204'!U7</f>
        <v>-11.695576279113794</v>
      </c>
      <c r="O61" s="9">
        <f>'204'!V7</f>
        <v>-5.6182357882429557</v>
      </c>
    </row>
    <row r="62" spans="1:15" x14ac:dyDescent="0.25">
      <c r="A62" s="8">
        <f>'204'!A1</f>
        <v>204</v>
      </c>
      <c r="B62" s="7">
        <f>'204'!B8</f>
        <v>2.1021791104926398E-3</v>
      </c>
      <c r="D62" s="65">
        <f>'204'!D8</f>
        <v>2.8767697087088199E-3</v>
      </c>
      <c r="F62" s="8">
        <f>'204'!M8</f>
        <v>2</v>
      </c>
      <c r="G62" s="7">
        <f>'204'!N8</f>
        <v>7</v>
      </c>
      <c r="H62" s="65">
        <f>'204'!O8</f>
        <v>7</v>
      </c>
      <c r="I62" s="9">
        <f>'204'!P8</f>
        <v>14</v>
      </c>
      <c r="J62" s="7">
        <f>'204'!Q8</f>
        <v>1.95807743192621</v>
      </c>
      <c r="K62" s="65">
        <f>'204'!R8</f>
        <v>1.5777736974035801</v>
      </c>
      <c r="L62" s="9">
        <f>'204'!S8</f>
        <v>3.5358511293297901</v>
      </c>
      <c r="M62" s="7">
        <f>'204'!T8</f>
        <v>-4.9176294150343729</v>
      </c>
      <c r="N62" s="65">
        <f>'204'!U8</f>
        <v>-26.562595399003744</v>
      </c>
      <c r="O62" s="9">
        <f>'204'!V8</f>
        <v>-15.265446020240486</v>
      </c>
    </row>
    <row r="63" spans="1:15" x14ac:dyDescent="0.25">
      <c r="A63" s="8">
        <f>'204'!A1</f>
        <v>204</v>
      </c>
      <c r="B63" s="7">
        <f>'204'!B9</f>
        <v>4.53905637768637E-4</v>
      </c>
      <c r="E63" s="9">
        <f>'204'!E9</f>
        <v>90.863089549429503</v>
      </c>
      <c r="F63" s="8">
        <f>'204'!M9</f>
        <v>2</v>
      </c>
      <c r="G63" s="7">
        <f>'204'!N9</f>
        <v>7</v>
      </c>
      <c r="H63" s="65">
        <f>'204'!O9</f>
        <v>7</v>
      </c>
      <c r="I63" s="9">
        <f>'204'!P9</f>
        <v>14</v>
      </c>
      <c r="J63" s="7">
        <f>'204'!Q9</f>
        <v>1.0807193326731599</v>
      </c>
      <c r="K63" s="65">
        <f>'204'!R9</f>
        <v>1.5691440776064001</v>
      </c>
      <c r="L63" s="9">
        <f>'204'!S9</f>
        <v>2.64986341027956</v>
      </c>
      <c r="M63" s="7">
        <f>'204'!T9</f>
        <v>-9.077982966018471</v>
      </c>
      <c r="N63" s="65">
        <f>'204'!U9</f>
        <v>-26.639378453813578</v>
      </c>
      <c r="O63" s="9">
        <f>'204'!V9</f>
        <v>-19.303689279307651</v>
      </c>
    </row>
    <row r="64" spans="1:15" x14ac:dyDescent="0.25">
      <c r="A64" s="8">
        <f>'204'!A1</f>
        <v>204</v>
      </c>
      <c r="C64" s="80">
        <f>'204'!C10</f>
        <v>1000000000</v>
      </c>
      <c r="E64" s="9">
        <f>'204'!E10</f>
        <v>35.750461799999997</v>
      </c>
      <c r="F64" s="8">
        <f>'204'!M10</f>
        <v>2</v>
      </c>
      <c r="G64" s="7">
        <f>'204'!N10</f>
        <v>7</v>
      </c>
      <c r="H64" s="65">
        <f>'204'!O10</f>
        <v>7</v>
      </c>
      <c r="I64" s="9">
        <f>'204'!P10</f>
        <v>14</v>
      </c>
      <c r="J64" s="7">
        <f>'204'!Q10</f>
        <v>3.64124779786302</v>
      </c>
      <c r="K64" s="65">
        <f>'204'!R10</f>
        <v>0.71930804334284604</v>
      </c>
      <c r="L64" s="9">
        <f>'204'!S10</f>
        <v>4.3605558412058656</v>
      </c>
      <c r="M64" s="7">
        <f>'204'!T10</f>
        <v>-0.57508607177294468</v>
      </c>
      <c r="N64" s="65">
        <f>'204'!U10</f>
        <v>-37.559320734477446</v>
      </c>
      <c r="O64" s="9">
        <f>'204'!V10</f>
        <v>-12.330409114108939</v>
      </c>
    </row>
    <row r="65" spans="1:15" x14ac:dyDescent="0.25">
      <c r="A65" s="8">
        <f>'204'!A1</f>
        <v>204</v>
      </c>
      <c r="D65" s="65">
        <f>'204'!D11</f>
        <v>0.20594528000000001</v>
      </c>
      <c r="E65" s="9">
        <f>'204'!E11</f>
        <v>98.607613740000005</v>
      </c>
      <c r="F65" s="8">
        <f>'204'!M11</f>
        <v>2</v>
      </c>
      <c r="G65" s="7">
        <f>'204'!N11</f>
        <v>7</v>
      </c>
      <c r="H65" s="65">
        <f>'204'!O11</f>
        <v>7</v>
      </c>
      <c r="I65" s="9">
        <f>'204'!P11</f>
        <v>14</v>
      </c>
      <c r="J65" s="7">
        <f>'204'!Q11</f>
        <v>3.73066671107722</v>
      </c>
      <c r="K65" s="65">
        <f>'204'!R11</f>
        <v>1.56855101844494</v>
      </c>
      <c r="L65" s="9">
        <f>'204'!S11</f>
        <v>5.2992177295221605</v>
      </c>
      <c r="M65" s="7">
        <f>'204'!T11</f>
        <v>-0.40526231919239208</v>
      </c>
      <c r="N65" s="65">
        <f>'204'!U11</f>
        <v>-26.644670764318676</v>
      </c>
      <c r="O65" s="9">
        <f>'204'!V11</f>
        <v>-9.6009736541592936</v>
      </c>
    </row>
    <row r="66" spans="1:15" x14ac:dyDescent="0.25">
      <c r="A66" s="8">
        <f>'204'!A1</f>
        <v>204</v>
      </c>
      <c r="B66" s="7">
        <f>'204'!B12</f>
        <v>4.4221199899999999E-4</v>
      </c>
      <c r="C66" s="65">
        <f>'204'!C12</f>
        <v>377192313</v>
      </c>
      <c r="E66" s="9">
        <f>'204'!E12</f>
        <v>82.087345799999994</v>
      </c>
      <c r="F66" s="8">
        <f>'204'!M12</f>
        <v>3</v>
      </c>
      <c r="G66" s="7">
        <f>'204'!N12</f>
        <v>7</v>
      </c>
      <c r="H66" s="65">
        <f>'204'!O12</f>
        <v>7</v>
      </c>
      <c r="I66" s="9">
        <f>'204'!P12</f>
        <v>14</v>
      </c>
      <c r="J66" s="7">
        <f>'204'!Q12</f>
        <v>1.09260741523949</v>
      </c>
      <c r="K66" s="65">
        <f>'204'!R12</f>
        <v>1.6444144551878399</v>
      </c>
      <c r="L66" s="9">
        <f>'204'!S12</f>
        <v>2.7370218704273297</v>
      </c>
      <c r="M66" s="7">
        <f>'204'!T12</f>
        <v>-7.0014022972085819</v>
      </c>
      <c r="N66" s="65">
        <f>'204'!U12</f>
        <v>-23.983421482809156</v>
      </c>
      <c r="O66" s="9">
        <f>'204'!V12</f>
        <v>-16.85061672504748</v>
      </c>
    </row>
    <row r="67" spans="1:15" x14ac:dyDescent="0.25">
      <c r="A67" s="8">
        <f>'204'!A1</f>
        <v>204</v>
      </c>
      <c r="B67" s="7">
        <f>'204'!B13</f>
        <v>4.7705808500000002E-4</v>
      </c>
      <c r="D67" s="65">
        <f>'204'!D13</f>
        <v>2.6631511100000001E-2</v>
      </c>
      <c r="E67" s="9">
        <f>'204'!E13</f>
        <v>58.2851432</v>
      </c>
      <c r="F67" s="8">
        <f>'204'!M13</f>
        <v>3</v>
      </c>
      <c r="G67" s="7">
        <f>'204'!N13</f>
        <v>7</v>
      </c>
      <c r="H67" s="65">
        <f>'204'!O13</f>
        <v>7</v>
      </c>
      <c r="I67" s="9">
        <f>'204'!P13</f>
        <v>14</v>
      </c>
      <c r="J67" s="7">
        <f>'204'!Q13</f>
        <v>1.0183146546845201</v>
      </c>
      <c r="K67" s="65">
        <f>'204'!R13</f>
        <v>1.5693219846495201</v>
      </c>
      <c r="L67" s="9">
        <f>'204'!S13</f>
        <v>2.5876366393340402</v>
      </c>
      <c r="M67" s="7">
        <f>'204'!T13</f>
        <v>-7.4943283134805672</v>
      </c>
      <c r="N67" s="65">
        <f>'204'!U13</f>
        <v>-24.637791246205182</v>
      </c>
      <c r="O67" s="9">
        <f>'204'!V13</f>
        <v>-17.636373109243213</v>
      </c>
    </row>
    <row r="68" spans="1:15" x14ac:dyDescent="0.25">
      <c r="A68" s="8">
        <f>'207'!A1</f>
        <v>207</v>
      </c>
      <c r="B68" s="7">
        <f>'207'!B3</f>
        <v>1.68750002558227E-4</v>
      </c>
      <c r="F68" s="8">
        <f>'207'!M3</f>
        <v>1</v>
      </c>
      <c r="G68" s="7">
        <f>'207'!N3</f>
        <v>7</v>
      </c>
      <c r="H68" s="65">
        <f>'207'!O3</f>
        <v>7</v>
      </c>
      <c r="I68" s="9">
        <f>'207'!P3</f>
        <v>14</v>
      </c>
      <c r="J68" s="7">
        <f>'207'!Q3</f>
        <v>6.4379122315015103</v>
      </c>
      <c r="K68" s="65">
        <f>'207'!R3</f>
        <v>0.25165899242759104</v>
      </c>
      <c r="L68" s="9">
        <f>'207'!S3</f>
        <v>6.689571223929101</v>
      </c>
      <c r="M68" s="7">
        <f>'207'!T3</f>
        <v>1.4140590559200841</v>
      </c>
      <c r="N68" s="65">
        <f>'207'!U3</f>
        <v>-54.262326990052721</v>
      </c>
      <c r="O68" s="9">
        <f>'207'!V3</f>
        <v>-8.3391056946440596</v>
      </c>
    </row>
    <row r="69" spans="1:15" x14ac:dyDescent="0.25">
      <c r="A69" s="8">
        <f>'207'!A1</f>
        <v>207</v>
      </c>
      <c r="C69" s="65">
        <f>'207'!C4</f>
        <v>624990234</v>
      </c>
      <c r="F69" s="8">
        <f>'207'!M4</f>
        <v>1</v>
      </c>
      <c r="G69" s="7">
        <f>'207'!N4</f>
        <v>7</v>
      </c>
      <c r="H69" s="65">
        <f>'207'!O4</f>
        <v>7</v>
      </c>
      <c r="I69" s="9">
        <f>'207'!P4</f>
        <v>14</v>
      </c>
      <c r="J69" s="7">
        <f>'207'!Q4</f>
        <v>8.2608860901890999</v>
      </c>
      <c r="K69" s="65">
        <f>'207'!R4</f>
        <v>0.10617547680367301</v>
      </c>
      <c r="L69" s="9">
        <f>'207'!S4</f>
        <v>8.3670615669927724</v>
      </c>
      <c r="M69" s="7">
        <f>'207'!T4</f>
        <v>3.1593519529573415</v>
      </c>
      <c r="N69" s="65">
        <f>'207'!U4</f>
        <v>-66.344072183439252</v>
      </c>
      <c r="O69" s="9">
        <f>'207'!V4</f>
        <v>-5.2065640362424155</v>
      </c>
    </row>
    <row r="70" spans="1:15" x14ac:dyDescent="0.25">
      <c r="A70" s="8">
        <f>'207'!A1</f>
        <v>207</v>
      </c>
      <c r="D70" s="65">
        <f>'207'!D5</f>
        <v>5.9999514192353602E-2</v>
      </c>
      <c r="F70" s="8">
        <f>'207'!M5</f>
        <v>1</v>
      </c>
      <c r="G70" s="7">
        <f>'207'!N5</f>
        <v>7</v>
      </c>
      <c r="H70" s="65">
        <f>'207'!O5</f>
        <v>7</v>
      </c>
      <c r="I70" s="9">
        <f>'207'!P5</f>
        <v>14</v>
      </c>
      <c r="J70" s="7">
        <f>'207'!Q5</f>
        <v>8.3241829234081592</v>
      </c>
      <c r="K70" s="65">
        <f>'207'!R5</f>
        <v>0.27442040118807898</v>
      </c>
      <c r="L70" s="9">
        <f>'207'!S5</f>
        <v>8.5986033245962386</v>
      </c>
      <c r="M70" s="7">
        <f>'207'!T5</f>
        <v>3.212783142592488</v>
      </c>
      <c r="N70" s="65">
        <f>'207'!U5</f>
        <v>-53.050119140188343</v>
      </c>
      <c r="O70" s="9">
        <f>'207'!V5</f>
        <v>-4.824405611260854</v>
      </c>
    </row>
    <row r="71" spans="1:15" x14ac:dyDescent="0.25">
      <c r="A71" s="8">
        <f>'207'!A1</f>
        <v>207</v>
      </c>
      <c r="E71" s="9">
        <f>'207'!E6</f>
        <v>17.1549993038177</v>
      </c>
      <c r="F71" s="8">
        <f>'207'!M6</f>
        <v>1</v>
      </c>
      <c r="G71" s="7">
        <f>'207'!N6</f>
        <v>7</v>
      </c>
      <c r="H71" s="65">
        <f>'207'!O6</f>
        <v>7</v>
      </c>
      <c r="I71" s="9">
        <f>'207'!P6</f>
        <v>14</v>
      </c>
      <c r="J71" s="7">
        <f>'207'!Q6</f>
        <v>3.4983921858284299</v>
      </c>
      <c r="K71" s="65">
        <f>'207'!R6</f>
        <v>0.397477126402842</v>
      </c>
      <c r="L71" s="9">
        <f>'207'!S6</f>
        <v>3.8958693122312718</v>
      </c>
      <c r="M71" s="7">
        <f>'207'!T6</f>
        <v>-2.8552466310794316</v>
      </c>
      <c r="N71" s="65">
        <f>'207'!U6</f>
        <v>-47.863453077190997</v>
      </c>
      <c r="O71" s="9">
        <f>'207'!V6</f>
        <v>-15.907966838804956</v>
      </c>
    </row>
    <row r="72" spans="1:15" x14ac:dyDescent="0.25">
      <c r="A72" s="8">
        <f>'207'!A1</f>
        <v>207</v>
      </c>
      <c r="B72" s="7">
        <f>'207'!B7</f>
        <v>3.7119945667013802E-4</v>
      </c>
      <c r="C72" s="65">
        <f>'207'!C7</f>
        <v>137039576</v>
      </c>
      <c r="F72" s="8">
        <f>'207'!M7</f>
        <v>2</v>
      </c>
      <c r="G72" s="7">
        <f>'207'!N7</f>
        <v>7</v>
      </c>
      <c r="H72" s="65">
        <f>'207'!O7</f>
        <v>7</v>
      </c>
      <c r="I72" s="9">
        <f>'207'!P7</f>
        <v>14</v>
      </c>
      <c r="J72" s="7">
        <f>'207'!Q7</f>
        <v>5.23443813760968</v>
      </c>
      <c r="K72" s="65">
        <f>'207'!R7</f>
        <v>1.1206105309849401</v>
      </c>
      <c r="L72" s="9">
        <f>'207'!S7</f>
        <v>6.3550486685946197</v>
      </c>
      <c r="M72" s="7">
        <f>'207'!T7</f>
        <v>1.9654455301348843</v>
      </c>
      <c r="N72" s="65">
        <f>'207'!U7</f>
        <v>-31.352571462315645</v>
      </c>
      <c r="O72" s="9">
        <f>'207'!V7</f>
        <v>-7.057308733628167</v>
      </c>
    </row>
    <row r="73" spans="1:15" x14ac:dyDescent="0.25">
      <c r="A73" s="8">
        <f>'207'!A1</f>
        <v>207</v>
      </c>
      <c r="B73" s="7">
        <f>'207'!B8</f>
        <v>4.5983969354873399E-4</v>
      </c>
      <c r="D73" s="65">
        <f>'207'!D8</f>
        <v>1.28083464524871E-2</v>
      </c>
      <c r="F73" s="8">
        <f>'207'!M8</f>
        <v>2</v>
      </c>
      <c r="G73" s="7">
        <f>'207'!N8</f>
        <v>7</v>
      </c>
      <c r="H73" s="65">
        <f>'207'!O8</f>
        <v>7</v>
      </c>
      <c r="I73" s="9">
        <f>'207'!P8</f>
        <v>14</v>
      </c>
      <c r="J73" s="7">
        <f>'207'!Q8</f>
        <v>4.7241979695366396</v>
      </c>
      <c r="K73" s="65">
        <f>'207'!R8</f>
        <v>0.26481149187281899</v>
      </c>
      <c r="L73" s="9">
        <f>'207'!S8</f>
        <v>4.9890094614094584</v>
      </c>
      <c r="M73" s="7">
        <f>'207'!T8</f>
        <v>1.2475135890991931</v>
      </c>
      <c r="N73" s="65">
        <f>'207'!U8</f>
        <v>-51.549121420309611</v>
      </c>
      <c r="O73" s="9">
        <f>'207'!V8</f>
        <v>-10.445479219976923</v>
      </c>
    </row>
    <row r="74" spans="1:15" x14ac:dyDescent="0.25">
      <c r="A74" s="8">
        <f>'207'!A1</f>
        <v>207</v>
      </c>
      <c r="B74" s="7">
        <f>'207'!B9</f>
        <v>1.3304825088640901E-4</v>
      </c>
      <c r="E74" s="9">
        <f>'207'!E9</f>
        <v>15.702068766906301</v>
      </c>
      <c r="F74" s="8">
        <f>'207'!M9</f>
        <v>2</v>
      </c>
      <c r="G74" s="7">
        <f>'207'!N9</f>
        <v>7</v>
      </c>
      <c r="H74" s="65">
        <f>'207'!O9</f>
        <v>7</v>
      </c>
      <c r="I74" s="9">
        <f>'207'!P9</f>
        <v>14</v>
      </c>
      <c r="J74" s="7">
        <f>'207'!Q9</f>
        <v>1.77943970782127</v>
      </c>
      <c r="K74" s="65">
        <f>'207'!R9</f>
        <v>0.30642740561476201</v>
      </c>
      <c r="L74" s="9">
        <f>'207'!S9</f>
        <v>2.085867113436032</v>
      </c>
      <c r="M74" s="7">
        <f>'207'!T9</f>
        <v>-5.5872812363230047</v>
      </c>
      <c r="N74" s="65">
        <f>'207'!U9</f>
        <v>-49.505644231457865</v>
      </c>
      <c r="O74" s="9">
        <f>'207'!V9</f>
        <v>-22.654217507056114</v>
      </c>
    </row>
    <row r="75" spans="1:15" x14ac:dyDescent="0.25">
      <c r="A75" s="8">
        <f>'207'!A1</f>
        <v>207</v>
      </c>
      <c r="C75" s="80"/>
      <c r="E75" s="81"/>
      <c r="F75" s="8">
        <f>'207'!M10</f>
        <v>2</v>
      </c>
      <c r="G75" s="7">
        <f>'207'!N10</f>
        <v>7</v>
      </c>
      <c r="H75" s="65">
        <f>'207'!O10</f>
        <v>7</v>
      </c>
      <c r="I75" s="9">
        <f>'207'!P10</f>
        <v>14</v>
      </c>
      <c r="J75" s="84">
        <f>'207'!Q10</f>
        <v>0</v>
      </c>
      <c r="K75" s="80">
        <f>'207'!R10</f>
        <v>0</v>
      </c>
      <c r="L75" s="9">
        <f>'207'!S10</f>
        <v>0</v>
      </c>
      <c r="M75" s="7" t="e">
        <f>'207'!T10</f>
        <v>#NUM!</v>
      </c>
      <c r="N75" s="65" t="e">
        <f>'207'!U10</f>
        <v>#NUM!</v>
      </c>
      <c r="O75" s="9" t="e">
        <f>'207'!V10</f>
        <v>#NUM!</v>
      </c>
    </row>
    <row r="76" spans="1:15" x14ac:dyDescent="0.25">
      <c r="A76" s="8">
        <f>'207'!A1</f>
        <v>207</v>
      </c>
      <c r="D76" s="65">
        <f>'207'!D11</f>
        <v>6.5906179999999995E-2</v>
      </c>
      <c r="E76" s="9">
        <f>'207'!E11</f>
        <v>20.098485740000001</v>
      </c>
      <c r="F76" s="8">
        <f>'207'!M11</f>
        <v>2</v>
      </c>
      <c r="G76" s="7">
        <f>'207'!N11</f>
        <v>7</v>
      </c>
      <c r="H76" s="65">
        <f>'207'!O11</f>
        <v>7</v>
      </c>
      <c r="I76" s="9">
        <f>'207'!P11</f>
        <v>14</v>
      </c>
      <c r="J76" s="7">
        <f>'207'!Q11</f>
        <v>1.9836783515712999</v>
      </c>
      <c r="K76" s="65">
        <f>'207'!R11</f>
        <v>0.31068689661279103</v>
      </c>
      <c r="L76" s="9">
        <f>'207'!S11</f>
        <v>2.294365248184091</v>
      </c>
      <c r="M76" s="7">
        <f>'207'!T11</f>
        <v>-4.8267009216365881</v>
      </c>
      <c r="N76" s="65">
        <f>'207'!U11</f>
        <v>-49.312377535867213</v>
      </c>
      <c r="O76" s="9">
        <f>'207'!V11</f>
        <v>-21.320415465381139</v>
      </c>
    </row>
    <row r="77" spans="1:15" x14ac:dyDescent="0.25">
      <c r="A77" s="8">
        <f>'207'!A1</f>
        <v>207</v>
      </c>
      <c r="B77" s="7">
        <f>'207'!B12</f>
        <v>8.6959406499999994E-5</v>
      </c>
      <c r="C77" s="65">
        <f>'207'!C12</f>
        <v>996725614</v>
      </c>
      <c r="E77" s="9">
        <f>'207'!E12</f>
        <v>31.595498899999999</v>
      </c>
      <c r="F77" s="8">
        <f>'207'!M12</f>
        <v>3</v>
      </c>
      <c r="G77" s="7">
        <f>'207'!N12</f>
        <v>7</v>
      </c>
      <c r="H77" s="65">
        <f>'207'!O12</f>
        <v>7</v>
      </c>
      <c r="I77" s="9">
        <f>'207'!P12</f>
        <v>14</v>
      </c>
      <c r="J77" s="7">
        <f>'207'!Q12</f>
        <v>1.44519407755061</v>
      </c>
      <c r="K77" s="65">
        <f>'207'!R12</f>
        <v>0.157507822342039</v>
      </c>
      <c r="L77" s="9">
        <f>'207'!S12</f>
        <v>1.602701899892649</v>
      </c>
      <c r="M77" s="7">
        <f>'207'!T12</f>
        <v>-5.04366568750239</v>
      </c>
      <c r="N77" s="65">
        <f>'207'!U12</f>
        <v>-56.822724802617735</v>
      </c>
      <c r="O77" s="9">
        <f>'207'!V12</f>
        <v>-24.343130120325121</v>
      </c>
    </row>
    <row r="78" spans="1:15" x14ac:dyDescent="0.25">
      <c r="A78" s="8">
        <f>'207'!A1</f>
        <v>207</v>
      </c>
      <c r="B78" s="7">
        <f>'207'!B13</f>
        <v>1.5492294500000001E-4</v>
      </c>
      <c r="D78" s="65">
        <f>'207'!D13</f>
        <v>3.2745976599999997E-2</v>
      </c>
      <c r="E78" s="9">
        <f>'207'!E13</f>
        <v>13.8207375</v>
      </c>
      <c r="F78" s="8">
        <f>'207'!M13</f>
        <v>3</v>
      </c>
      <c r="G78" s="7">
        <f>'207'!N13</f>
        <v>7</v>
      </c>
      <c r="H78" s="65">
        <f>'207'!O13</f>
        <v>7</v>
      </c>
      <c r="I78" s="9">
        <f>'207'!P13</f>
        <v>14</v>
      </c>
      <c r="J78" s="7">
        <f>'207'!Q13</f>
        <v>1.7447198626682401</v>
      </c>
      <c r="K78" s="65">
        <f>'207'!R13</f>
        <v>0.304063532243805</v>
      </c>
      <c r="L78" s="9">
        <f>'207'!S13</f>
        <v>2.0487833949120451</v>
      </c>
      <c r="M78" s="7">
        <f>'207'!T13</f>
        <v>-3.7252130040888325</v>
      </c>
      <c r="N78" s="65">
        <f>'207'!U13</f>
        <v>-47.614063179347362</v>
      </c>
      <c r="O78" s="9">
        <f>'207'!V13</f>
        <v>-20.905356499449326</v>
      </c>
    </row>
    <row r="79" spans="1:15" x14ac:dyDescent="0.25">
      <c r="A79" s="8">
        <f>'301'!A1</f>
        <v>301</v>
      </c>
      <c r="B79" s="7">
        <f>'301'!B3</f>
        <v>1.4062500213185501E-4</v>
      </c>
      <c r="F79" s="8">
        <f>'301'!M3</f>
        <v>1</v>
      </c>
      <c r="G79" s="7">
        <f>'301'!N3</f>
        <v>7</v>
      </c>
      <c r="H79" s="65">
        <f>'301'!O3</f>
        <v>7</v>
      </c>
      <c r="I79" s="9">
        <f>'301'!P3</f>
        <v>14</v>
      </c>
      <c r="J79" s="7">
        <f>'301'!Q3</f>
        <v>25.2230631232703</v>
      </c>
      <c r="K79" s="65">
        <f>'301'!R3</f>
        <v>4.0687399274720697</v>
      </c>
      <c r="L79" s="9">
        <f>'301'!S3</f>
        <v>29.29180305074237</v>
      </c>
      <c r="M79" s="7">
        <f>'301'!T3</f>
        <v>10.972940411562719</v>
      </c>
      <c r="N79" s="65">
        <f>'301'!U3</f>
        <v>-15.300135695170752</v>
      </c>
      <c r="O79" s="9">
        <f>'301'!V3</f>
        <v>12.335505430704782</v>
      </c>
    </row>
    <row r="80" spans="1:15" x14ac:dyDescent="0.25">
      <c r="A80" s="8">
        <f>'301'!A1</f>
        <v>301</v>
      </c>
      <c r="C80" s="65">
        <f>'301'!C4</f>
        <v>750000000</v>
      </c>
      <c r="F80" s="8">
        <f>'301'!M4</f>
        <v>1</v>
      </c>
      <c r="G80" s="7">
        <f>'301'!N4</f>
        <v>7</v>
      </c>
      <c r="H80" s="65">
        <f>'301'!O4</f>
        <v>7</v>
      </c>
      <c r="I80" s="9">
        <f>'301'!P4</f>
        <v>14</v>
      </c>
      <c r="J80" s="7">
        <f>'301'!Q4</f>
        <v>24.194083293023599</v>
      </c>
      <c r="K80" s="65">
        <f>'301'!R4</f>
        <v>5.7679053415504695</v>
      </c>
      <c r="L80" s="9">
        <f>'301'!S4</f>
        <v>29.96198863457407</v>
      </c>
      <c r="M80" s="7">
        <f>'301'!T4</f>
        <v>10.681385735333233</v>
      </c>
      <c r="N80" s="65">
        <f>'301'!U4</f>
        <v>-10.414476770260086</v>
      </c>
      <c r="O80" s="9">
        <f>'301'!V4</f>
        <v>12.65221084412585</v>
      </c>
    </row>
    <row r="81" spans="1:15" x14ac:dyDescent="0.25">
      <c r="A81" s="8">
        <f>'301'!A1</f>
        <v>301</v>
      </c>
      <c r="D81" s="65">
        <f>'301'!D5</f>
        <v>6.6249998668208701E-2</v>
      </c>
      <c r="F81" s="8">
        <f>'301'!M5</f>
        <v>1</v>
      </c>
      <c r="G81" s="7">
        <f>'301'!N5</f>
        <v>7</v>
      </c>
      <c r="H81" s="65">
        <f>'301'!O5</f>
        <v>7</v>
      </c>
      <c r="I81" s="9">
        <f>'301'!P5</f>
        <v>14</v>
      </c>
      <c r="J81" s="7">
        <f>'301'!Q5</f>
        <v>24.6984486423626</v>
      </c>
      <c r="K81" s="65">
        <f>'301'!R5</f>
        <v>4.0854746137510505</v>
      </c>
      <c r="L81" s="9">
        <f>'301'!S5</f>
        <v>28.783923256113649</v>
      </c>
      <c r="M81" s="7">
        <f>'301'!T5</f>
        <v>10.825811992232193</v>
      </c>
      <c r="N81" s="65">
        <f>'301'!U5</f>
        <v>-15.242671929495735</v>
      </c>
      <c r="O81" s="9">
        <f>'301'!V5</f>
        <v>12.090635539458127</v>
      </c>
    </row>
    <row r="82" spans="1:15" x14ac:dyDescent="0.25">
      <c r="A82" s="8">
        <f>'301'!A1</f>
        <v>301</v>
      </c>
      <c r="E82" s="9">
        <f>'301'!E6</f>
        <v>18.7875797518167</v>
      </c>
      <c r="F82" s="8">
        <f>'301'!M6</f>
        <v>1</v>
      </c>
      <c r="G82" s="7">
        <f>'301'!N6</f>
        <v>7</v>
      </c>
      <c r="H82" s="65">
        <f>'301'!O6</f>
        <v>7</v>
      </c>
      <c r="I82" s="9">
        <f>'301'!P6</f>
        <v>14</v>
      </c>
      <c r="J82" s="7">
        <f>'301'!Q6</f>
        <v>20.7827117307314</v>
      </c>
      <c r="K82" s="65">
        <f>'301'!R6</f>
        <v>3.7231750478672803</v>
      </c>
      <c r="L82" s="9">
        <f>'301'!S6</f>
        <v>24.505886778598679</v>
      </c>
      <c r="M82" s="7">
        <f>'301'!T6</f>
        <v>9.6174792767469306</v>
      </c>
      <c r="N82" s="65">
        <f>'301'!U6</f>
        <v>-16.542727250171566</v>
      </c>
      <c r="O82" s="9">
        <f>'301'!V6</f>
        <v>9.8379845005154287</v>
      </c>
    </row>
    <row r="83" spans="1:15" x14ac:dyDescent="0.25">
      <c r="A83" s="8">
        <f>'301'!A1</f>
        <v>301</v>
      </c>
      <c r="B83" s="7">
        <f>'301'!B7</f>
        <v>6.7394533281711297E-5</v>
      </c>
      <c r="C83" s="80">
        <f>'301'!C7</f>
        <v>1000000000</v>
      </c>
      <c r="F83" s="8">
        <f>'301'!M7</f>
        <v>2</v>
      </c>
      <c r="G83" s="7">
        <f>'301'!N7</f>
        <v>7</v>
      </c>
      <c r="H83" s="65">
        <f>'301'!O7</f>
        <v>7</v>
      </c>
      <c r="I83" s="9">
        <f>'301'!P7</f>
        <v>14</v>
      </c>
      <c r="J83" s="7">
        <f>'301'!Q7</f>
        <v>23.961692715086901</v>
      </c>
      <c r="K83" s="65">
        <f>'301'!R7</f>
        <v>6.6189950558799495</v>
      </c>
      <c r="L83" s="9">
        <f>'301'!S7</f>
        <v>30.580687770966851</v>
      </c>
      <c r="M83" s="7">
        <f>'301'!T7</f>
        <v>12.613823884663935</v>
      </c>
      <c r="N83" s="65">
        <f>'301'!U7</f>
        <v>-6.4875928561252039</v>
      </c>
      <c r="O83" s="9">
        <f>'301'!V7</f>
        <v>14.938359061112664</v>
      </c>
    </row>
    <row r="84" spans="1:15" x14ac:dyDescent="0.25">
      <c r="A84" s="8">
        <f>'301'!A1</f>
        <v>301</v>
      </c>
      <c r="B84" s="7">
        <f>'301'!B8</f>
        <v>1.00480958554522E-4</v>
      </c>
      <c r="D84" s="65">
        <f>'301'!D8</f>
        <v>6.1115233008972702E-2</v>
      </c>
      <c r="F84" s="8">
        <f>'301'!M8</f>
        <v>2</v>
      </c>
      <c r="G84" s="7">
        <f>'301'!N8</f>
        <v>7</v>
      </c>
      <c r="H84" s="65">
        <f>'301'!O8</f>
        <v>7</v>
      </c>
      <c r="I84" s="9">
        <f>'301'!P8</f>
        <v>14</v>
      </c>
      <c r="J84" s="7">
        <f>'301'!Q8</f>
        <v>24.762316464830899</v>
      </c>
      <c r="K84" s="65">
        <f>'301'!R8</f>
        <v>4.0937891021668005</v>
      </c>
      <c r="L84" s="9">
        <f>'301'!S8</f>
        <v>28.856105566997698</v>
      </c>
      <c r="M84" s="7">
        <f>'301'!T8</f>
        <v>12.843889957859902</v>
      </c>
      <c r="N84" s="65">
        <f>'301'!U8</f>
        <v>-13.214209006191645</v>
      </c>
      <c r="O84" s="9">
        <f>'301'!V8</f>
        <v>14.125699813410595</v>
      </c>
    </row>
    <row r="85" spans="1:15" x14ac:dyDescent="0.25">
      <c r="A85" s="8">
        <f>'301'!A1</f>
        <v>301</v>
      </c>
      <c r="B85" s="7">
        <f>'301'!B9</f>
        <v>1.2366326817491E-4</v>
      </c>
      <c r="E85" s="9">
        <f>'301'!E9</f>
        <v>18.700603982837599</v>
      </c>
      <c r="F85" s="8">
        <f>'301'!M9</f>
        <v>2</v>
      </c>
      <c r="G85" s="7">
        <f>'301'!N9</f>
        <v>7</v>
      </c>
      <c r="H85" s="65">
        <f>'301'!O9</f>
        <v>7</v>
      </c>
      <c r="I85" s="9">
        <f>'301'!P9</f>
        <v>14</v>
      </c>
      <c r="J85" s="7">
        <f>'301'!Q9</f>
        <v>17.0384448883548</v>
      </c>
      <c r="K85" s="65">
        <f>'301'!R9</f>
        <v>3.9013328921085098</v>
      </c>
      <c r="L85" s="9">
        <f>'301'!S9</f>
        <v>20.939777780463309</v>
      </c>
      <c r="M85" s="7">
        <f>'301'!T9</f>
        <v>10.226934740324868</v>
      </c>
      <c r="N85" s="65">
        <f>'301'!U9</f>
        <v>-13.888346947260388</v>
      </c>
      <c r="O85" s="9">
        <f>'301'!V9</f>
        <v>9.6363056899455888</v>
      </c>
    </row>
    <row r="86" spans="1:15" x14ac:dyDescent="0.25">
      <c r="A86" s="8">
        <f>'301'!A1</f>
        <v>301</v>
      </c>
      <c r="C86" s="65">
        <f>'301'!C10</f>
        <v>693318811</v>
      </c>
      <c r="E86" s="9">
        <f>'301'!E10</f>
        <v>18.604714399999999</v>
      </c>
      <c r="F86" s="8">
        <f>'301'!M10</f>
        <v>2</v>
      </c>
      <c r="G86" s="7">
        <f>'301'!N10</f>
        <v>7</v>
      </c>
      <c r="H86" s="65">
        <f>'301'!O10</f>
        <v>7</v>
      </c>
      <c r="I86" s="9">
        <f>'301'!P10</f>
        <v>14</v>
      </c>
      <c r="J86" s="7">
        <f>'301'!Q10</f>
        <v>14.2366259904495</v>
      </c>
      <c r="K86" s="65">
        <f>'301'!R10</f>
        <v>5.39527280216483</v>
      </c>
      <c r="L86" s="9">
        <f>'301'!S10</f>
        <v>19.631898792614329</v>
      </c>
      <c r="M86" s="7">
        <f>'301'!T10</f>
        <v>8.9693545298679709</v>
      </c>
      <c r="N86" s="65">
        <f>'301'!U10</f>
        <v>-9.3494783302163142</v>
      </c>
      <c r="O86" s="9">
        <f>'301'!V10</f>
        <v>8.7333776436040829</v>
      </c>
    </row>
    <row r="87" spans="1:15" x14ac:dyDescent="0.25">
      <c r="A87" s="8">
        <f>'301'!A1</f>
        <v>301</v>
      </c>
      <c r="D87" s="65">
        <f>'301'!D11</f>
        <v>6.1216520000000003E-2</v>
      </c>
      <c r="E87" s="9">
        <f>'301'!E11</f>
        <v>19.098920979999999</v>
      </c>
      <c r="F87" s="8">
        <f>'301'!M11</f>
        <v>2</v>
      </c>
      <c r="G87" s="7">
        <f>'301'!N11</f>
        <v>7</v>
      </c>
      <c r="H87" s="65">
        <f>'301'!O11</f>
        <v>7</v>
      </c>
      <c r="I87" s="9">
        <f>'301'!P11</f>
        <v>14</v>
      </c>
      <c r="J87" s="7">
        <f>'301'!Q11</f>
        <v>14.969533624981899</v>
      </c>
      <c r="K87" s="65">
        <f>'301'!R11</f>
        <v>3.9445320733972302</v>
      </c>
      <c r="L87" s="9">
        <f>'301'!S11</f>
        <v>18.91406569837913</v>
      </c>
      <c r="M87" s="7">
        <f>'301'!T11</f>
        <v>9.3207482644057258</v>
      </c>
      <c r="N87" s="65">
        <f>'301'!U11</f>
        <v>-13.734177928964389</v>
      </c>
      <c r="O87" s="9">
        <f>'301'!V11</f>
        <v>8.2118794550526175</v>
      </c>
    </row>
    <row r="88" spans="1:15" x14ac:dyDescent="0.25">
      <c r="A88" s="8">
        <f>'301'!A1</f>
        <v>301</v>
      </c>
      <c r="B88" s="7">
        <f>'301'!B12</f>
        <v>5.4544250800000002E-5</v>
      </c>
      <c r="C88" s="65">
        <f>'301'!C12</f>
        <v>996155182</v>
      </c>
      <c r="E88" s="9">
        <f>'301'!E12</f>
        <v>21.9705741</v>
      </c>
      <c r="F88" s="8">
        <f>'301'!M12</f>
        <v>3</v>
      </c>
      <c r="G88" s="7">
        <f>'301'!N12</f>
        <v>7</v>
      </c>
      <c r="H88" s="65">
        <f>'301'!O12</f>
        <v>7</v>
      </c>
      <c r="I88" s="9">
        <f>'301'!P12</f>
        <v>14</v>
      </c>
      <c r="J88" s="7">
        <f>'301'!Q12</f>
        <v>11.992806758615799</v>
      </c>
      <c r="K88" s="65">
        <f>'301'!R12</f>
        <v>6.2826491095768295</v>
      </c>
      <c r="L88" s="9">
        <f>'301'!S12</f>
        <v>18.27545586819263</v>
      </c>
      <c r="M88" s="7">
        <f>'301'!T12</f>
        <v>9.76877818951629</v>
      </c>
      <c r="N88" s="65">
        <f>'301'!U12</f>
        <v>-5.2177184748496384</v>
      </c>
      <c r="O88" s="9">
        <f>'301'!V12</f>
        <v>9.7310226886436855</v>
      </c>
    </row>
    <row r="89" spans="1:15" x14ac:dyDescent="0.25">
      <c r="A89" s="8">
        <f>'301'!A1</f>
        <v>301</v>
      </c>
      <c r="B89" s="7">
        <f>'301'!B13</f>
        <v>6.6360635300000004E-6</v>
      </c>
      <c r="D89" s="65">
        <f>'301'!D13</f>
        <v>0.99947604000000001</v>
      </c>
      <c r="E89" s="9">
        <f>'301'!E13</f>
        <v>60.163704799999998</v>
      </c>
      <c r="F89" s="8">
        <f>'301'!M13</f>
        <v>3</v>
      </c>
      <c r="G89" s="7">
        <f>'301'!N13</f>
        <v>7</v>
      </c>
      <c r="H89" s="65">
        <f>'301'!O13</f>
        <v>7</v>
      </c>
      <c r="I89" s="9">
        <f>'301'!P13</f>
        <v>14</v>
      </c>
      <c r="J89" s="7">
        <f>'301'!Q13</f>
        <v>8.3559439448336299</v>
      </c>
      <c r="K89" s="65">
        <f>'301'!R13</f>
        <v>3.5193815225729401</v>
      </c>
      <c r="L89" s="9">
        <f>'301'!S13</f>
        <v>11.87532546740657</v>
      </c>
      <c r="M89" s="7">
        <f>'301'!T13</f>
        <v>7.2394409037032093</v>
      </c>
      <c r="N89" s="65">
        <f>'301'!U13</f>
        <v>-13.330808829604749</v>
      </c>
      <c r="O89" s="9">
        <f>'301'!V13</f>
        <v>3.6956759879605214</v>
      </c>
    </row>
    <row r="90" spans="1:15" x14ac:dyDescent="0.25">
      <c r="A90" s="8">
        <f>'302'!A1</f>
        <v>302</v>
      </c>
      <c r="B90" s="7">
        <f>'302'!B3</f>
        <v>5.56880506970711E-5</v>
      </c>
      <c r="F90" s="8">
        <f>'302'!M3</f>
        <v>1</v>
      </c>
      <c r="G90" s="7">
        <f>'302'!N3</f>
        <v>7</v>
      </c>
      <c r="H90" s="65">
        <f>'302'!O3</f>
        <v>7</v>
      </c>
      <c r="I90" s="9">
        <f>'302'!P3</f>
        <v>14</v>
      </c>
      <c r="J90" s="7">
        <f>'302'!Q3</f>
        <v>15.0171866739064</v>
      </c>
      <c r="K90" s="65">
        <f>'302'!R3</f>
        <v>0.350974769792543</v>
      </c>
      <c r="L90" s="9">
        <f>'302'!S3</f>
        <v>15.368161443698943</v>
      </c>
      <c r="M90" s="7">
        <f>'302'!T3</f>
        <v>7.3429962208306421</v>
      </c>
      <c r="N90" s="65">
        <f>'302'!U3</f>
        <v>-49.605375761072196</v>
      </c>
      <c r="O90" s="9">
        <f>'302'!V3</f>
        <v>3.3053684137459016</v>
      </c>
    </row>
    <row r="91" spans="1:15" x14ac:dyDescent="0.25">
      <c r="A91" s="8">
        <f>'302'!A1</f>
        <v>302</v>
      </c>
      <c r="C91" s="65">
        <f>'302'!C4</f>
        <v>363754882</v>
      </c>
      <c r="F91" s="8">
        <f>'302'!M4</f>
        <v>1</v>
      </c>
      <c r="G91" s="7">
        <f>'302'!N4</f>
        <v>7</v>
      </c>
      <c r="H91" s="65">
        <f>'302'!O4</f>
        <v>7</v>
      </c>
      <c r="I91" s="9">
        <f>'302'!P4</f>
        <v>14</v>
      </c>
      <c r="J91" s="7">
        <f>'302'!Q4</f>
        <v>18.205795372043099</v>
      </c>
      <c r="K91" s="65">
        <f>'302'!R4</f>
        <v>0.28576799996291802</v>
      </c>
      <c r="L91" s="9">
        <f>'302'!S4</f>
        <v>18.491563372006016</v>
      </c>
      <c r="M91" s="7">
        <f>'302'!T4</f>
        <v>8.6908087496295003</v>
      </c>
      <c r="N91" s="65">
        <f>'302'!U4</f>
        <v>-52.48285242274244</v>
      </c>
      <c r="O91" s="9">
        <f>'302'!V4</f>
        <v>5.8956017031161414</v>
      </c>
    </row>
    <row r="92" spans="1:15" x14ac:dyDescent="0.25">
      <c r="A92" s="8">
        <f>'302'!A1</f>
        <v>302</v>
      </c>
      <c r="D92" s="65">
        <f>'302'!D5</f>
        <v>2.8499999362975099E-2</v>
      </c>
      <c r="F92" s="8">
        <f>'302'!M5</f>
        <v>1</v>
      </c>
      <c r="G92" s="7">
        <f>'302'!N5</f>
        <v>7</v>
      </c>
      <c r="H92" s="65">
        <f>'302'!O5</f>
        <v>7</v>
      </c>
      <c r="I92" s="9">
        <f>'302'!P5</f>
        <v>14</v>
      </c>
      <c r="J92" s="7">
        <f>'302'!Q5</f>
        <v>17.0677176246149</v>
      </c>
      <c r="K92" s="65">
        <f>'302'!R5</f>
        <v>0.305228482261866</v>
      </c>
      <c r="L92" s="9">
        <f>'302'!S5</f>
        <v>17.372946106876768</v>
      </c>
      <c r="M92" s="7">
        <f>'302'!T5</f>
        <v>8.2389507039536234</v>
      </c>
      <c r="N92" s="65">
        <f>'302'!U5</f>
        <v>-51.560527863806485</v>
      </c>
      <c r="O92" s="9">
        <f>'302'!V5</f>
        <v>5.0219958324097584</v>
      </c>
    </row>
    <row r="93" spans="1:15" x14ac:dyDescent="0.25">
      <c r="A93" s="8">
        <f>'302'!A1</f>
        <v>302</v>
      </c>
      <c r="E93" s="9">
        <f>'302'!E6</f>
        <v>7.9030364834786502</v>
      </c>
      <c r="F93" s="8">
        <f>'302'!M6</f>
        <v>1</v>
      </c>
      <c r="G93" s="7">
        <f>'302'!N6</f>
        <v>7</v>
      </c>
      <c r="H93" s="65">
        <f>'302'!O6</f>
        <v>7</v>
      </c>
      <c r="I93" s="9">
        <f>'302'!P6</f>
        <v>14</v>
      </c>
      <c r="J93" s="7">
        <f>'302'!Q6</f>
        <v>17.8129110377165</v>
      </c>
      <c r="K93" s="65">
        <f>'302'!R6</f>
        <v>0.21067790728882302</v>
      </c>
      <c r="L93" s="9">
        <f>'302'!S6</f>
        <v>18.023588945005322</v>
      </c>
      <c r="M93" s="7">
        <f>'302'!T6</f>
        <v>8.538093691562592</v>
      </c>
      <c r="N93" s="65">
        <f>'302'!U6</f>
        <v>-56.75075006021828</v>
      </c>
      <c r="O93" s="9">
        <f>'302'!V6</f>
        <v>5.5367369418360735</v>
      </c>
    </row>
    <row r="94" spans="1:15" x14ac:dyDescent="0.25">
      <c r="A94" s="8">
        <f>'302'!A1</f>
        <v>302</v>
      </c>
      <c r="B94" s="7">
        <f>'302'!B7</f>
        <v>2.8175909753137601E-5</v>
      </c>
      <c r="C94" s="65">
        <f>'302'!C7</f>
        <v>999471056</v>
      </c>
      <c r="F94" s="8">
        <f>'302'!M7</f>
        <v>2</v>
      </c>
      <c r="G94" s="7">
        <f>'302'!N7</f>
        <v>7</v>
      </c>
      <c r="H94" s="65">
        <f>'302'!O7</f>
        <v>7</v>
      </c>
      <c r="I94" s="9">
        <f>'302'!P7</f>
        <v>14</v>
      </c>
      <c r="J94" s="7">
        <f>'302'!Q7</f>
        <v>11.8419958650789</v>
      </c>
      <c r="K94" s="65">
        <f>'302'!R7</f>
        <v>0.32953630673183898</v>
      </c>
      <c r="L94" s="9">
        <f>'302'!S7</f>
        <v>12.171532171810739</v>
      </c>
      <c r="M94" s="7">
        <f>'302'!T7</f>
        <v>7.6801942511599393</v>
      </c>
      <c r="N94" s="65">
        <f>'302'!U7</f>
        <v>-48.487765027249601</v>
      </c>
      <c r="O94" s="9">
        <f>'302'!V7</f>
        <v>2.0405945365574567</v>
      </c>
    </row>
    <row r="95" spans="1:15" x14ac:dyDescent="0.25">
      <c r="A95" s="8">
        <f>'302'!A1</f>
        <v>302</v>
      </c>
      <c r="B95" s="7">
        <f>'302'!B8</f>
        <v>1.37654824029399E-5</v>
      </c>
      <c r="D95" s="65">
        <f>'302'!D8</f>
        <v>0.18811591277152101</v>
      </c>
      <c r="F95" s="8">
        <f>'302'!M8</f>
        <v>2</v>
      </c>
      <c r="G95" s="7">
        <f>'302'!N8</f>
        <v>7</v>
      </c>
      <c r="H95" s="65">
        <f>'302'!O8</f>
        <v>7</v>
      </c>
      <c r="I95" s="9">
        <f>'302'!P8</f>
        <v>14</v>
      </c>
      <c r="J95" s="7">
        <f>'302'!Q8</f>
        <v>11.522617912664</v>
      </c>
      <c r="K95" s="65">
        <f>'302'!R8</f>
        <v>0.30230113601759401</v>
      </c>
      <c r="L95" s="9">
        <f>'302'!S8</f>
        <v>11.824919048681593</v>
      </c>
      <c r="M95" s="7">
        <f>'302'!T8</f>
        <v>7.4888121083088066</v>
      </c>
      <c r="N95" s="65">
        <f>'302'!U8</f>
        <v>-49.695445284661737</v>
      </c>
      <c r="O95" s="9">
        <f>'302'!V8</f>
        <v>1.6361246254659068</v>
      </c>
    </row>
    <row r="96" spans="1:15" x14ac:dyDescent="0.25">
      <c r="A96" s="8">
        <f>'302'!A1</f>
        <v>302</v>
      </c>
      <c r="B96" s="7">
        <f>'302'!B9</f>
        <v>5.0691021734044401E-5</v>
      </c>
      <c r="E96" s="9">
        <f>'302'!E9</f>
        <v>13.648735331728099</v>
      </c>
      <c r="F96" s="8">
        <f>'302'!M9</f>
        <v>2</v>
      </c>
      <c r="G96" s="7">
        <f>'302'!N9</f>
        <v>7</v>
      </c>
      <c r="H96" s="65">
        <f>'302'!O9</f>
        <v>7</v>
      </c>
      <c r="I96" s="9">
        <f>'302'!P9</f>
        <v>14</v>
      </c>
      <c r="J96" s="7">
        <f>'302'!Q9</f>
        <v>12.6393735604747</v>
      </c>
      <c r="K96" s="65">
        <f>'302'!R9</f>
        <v>0.473498025086945</v>
      </c>
      <c r="L96" s="9">
        <f>'302'!S9</f>
        <v>13.112871585561646</v>
      </c>
      <c r="M96" s="7">
        <f>'302'!T9</f>
        <v>8.1363467484236054</v>
      </c>
      <c r="N96" s="65">
        <f>'302'!U9</f>
        <v>-43.413308136080104</v>
      </c>
      <c r="O96" s="9">
        <f>'302'!V9</f>
        <v>3.0835177476549189</v>
      </c>
    </row>
    <row r="97" spans="1:15" x14ac:dyDescent="0.25">
      <c r="A97" s="8">
        <f>'302'!A1</f>
        <v>302</v>
      </c>
      <c r="C97" s="65">
        <f>'302'!C10</f>
        <v>210035176</v>
      </c>
      <c r="E97" s="9">
        <f>'302'!E10</f>
        <v>13.2819445</v>
      </c>
      <c r="F97" s="8">
        <f>'302'!M10</f>
        <v>2</v>
      </c>
      <c r="G97" s="7">
        <f>'302'!N10</f>
        <v>7</v>
      </c>
      <c r="H97" s="65">
        <f>'302'!O10</f>
        <v>7</v>
      </c>
      <c r="I97" s="9">
        <f>'302'!P10</f>
        <v>14</v>
      </c>
      <c r="J97" s="7">
        <f>'302'!Q10</f>
        <v>16.336187139792901</v>
      </c>
      <c r="K97" s="65">
        <f>'302'!R10</f>
        <v>0.91158691035101302</v>
      </c>
      <c r="L97" s="9">
        <f>'302'!S10</f>
        <v>17.247774050143914</v>
      </c>
      <c r="M97" s="7">
        <f>'302'!T10</f>
        <v>9.9323079757858608</v>
      </c>
      <c r="N97" s="65">
        <f>'302'!U10</f>
        <v>-34.242759384368703</v>
      </c>
      <c r="O97" s="9">
        <f>'302'!V10</f>
        <v>6.9207607095000876</v>
      </c>
    </row>
    <row r="98" spans="1:15" x14ac:dyDescent="0.25">
      <c r="A98" s="8">
        <f>'302'!A1</f>
        <v>302</v>
      </c>
      <c r="D98" s="65">
        <f>'302'!D11</f>
        <v>2.236057E-2</v>
      </c>
      <c r="E98" s="9">
        <f>'302'!E11</f>
        <v>11.82931741</v>
      </c>
      <c r="F98" s="8">
        <f>'302'!M11</f>
        <v>2</v>
      </c>
      <c r="G98" s="7">
        <f>'302'!N11</f>
        <v>7</v>
      </c>
      <c r="H98" s="65">
        <f>'302'!O11</f>
        <v>7</v>
      </c>
      <c r="I98" s="9">
        <f>'302'!P11</f>
        <v>14</v>
      </c>
      <c r="J98" s="7">
        <f>'302'!Q11</f>
        <v>16.355024223344198</v>
      </c>
      <c r="K98" s="65">
        <f>'302'!R11</f>
        <v>0.43854602492473999</v>
      </c>
      <c r="L98" s="9">
        <f>'302'!S11</f>
        <v>16.793570248268939</v>
      </c>
      <c r="M98" s="7">
        <f>'302'!T11</f>
        <v>9.9403749512177413</v>
      </c>
      <c r="N98" s="65">
        <f>'302'!U11</f>
        <v>-44.486869793228657</v>
      </c>
      <c r="O98" s="9">
        <f>'302'!V11</f>
        <v>6.5471426430711617</v>
      </c>
    </row>
    <row r="99" spans="1:15" x14ac:dyDescent="0.25">
      <c r="A99" s="8">
        <f>'302'!A1</f>
        <v>302</v>
      </c>
      <c r="B99" s="7">
        <f>'302'!B12</f>
        <v>2.4004833699999999E-5</v>
      </c>
      <c r="C99" s="65">
        <f>'302'!C12</f>
        <v>981215479</v>
      </c>
      <c r="E99" s="9">
        <f>'302'!E12</f>
        <v>14.9045937</v>
      </c>
      <c r="F99" s="8">
        <f>'302'!M12</f>
        <v>3</v>
      </c>
      <c r="G99" s="7">
        <f>'302'!N12</f>
        <v>7</v>
      </c>
      <c r="H99" s="65">
        <f>'302'!O12</f>
        <v>7</v>
      </c>
      <c r="I99" s="9">
        <f>'302'!P12</f>
        <v>14</v>
      </c>
      <c r="J99" s="7">
        <f>'302'!Q12</f>
        <v>8.5750232111391096</v>
      </c>
      <c r="K99" s="65">
        <f>'302'!R12</f>
        <v>0.40795771934194802</v>
      </c>
      <c r="L99" s="9">
        <f>'302'!S12</f>
        <v>8.9829809304810571</v>
      </c>
      <c r="M99" s="7">
        <f>'302'!T12</f>
        <v>7.4206048558198487</v>
      </c>
      <c r="N99" s="65">
        <f>'302'!U12</f>
        <v>-43.499086960777291</v>
      </c>
      <c r="O99" s="9">
        <f>'302'!V12</f>
        <v>-0.21215770301978942</v>
      </c>
    </row>
    <row r="100" spans="1:15" x14ac:dyDescent="0.25">
      <c r="A100" s="8">
        <f>'302'!A1</f>
        <v>302</v>
      </c>
      <c r="B100" s="7">
        <f>'302'!B13</f>
        <v>4.5507484599999997E-5</v>
      </c>
      <c r="D100" s="65">
        <f>'302'!D13</f>
        <v>4.5243629200000003E-2</v>
      </c>
      <c r="E100" s="9">
        <f>'302'!E13</f>
        <v>13.8558641</v>
      </c>
      <c r="F100" s="8">
        <f>'302'!M13</f>
        <v>3</v>
      </c>
      <c r="G100" s="7">
        <f>'302'!N13</f>
        <v>7</v>
      </c>
      <c r="H100" s="65">
        <f>'302'!O13</f>
        <v>7</v>
      </c>
      <c r="I100" s="9">
        <f>'302'!P13</f>
        <v>14</v>
      </c>
      <c r="J100" s="7">
        <f>'302'!Q13</f>
        <v>11.9744568328664</v>
      </c>
      <c r="K100" s="65">
        <f>'302'!R13</f>
        <v>0.47048617998753006</v>
      </c>
      <c r="L100" s="9">
        <f>'302'!S13</f>
        <v>12.44494301285393</v>
      </c>
      <c r="M100" s="7">
        <f>'302'!T13</f>
        <v>9.7580594435189631</v>
      </c>
      <c r="N100" s="65">
        <f>'302'!U13</f>
        <v>-41.502644322522201</v>
      </c>
      <c r="O100" s="9">
        <f>'302'!V13</f>
        <v>4.3515983790359956</v>
      </c>
    </row>
    <row r="101" spans="1:15" x14ac:dyDescent="0.25">
      <c r="A101" s="8">
        <f>'307'!A1</f>
        <v>307</v>
      </c>
      <c r="B101" s="7">
        <f>'307'!B3</f>
        <v>6.8050000050664194E-2</v>
      </c>
      <c r="F101" s="8">
        <f>'307'!M3</f>
        <v>1</v>
      </c>
      <c r="G101" s="7">
        <f>'307'!N3</f>
        <v>7</v>
      </c>
      <c r="H101" s="65">
        <f>'307'!O3</f>
        <v>7</v>
      </c>
      <c r="I101" s="9">
        <f>'307'!P3</f>
        <v>14</v>
      </c>
      <c r="J101" s="7">
        <f>'307'!Q3</f>
        <v>31.6917567045091</v>
      </c>
      <c r="K101" s="65">
        <f>'307'!R3</f>
        <v>5.09852033579664</v>
      </c>
      <c r="L101" s="9">
        <f>'307'!S3</f>
        <v>36.790277040305739</v>
      </c>
      <c r="M101" s="7">
        <f>'307'!T3</f>
        <v>12.571025200009483</v>
      </c>
      <c r="N101" s="65">
        <f>'307'!U3</f>
        <v>-12.141497471035912</v>
      </c>
      <c r="O101" s="9">
        <f>'307'!V3</f>
        <v>15.526467777039429</v>
      </c>
    </row>
    <row r="102" spans="1:15" x14ac:dyDescent="0.25">
      <c r="A102" s="8">
        <f>'307'!A1</f>
        <v>307</v>
      </c>
      <c r="C102" s="80">
        <f>'307'!C4</f>
        <v>1000000000</v>
      </c>
      <c r="F102" s="8">
        <f>'307'!M4</f>
        <v>1</v>
      </c>
      <c r="G102" s="7">
        <f>'307'!N4</f>
        <v>7</v>
      </c>
      <c r="H102" s="65">
        <f>'307'!O4</f>
        <v>7</v>
      </c>
      <c r="I102" s="9">
        <f>'307'!P4</f>
        <v>14</v>
      </c>
      <c r="J102" s="7">
        <f>'307'!Q4</f>
        <v>86.395374495675796</v>
      </c>
      <c r="K102" s="65">
        <f>'307'!R4</f>
        <v>7.8645445774505109</v>
      </c>
      <c r="L102" s="9">
        <f>'307'!S4</f>
        <v>94.259919073126312</v>
      </c>
      <c r="M102" s="7">
        <f>'307'!T4</f>
        <v>19.591167925743434</v>
      </c>
      <c r="N102" s="65">
        <f>'307'!U4</f>
        <v>-6.0736977964516239</v>
      </c>
      <c r="O102" s="9">
        <f>'307'!V4</f>
        <v>28.697982266626731</v>
      </c>
    </row>
    <row r="103" spans="1:15" x14ac:dyDescent="0.25">
      <c r="A103" s="8">
        <f>'307'!A1</f>
        <v>307</v>
      </c>
      <c r="D103" s="65">
        <f>'307'!D5</f>
        <v>0.33999987033009799</v>
      </c>
      <c r="F103" s="8">
        <f>'307'!M5</f>
        <v>1</v>
      </c>
      <c r="G103" s="7">
        <f>'307'!N5</f>
        <v>7</v>
      </c>
      <c r="H103" s="65">
        <f>'307'!O5</f>
        <v>7</v>
      </c>
      <c r="I103" s="9">
        <f>'307'!P5</f>
        <v>14</v>
      </c>
      <c r="J103" s="7">
        <f>'307'!Q5</f>
        <v>77.069172388658103</v>
      </c>
      <c r="K103" s="65">
        <f>'307'!R5</f>
        <v>4.4995956967136799</v>
      </c>
      <c r="L103" s="9">
        <f>'307'!S5</f>
        <v>81.568768085371786</v>
      </c>
      <c r="M103" s="7">
        <f>'307'!T5</f>
        <v>18.791552485679308</v>
      </c>
      <c r="N103" s="65">
        <f>'307'!U5</f>
        <v>-13.890976948700587</v>
      </c>
      <c r="O103" s="9">
        <f>'307'!V5</f>
        <v>26.673447610529013</v>
      </c>
    </row>
    <row r="104" spans="1:15" x14ac:dyDescent="0.25">
      <c r="A104" s="8">
        <f>'307'!A1</f>
        <v>307</v>
      </c>
      <c r="E104" s="9">
        <f>'307'!E6</f>
        <v>20.090659703388901</v>
      </c>
      <c r="F104" s="8">
        <f>'307'!M6</f>
        <v>1</v>
      </c>
      <c r="G104" s="7">
        <f>'307'!N6</f>
        <v>7</v>
      </c>
      <c r="H104" s="65">
        <f>'307'!O6</f>
        <v>7</v>
      </c>
      <c r="I104" s="9">
        <f>'307'!P6</f>
        <v>14</v>
      </c>
      <c r="J104" s="7">
        <f>'307'!Q6</f>
        <v>81.672711888641203</v>
      </c>
      <c r="K104" s="65">
        <f>'307'!R6</f>
        <v>3.2680564534490402</v>
      </c>
      <c r="L104" s="9">
        <f>'307'!S6</f>
        <v>84.940768342090237</v>
      </c>
      <c r="M104" s="7">
        <f>'307'!T6</f>
        <v>19.197668552455625</v>
      </c>
      <c r="N104" s="65">
        <f>'307'!U6</f>
        <v>-18.368066294092962</v>
      </c>
      <c r="O104" s="9">
        <f>'307'!V6</f>
        <v>27.240555773060123</v>
      </c>
    </row>
    <row r="105" spans="1:15" x14ac:dyDescent="0.25">
      <c r="A105" s="8">
        <f>'307'!A1</f>
        <v>307</v>
      </c>
      <c r="B105" s="7">
        <f>'307'!B7</f>
        <v>3.0911527252557702E-2</v>
      </c>
      <c r="C105" s="80">
        <f>'307'!C7</f>
        <v>1000000000</v>
      </c>
      <c r="F105" s="8">
        <f>'307'!M7</f>
        <v>2</v>
      </c>
      <c r="G105" s="7">
        <f>'307'!N7</f>
        <v>7</v>
      </c>
      <c r="H105" s="65">
        <f>'307'!O7</f>
        <v>7</v>
      </c>
      <c r="I105" s="9">
        <f>'307'!P7</f>
        <v>14</v>
      </c>
      <c r="J105" s="7">
        <f>'307'!Q7</f>
        <v>37.552723510298499</v>
      </c>
      <c r="K105" s="65">
        <f>'307'!R7</f>
        <v>9.8428765158088503</v>
      </c>
      <c r="L105" s="9">
        <f>'307'!S7</f>
        <v>47.395600026107346</v>
      </c>
      <c r="M105" s="7">
        <f>'307'!T7</f>
        <v>15.75885029731268</v>
      </c>
      <c r="N105" s="65">
        <f>'307'!U7</f>
        <v>-0.93233065399878345</v>
      </c>
      <c r="O105" s="9">
        <f>'307'!V7</f>
        <v>21.072608956531784</v>
      </c>
    </row>
    <row r="106" spans="1:15" x14ac:dyDescent="0.25">
      <c r="A106" s="8">
        <f>'307'!A1</f>
        <v>307</v>
      </c>
      <c r="B106" s="7">
        <f>'307'!B8</f>
        <v>0.89337261567057702</v>
      </c>
      <c r="D106" s="65">
        <f>'307'!D8</f>
        <v>4.1625553643825199E-3</v>
      </c>
      <c r="F106" s="8">
        <f>'307'!M8</f>
        <v>2</v>
      </c>
      <c r="G106" s="7">
        <f>'307'!N8</f>
        <v>7</v>
      </c>
      <c r="H106" s="65">
        <f>'307'!O8</f>
        <v>7</v>
      </c>
      <c r="I106" s="9">
        <f>'307'!P8</f>
        <v>14</v>
      </c>
      <c r="J106" s="7">
        <f>'307'!Q8</f>
        <v>24.973821554100098</v>
      </c>
      <c r="K106" s="65">
        <f>'307'!R8</f>
        <v>5.1134699952901599</v>
      </c>
      <c r="L106" s="9">
        <f>'307'!S8</f>
        <v>30.087291549390258</v>
      </c>
      <c r="M106" s="7">
        <f>'307'!T8</f>
        <v>12.903425925415272</v>
      </c>
      <c r="N106" s="65">
        <f>'307'!U8</f>
        <v>-10.100507345578063</v>
      </c>
      <c r="O106" s="9">
        <f>'307'!V8</f>
        <v>14.710637634527153</v>
      </c>
    </row>
    <row r="107" spans="1:15" x14ac:dyDescent="0.25">
      <c r="A107" s="8">
        <f>'307'!A1</f>
        <v>307</v>
      </c>
      <c r="B107" s="7">
        <f>'307'!B9</f>
        <v>1.4279379311982301E-3</v>
      </c>
      <c r="E107" s="9">
        <f>'307'!E9</f>
        <v>100</v>
      </c>
      <c r="F107" s="8">
        <f>'307'!M9</f>
        <v>2</v>
      </c>
      <c r="G107" s="7">
        <f>'307'!N9</f>
        <v>7</v>
      </c>
      <c r="H107" s="65">
        <f>'307'!O9</f>
        <v>7</v>
      </c>
      <c r="I107" s="9">
        <f>'307'!P9</f>
        <v>14</v>
      </c>
      <c r="J107" s="7">
        <f>'307'!Q9</f>
        <v>12.2279896220364</v>
      </c>
      <c r="K107" s="65">
        <f>'307'!R9</f>
        <v>4.2890426202622303</v>
      </c>
      <c r="L107" s="9">
        <f>'307'!S9</f>
        <v>16.51703224229863</v>
      </c>
      <c r="M107" s="7">
        <f>'307'!T9</f>
        <v>7.9047218438760547</v>
      </c>
      <c r="N107" s="65">
        <f>'307'!U9</f>
        <v>-12.561913018286788</v>
      </c>
      <c r="O107" s="9">
        <f>'307'!V9</f>
        <v>6.3146868638498237</v>
      </c>
    </row>
    <row r="108" spans="1:15" x14ac:dyDescent="0.25">
      <c r="A108" s="8">
        <f>'307'!A1</f>
        <v>307</v>
      </c>
      <c r="C108" s="80">
        <f>'307'!C10</f>
        <v>1000000000</v>
      </c>
      <c r="E108" s="9">
        <f>'307'!E10</f>
        <v>29.643572899999999</v>
      </c>
      <c r="F108" s="8">
        <f>'307'!M10</f>
        <v>2</v>
      </c>
      <c r="G108" s="7">
        <f>'307'!N10</f>
        <v>7</v>
      </c>
      <c r="H108" s="65">
        <f>'307'!O10</f>
        <v>7</v>
      </c>
      <c r="I108" s="9">
        <f>'307'!P10</f>
        <v>14</v>
      </c>
      <c r="J108" s="7">
        <f>'307'!Q10</f>
        <v>65.922432169709097</v>
      </c>
      <c r="K108" s="65">
        <f>'307'!R10</f>
        <v>7.2799367495287495</v>
      </c>
      <c r="L108" s="9">
        <f>'307'!S10</f>
        <v>73.202368919237841</v>
      </c>
      <c r="M108" s="7">
        <f>'307'!T10</f>
        <v>19.69798042150537</v>
      </c>
      <c r="N108" s="65">
        <f>'307'!U10</f>
        <v>-5.1550921797433329</v>
      </c>
      <c r="O108" s="9">
        <f>'307'!V10</f>
        <v>27.158386343582414</v>
      </c>
    </row>
    <row r="109" spans="1:15" x14ac:dyDescent="0.25">
      <c r="A109" s="8">
        <f>'307'!A1</f>
        <v>307</v>
      </c>
      <c r="D109" s="65">
        <f>'307'!D11</f>
        <v>0.68918382</v>
      </c>
      <c r="E109" s="9">
        <f>'307'!E11</f>
        <v>99.385903350000007</v>
      </c>
      <c r="F109" s="8">
        <f>'307'!M11</f>
        <v>2</v>
      </c>
      <c r="G109" s="7">
        <f>'307'!N11</f>
        <v>7</v>
      </c>
      <c r="H109" s="65">
        <f>'307'!O11</f>
        <v>7</v>
      </c>
      <c r="I109" s="9">
        <f>'307'!P11</f>
        <v>14</v>
      </c>
      <c r="J109" s="7">
        <f>'307'!Q11</f>
        <v>13.7673900210293</v>
      </c>
      <c r="K109" s="65">
        <f>'307'!R11</f>
        <v>4.3287773475885798</v>
      </c>
      <c r="L109" s="9">
        <f>'307'!S11</f>
        <v>18.096167368617881</v>
      </c>
      <c r="M109" s="7">
        <f>'307'!T11</f>
        <v>8.7347482333453055</v>
      </c>
      <c r="N109" s="65">
        <f>'307'!U11</f>
        <v>-12.432810733312337</v>
      </c>
      <c r="O109" s="9">
        <f>'307'!V11</f>
        <v>7.5929997410252819</v>
      </c>
    </row>
    <row r="110" spans="1:15" x14ac:dyDescent="0.25">
      <c r="A110" s="8">
        <f>'307'!A1</f>
        <v>307</v>
      </c>
      <c r="B110" s="7">
        <f>'307'!B12</f>
        <v>6.7008787099999997E-4</v>
      </c>
      <c r="C110" s="80">
        <f>'307'!C12</f>
        <v>1000000000</v>
      </c>
      <c r="E110" s="9">
        <f>'307'!E12</f>
        <v>58.720939199999997</v>
      </c>
      <c r="F110" s="8">
        <f>'307'!M12</f>
        <v>3</v>
      </c>
      <c r="G110" s="7">
        <f>'307'!N12</f>
        <v>7</v>
      </c>
      <c r="H110" s="65">
        <f>'307'!O12</f>
        <v>7</v>
      </c>
      <c r="I110" s="9">
        <f>'307'!P12</f>
        <v>14</v>
      </c>
      <c r="J110" s="7">
        <f>'307'!Q12</f>
        <v>10.023666855141</v>
      </c>
      <c r="K110" s="65">
        <f>'307'!R12</f>
        <v>8.7542224647674196</v>
      </c>
      <c r="L110" s="9">
        <f>'307'!S12</f>
        <v>18.777889319908418</v>
      </c>
      <c r="M110" s="7">
        <f>'307'!T12</f>
        <v>8.5132718328452164</v>
      </c>
      <c r="N110" s="65">
        <f>'307'!U12</f>
        <v>-0.57329649538727612</v>
      </c>
      <c r="O110" s="9">
        <f>'307'!V12</f>
        <v>10.110718472943869</v>
      </c>
    </row>
    <row r="111" spans="1:15" x14ac:dyDescent="0.25">
      <c r="A111" s="8">
        <f>'307'!A1</f>
        <v>307</v>
      </c>
      <c r="B111" s="7">
        <f>'307'!B13</f>
        <v>6.52955321E-4</v>
      </c>
      <c r="D111" s="65">
        <f>'307'!D13</f>
        <v>8.9416771500000006E-2</v>
      </c>
      <c r="E111" s="9">
        <f>'307'!E13</f>
        <v>59.552353799999999</v>
      </c>
      <c r="F111" s="8">
        <f>'307'!M13</f>
        <v>3</v>
      </c>
      <c r="G111" s="7">
        <f>'307'!N13</f>
        <v>7</v>
      </c>
      <c r="H111" s="65">
        <f>'307'!O13</f>
        <v>7</v>
      </c>
      <c r="I111" s="9">
        <f>'307'!P13</f>
        <v>14</v>
      </c>
      <c r="J111" s="7">
        <f>'307'!Q13</f>
        <v>10.5862417686344</v>
      </c>
      <c r="K111" s="65">
        <f>'307'!R13</f>
        <v>4.4546779125238398</v>
      </c>
      <c r="L111" s="9">
        <f>'307'!S13</f>
        <v>15.04091968115824</v>
      </c>
      <c r="M111" s="7">
        <f>'307'!T13</f>
        <v>8.8955154385185971</v>
      </c>
      <c r="N111" s="65">
        <f>'307'!U13</f>
        <v>-10.031435969927802</v>
      </c>
      <c r="O111" s="9">
        <f>'307'!V13</f>
        <v>7.004039904701278</v>
      </c>
    </row>
    <row r="112" spans="1:15" x14ac:dyDescent="0.25">
      <c r="A112" s="8">
        <f>'308'!A1</f>
        <v>308</v>
      </c>
      <c r="B112" s="7">
        <f>'308'!B3</f>
        <v>2.575E-3</v>
      </c>
      <c r="F112" s="8">
        <f>'308'!M3</f>
        <v>1</v>
      </c>
      <c r="G112" s="7">
        <f>'308'!N3</f>
        <v>7</v>
      </c>
      <c r="H112" s="65">
        <f>'308'!O3</f>
        <v>7</v>
      </c>
      <c r="I112" s="9">
        <f>'308'!P3</f>
        <v>14</v>
      </c>
      <c r="J112" s="7">
        <f>'308'!Q3</f>
        <v>17.6171974812424</v>
      </c>
      <c r="K112" s="65">
        <f>'308'!R3</f>
        <v>5.1645784372448507</v>
      </c>
      <c r="L112" s="9">
        <f>'308'!S3</f>
        <v>22.781775918487249</v>
      </c>
      <c r="M112" s="7">
        <f>'308'!T3</f>
        <v>8.4607578386711459</v>
      </c>
      <c r="N112" s="65">
        <f>'308'!U3</f>
        <v>-11.961273892926444</v>
      </c>
      <c r="O112" s="9">
        <f>'308'!V3</f>
        <v>8.8166501887733073</v>
      </c>
    </row>
    <row r="113" spans="1:15" x14ac:dyDescent="0.25">
      <c r="A113" s="8">
        <f>'308'!A1</f>
        <v>308</v>
      </c>
      <c r="C113" s="65">
        <f>'308'!C4</f>
        <v>650000076</v>
      </c>
      <c r="F113" s="8">
        <f>'308'!M4</f>
        <v>1</v>
      </c>
      <c r="G113" s="7">
        <f>'308'!N4</f>
        <v>7</v>
      </c>
      <c r="H113" s="65">
        <f>'308'!O4</f>
        <v>7</v>
      </c>
      <c r="I113" s="9">
        <f>'308'!P4</f>
        <v>14</v>
      </c>
      <c r="J113" s="7">
        <f>'308'!Q4</f>
        <v>31.378043557228299</v>
      </c>
      <c r="K113" s="65">
        <f>'308'!R4</f>
        <v>5.72883315502387</v>
      </c>
      <c r="L113" s="9">
        <f>'308'!S4</f>
        <v>37.106876712252166</v>
      </c>
      <c r="M113" s="7">
        <f>'308'!T4</f>
        <v>12.501387746499642</v>
      </c>
      <c r="N113" s="65">
        <f>'308'!U4</f>
        <v>-10.509636404892277</v>
      </c>
      <c r="O113" s="9">
        <f>'308'!V4</f>
        <v>15.646429705260827</v>
      </c>
    </row>
    <row r="114" spans="1:15" x14ac:dyDescent="0.25">
      <c r="A114" s="8">
        <f>'308'!A1</f>
        <v>308</v>
      </c>
      <c r="D114" s="65">
        <f>'308'!D5</f>
        <v>6.4748045427768394E-2</v>
      </c>
      <c r="F114" s="8">
        <f>'308'!M5</f>
        <v>1</v>
      </c>
      <c r="G114" s="7">
        <f>'308'!N5</f>
        <v>7</v>
      </c>
      <c r="H114" s="65">
        <f>'308'!O5</f>
        <v>7</v>
      </c>
      <c r="I114" s="9">
        <f>'308'!P5</f>
        <v>14</v>
      </c>
      <c r="J114" s="7">
        <f>'308'!Q5</f>
        <v>31.158172537137101</v>
      </c>
      <c r="K114" s="65">
        <f>'308'!R5</f>
        <v>3.8838992960238201</v>
      </c>
      <c r="L114" s="9">
        <f>'308'!S5</f>
        <v>35.042071833160918</v>
      </c>
      <c r="M114" s="7">
        <f>'308'!T5</f>
        <v>12.452164957572462</v>
      </c>
      <c r="N114" s="65">
        <f>'308'!U5</f>
        <v>-15.951047903957743</v>
      </c>
      <c r="O114" s="9">
        <f>'308'!V5</f>
        <v>14.84488887309128</v>
      </c>
    </row>
    <row r="115" spans="1:15" x14ac:dyDescent="0.25">
      <c r="A115" s="8">
        <f>'308'!A1</f>
        <v>308</v>
      </c>
      <c r="E115" s="9">
        <f>'308'!E6</f>
        <v>16.595956357645299</v>
      </c>
      <c r="F115" s="8">
        <f>'308'!M6</f>
        <v>1</v>
      </c>
      <c r="G115" s="7">
        <f>'308'!N6</f>
        <v>7</v>
      </c>
      <c r="H115" s="65">
        <f>'308'!O6</f>
        <v>7</v>
      </c>
      <c r="I115" s="9">
        <f>'308'!P6</f>
        <v>14</v>
      </c>
      <c r="J115" s="7">
        <f>'308'!Q6</f>
        <v>26.4949266708694</v>
      </c>
      <c r="K115" s="65">
        <f>'308'!R6</f>
        <v>3.1686186290620899</v>
      </c>
      <c r="L115" s="9">
        <f>'308'!S6</f>
        <v>29.663545299931492</v>
      </c>
      <c r="M115" s="7">
        <f>'308'!T6</f>
        <v>11.317301834584649</v>
      </c>
      <c r="N115" s="65">
        <f>'308'!U6</f>
        <v>-18.800662405620635</v>
      </c>
      <c r="O115" s="9">
        <f>'308'!V6</f>
        <v>12.512061438259858</v>
      </c>
    </row>
    <row r="116" spans="1:15" x14ac:dyDescent="0.25">
      <c r="A116" s="8">
        <f>'308'!A1</f>
        <v>308</v>
      </c>
      <c r="B116" s="7">
        <f>'308'!B7</f>
        <v>2.6856572841609601E-3</v>
      </c>
      <c r="C116" s="65">
        <f>'308'!C7</f>
        <v>64014398</v>
      </c>
      <c r="F116" s="8">
        <f>'308'!M7</f>
        <v>2</v>
      </c>
      <c r="G116" s="7">
        <f>'308'!N7</f>
        <v>7</v>
      </c>
      <c r="H116" s="65">
        <f>'308'!O7</f>
        <v>7</v>
      </c>
      <c r="I116" s="9">
        <f>'308'!P7</f>
        <v>14</v>
      </c>
      <c r="J116" s="7">
        <f>'308'!Q7</f>
        <v>14.8825531017846</v>
      </c>
      <c r="K116" s="65">
        <f>'308'!R7</f>
        <v>0.61537323943313904</v>
      </c>
      <c r="L116" s="9">
        <f>'308'!S7</f>
        <v>15.497926341217738</v>
      </c>
      <c r="M116" s="7">
        <f>'308'!T7</f>
        <v>9.2799561153680266</v>
      </c>
      <c r="N116" s="65">
        <f>'308'!U7</f>
        <v>-39.744170840845655</v>
      </c>
      <c r="O116" s="9">
        <f>'308'!V7</f>
        <v>5.4230846129141721</v>
      </c>
    </row>
    <row r="117" spans="1:15" x14ac:dyDescent="0.25">
      <c r="A117" s="8">
        <f>'308'!A1</f>
        <v>308</v>
      </c>
      <c r="B117" s="7">
        <f>'308'!B8</f>
        <v>4.12075012599701E-3</v>
      </c>
      <c r="D117" s="65">
        <f>'308'!D8</f>
        <v>6.0087876011857598E-3</v>
      </c>
      <c r="F117" s="8">
        <f>'308'!M8</f>
        <v>2</v>
      </c>
      <c r="G117" s="7">
        <f>'308'!N8</f>
        <v>7</v>
      </c>
      <c r="H117" s="65">
        <f>'308'!O8</f>
        <v>7</v>
      </c>
      <c r="I117" s="9">
        <f>'308'!P8</f>
        <v>14</v>
      </c>
      <c r="J117" s="7">
        <f>'308'!Q8</f>
        <v>14.3528215695351</v>
      </c>
      <c r="K117" s="65">
        <f>'308'!R8</f>
        <v>4.7177303202540299</v>
      </c>
      <c r="L117" s="9">
        <f>'308'!S8</f>
        <v>19.07055188978913</v>
      </c>
      <c r="M117" s="7">
        <f>'308'!T8</f>
        <v>9.026254792137987</v>
      </c>
      <c r="N117" s="65">
        <f>'308'!U8</f>
        <v>-11.228213140323318</v>
      </c>
      <c r="O117" s="9">
        <f>'308'!V8</f>
        <v>8.3272324170248986</v>
      </c>
    </row>
    <row r="118" spans="1:15" x14ac:dyDescent="0.25">
      <c r="A118" s="8">
        <f>'308'!A1</f>
        <v>308</v>
      </c>
      <c r="B118" s="7">
        <f>'308'!B9</f>
        <v>1.8699600020230501E-4</v>
      </c>
      <c r="E118" s="9">
        <f>'308'!E9</f>
        <v>36.804452551040299</v>
      </c>
      <c r="F118" s="8">
        <f>'308'!M9</f>
        <v>2</v>
      </c>
      <c r="G118" s="7">
        <f>'308'!N9</f>
        <v>7</v>
      </c>
      <c r="H118" s="65">
        <f>'308'!O9</f>
        <v>7</v>
      </c>
      <c r="I118" s="9">
        <f>'308'!P9</f>
        <v>14</v>
      </c>
      <c r="J118" s="7">
        <f>'308'!Q9</f>
        <v>2.7606306954011401</v>
      </c>
      <c r="K118" s="65">
        <f>'308'!R9</f>
        <v>3.4210153552941001</v>
      </c>
      <c r="L118" s="9">
        <f>'308'!S9</f>
        <v>6.1816460506952406</v>
      </c>
      <c r="M118" s="7">
        <f>'308'!T9</f>
        <v>-2.5131568782338363</v>
      </c>
      <c r="N118" s="65">
        <f>'308'!U9</f>
        <v>-15.727679091263177</v>
      </c>
      <c r="O118" s="9">
        <f>'308'!V9</f>
        <v>-7.4446183931193843</v>
      </c>
    </row>
    <row r="119" spans="1:15" x14ac:dyDescent="0.25">
      <c r="A119" s="8">
        <f>'308'!A1</f>
        <v>308</v>
      </c>
      <c r="C119" s="80">
        <f>'308'!C10</f>
        <v>1000000000</v>
      </c>
      <c r="E119" s="9">
        <f>'308'!E10</f>
        <v>49.777285499999998</v>
      </c>
      <c r="F119" s="8">
        <f>'308'!M10</f>
        <v>2</v>
      </c>
      <c r="G119" s="7">
        <f>'308'!N10</f>
        <v>7</v>
      </c>
      <c r="H119" s="65">
        <f>'308'!O10</f>
        <v>7</v>
      </c>
      <c r="I119" s="9">
        <f>'308'!P10</f>
        <v>14</v>
      </c>
      <c r="J119" s="7">
        <f>'308'!Q10</f>
        <v>2.1820676897915199</v>
      </c>
      <c r="K119" s="65">
        <f>'308'!R10</f>
        <v>6.831795112324011</v>
      </c>
      <c r="L119" s="9">
        <f>'308'!S10</f>
        <v>9.0138628021155309</v>
      </c>
      <c r="M119" s="7">
        <f>'308'!T10</f>
        <v>-4.1594606815608763</v>
      </c>
      <c r="N119" s="65">
        <f>'308'!U10</f>
        <v>-6.0445780818965993</v>
      </c>
      <c r="O119" s="9">
        <f>'308'!V10</f>
        <v>-2.1641107639389094</v>
      </c>
    </row>
    <row r="120" spans="1:15" x14ac:dyDescent="0.25">
      <c r="A120" s="8">
        <f>'308'!A1</f>
        <v>308</v>
      </c>
      <c r="D120" s="65">
        <f>'308'!D11</f>
        <v>9.207717E-2</v>
      </c>
      <c r="E120" s="9">
        <f>'308'!E11</f>
        <v>51.753312080000001</v>
      </c>
      <c r="F120" s="8">
        <f>'308'!M11</f>
        <v>2</v>
      </c>
      <c r="G120" s="7">
        <f>'308'!N11</f>
        <v>7</v>
      </c>
      <c r="H120" s="65">
        <f>'308'!O11</f>
        <v>7</v>
      </c>
      <c r="I120" s="9">
        <f>'308'!P11</f>
        <v>14</v>
      </c>
      <c r="J120" s="7">
        <f>'308'!Q11</f>
        <v>2.6925686227557102</v>
      </c>
      <c r="K120" s="65">
        <f>'308'!R11</f>
        <v>3.2251404789898901</v>
      </c>
      <c r="L120" s="9">
        <f>'308'!S11</f>
        <v>5.9177091017456007</v>
      </c>
      <c r="M120" s="7">
        <f>'308'!T11</f>
        <v>-2.6879017289002665</v>
      </c>
      <c r="N120" s="65">
        <f>'308'!U11</f>
        <v>-16.553131493152925</v>
      </c>
      <c r="O120" s="9">
        <f>'308'!V11</f>
        <v>-8.0555110433854189</v>
      </c>
    </row>
    <row r="121" spans="1:15" x14ac:dyDescent="0.25">
      <c r="A121" s="8">
        <f>'308'!A1</f>
        <v>308</v>
      </c>
      <c r="B121" s="7">
        <f>'308'!B12</f>
        <v>9.5387262799999996E-5</v>
      </c>
      <c r="C121" s="65">
        <f>'308'!C12</f>
        <v>997225207</v>
      </c>
      <c r="E121" s="9">
        <f>'308'!E12</f>
        <v>53.166526500000003</v>
      </c>
      <c r="F121" s="8">
        <f>'308'!M12</f>
        <v>3</v>
      </c>
      <c r="G121" s="7">
        <f>'308'!N12</f>
        <v>7</v>
      </c>
      <c r="H121" s="65">
        <f>'308'!O12</f>
        <v>7</v>
      </c>
      <c r="I121" s="9">
        <f>'308'!P12</f>
        <v>14</v>
      </c>
      <c r="J121" s="7">
        <f>'308'!Q12</f>
        <v>2.1356731501008701</v>
      </c>
      <c r="K121" s="65">
        <f>'308'!R12</f>
        <v>6.8264417222780098</v>
      </c>
      <c r="L121" s="9">
        <f>'308'!S12</f>
        <v>8.9621148723788799</v>
      </c>
      <c r="M121" s="7">
        <f>'308'!T12</f>
        <v>-2.3098978149723077</v>
      </c>
      <c r="N121" s="65">
        <f>'308'!U12</f>
        <v>-4.0555527729038801</v>
      </c>
      <c r="O121" s="9">
        <f>'308'!V12</f>
        <v>-0.24471533863171491</v>
      </c>
    </row>
    <row r="122" spans="1:15" x14ac:dyDescent="0.25">
      <c r="A122" s="8">
        <f>'308'!A1</f>
        <v>308</v>
      </c>
      <c r="B122" s="7">
        <f>'308'!B13</f>
        <v>1.2410624800000001E-4</v>
      </c>
      <c r="D122" s="65">
        <f>'308'!D13</f>
        <v>6.2927403399999998E-2</v>
      </c>
      <c r="E122" s="9">
        <f>'308'!E13</f>
        <v>43.795451399999997</v>
      </c>
      <c r="F122" s="8">
        <f>'308'!M13</f>
        <v>3</v>
      </c>
      <c r="G122" s="7">
        <f>'308'!N13</f>
        <v>7</v>
      </c>
      <c r="H122" s="65">
        <f>'308'!O13</f>
        <v>7</v>
      </c>
      <c r="I122" s="9">
        <f>'308'!P13</f>
        <v>14</v>
      </c>
      <c r="J122" s="7">
        <f>'308'!Q13</f>
        <v>2.617474740329</v>
      </c>
      <c r="K122" s="65">
        <f>'308'!R13</f>
        <v>3.3172004648205702</v>
      </c>
      <c r="L122" s="9">
        <f>'308'!S13</f>
        <v>5.9346752051495706</v>
      </c>
      <c r="M122" s="7">
        <f>'308'!T13</f>
        <v>-0.88590094950400999</v>
      </c>
      <c r="N122" s="65">
        <f>'308'!U13</f>
        <v>-14.159105902543772</v>
      </c>
      <c r="O122" s="9">
        <f>'308'!V13</f>
        <v>-6.0154303973753969</v>
      </c>
    </row>
    <row r="123" spans="1:15" x14ac:dyDescent="0.25">
      <c r="A123" s="8">
        <f>'312'!A1</f>
        <v>312</v>
      </c>
      <c r="B123" s="7">
        <f>'312'!B3</f>
        <v>1.5837890865100101E-5</v>
      </c>
      <c r="F123" s="8">
        <f>'312'!M3</f>
        <v>1</v>
      </c>
      <c r="G123" s="7">
        <f>'312'!N3</f>
        <v>7</v>
      </c>
      <c r="H123" s="65">
        <f>'312'!O3</f>
        <v>7</v>
      </c>
      <c r="I123" s="9">
        <f>'312'!P3</f>
        <v>14</v>
      </c>
      <c r="J123" s="7">
        <f>'312'!Q3</f>
        <v>28.603631076253201</v>
      </c>
      <c r="K123" s="65">
        <f>'312'!R3</f>
        <v>6.4197640461983993E-2</v>
      </c>
      <c r="L123" s="9">
        <f>'312'!S3</f>
        <v>28.667828716715185</v>
      </c>
      <c r="M123" s="7">
        <f>'312'!T3</f>
        <v>11.853364649938733</v>
      </c>
      <c r="N123" s="65">
        <f>'312'!U3</f>
        <v>-73.387846121076777</v>
      </c>
      <c r="O123" s="9">
        <f>'312'!V3</f>
        <v>12.034054992894127</v>
      </c>
    </row>
    <row r="124" spans="1:15" x14ac:dyDescent="0.25">
      <c r="A124" s="8">
        <f>'312'!A1</f>
        <v>312</v>
      </c>
      <c r="C124" s="65">
        <f>'312'!C4</f>
        <v>200624694</v>
      </c>
      <c r="F124" s="8">
        <f>'312'!M4</f>
        <v>1</v>
      </c>
      <c r="G124" s="7">
        <f>'312'!N4</f>
        <v>7</v>
      </c>
      <c r="H124" s="65">
        <f>'312'!O4</f>
        <v>7</v>
      </c>
      <c r="I124" s="9">
        <f>'312'!P4</f>
        <v>14</v>
      </c>
      <c r="J124" s="7">
        <f>'312'!Q4</f>
        <v>107.36990371304201</v>
      </c>
      <c r="K124" s="65">
        <f>'312'!R4</f>
        <v>0.163926460333775</v>
      </c>
      <c r="L124" s="9">
        <f>'312'!S4</f>
        <v>107.53383017337578</v>
      </c>
      <c r="M124" s="7">
        <f>'312'!T4</f>
        <v>21.112588373292549</v>
      </c>
      <c r="N124" s="65">
        <f>'312'!U4</f>
        <v>-60.263525715147736</v>
      </c>
      <c r="O124" s="9">
        <f>'312'!V4</f>
        <v>30.542474348251375</v>
      </c>
    </row>
    <row r="125" spans="1:15" x14ac:dyDescent="0.25">
      <c r="A125" s="8">
        <f>'312'!A1</f>
        <v>312</v>
      </c>
      <c r="D125" s="65">
        <f>'312'!D5</f>
        <v>6.7656246103596097E-3</v>
      </c>
      <c r="F125" s="8">
        <f>'312'!M5</f>
        <v>1</v>
      </c>
      <c r="G125" s="7">
        <f>'312'!N5</f>
        <v>7</v>
      </c>
      <c r="H125" s="65">
        <f>'312'!O5</f>
        <v>7</v>
      </c>
      <c r="I125" s="9">
        <f>'312'!P5</f>
        <v>14</v>
      </c>
      <c r="J125" s="7">
        <f>'312'!Q5</f>
        <v>24.404075717230501</v>
      </c>
      <c r="K125" s="65">
        <f>'312'!R5</f>
        <v>6.3036813546935203E-2</v>
      </c>
      <c r="L125" s="9">
        <f>'312'!S5</f>
        <v>24.467112530777438</v>
      </c>
      <c r="M125" s="7">
        <f>'312'!T5</f>
        <v>10.741880048202223</v>
      </c>
      <c r="N125" s="65">
        <f>'312'!U5</f>
        <v>-73.643311951932674</v>
      </c>
      <c r="O125" s="9">
        <f>'312'!V5</f>
        <v>9.815815566997717</v>
      </c>
    </row>
    <row r="126" spans="1:15" x14ac:dyDescent="0.25">
      <c r="A126" s="8">
        <f>'312'!A1</f>
        <v>312</v>
      </c>
      <c r="E126" s="9">
        <f>'312'!E6</f>
        <v>3.7599498736133401</v>
      </c>
      <c r="F126" s="8">
        <f>'312'!M6</f>
        <v>1</v>
      </c>
      <c r="G126" s="7">
        <f>'312'!N6</f>
        <v>7</v>
      </c>
      <c r="H126" s="65">
        <f>'312'!O6</f>
        <v>7</v>
      </c>
      <c r="I126" s="9">
        <f>'312'!P6</f>
        <v>14</v>
      </c>
      <c r="J126" s="7">
        <f>'312'!Q6</f>
        <v>100.09492537720899</v>
      </c>
      <c r="K126" s="65">
        <f>'312'!R6</f>
        <v>0.50649532643460593</v>
      </c>
      <c r="L126" s="9">
        <f>'312'!S6</f>
        <v>100.6014207036436</v>
      </c>
      <c r="M126" s="7">
        <f>'312'!T6</f>
        <v>20.621461883138952</v>
      </c>
      <c r="N126" s="65">
        <f>'312'!U6</f>
        <v>-44.470165169801923</v>
      </c>
      <c r="O126" s="9">
        <f>'312'!V6</f>
        <v>29.609526703545942</v>
      </c>
    </row>
    <row r="127" spans="1:15" x14ac:dyDescent="0.25">
      <c r="A127" s="8">
        <f>'312'!A1</f>
        <v>312</v>
      </c>
      <c r="B127" s="7">
        <f>'312'!B7</f>
        <v>2.6703687118996099E-5</v>
      </c>
      <c r="C127" s="65">
        <f>'312'!C7</f>
        <v>214600229</v>
      </c>
      <c r="F127" s="8">
        <f>'312'!M7</f>
        <v>2</v>
      </c>
      <c r="G127" s="7">
        <f>'312'!N7</f>
        <v>7</v>
      </c>
      <c r="H127" s="65">
        <f>'312'!O7</f>
        <v>7</v>
      </c>
      <c r="I127" s="9">
        <f>'312'!P7</f>
        <v>14</v>
      </c>
      <c r="J127" s="7">
        <f>'312'!Q7</f>
        <v>27.9094381702871</v>
      </c>
      <c r="K127" s="65">
        <f>'312'!R7</f>
        <v>0.14211686884474201</v>
      </c>
      <c r="L127" s="9">
        <f>'312'!S7</f>
        <v>28.051555039131841</v>
      </c>
      <c r="M127" s="7">
        <f>'312'!T7</f>
        <v>13.681383377677774</v>
      </c>
      <c r="N127" s="65">
        <f>'312'!U7</f>
        <v>-60.262280172412218</v>
      </c>
      <c r="O127" s="9">
        <f>'312'!V7</f>
        <v>13.729814345048398</v>
      </c>
    </row>
    <row r="128" spans="1:15" x14ac:dyDescent="0.25">
      <c r="A128" s="8">
        <f>'312'!A1</f>
        <v>312</v>
      </c>
      <c r="B128" s="7">
        <f>'312'!B8</f>
        <v>1.17740497857242E-4</v>
      </c>
      <c r="D128" s="65">
        <f>'312'!D8</f>
        <v>5.13140401276447E-3</v>
      </c>
      <c r="F128" s="8">
        <f>'312'!M8</f>
        <v>2</v>
      </c>
      <c r="G128" s="7">
        <f>'312'!N8</f>
        <v>7</v>
      </c>
      <c r="H128" s="65">
        <f>'312'!O8</f>
        <v>7</v>
      </c>
      <c r="I128" s="9">
        <f>'312'!P8</f>
        <v>14</v>
      </c>
      <c r="J128" s="7">
        <f>'312'!Q8</f>
        <v>24.5240779903353</v>
      </c>
      <c r="K128" s="65">
        <f>'312'!R8</f>
        <v>6.3013438240435302E-2</v>
      </c>
      <c r="L128" s="9">
        <f>'312'!S8</f>
        <v>24.587091428575736</v>
      </c>
      <c r="M128" s="7">
        <f>'312'!T8</f>
        <v>12.776216827026607</v>
      </c>
      <c r="N128" s="65">
        <f>'312'!U8</f>
        <v>-71.648504393678877</v>
      </c>
      <c r="O128" s="9">
        <f>'312'!V8</f>
        <v>11.884299316932573</v>
      </c>
    </row>
    <row r="129" spans="1:15" x14ac:dyDescent="0.25">
      <c r="A129" s="8">
        <f>'312'!A1</f>
        <v>312</v>
      </c>
      <c r="B129" s="7">
        <f>'312'!B9</f>
        <v>3.6107747973771001</v>
      </c>
      <c r="E129" s="9">
        <f>'312'!E9</f>
        <v>39.271443733578103</v>
      </c>
      <c r="F129" s="8">
        <f>'312'!M9</f>
        <v>2</v>
      </c>
      <c r="G129" s="7">
        <f>'312'!N9</f>
        <v>7</v>
      </c>
      <c r="H129" s="65">
        <f>'312'!O9</f>
        <v>7</v>
      </c>
      <c r="I129" s="9">
        <f>'312'!P9</f>
        <v>14</v>
      </c>
      <c r="J129" s="7">
        <f>'312'!Q9</f>
        <v>16.0818175222626</v>
      </c>
      <c r="K129" s="65">
        <f>'312'!R9</f>
        <v>0.11308775506152299</v>
      </c>
      <c r="L129" s="9">
        <f>'312'!S9</f>
        <v>16.194905277324125</v>
      </c>
      <c r="M129" s="7">
        <f>'312'!T9</f>
        <v>9.8224539680968785</v>
      </c>
      <c r="N129" s="65">
        <f>'312'!U9</f>
        <v>-63.461078969380949</v>
      </c>
      <c r="O129" s="9">
        <f>'312'!V9</f>
        <v>6.0389512374974448</v>
      </c>
    </row>
    <row r="130" spans="1:15" x14ac:dyDescent="0.25">
      <c r="A130" s="8">
        <f>'312'!A1</f>
        <v>312</v>
      </c>
      <c r="C130" s="80"/>
      <c r="E130" s="81"/>
      <c r="F130" s="8">
        <f>'312'!M10</f>
        <v>2</v>
      </c>
      <c r="G130" s="7">
        <f>'312'!N10</f>
        <v>7</v>
      </c>
      <c r="H130" s="65">
        <f>'312'!O10</f>
        <v>7</v>
      </c>
      <c r="I130" s="9">
        <f>'312'!P10</f>
        <v>14</v>
      </c>
      <c r="J130" s="84">
        <f>'312'!Q10</f>
        <v>0</v>
      </c>
      <c r="K130" s="80">
        <f>'312'!R10</f>
        <v>0</v>
      </c>
      <c r="L130" s="9">
        <f>'312'!S10</f>
        <v>0</v>
      </c>
      <c r="M130" s="7" t="e">
        <f>'312'!T10</f>
        <v>#NUM!</v>
      </c>
      <c r="N130" s="65" t="e">
        <f>'312'!U10</f>
        <v>#NUM!</v>
      </c>
      <c r="O130" s="9" t="e">
        <f>'312'!V10</f>
        <v>#NUM!</v>
      </c>
    </row>
    <row r="131" spans="1:15" x14ac:dyDescent="0.25">
      <c r="A131" s="8">
        <f>'312'!A1</f>
        <v>312</v>
      </c>
      <c r="D131" s="65">
        <f>'312'!D11</f>
        <v>1.4881824300000001E-2</v>
      </c>
      <c r="E131" s="9">
        <f>'312'!E11</f>
        <v>36.084031500000002</v>
      </c>
      <c r="F131" s="8">
        <f>'312'!M11</f>
        <v>2</v>
      </c>
      <c r="G131" s="7">
        <f>'312'!N11</f>
        <v>7</v>
      </c>
      <c r="H131" s="65">
        <f>'312'!O11</f>
        <v>7</v>
      </c>
      <c r="I131" s="9">
        <f>'312'!P11</f>
        <v>14</v>
      </c>
      <c r="J131" s="7">
        <f>'312'!Q11</f>
        <v>17.799097857456999</v>
      </c>
      <c r="K131" s="65">
        <f>'312'!R11</f>
        <v>0.113105757953696</v>
      </c>
      <c r="L131" s="9">
        <f>'312'!S11</f>
        <v>17.912203615410697</v>
      </c>
      <c r="M131" s="7">
        <f>'312'!T11</f>
        <v>10.532663373551031</v>
      </c>
      <c r="N131" s="65">
        <f>'312'!U11</f>
        <v>-63.458850430749635</v>
      </c>
      <c r="O131" s="9">
        <f>'312'!V11</f>
        <v>7.4499488402189336</v>
      </c>
    </row>
    <row r="132" spans="1:15" x14ac:dyDescent="0.25">
      <c r="A132" s="8">
        <f>'312'!A1</f>
        <v>312</v>
      </c>
      <c r="B132" s="7">
        <f>'312'!B12</f>
        <v>2.1119178799999999E-5</v>
      </c>
      <c r="C132" s="65">
        <f>'312'!C12</f>
        <v>972268008</v>
      </c>
      <c r="E132" s="9">
        <f>'312'!E12</f>
        <v>55.261381399999998</v>
      </c>
      <c r="F132" s="8">
        <f>'312'!M12</f>
        <v>3</v>
      </c>
      <c r="G132" s="7">
        <f>'312'!N12</f>
        <v>7</v>
      </c>
      <c r="H132" s="65">
        <f>'312'!O12</f>
        <v>7</v>
      </c>
      <c r="I132" s="9">
        <f>'312'!P12</f>
        <v>14</v>
      </c>
      <c r="J132" s="7">
        <f>'312'!Q12</f>
        <v>13.8571382010782</v>
      </c>
      <c r="K132" s="65">
        <f>'312'!R12</f>
        <v>0.17300871006613799</v>
      </c>
      <c r="L132" s="9">
        <f>'312'!S12</f>
        <v>14.030146911144339</v>
      </c>
      <c r="M132" s="7">
        <f>'312'!T12</f>
        <v>10.780232410716236</v>
      </c>
      <c r="N132" s="65">
        <f>'312'!U12</f>
        <v>-55.508589354294386</v>
      </c>
      <c r="O132" s="9">
        <f>'312'!V12</f>
        <v>6.0301144992279294</v>
      </c>
    </row>
    <row r="133" spans="1:15" x14ac:dyDescent="0.25">
      <c r="A133" s="8">
        <f>'312'!A1</f>
        <v>312</v>
      </c>
      <c r="B133" s="7">
        <f>'312'!B13</f>
        <v>8.8358803400000007E-5</v>
      </c>
      <c r="D133" s="65">
        <f>'312'!D13</f>
        <v>8.8378878100000002E-3</v>
      </c>
      <c r="E133" s="9">
        <f>'312'!E13</f>
        <v>15.854540399999999</v>
      </c>
      <c r="F133" s="8">
        <f>'312'!M13</f>
        <v>3</v>
      </c>
      <c r="G133" s="7">
        <f>'312'!N13</f>
        <v>7</v>
      </c>
      <c r="H133" s="65">
        <f>'312'!O13</f>
        <v>7</v>
      </c>
      <c r="I133" s="9">
        <f>'312'!P13</f>
        <v>14</v>
      </c>
      <c r="J133" s="7">
        <f>'312'!Q13</f>
        <v>19.172763738388898</v>
      </c>
      <c r="K133" s="65">
        <f>'312'!R13</f>
        <v>7.0880229116372595E-2</v>
      </c>
      <c r="L133" s="9">
        <f>'312'!S13</f>
        <v>19.243643967505271</v>
      </c>
      <c r="M133" s="7">
        <f>'312'!T13</f>
        <v>13.053063973088605</v>
      </c>
      <c r="N133" s="65">
        <f>'312'!U13</f>
        <v>-68.001494977918583</v>
      </c>
      <c r="O133" s="9">
        <f>'312'!V13</f>
        <v>10.453728903256348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50F-8696-4B61-A76C-0C678A370B70}">
  <dimension ref="H10:R76"/>
  <sheetViews>
    <sheetView topLeftCell="A4" zoomScale="70" zoomScaleNormal="70" workbookViewId="0">
      <selection activeCell="G32" sqref="G32"/>
    </sheetView>
  </sheetViews>
  <sheetFormatPr defaultRowHeight="15" x14ac:dyDescent="0.25"/>
  <cols>
    <col min="8" max="18" width="5.5703125" customWidth="1"/>
  </cols>
  <sheetData>
    <row r="10" spans="8:18" x14ac:dyDescent="0.25">
      <c r="H10" t="s">
        <v>12</v>
      </c>
      <c r="I10" t="s">
        <v>11</v>
      </c>
      <c r="J10" s="53" t="s">
        <v>30</v>
      </c>
      <c r="K10" t="s">
        <v>10</v>
      </c>
      <c r="L10" s="53" t="s">
        <v>13</v>
      </c>
      <c r="M10" t="s">
        <v>31</v>
      </c>
      <c r="N10" s="53" t="s">
        <v>9</v>
      </c>
      <c r="O10" t="s">
        <v>28</v>
      </c>
      <c r="P10" t="s">
        <v>29</v>
      </c>
      <c r="Q10" t="s">
        <v>32</v>
      </c>
      <c r="R10" t="s">
        <v>33</v>
      </c>
    </row>
    <row r="11" spans="8:18" x14ac:dyDescent="0.25">
      <c r="H11" s="54"/>
    </row>
    <row r="12" spans="8:18" x14ac:dyDescent="0.25">
      <c r="I12" s="54"/>
    </row>
    <row r="13" spans="8:18" x14ac:dyDescent="0.25">
      <c r="J13" s="54"/>
    </row>
    <row r="14" spans="8:18" x14ac:dyDescent="0.25">
      <c r="K14" s="54"/>
    </row>
    <row r="15" spans="8:18" x14ac:dyDescent="0.25">
      <c r="L15" s="54"/>
    </row>
    <row r="16" spans="8:18" x14ac:dyDescent="0.25">
      <c r="M16" s="54"/>
    </row>
    <row r="17" spans="8:18" x14ac:dyDescent="0.25">
      <c r="N17" s="54"/>
    </row>
    <row r="18" spans="8:18" x14ac:dyDescent="0.25">
      <c r="O18" s="54"/>
    </row>
    <row r="19" spans="8:18" x14ac:dyDescent="0.25">
      <c r="P19" s="54"/>
    </row>
    <row r="20" spans="8:18" x14ac:dyDescent="0.25">
      <c r="Q20" s="54"/>
    </row>
    <row r="21" spans="8:18" x14ac:dyDescent="0.25">
      <c r="H21" s="54"/>
      <c r="I21" s="54"/>
      <c r="R21" s="54"/>
    </row>
    <row r="22" spans="8:18" x14ac:dyDescent="0.25">
      <c r="H22" s="54"/>
      <c r="J22" s="54"/>
    </row>
    <row r="23" spans="8:18" x14ac:dyDescent="0.25">
      <c r="H23" s="54"/>
      <c r="K23" s="54"/>
    </row>
    <row r="24" spans="8:18" x14ac:dyDescent="0.25">
      <c r="H24" s="54"/>
      <c r="L24" s="54"/>
    </row>
    <row r="25" spans="8:18" x14ac:dyDescent="0.25">
      <c r="H25" s="54"/>
      <c r="M25" s="54"/>
    </row>
    <row r="26" spans="8:18" x14ac:dyDescent="0.25">
      <c r="H26" s="54"/>
      <c r="N26" s="54"/>
    </row>
    <row r="27" spans="8:18" x14ac:dyDescent="0.25">
      <c r="H27" s="54"/>
      <c r="O27" s="54"/>
    </row>
    <row r="28" spans="8:18" x14ac:dyDescent="0.25">
      <c r="H28" s="54"/>
      <c r="P28" s="54"/>
    </row>
    <row r="29" spans="8:18" x14ac:dyDescent="0.25">
      <c r="H29" s="54"/>
      <c r="Q29" s="54"/>
    </row>
    <row r="30" spans="8:18" x14ac:dyDescent="0.25">
      <c r="H30" s="54"/>
      <c r="R30" s="54"/>
    </row>
    <row r="31" spans="8:18" x14ac:dyDescent="0.25">
      <c r="I31" s="54"/>
      <c r="J31" s="54"/>
    </row>
    <row r="32" spans="8:18" x14ac:dyDescent="0.25">
      <c r="I32" s="54"/>
      <c r="K32" s="54"/>
    </row>
    <row r="33" spans="9:18" x14ac:dyDescent="0.25">
      <c r="I33" s="54"/>
      <c r="L33" s="54"/>
    </row>
    <row r="34" spans="9:18" x14ac:dyDescent="0.25">
      <c r="I34" s="54"/>
      <c r="M34" s="54"/>
    </row>
    <row r="35" spans="9:18" x14ac:dyDescent="0.25">
      <c r="I35" s="54"/>
      <c r="N35" s="54"/>
    </row>
    <row r="36" spans="9:18" x14ac:dyDescent="0.25">
      <c r="I36" s="54"/>
      <c r="O36" s="54"/>
    </row>
    <row r="37" spans="9:18" x14ac:dyDescent="0.25">
      <c r="I37" s="54"/>
      <c r="P37" s="54"/>
    </row>
    <row r="38" spans="9:18" x14ac:dyDescent="0.25">
      <c r="I38" s="54"/>
      <c r="Q38" s="54"/>
    </row>
    <row r="39" spans="9:18" x14ac:dyDescent="0.25">
      <c r="I39" s="54"/>
      <c r="R39" s="54"/>
    </row>
    <row r="40" spans="9:18" x14ac:dyDescent="0.25">
      <c r="J40" s="54"/>
      <c r="K40" s="54"/>
    </row>
    <row r="41" spans="9:18" x14ac:dyDescent="0.25">
      <c r="J41" s="54"/>
      <c r="L41" s="54"/>
    </row>
    <row r="42" spans="9:18" x14ac:dyDescent="0.25">
      <c r="J42" s="54"/>
      <c r="M42" s="54"/>
    </row>
    <row r="43" spans="9:18" x14ac:dyDescent="0.25">
      <c r="J43" s="54"/>
      <c r="N43" s="54"/>
    </row>
    <row r="44" spans="9:18" x14ac:dyDescent="0.25">
      <c r="J44" s="54"/>
      <c r="O44" s="54"/>
    </row>
    <row r="45" spans="9:18" x14ac:dyDescent="0.25">
      <c r="J45" s="54"/>
      <c r="P45" s="54"/>
    </row>
    <row r="46" spans="9:18" x14ac:dyDescent="0.25">
      <c r="J46" s="54"/>
      <c r="Q46" s="54"/>
    </row>
    <row r="47" spans="9:18" x14ac:dyDescent="0.25">
      <c r="J47" s="54"/>
      <c r="R47" s="54"/>
    </row>
    <row r="48" spans="9:18" x14ac:dyDescent="0.25">
      <c r="K48" s="54"/>
      <c r="L48" s="54"/>
    </row>
    <row r="49" spans="11:18" x14ac:dyDescent="0.25">
      <c r="K49" s="54"/>
      <c r="M49" s="54"/>
    </row>
    <row r="50" spans="11:18" x14ac:dyDescent="0.25">
      <c r="K50" s="54"/>
      <c r="N50" s="54"/>
    </row>
    <row r="51" spans="11:18" x14ac:dyDescent="0.25">
      <c r="K51" s="54"/>
      <c r="O51" s="54"/>
    </row>
    <row r="52" spans="11:18" x14ac:dyDescent="0.25">
      <c r="K52" s="54"/>
      <c r="P52" s="54"/>
    </row>
    <row r="53" spans="11:18" x14ac:dyDescent="0.25">
      <c r="K53" s="54"/>
      <c r="Q53" s="54"/>
    </row>
    <row r="54" spans="11:18" x14ac:dyDescent="0.25">
      <c r="K54" s="54"/>
      <c r="R54" s="54"/>
    </row>
    <row r="55" spans="11:18" x14ac:dyDescent="0.25">
      <c r="L55" s="54"/>
      <c r="M55" s="54"/>
    </row>
    <row r="56" spans="11:18" x14ac:dyDescent="0.25">
      <c r="L56" s="54"/>
      <c r="N56" s="54"/>
    </row>
    <row r="57" spans="11:18" x14ac:dyDescent="0.25">
      <c r="L57" s="54"/>
      <c r="O57" s="54"/>
    </row>
    <row r="58" spans="11:18" x14ac:dyDescent="0.25">
      <c r="L58" s="54"/>
      <c r="P58" s="54"/>
    </row>
    <row r="59" spans="11:18" x14ac:dyDescent="0.25">
      <c r="L59" s="54"/>
      <c r="Q59" s="54"/>
    </row>
    <row r="60" spans="11:18" x14ac:dyDescent="0.25">
      <c r="L60" s="54"/>
      <c r="R60" s="54"/>
    </row>
    <row r="61" spans="11:18" x14ac:dyDescent="0.25">
      <c r="M61" s="54"/>
      <c r="N61" s="54"/>
    </row>
    <row r="62" spans="11:18" x14ac:dyDescent="0.25">
      <c r="M62" s="54"/>
      <c r="O62" s="54"/>
    </row>
    <row r="63" spans="11:18" x14ac:dyDescent="0.25">
      <c r="M63" s="54"/>
      <c r="P63" s="54"/>
    </row>
    <row r="64" spans="11:18" x14ac:dyDescent="0.25">
      <c r="M64" s="54"/>
      <c r="Q64" s="54"/>
    </row>
    <row r="65" spans="8:18" x14ac:dyDescent="0.25">
      <c r="M65" s="54"/>
      <c r="R65" s="54"/>
    </row>
    <row r="66" spans="8:18" x14ac:dyDescent="0.25">
      <c r="N66" s="54"/>
      <c r="O66" s="54"/>
    </row>
    <row r="67" spans="8:18" x14ac:dyDescent="0.25">
      <c r="N67" s="54"/>
      <c r="P67" s="54"/>
    </row>
    <row r="68" spans="8:18" x14ac:dyDescent="0.25">
      <c r="N68" s="54"/>
      <c r="Q68" s="54"/>
    </row>
    <row r="69" spans="8:18" x14ac:dyDescent="0.25">
      <c r="N69" s="54"/>
      <c r="R69" s="54"/>
    </row>
    <row r="70" spans="8:18" x14ac:dyDescent="0.25">
      <c r="O70" s="54"/>
      <c r="P70" s="54"/>
    </row>
    <row r="71" spans="8:18" x14ac:dyDescent="0.25">
      <c r="O71" s="54"/>
      <c r="Q71" s="54"/>
    </row>
    <row r="72" spans="8:18" x14ac:dyDescent="0.25">
      <c r="O72" s="54"/>
      <c r="R72" s="54"/>
    </row>
    <row r="73" spans="8:18" x14ac:dyDescent="0.25">
      <c r="P73" s="54"/>
      <c r="Q73" s="54"/>
    </row>
    <row r="74" spans="8:18" x14ac:dyDescent="0.25">
      <c r="P74" s="54"/>
      <c r="R74" s="54"/>
    </row>
    <row r="75" spans="8:18" x14ac:dyDescent="0.25">
      <c r="Q75" s="54"/>
      <c r="R75" s="54"/>
    </row>
    <row r="76" spans="8:18" x14ac:dyDescent="0.25">
      <c r="H76" t="s">
        <v>12</v>
      </c>
      <c r="I76" t="s">
        <v>11</v>
      </c>
      <c r="J76" s="53" t="s">
        <v>30</v>
      </c>
      <c r="K76" t="s">
        <v>10</v>
      </c>
      <c r="L76" s="53" t="s">
        <v>13</v>
      </c>
      <c r="M76" t="s">
        <v>31</v>
      </c>
      <c r="N76" s="53" t="s">
        <v>9</v>
      </c>
      <c r="O76" t="s">
        <v>28</v>
      </c>
      <c r="P76" t="s">
        <v>29</v>
      </c>
      <c r="Q76" t="s">
        <v>32</v>
      </c>
      <c r="R76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KSE3AZRJTA6TS4KSLVEZ22ZURPTPXCPK:ms-officescript%3A%2F%2Fonedrive_business_sharinglink%2Fu!aHR0cHM6Ly9saXZldXRrLW15LnNoYXJlcG9pbnQuY29tLzp1Oi9nL3BlcnNvbmFsL2p3ZWF2ZTQ5X3V0aHNjX2VkdS9FU21ZUFRseFVsMUpuV3MwaS1iN2llb0JUOW15eW1Obzg1RXNPbWk5eUtzY1Z3"/>
</scriptIds>
</file>

<file path=customXml/itemProps1.xml><?xml version="1.0" encoding="utf-8"?>
<ds:datastoreItem xmlns:ds="http://schemas.openxmlformats.org/officeDocument/2006/customXml" ds:itemID="{16F49A5E-B0F7-4C2D-B514-508244481D4A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103</vt:lpstr>
      <vt:lpstr>107</vt:lpstr>
      <vt:lpstr>110</vt:lpstr>
      <vt:lpstr>111</vt:lpstr>
      <vt:lpstr>112</vt:lpstr>
      <vt:lpstr>204</vt:lpstr>
      <vt:lpstr>207</vt:lpstr>
      <vt:lpstr>301</vt:lpstr>
      <vt:lpstr>302</vt:lpstr>
      <vt:lpstr>307</vt:lpstr>
      <vt:lpstr>308</vt:lpstr>
      <vt:lpstr>312</vt:lpstr>
      <vt:lpstr>MP</vt:lpstr>
      <vt:lpstr>Viral Dynamics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Weaver, Jordan J</cp:lastModifiedBy>
  <dcterms:created xsi:type="dcterms:W3CDTF">2024-08-06T16:20:59Z</dcterms:created>
  <dcterms:modified xsi:type="dcterms:W3CDTF">2024-08-12T22:36:07Z</dcterms:modified>
</cp:coreProperties>
</file>