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MM\3. Troisieme annee\PIST\Projet 2020-2021\Composants\HC05\"/>
    </mc:Choice>
  </mc:AlternateContent>
  <xr:revisionPtr revIDLastSave="0" documentId="13_ncr:1_{0D06A2C5-DB3A-4799-BD3A-E365641A608D}" xr6:coauthVersionLast="46" xr6:coauthVersionMax="46" xr10:uidLastSave="{00000000-0000-0000-0000-000000000000}"/>
  <bookViews>
    <workbookView xWindow="-120" yWindow="-120" windowWidth="29040" windowHeight="15840" activeTab="2" xr2:uid="{1EBB042C-7660-4E6B-9C33-165779531492}"/>
  </bookViews>
  <sheets>
    <sheet name="Explications" sheetId="3" r:id="rId1"/>
    <sheet name="Read_ms()" sheetId="1" r:id="rId2"/>
    <sheet name="read_high_resolution_us()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C6" i="1"/>
  <c r="C7" i="1"/>
  <c r="C8" i="1"/>
  <c r="C9" i="1"/>
  <c r="C11" i="1"/>
  <c r="C12" i="1"/>
  <c r="C13" i="1"/>
  <c r="C14" i="1"/>
  <c r="C15" i="1"/>
  <c r="C16" i="1"/>
  <c r="C3" i="1"/>
  <c r="C4" i="1"/>
  <c r="C10" i="1"/>
  <c r="C2" i="1"/>
  <c r="C17" i="1"/>
  <c r="C18" i="1"/>
  <c r="C5" i="1"/>
  <c r="C2" i="2"/>
  <c r="C4" i="2"/>
  <c r="C5" i="2"/>
  <c r="C6" i="2"/>
  <c r="C7" i="2"/>
  <c r="C9" i="2"/>
  <c r="C10" i="2"/>
  <c r="C11" i="2"/>
  <c r="C16" i="2"/>
  <c r="C18" i="2"/>
  <c r="D18" i="2" s="1"/>
  <c r="C17" i="2"/>
  <c r="D17" i="2" s="1"/>
  <c r="C15" i="2"/>
  <c r="C14" i="2"/>
  <c r="C13" i="2"/>
  <c r="C12" i="2"/>
  <c r="C3" i="2"/>
  <c r="C8" i="2"/>
  <c r="G4" i="1" l="1"/>
  <c r="D3" i="1" s="1"/>
  <c r="F4" i="2"/>
  <c r="D3" i="2" s="1"/>
  <c r="D18" i="1" l="1"/>
  <c r="D17" i="1"/>
  <c r="D2" i="1"/>
  <c r="D10" i="1"/>
  <c r="D4" i="1"/>
  <c r="D5" i="1"/>
  <c r="D16" i="1"/>
  <c r="D11" i="1"/>
  <c r="D8" i="1"/>
  <c r="D12" i="1"/>
  <c r="D13" i="1"/>
  <c r="D14" i="1"/>
  <c r="D6" i="1"/>
  <c r="D7" i="1"/>
  <c r="D15" i="1"/>
  <c r="D9" i="1"/>
  <c r="D15" i="2"/>
  <c r="D14" i="2"/>
  <c r="D13" i="2"/>
  <c r="D12" i="2"/>
  <c r="D5" i="2"/>
  <c r="D7" i="2"/>
  <c r="D9" i="2"/>
  <c r="D2" i="2"/>
  <c r="D6" i="2"/>
  <c r="D10" i="2"/>
  <c r="D11" i="2"/>
  <c r="D16" i="2"/>
  <c r="D4" i="2"/>
  <c r="D8" i="2"/>
  <c r="G5" i="1" l="1"/>
</calcChain>
</file>

<file path=xl/sharedStrings.xml><?xml version="1.0" encoding="utf-8"?>
<sst xmlns="http://schemas.openxmlformats.org/spreadsheetml/2006/main" count="13" uniqueCount="11">
  <si>
    <t>Tanguy</t>
  </si>
  <si>
    <t>Dorian</t>
  </si>
  <si>
    <t>Différence (ms)</t>
  </si>
  <si>
    <t>Moyenne</t>
  </si>
  <si>
    <t>Ecart à la moyenne</t>
  </si>
  <si>
    <t>Ecarts</t>
  </si>
  <si>
    <t>Lancement des timers simultané sur les 2 microcontrolleurs
Clic bouton sur le MC1 : Arrêt du timer MC1 + Envoi requête HC05 au MC2
Arrêt du timer MC2
Comparaison des deux temps d'arrêt</t>
  </si>
  <si>
    <t>Ecart max</t>
  </si>
  <si>
    <t>Compteur</t>
  </si>
  <si>
    <t>Bluetooth</t>
  </si>
  <si>
    <t>Plus gros écart à la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</si>
</sst>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'Read_ms()'!$A$2:$A$18</c:f>
              <c:numCache>
                <c:formatCode>General</c:formatCode>
                <c:ptCount val="17"/>
                <c:pt idx="0">
                  <c:v>480</c:v>
                </c:pt>
                <c:pt idx="1">
                  <c:v>1142</c:v>
                </c:pt>
                <c:pt idx="2">
                  <c:v>1190</c:v>
                </c:pt>
                <c:pt idx="3">
                  <c:v>3027</c:v>
                </c:pt>
                <c:pt idx="4">
                  <c:v>3284</c:v>
                </c:pt>
                <c:pt idx="5">
                  <c:v>3440</c:v>
                </c:pt>
                <c:pt idx="6">
                  <c:v>3811</c:v>
                </c:pt>
                <c:pt idx="7">
                  <c:v>3936</c:v>
                </c:pt>
                <c:pt idx="8">
                  <c:v>4764</c:v>
                </c:pt>
                <c:pt idx="9">
                  <c:v>5308</c:v>
                </c:pt>
                <c:pt idx="10">
                  <c:v>5783</c:v>
                </c:pt>
                <c:pt idx="11">
                  <c:v>6419</c:v>
                </c:pt>
                <c:pt idx="12">
                  <c:v>7453</c:v>
                </c:pt>
                <c:pt idx="13">
                  <c:v>7461</c:v>
                </c:pt>
                <c:pt idx="14">
                  <c:v>12547</c:v>
                </c:pt>
                <c:pt idx="15">
                  <c:v>18663</c:v>
                </c:pt>
                <c:pt idx="16">
                  <c:v>55905</c:v>
                </c:pt>
              </c:numCache>
            </c:numRef>
          </c:xVal>
          <c:yVal>
            <c:numRef>
              <c:f>'Read_ms()'!$C$2:$C$18</c:f>
              <c:numCache>
                <c:formatCode>General</c:formatCode>
                <c:ptCount val="17"/>
                <c:pt idx="0">
                  <c:v>162</c:v>
                </c:pt>
                <c:pt idx="1">
                  <c:v>159</c:v>
                </c:pt>
                <c:pt idx="2">
                  <c:v>172</c:v>
                </c:pt>
                <c:pt idx="3">
                  <c:v>170</c:v>
                </c:pt>
                <c:pt idx="4">
                  <c:v>173</c:v>
                </c:pt>
                <c:pt idx="5">
                  <c:v>180</c:v>
                </c:pt>
                <c:pt idx="6">
                  <c:v>168</c:v>
                </c:pt>
                <c:pt idx="7">
                  <c:v>170</c:v>
                </c:pt>
                <c:pt idx="8">
                  <c:v>180</c:v>
                </c:pt>
                <c:pt idx="9">
                  <c:v>169</c:v>
                </c:pt>
                <c:pt idx="10">
                  <c:v>174</c:v>
                </c:pt>
                <c:pt idx="11">
                  <c:v>186</c:v>
                </c:pt>
                <c:pt idx="12">
                  <c:v>176</c:v>
                </c:pt>
                <c:pt idx="13">
                  <c:v>177</c:v>
                </c:pt>
                <c:pt idx="14">
                  <c:v>201</c:v>
                </c:pt>
                <c:pt idx="15">
                  <c:v>169</c:v>
                </c:pt>
                <c:pt idx="16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0-4ADB-A349-D84E6D29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33104"/>
        <c:axId val="1149597200"/>
      </c:scatterChart>
      <c:valAx>
        <c:axId val="11512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9597200"/>
        <c:crosses val="autoZero"/>
        <c:crossBetween val="midCat"/>
      </c:valAx>
      <c:valAx>
        <c:axId val="11495972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2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'read_high_resolution_us()'!$C$1</c:f>
              <c:strCache>
                <c:ptCount val="1"/>
                <c:pt idx="0">
                  <c:v>Différence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'read_high_resolution_us()'!$A$2:$A$19</c:f>
              <c:numCache>
                <c:formatCode>General</c:formatCode>
                <c:ptCount val="18"/>
                <c:pt idx="0">
                  <c:v>1065795</c:v>
                </c:pt>
                <c:pt idx="1">
                  <c:v>1110636</c:v>
                </c:pt>
                <c:pt idx="2">
                  <c:v>2988052</c:v>
                </c:pt>
                <c:pt idx="3">
                  <c:v>3142866</c:v>
                </c:pt>
                <c:pt idx="4">
                  <c:v>3206598</c:v>
                </c:pt>
                <c:pt idx="5">
                  <c:v>3867165</c:v>
                </c:pt>
                <c:pt idx="6">
                  <c:v>5254229</c:v>
                </c:pt>
                <c:pt idx="7">
                  <c:v>6901390</c:v>
                </c:pt>
                <c:pt idx="8">
                  <c:v>8265705</c:v>
                </c:pt>
                <c:pt idx="9">
                  <c:v>9890622</c:v>
                </c:pt>
                <c:pt idx="10">
                  <c:v>33192833</c:v>
                </c:pt>
                <c:pt idx="11">
                  <c:v>80756059</c:v>
                </c:pt>
                <c:pt idx="12">
                  <c:v>121847537</c:v>
                </c:pt>
                <c:pt idx="13">
                  <c:v>181195067</c:v>
                </c:pt>
                <c:pt idx="14">
                  <c:v>238674820</c:v>
                </c:pt>
              </c:numCache>
            </c:numRef>
          </c:xVal>
          <c:yVal>
            <c:numRef>
              <c:f>'read_high_resolution_us()'!$C$2:$C$19</c:f>
              <c:numCache>
                <c:formatCode>General</c:formatCode>
                <c:ptCount val="18"/>
                <c:pt idx="0">
                  <c:v>170.35300000000001</c:v>
                </c:pt>
                <c:pt idx="1">
                  <c:v>178.864</c:v>
                </c:pt>
                <c:pt idx="2">
                  <c:v>167.31399999999999</c:v>
                </c:pt>
                <c:pt idx="3">
                  <c:v>188.23500000000001</c:v>
                </c:pt>
                <c:pt idx="4">
                  <c:v>178.17099999999999</c:v>
                </c:pt>
                <c:pt idx="5">
                  <c:v>164.63800000000001</c:v>
                </c:pt>
                <c:pt idx="6">
                  <c:v>181.203</c:v>
                </c:pt>
                <c:pt idx="7">
                  <c:v>172.11099999999999</c:v>
                </c:pt>
                <c:pt idx="8">
                  <c:v>170.881</c:v>
                </c:pt>
                <c:pt idx="9">
                  <c:v>184.334</c:v>
                </c:pt>
                <c:pt idx="10">
                  <c:v>159.59</c:v>
                </c:pt>
                <c:pt idx="11">
                  <c:v>176.804</c:v>
                </c:pt>
                <c:pt idx="12">
                  <c:v>170.798</c:v>
                </c:pt>
                <c:pt idx="13">
                  <c:v>189.357</c:v>
                </c:pt>
                <c:pt idx="14">
                  <c:v>166.334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3-4117-89B9-845BDB87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94848"/>
        <c:axId val="1144119744"/>
      </c:scatterChart>
      <c:valAx>
        <c:axId val="11451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4119744"/>
        <c:crosses val="autoZero"/>
        <c:crossBetween val="midCat"/>
      </c:valAx>
      <c:valAx>
        <c:axId val="1144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1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</xdr:row>
      <xdr:rowOff>166687</xdr:rowOff>
    </xdr:from>
    <xdr:to>
      <xdr:col>14</xdr:col>
      <xdr:colOff>242887</xdr:colOff>
      <xdr:row>16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1F7FA7B-3104-4B7C-904E-1C9399EF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3</xdr:row>
      <xdr:rowOff>71437</xdr:rowOff>
    </xdr:from>
    <xdr:to>
      <xdr:col>19</xdr:col>
      <xdr:colOff>209549</xdr:colOff>
      <xdr:row>30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8741E2-26B5-4878-8C5C-4D9E62C2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92DBE6-BD2D-49A0-91B9-4D361B7E783E}" name="Tableau13" displayName="Tableau13" ref="A1:D18" totalsRowShown="0" headerRowDxfId="11" dataDxfId="10">
  <autoFilter ref="A1:D18" xr:uid="{D1A3D73B-A8CD-410F-85DA-E4596E5B6E67}"/>
  <sortState xmlns:xlrd2="http://schemas.microsoft.com/office/spreadsheetml/2017/richdata2" ref="A2:D18">
    <sortCondition ref="A1:A18"/>
  </sortState>
  <tableColumns count="4">
    <tableColumn id="1" xr3:uid="{66EF2D0F-8A7A-4D70-812A-FA643C73C3A4}" name="Tanguy" dataDxfId="9"/>
    <tableColumn id="2" xr3:uid="{95253B57-60FC-42A2-A7E9-DA1EE3913964}" name="Dorian" dataDxfId="8"/>
    <tableColumn id="3" xr3:uid="{67D3E097-1E1D-45DB-A592-FAB271F05C81}" name="Différence (ms)" dataDxfId="7">
      <calculatedColumnFormula>IF(Tableau13[[#This Row],[Dorian]]&lt;&gt;"",(B2-A2),"")</calculatedColumnFormula>
    </tableColumn>
    <tableColumn id="4" xr3:uid="{6F1C65B2-2944-4240-AC3E-7EA3522022EE}" name="Ecarts" dataDxfId="6">
      <calculatedColumnFormula>IF(Tableau13[[#This Row],[Différence (ms)]]&lt;&gt;"",ABS(Tableau13[[#This Row],[Différence (ms)]]-$G$4),"")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E9FCD-FCAC-4B0D-AE2F-004626E0D546}" name="Tableau1" displayName="Tableau1" ref="A1:D18" totalsRowShown="0" headerRowDxfId="5" dataDxfId="4">
  <autoFilter ref="A1:D18" xr:uid="{CD104BF4-3613-40E9-898D-7C445F885593}"/>
  <sortState xmlns:xlrd2="http://schemas.microsoft.com/office/spreadsheetml/2017/richdata2" ref="A2:D18">
    <sortCondition ref="A1:A18"/>
  </sortState>
  <tableColumns count="4">
    <tableColumn id="1" xr3:uid="{15E68168-34BA-489F-89C5-4B3D883F055E}" name="Compteur" dataDxfId="3"/>
    <tableColumn id="2" xr3:uid="{DF25EF60-C228-4977-AC86-ED6A23CEE293}" name="Bluetooth" dataDxfId="2"/>
    <tableColumn id="3" xr3:uid="{2A24BB2A-3E10-4B73-B7FD-1350AFFF58B0}" name="Différence (ms)" dataDxfId="1">
      <calculatedColumnFormula>(B2-A2)/1000</calculatedColumnFormula>
    </tableColumn>
    <tableColumn id="4" xr3:uid="{8E54EA5C-088C-4806-BA43-3F11AA95CC33}" name="Ecart à la moyenne" dataDxfId="0">
      <calculatedColumnFormula>IF(Tableau1[[#This Row],[Différence (ms)]]&lt;&gt;"",Tableau1[[#This Row],[Différence (ms)]]-$F$4,"")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D5A9-62BF-4DD0-8AFE-99247A7B1E19}">
  <dimension ref="A1:P21"/>
  <sheetViews>
    <sheetView workbookViewId="0">
      <selection activeCell="A22" sqref="A22"/>
    </sheetView>
  </sheetViews>
  <sheetFormatPr baseColWidth="10" defaultRowHeight="15" x14ac:dyDescent="0.25"/>
  <cols>
    <col min="1" max="1" width="11.42578125" customWidth="1"/>
  </cols>
  <sheetData>
    <row r="1" spans="1:16" x14ac:dyDescent="0.25">
      <c r="A1" s="2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</sheetData>
  <mergeCells count="1">
    <mergeCell ref="A1:P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6B87-19D9-47A6-BC83-14C189A36664}">
  <dimension ref="A1:G18"/>
  <sheetViews>
    <sheetView workbookViewId="0">
      <selection activeCell="L20" sqref="L20"/>
    </sheetView>
  </sheetViews>
  <sheetFormatPr baseColWidth="10" defaultRowHeight="15" x14ac:dyDescent="0.25"/>
  <cols>
    <col min="1" max="1" width="9.42578125" style="1" customWidth="1"/>
    <col min="2" max="2" width="9" style="1" bestFit="1" customWidth="1"/>
    <col min="3" max="3" width="17" style="1" customWidth="1"/>
    <col min="4" max="4" width="15.28515625" style="1" customWidth="1"/>
    <col min="5" max="16384" width="11.425781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7" x14ac:dyDescent="0.25">
      <c r="A2" s="1">
        <v>480</v>
      </c>
      <c r="B2" s="1">
        <v>642</v>
      </c>
      <c r="C2" s="1">
        <f>IF(Tableau13[[#This Row],[Dorian]]&lt;&gt;"",(B2-A2),"")</f>
        <v>162</v>
      </c>
      <c r="D2" s="1">
        <f>IF(Tableau13[[#This Row],[Différence (ms)]]&lt;&gt;"",ABS(Tableau13[[#This Row],[Différence (ms)]]-$G$4),"")</f>
        <v>10.823529411764696</v>
      </c>
    </row>
    <row r="3" spans="1:7" x14ac:dyDescent="0.25">
      <c r="A3" s="1">
        <v>1142</v>
      </c>
      <c r="B3" s="1">
        <v>1301</v>
      </c>
      <c r="C3" s="1">
        <f>IF(Tableau13[[#This Row],[Dorian]]&lt;&gt;"",(B3-A3),"")</f>
        <v>159</v>
      </c>
      <c r="D3" s="1">
        <f>IF(Tableau13[[#This Row],[Différence (ms)]]&lt;&gt;"",ABS(Tableau13[[#This Row],[Différence (ms)]]-$G$4),"")</f>
        <v>13.823529411764696</v>
      </c>
    </row>
    <row r="4" spans="1:7" x14ac:dyDescent="0.25">
      <c r="A4" s="1">
        <v>1190</v>
      </c>
      <c r="B4" s="1">
        <v>1362</v>
      </c>
      <c r="C4" s="1">
        <f>IF(Tableau13[[#This Row],[Dorian]]&lt;&gt;"",(B4-A4),"")</f>
        <v>172</v>
      </c>
      <c r="D4" s="1">
        <f>IF(Tableau13[[#This Row],[Différence (ms)]]&lt;&gt;"",ABS(Tableau13[[#This Row],[Différence (ms)]]-$G$4),"")</f>
        <v>0.82352941176469585</v>
      </c>
      <c r="F4" s="1" t="s">
        <v>3</v>
      </c>
      <c r="G4" s="1">
        <f>SUM(Tableau13[Différence (ms)])/COUNT(Tableau13[Différence (ms)])</f>
        <v>172.8235294117647</v>
      </c>
    </row>
    <row r="5" spans="1:7" x14ac:dyDescent="0.25">
      <c r="A5" s="1">
        <v>3027</v>
      </c>
      <c r="B5" s="1">
        <v>3197</v>
      </c>
      <c r="C5" s="1">
        <f>IF(Tableau13[[#This Row],[Dorian]]&lt;&gt;"",(B5-A5),"")</f>
        <v>170</v>
      </c>
      <c r="D5" s="1">
        <f>IF(Tableau13[[#This Row],[Différence (ms)]]&lt;&gt;"",ABS(Tableau13[[#This Row],[Différence (ms)]]-$G$4),"")</f>
        <v>2.8235294117646959</v>
      </c>
      <c r="F5" s="1" t="s">
        <v>7</v>
      </c>
      <c r="G5" s="1">
        <f>MAX(Tableau13[Ecarts])</f>
        <v>28.176470588235304</v>
      </c>
    </row>
    <row r="6" spans="1:7" x14ac:dyDescent="0.25">
      <c r="A6" s="1">
        <v>3284</v>
      </c>
      <c r="B6" s="1">
        <v>3457</v>
      </c>
      <c r="C6" s="1">
        <f>IF(Tableau13[[#This Row],[Dorian]]&lt;&gt;"",(B6-A6),"")</f>
        <v>173</v>
      </c>
      <c r="D6" s="1">
        <f>IF(Tableau13[[#This Row],[Différence (ms)]]&lt;&gt;"",ABS(Tableau13[[#This Row],[Différence (ms)]]-$G$4),"")</f>
        <v>0.17647058823530415</v>
      </c>
    </row>
    <row r="7" spans="1:7" x14ac:dyDescent="0.25">
      <c r="A7" s="1">
        <v>3440</v>
      </c>
      <c r="B7" s="1">
        <v>3620</v>
      </c>
      <c r="C7" s="1">
        <f>IF(Tableau13[[#This Row],[Dorian]]&lt;&gt;"",(B7-A7),"")</f>
        <v>180</v>
      </c>
      <c r="D7" s="1">
        <f>IF(Tableau13[[#This Row],[Différence (ms)]]&lt;&gt;"",ABS(Tableau13[[#This Row],[Différence (ms)]]-$G$4),"")</f>
        <v>7.1764705882353041</v>
      </c>
    </row>
    <row r="8" spans="1:7" x14ac:dyDescent="0.25">
      <c r="A8" s="1">
        <v>3811</v>
      </c>
      <c r="B8" s="1">
        <v>3979</v>
      </c>
      <c r="C8" s="1">
        <f>IF(Tableau13[[#This Row],[Dorian]]&lt;&gt;"",(B8-A8),"")</f>
        <v>168</v>
      </c>
      <c r="D8" s="1">
        <f>IF(Tableau13[[#This Row],[Différence (ms)]]&lt;&gt;"",ABS(Tableau13[[#This Row],[Différence (ms)]]-$G$4),"")</f>
        <v>4.8235294117646959</v>
      </c>
    </row>
    <row r="9" spans="1:7" x14ac:dyDescent="0.25">
      <c r="A9" s="1">
        <v>3936</v>
      </c>
      <c r="B9" s="1">
        <v>4106</v>
      </c>
      <c r="C9" s="1">
        <f>IF(Tableau13[[#This Row],[Dorian]]&lt;&gt;"",(B9-A9),"")</f>
        <v>170</v>
      </c>
      <c r="D9" s="1">
        <f>IF(Tableau13[[#This Row],[Différence (ms)]]&lt;&gt;"",ABS(Tableau13[[#This Row],[Différence (ms)]]-$G$4),"")</f>
        <v>2.8235294117646959</v>
      </c>
    </row>
    <row r="10" spans="1:7" x14ac:dyDescent="0.25">
      <c r="A10" s="1">
        <v>4764</v>
      </c>
      <c r="B10" s="1">
        <v>4944</v>
      </c>
      <c r="C10" s="1">
        <f>IF(Tableau13[[#This Row],[Dorian]]&lt;&gt;"",(B10-A10),"")</f>
        <v>180</v>
      </c>
      <c r="D10" s="1">
        <f>IF(Tableau13[[#This Row],[Différence (ms)]]&lt;&gt;"",ABS(Tableau13[[#This Row],[Différence (ms)]]-$G$4),"")</f>
        <v>7.1764705882353041</v>
      </c>
    </row>
    <row r="11" spans="1:7" x14ac:dyDescent="0.25">
      <c r="A11" s="1">
        <v>5308</v>
      </c>
      <c r="B11" s="1">
        <v>5477</v>
      </c>
      <c r="C11" s="1">
        <f>IF(Tableau13[[#This Row],[Dorian]]&lt;&gt;"",(B11-A11),"")</f>
        <v>169</v>
      </c>
      <c r="D11" s="1">
        <f>IF(Tableau13[[#This Row],[Différence (ms)]]&lt;&gt;"",ABS(Tableau13[[#This Row],[Différence (ms)]]-$G$4),"")</f>
        <v>3.8235294117646959</v>
      </c>
    </row>
    <row r="12" spans="1:7" x14ac:dyDescent="0.25">
      <c r="A12" s="1">
        <v>5783</v>
      </c>
      <c r="B12" s="1">
        <v>5957</v>
      </c>
      <c r="C12" s="1">
        <f>IF(Tableau13[[#This Row],[Dorian]]&lt;&gt;"",(B12-A12),"")</f>
        <v>174</v>
      </c>
      <c r="D12" s="1">
        <f>IF(Tableau13[[#This Row],[Différence (ms)]]&lt;&gt;"",ABS(Tableau13[[#This Row],[Différence (ms)]]-$G$4),"")</f>
        <v>1.1764705882353041</v>
      </c>
    </row>
    <row r="13" spans="1:7" x14ac:dyDescent="0.25">
      <c r="A13" s="1">
        <v>6419</v>
      </c>
      <c r="B13" s="1">
        <v>6605</v>
      </c>
      <c r="C13" s="1">
        <f>IF(Tableau13[[#This Row],[Dorian]]&lt;&gt;"",(B13-A13),"")</f>
        <v>186</v>
      </c>
      <c r="D13" s="1">
        <f>IF(Tableau13[[#This Row],[Différence (ms)]]&lt;&gt;"",ABS(Tableau13[[#This Row],[Différence (ms)]]-$G$4),"")</f>
        <v>13.176470588235304</v>
      </c>
    </row>
    <row r="14" spans="1:7" x14ac:dyDescent="0.25">
      <c r="A14" s="1">
        <v>7453</v>
      </c>
      <c r="B14" s="1">
        <v>7629</v>
      </c>
      <c r="C14" s="1">
        <f>IF(Tableau13[[#This Row],[Dorian]]&lt;&gt;"",(B14-A14),"")</f>
        <v>176</v>
      </c>
      <c r="D14" s="1">
        <f>IF(Tableau13[[#This Row],[Différence (ms)]]&lt;&gt;"",ABS(Tableau13[[#This Row],[Différence (ms)]]-$G$4),"")</f>
        <v>3.1764705882353041</v>
      </c>
    </row>
    <row r="15" spans="1:7" x14ac:dyDescent="0.25">
      <c r="A15" s="1">
        <v>7461</v>
      </c>
      <c r="B15" s="1">
        <v>7638</v>
      </c>
      <c r="C15" s="1">
        <f>IF(Tableau13[[#This Row],[Dorian]]&lt;&gt;"",(B15-A15),"")</f>
        <v>177</v>
      </c>
      <c r="D15" s="1">
        <f>IF(Tableau13[[#This Row],[Différence (ms)]]&lt;&gt;"",ABS(Tableau13[[#This Row],[Différence (ms)]]-$G$4),"")</f>
        <v>4.1764705882353041</v>
      </c>
    </row>
    <row r="16" spans="1:7" x14ac:dyDescent="0.25">
      <c r="A16" s="1">
        <v>12547</v>
      </c>
      <c r="B16" s="1">
        <v>12748</v>
      </c>
      <c r="C16" s="1">
        <f>IF(Tableau13[[#This Row],[Dorian]]&lt;&gt;"",(B16-A16),"")</f>
        <v>201</v>
      </c>
      <c r="D16" s="1">
        <f>IF(Tableau13[[#This Row],[Différence (ms)]]&lt;&gt;"",ABS(Tableau13[[#This Row],[Différence (ms)]]-$G$4),"")</f>
        <v>28.176470588235304</v>
      </c>
    </row>
    <row r="17" spans="1:4" x14ac:dyDescent="0.25">
      <c r="A17" s="1">
        <v>18663</v>
      </c>
      <c r="B17" s="1">
        <v>18832</v>
      </c>
      <c r="C17" s="1">
        <f>IF(Tableau13[[#This Row],[Dorian]]&lt;&gt;"",(B17-A17),"")</f>
        <v>169</v>
      </c>
      <c r="D17" s="1">
        <f>IF(Tableau13[[#This Row],[Différence (ms)]]&lt;&gt;"",ABS(Tableau13[[#This Row],[Différence (ms)]]-$G$4),"")</f>
        <v>3.8235294117646959</v>
      </c>
    </row>
    <row r="18" spans="1:4" x14ac:dyDescent="0.25">
      <c r="A18" s="1">
        <v>55905</v>
      </c>
      <c r="B18" s="1">
        <v>56057</v>
      </c>
      <c r="C18" s="1">
        <f>IF(Tableau13[[#This Row],[Dorian]]&lt;&gt;"",(B18-A18),"")</f>
        <v>152</v>
      </c>
      <c r="D18" s="1">
        <f>IF(Tableau13[[#This Row],[Différence (ms)]]&lt;&gt;"",ABS(Tableau13[[#This Row],[Différence (ms)]]-$G$4),"")</f>
        <v>20.823529411764696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C792-C830-4D9A-A15F-B0DE45C667E3}">
  <dimension ref="A1:F18"/>
  <sheetViews>
    <sheetView tabSelected="1" workbookViewId="0">
      <selection activeCell="E12" sqref="E12"/>
    </sheetView>
  </sheetViews>
  <sheetFormatPr baseColWidth="10" defaultRowHeight="15" x14ac:dyDescent="0.25"/>
  <cols>
    <col min="1" max="2" width="12.140625" style="1" bestFit="1" customWidth="1"/>
    <col min="3" max="3" width="17" style="1" customWidth="1"/>
    <col min="4" max="4" width="20" style="1" bestFit="1" customWidth="1"/>
    <col min="5" max="5" width="17.7109375" style="1" bestFit="1" customWidth="1"/>
    <col min="6" max="16384" width="11.42578125" style="1"/>
  </cols>
  <sheetData>
    <row r="1" spans="1:6" x14ac:dyDescent="0.25">
      <c r="A1" s="1" t="s">
        <v>8</v>
      </c>
      <c r="B1" s="1" t="s">
        <v>9</v>
      </c>
      <c r="C1" s="1" t="s">
        <v>2</v>
      </c>
      <c r="D1" s="1" t="s">
        <v>4</v>
      </c>
    </row>
    <row r="2" spans="1:6" x14ac:dyDescent="0.25">
      <c r="A2" s="1">
        <v>1065795</v>
      </c>
      <c r="B2" s="1">
        <v>1236148</v>
      </c>
      <c r="C2" s="1">
        <f>IF(Tableau1[[#This Row],[Bluetooth]]&lt;&gt;"",(B2-A2)/1000,"")</f>
        <v>170.35300000000001</v>
      </c>
      <c r="D2" s="1">
        <f>IF(Tableau1[[#This Row],[Différence (ms)]]&lt;&gt;"",ABS(Tableau1[[#This Row],[Différence (ms)]]-$F$4),"")</f>
        <v>4.2461333333332618</v>
      </c>
    </row>
    <row r="3" spans="1:6" x14ac:dyDescent="0.25">
      <c r="A3" s="1">
        <v>1110636</v>
      </c>
      <c r="B3" s="1">
        <v>1289500</v>
      </c>
      <c r="C3" s="1">
        <f>IF(Tableau1[[#This Row],[Bluetooth]]&lt;&gt;"",(B3-A3)/1000,"")</f>
        <v>178.864</v>
      </c>
      <c r="D3" s="1">
        <f>IF(Tableau1[[#This Row],[Différence (ms)]]&lt;&gt;"",Tableau1[[#This Row],[Différence (ms)]]-$F$4,"")</f>
        <v>4.2648666666667339</v>
      </c>
    </row>
    <row r="4" spans="1:6" x14ac:dyDescent="0.25">
      <c r="A4" s="1">
        <v>2988052</v>
      </c>
      <c r="B4" s="1">
        <v>3155366</v>
      </c>
      <c r="C4" s="1">
        <f>IF(Tableau1[[#This Row],[Bluetooth]]&lt;&gt;"",(B4-A4)/1000,"")</f>
        <v>167.31399999999999</v>
      </c>
      <c r="D4" s="1">
        <f>IF(Tableau1[[#This Row],[Différence (ms)]]&lt;&gt;"",ABS(Tableau1[[#This Row],[Différence (ms)]]-$F$4),"")</f>
        <v>7.2851333333332775</v>
      </c>
      <c r="E4" s="1" t="s">
        <v>3</v>
      </c>
      <c r="F4" s="1">
        <f>SUM(Tableau1[Différence (ms)])/COUNT(Tableau1[Différence (ms)])</f>
        <v>174.59913333333327</v>
      </c>
    </row>
    <row r="5" spans="1:6" x14ac:dyDescent="0.25">
      <c r="A5" s="1">
        <v>3142866</v>
      </c>
      <c r="B5" s="1">
        <v>3331101</v>
      </c>
      <c r="C5" s="1">
        <f>IF(Tableau1[[#This Row],[Bluetooth]]&lt;&gt;"",(B5-A5)/1000,"")</f>
        <v>188.23500000000001</v>
      </c>
      <c r="D5" s="1">
        <f>IF(Tableau1[[#This Row],[Différence (ms)]]&lt;&gt;"",ABS(Tableau1[[#This Row],[Différence (ms)]]-$F$4),"")</f>
        <v>13.635866666666743</v>
      </c>
      <c r="E5" s="1" t="s">
        <v>10</v>
      </c>
      <c r="F5" s="1">
        <f>MAX(ABS(D2:D16))</f>
        <v>13.635866666666743</v>
      </c>
    </row>
    <row r="6" spans="1:6" x14ac:dyDescent="0.25">
      <c r="A6" s="1">
        <v>3206598</v>
      </c>
      <c r="B6" s="1">
        <v>3384769</v>
      </c>
      <c r="C6" s="1">
        <f>IF(Tableau1[[#This Row],[Bluetooth]]&lt;&gt;"",(B6-A6)/1000,"")</f>
        <v>178.17099999999999</v>
      </c>
      <c r="D6" s="1">
        <f>IF(Tableau1[[#This Row],[Différence (ms)]]&lt;&gt;"",ABS(Tableau1[[#This Row],[Différence (ms)]]-$F$4),"")</f>
        <v>3.5718666666667218</v>
      </c>
    </row>
    <row r="7" spans="1:6" x14ac:dyDescent="0.25">
      <c r="A7" s="1">
        <v>3867165</v>
      </c>
      <c r="B7" s="1">
        <v>4031803</v>
      </c>
      <c r="C7" s="1">
        <f>IF(Tableau1[[#This Row],[Bluetooth]]&lt;&gt;"",(B7-A7)/1000,"")</f>
        <v>164.63800000000001</v>
      </c>
      <c r="D7" s="1">
        <f>IF(Tableau1[[#This Row],[Différence (ms)]]&lt;&gt;"",ABS(Tableau1[[#This Row],[Différence (ms)]]-$F$4),"")</f>
        <v>9.9611333333332652</v>
      </c>
    </row>
    <row r="8" spans="1:6" x14ac:dyDescent="0.25">
      <c r="A8" s="1">
        <v>5254229</v>
      </c>
      <c r="B8" s="1">
        <v>5435432</v>
      </c>
      <c r="C8" s="1">
        <f>IF(Tableau1[[#This Row],[Bluetooth]]&lt;&gt;"",(B8-A8)/1000,"")</f>
        <v>181.203</v>
      </c>
      <c r="D8" s="1">
        <f>IF(Tableau1[[#This Row],[Différence (ms)]]&lt;&gt;"",Tableau1[[#This Row],[Différence (ms)]]-$F$4,"")</f>
        <v>6.6038666666667325</v>
      </c>
    </row>
    <row r="9" spans="1:6" x14ac:dyDescent="0.25">
      <c r="A9" s="1">
        <v>6901390</v>
      </c>
      <c r="B9" s="1">
        <v>7073501</v>
      </c>
      <c r="C9" s="1">
        <f>IF(Tableau1[[#This Row],[Bluetooth]]&lt;&gt;"",(B9-A9)/1000,"")</f>
        <v>172.11099999999999</v>
      </c>
      <c r="D9" s="1">
        <f>IF(Tableau1[[#This Row],[Différence (ms)]]&lt;&gt;"",ABS(Tableau1[[#This Row],[Différence (ms)]]-$F$4),"")</f>
        <v>2.4881333333332805</v>
      </c>
    </row>
    <row r="10" spans="1:6" x14ac:dyDescent="0.25">
      <c r="A10" s="1">
        <v>8265705</v>
      </c>
      <c r="B10" s="1">
        <v>8436586</v>
      </c>
      <c r="C10" s="1">
        <f>IF(Tableau1[[#This Row],[Bluetooth]]&lt;&gt;"",(B10-A10)/1000,"")</f>
        <v>170.881</v>
      </c>
      <c r="D10" s="1">
        <f>IF(Tableau1[[#This Row],[Différence (ms)]]&lt;&gt;"",ABS(Tableau1[[#This Row],[Différence (ms)]]-$F$4),"")</f>
        <v>3.7181333333332702</v>
      </c>
    </row>
    <row r="11" spans="1:6" x14ac:dyDescent="0.25">
      <c r="A11" s="1">
        <v>9890622</v>
      </c>
      <c r="B11" s="1">
        <v>10074956</v>
      </c>
      <c r="C11" s="1">
        <f>IF(Tableau1[[#This Row],[Bluetooth]]&lt;&gt;"",(B11-A11)/1000,"")</f>
        <v>184.334</v>
      </c>
      <c r="D11" s="1">
        <f>IF(Tableau1[[#This Row],[Différence (ms)]]&lt;&gt;"",ABS(Tableau1[[#This Row],[Différence (ms)]]-$F$4),"")</f>
        <v>9.7348666666667327</v>
      </c>
    </row>
    <row r="12" spans="1:6" x14ac:dyDescent="0.25">
      <c r="A12" s="1">
        <v>33192833</v>
      </c>
      <c r="B12" s="1">
        <v>33352423</v>
      </c>
      <c r="C12" s="1">
        <f>IF(Tableau1[[#This Row],[Bluetooth]]&lt;&gt;"",(B12-A12)/1000,"")</f>
        <v>159.59</v>
      </c>
      <c r="D12" s="1">
        <f>IF(Tableau1[[#This Row],[Différence (ms)]]&lt;&gt;"",Tableau1[[#This Row],[Différence (ms)]]-$F$4,"")</f>
        <v>-15.009133333333267</v>
      </c>
    </row>
    <row r="13" spans="1:6" x14ac:dyDescent="0.25">
      <c r="A13" s="1">
        <v>80756059</v>
      </c>
      <c r="B13" s="1">
        <v>80932863</v>
      </c>
      <c r="C13" s="1">
        <f>IF(Tableau1[[#This Row],[Bluetooth]]&lt;&gt;"",(B13-A13)/1000,"")</f>
        <v>176.804</v>
      </c>
      <c r="D13" s="1">
        <f>IF(Tableau1[[#This Row],[Différence (ms)]]&lt;&gt;"",Tableau1[[#This Row],[Différence (ms)]]-$F$4,"")</f>
        <v>2.2048666666667316</v>
      </c>
    </row>
    <row r="14" spans="1:6" x14ac:dyDescent="0.25">
      <c r="A14" s="1">
        <v>121847537</v>
      </c>
      <c r="B14" s="1">
        <v>122018335</v>
      </c>
      <c r="C14" s="1">
        <f>IF(Tableau1[[#This Row],[Bluetooth]]&lt;&gt;"",(B14-A14)/1000,"")</f>
        <v>170.798</v>
      </c>
      <c r="D14" s="1">
        <f>IF(Tableau1[[#This Row],[Différence (ms)]]&lt;&gt;"",Tableau1[[#This Row],[Différence (ms)]]-$F$4,"")</f>
        <v>-3.8011333333332686</v>
      </c>
    </row>
    <row r="15" spans="1:6" x14ac:dyDescent="0.25">
      <c r="A15" s="1">
        <v>181195067</v>
      </c>
      <c r="B15" s="1">
        <v>181384424</v>
      </c>
      <c r="C15" s="1">
        <f>IF(Tableau1[[#This Row],[Bluetooth]]&lt;&gt;"",(B15-A15)/1000,"")</f>
        <v>189.357</v>
      </c>
      <c r="D15" s="1">
        <f>IF(Tableau1[[#This Row],[Différence (ms)]]&lt;&gt;"",Tableau1[[#This Row],[Différence (ms)]]-$F$4,"")</f>
        <v>14.757866666666729</v>
      </c>
    </row>
    <row r="16" spans="1:6" x14ac:dyDescent="0.25">
      <c r="A16" s="1">
        <v>238674820</v>
      </c>
      <c r="B16" s="1">
        <v>238841154</v>
      </c>
      <c r="C16" s="1">
        <f>IF(Tableau1[[#This Row],[Bluetooth]]&lt;&gt;"",(B16-A16)/1000,"")</f>
        <v>166.334</v>
      </c>
      <c r="D16" s="1">
        <f>IF(Tableau1[[#This Row],[Différence (ms)]]&lt;&gt;"",ABS(Tableau1[[#This Row],[Différence (ms)]]-$F$4),"")</f>
        <v>8.2651333333332673</v>
      </c>
    </row>
    <row r="17" spans="3:4" x14ac:dyDescent="0.25">
      <c r="C17" s="1" t="str">
        <f>IF(Tableau1[[#This Row],[Bluetooth]]&lt;&gt;"",(B17-A17)/1000,"")</f>
        <v/>
      </c>
      <c r="D17" s="1" t="str">
        <f>IF(Tableau1[[#This Row],[Différence (ms)]]&lt;&gt;"",Tableau1[[#This Row],[Différence (ms)]]-$F$4,"")</f>
        <v/>
      </c>
    </row>
    <row r="18" spans="3:4" x14ac:dyDescent="0.25">
      <c r="C18" s="1" t="str">
        <f>IF(Tableau1[[#This Row],[Bluetooth]]&lt;&gt;"",(B18-A18)/1000,"")</f>
        <v/>
      </c>
      <c r="D18" s="1" t="str">
        <f>IF(Tableau1[[#This Row],[Différence (ms)]]&lt;&gt;"",Tableau1[[#This Row],[Différence (ms)]]-$F$4,"")</f>
        <v/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Explications</vt:lpstr>
      <vt:lpstr>Read_ms()</vt:lpstr>
      <vt:lpstr>read_high_resolution_us()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VOYDIE</dc:creator>
  <cp:lastModifiedBy>Dorian VOYDIE</cp:lastModifiedBy>
  <dcterms:created xsi:type="dcterms:W3CDTF">2020-10-23T07:19:48Z</dcterms:created>
  <dcterms:modified xsi:type="dcterms:W3CDTF">2021-01-27T15:31:08Z</dcterms:modified>
</cp:coreProperties>
</file>