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P700-03-T1012A-AL\Documents\"/>
    </mc:Choice>
  </mc:AlternateContent>
  <bookViews>
    <workbookView xWindow="0" yWindow="0" windowWidth="38400" windowHeight="17700" activeTab="1"/>
  </bookViews>
  <sheets>
    <sheet name="Sprint 1 - Candidato" sheetId="21" r:id="rId1"/>
    <sheet name="Sheet3" sheetId="24" r:id="rId2"/>
    <sheet name="Premissas" sheetId="16" state="hidden" r:id="rId3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1" l="1"/>
  <c r="E125" i="21"/>
  <c r="F85" i="21"/>
  <c r="G85" i="21"/>
  <c r="H85" i="21"/>
  <c r="I85" i="21"/>
  <c r="J85" i="21"/>
  <c r="E166" i="21"/>
  <c r="E77" i="21" s="1"/>
  <c r="F162" i="21"/>
  <c r="G162" i="21"/>
  <c r="H162" i="21"/>
  <c r="I162" i="21"/>
  <c r="J162" i="21"/>
  <c r="E80" i="21"/>
  <c r="E120" i="21"/>
  <c r="E76" i="21"/>
  <c r="E98" i="21"/>
  <c r="E103" i="21"/>
  <c r="E121" i="21"/>
  <c r="E104" i="21"/>
  <c r="E99" i="21"/>
  <c r="E156" i="21"/>
  <c r="J169" i="21" l="1"/>
  <c r="E164" i="21"/>
  <c r="E162" i="21" s="1"/>
  <c r="E150" i="21" s="1"/>
  <c r="E85" i="21" s="1"/>
  <c r="I150" i="21"/>
  <c r="H150" i="21"/>
  <c r="G150" i="21"/>
  <c r="F150" i="21"/>
  <c r="I158" i="21"/>
  <c r="H158" i="21"/>
  <c r="G158" i="21"/>
  <c r="F158" i="21"/>
  <c r="E158" i="21"/>
  <c r="E155" i="21" s="1"/>
  <c r="J150" i="21"/>
  <c r="I144" i="21"/>
  <c r="H144" i="21"/>
  <c r="G144" i="21"/>
  <c r="F144" i="21"/>
  <c r="E144" i="21"/>
  <c r="E141" i="21" s="1"/>
  <c r="E116" i="21" s="1"/>
  <c r="E83" i="21" s="1"/>
  <c r="I139" i="21"/>
  <c r="E139" i="21"/>
  <c r="E136" i="21" s="1"/>
  <c r="E114" i="21"/>
  <c r="E81" i="21" s="1"/>
  <c r="I123" i="21"/>
  <c r="G123" i="21"/>
  <c r="E113" i="21"/>
  <c r="I106" i="21"/>
  <c r="H106" i="21"/>
  <c r="H139" i="21" s="1"/>
  <c r="G106" i="21"/>
  <c r="G139" i="21" s="1"/>
  <c r="F106" i="21"/>
  <c r="F139" i="21" s="1"/>
  <c r="I101" i="21"/>
  <c r="I128" i="21" s="1"/>
  <c r="H101" i="21"/>
  <c r="H128" i="21" s="1"/>
  <c r="G101" i="21"/>
  <c r="G128" i="21" s="1"/>
  <c r="F101" i="21"/>
  <c r="F128" i="21" s="1"/>
  <c r="J35" i="21"/>
  <c r="J157" i="21" s="1"/>
  <c r="I35" i="21"/>
  <c r="I157" i="21" s="1"/>
  <c r="H35" i="21"/>
  <c r="H157" i="21" s="1"/>
  <c r="G35" i="21"/>
  <c r="G157" i="21" s="1"/>
  <c r="F35" i="21"/>
  <c r="F157" i="21" s="1"/>
  <c r="E35" i="21"/>
  <c r="E157" i="21" s="1"/>
  <c r="F156" i="21" s="1"/>
  <c r="J34" i="21"/>
  <c r="J138" i="21" s="1"/>
  <c r="I34" i="21"/>
  <c r="I138" i="21" s="1"/>
  <c r="H34" i="21"/>
  <c r="H138" i="21" s="1"/>
  <c r="G34" i="21"/>
  <c r="G138" i="21" s="1"/>
  <c r="F34" i="21"/>
  <c r="F138" i="21" s="1"/>
  <c r="F137" i="21" s="1"/>
  <c r="E34" i="21"/>
  <c r="E138" i="21" s="1"/>
  <c r="J33" i="21"/>
  <c r="J89" i="21" s="1"/>
  <c r="I33" i="21"/>
  <c r="I89" i="21" s="1"/>
  <c r="H33" i="21"/>
  <c r="H89" i="21" s="1"/>
  <c r="G33" i="21"/>
  <c r="G89" i="21" s="1"/>
  <c r="F33" i="21"/>
  <c r="F89" i="21" s="1"/>
  <c r="F90" i="21" s="1"/>
  <c r="E33" i="21"/>
  <c r="J32" i="21"/>
  <c r="I32" i="21"/>
  <c r="H32" i="21"/>
  <c r="G32" i="21"/>
  <c r="F32" i="21"/>
  <c r="E32" i="21"/>
  <c r="F155" i="21" l="1"/>
  <c r="F125" i="21"/>
  <c r="G156" i="21"/>
  <c r="H156" i="21" s="1"/>
  <c r="I156" i="21" s="1"/>
  <c r="J156" i="21" s="1"/>
  <c r="J155" i="21" s="1"/>
  <c r="F136" i="21"/>
  <c r="G137" i="21"/>
  <c r="J122" i="21"/>
  <c r="J127" i="21"/>
  <c r="J168" i="21"/>
  <c r="J131" i="21"/>
  <c r="J100" i="21"/>
  <c r="J143" i="21"/>
  <c r="J105" i="21"/>
  <c r="E143" i="21"/>
  <c r="F142" i="21" s="1"/>
  <c r="E105" i="21"/>
  <c r="F104" i="21" s="1"/>
  <c r="E122" i="21"/>
  <c r="F121" i="21" s="1"/>
  <c r="E127" i="21"/>
  <c r="F126" i="21" s="1"/>
  <c r="E168" i="21"/>
  <c r="F167" i="21" s="1"/>
  <c r="E131" i="21"/>
  <c r="F130" i="21" s="1"/>
  <c r="E100" i="21"/>
  <c r="F99" i="21" s="1"/>
  <c r="G127" i="21"/>
  <c r="G168" i="21"/>
  <c r="G131" i="21"/>
  <c r="G100" i="21"/>
  <c r="G143" i="21"/>
  <c r="G105" i="21"/>
  <c r="G122" i="21"/>
  <c r="H127" i="21"/>
  <c r="H168" i="21"/>
  <c r="H131" i="21"/>
  <c r="H100" i="21"/>
  <c r="H143" i="21"/>
  <c r="H105" i="21"/>
  <c r="H122" i="21"/>
  <c r="I122" i="21"/>
  <c r="I127" i="21"/>
  <c r="I168" i="21"/>
  <c r="I131" i="21"/>
  <c r="I100" i="21"/>
  <c r="I143" i="21"/>
  <c r="I105" i="21"/>
  <c r="F131" i="21"/>
  <c r="F100" i="21"/>
  <c r="F143" i="21"/>
  <c r="F105" i="21"/>
  <c r="F122" i="21"/>
  <c r="F127" i="21"/>
  <c r="F168" i="21"/>
  <c r="F123" i="21"/>
  <c r="F120" i="21" s="1"/>
  <c r="F113" i="21" s="1"/>
  <c r="F80" i="21" s="1"/>
  <c r="H123" i="21"/>
  <c r="E149" i="21"/>
  <c r="E84" i="21" s="1"/>
  <c r="G90" i="21"/>
  <c r="H90" i="21" s="1"/>
  <c r="I90" i="21" s="1"/>
  <c r="J90" i="21" s="1"/>
  <c r="E108" i="21"/>
  <c r="E115" i="21"/>
  <c r="E82" i="21" s="1"/>
  <c r="G104" i="21" l="1"/>
  <c r="F103" i="21"/>
  <c r="H155" i="21"/>
  <c r="H137" i="21"/>
  <c r="G136" i="21"/>
  <c r="G155" i="21"/>
  <c r="F166" i="21"/>
  <c r="F77" i="21" s="1"/>
  <c r="G167" i="21"/>
  <c r="I155" i="21"/>
  <c r="G126" i="21"/>
  <c r="G121" i="21"/>
  <c r="G142" i="21"/>
  <c r="F141" i="21"/>
  <c r="F116" i="21" s="1"/>
  <c r="F83" i="21" s="1"/>
  <c r="F98" i="21"/>
  <c r="G99" i="21"/>
  <c r="F114" i="21"/>
  <c r="F81" i="21" s="1"/>
  <c r="G130" i="21"/>
  <c r="G114" i="21" s="1"/>
  <c r="G81" i="21" s="1"/>
  <c r="E112" i="21"/>
  <c r="F115" i="21"/>
  <c r="F82" i="21" s="1"/>
  <c r="F149" i="21"/>
  <c r="F84" i="21" s="1"/>
  <c r="E75" i="21"/>
  <c r="E151" i="21"/>
  <c r="E79" i="21"/>
  <c r="H142" i="21" l="1"/>
  <c r="G141" i="21"/>
  <c r="G116" i="21" s="1"/>
  <c r="G83" i="21" s="1"/>
  <c r="H121" i="21"/>
  <c r="G120" i="21"/>
  <c r="G113" i="21" s="1"/>
  <c r="G80" i="21" s="1"/>
  <c r="I137" i="21"/>
  <c r="H136" i="21"/>
  <c r="H126" i="21"/>
  <c r="G125" i="21"/>
  <c r="H130" i="21" s="1"/>
  <c r="H114" i="21" s="1"/>
  <c r="H81" i="21" s="1"/>
  <c r="G166" i="21"/>
  <c r="G77" i="21" s="1"/>
  <c r="H167" i="21"/>
  <c r="G103" i="21"/>
  <c r="H104" i="21"/>
  <c r="G98" i="21"/>
  <c r="H99" i="21"/>
  <c r="F112" i="21"/>
  <c r="E87" i="21"/>
  <c r="E91" i="21" s="1"/>
  <c r="G149" i="21"/>
  <c r="G84" i="21" s="1"/>
  <c r="F108" i="21"/>
  <c r="F79" i="21"/>
  <c r="F151" i="21"/>
  <c r="G115" i="21"/>
  <c r="G82" i="21" s="1"/>
  <c r="I126" i="21" l="1"/>
  <c r="H125" i="21"/>
  <c r="I130" i="21" s="1"/>
  <c r="I114" i="21" s="1"/>
  <c r="I81" i="21" s="1"/>
  <c r="H98" i="21"/>
  <c r="I99" i="21"/>
  <c r="H103" i="21"/>
  <c r="I104" i="21"/>
  <c r="I121" i="21"/>
  <c r="H120" i="21"/>
  <c r="H113" i="21" s="1"/>
  <c r="H80" i="21" s="1"/>
  <c r="F76" i="21"/>
  <c r="F75" i="21" s="1"/>
  <c r="F87" i="21" s="1"/>
  <c r="F91" i="21" s="1"/>
  <c r="H166" i="21"/>
  <c r="H77" i="21" s="1"/>
  <c r="I167" i="21"/>
  <c r="H141" i="21"/>
  <c r="H116" i="21" s="1"/>
  <c r="H83" i="21" s="1"/>
  <c r="I142" i="21"/>
  <c r="J137" i="21"/>
  <c r="J136" i="21" s="1"/>
  <c r="I136" i="21"/>
  <c r="G79" i="21"/>
  <c r="G112" i="21"/>
  <c r="H115" i="21"/>
  <c r="H82" i="21" s="1"/>
  <c r="G151" i="21"/>
  <c r="H149" i="21"/>
  <c r="H84" i="21" s="1"/>
  <c r="G108" i="21"/>
  <c r="H108" i="21" l="1"/>
  <c r="H76" i="21" s="1"/>
  <c r="J121" i="21"/>
  <c r="J120" i="21" s="1"/>
  <c r="J113" i="21" s="1"/>
  <c r="J80" i="21" s="1"/>
  <c r="I120" i="21"/>
  <c r="I113" i="21" s="1"/>
  <c r="I80" i="21" s="1"/>
  <c r="I141" i="21"/>
  <c r="I116" i="21" s="1"/>
  <c r="I83" i="21" s="1"/>
  <c r="J142" i="21"/>
  <c r="J141" i="21" s="1"/>
  <c r="J116" i="21" s="1"/>
  <c r="J83" i="21" s="1"/>
  <c r="J104" i="21"/>
  <c r="J103" i="21" s="1"/>
  <c r="J108" i="21" s="1"/>
  <c r="J76" i="21" s="1"/>
  <c r="I103" i="21"/>
  <c r="J167" i="21"/>
  <c r="J166" i="21" s="1"/>
  <c r="J77" i="21" s="1"/>
  <c r="I166" i="21"/>
  <c r="I77" i="21" s="1"/>
  <c r="I98" i="21"/>
  <c r="I108" i="21" s="1"/>
  <c r="I76" i="21" s="1"/>
  <c r="J99" i="21"/>
  <c r="J98" i="21" s="1"/>
  <c r="G76" i="21"/>
  <c r="G75" i="21" s="1"/>
  <c r="G87" i="21" s="1"/>
  <c r="G91" i="21" s="1"/>
  <c r="J126" i="21"/>
  <c r="J125" i="21" s="1"/>
  <c r="I125" i="21"/>
  <c r="J130" i="21" s="1"/>
  <c r="J114" i="21" s="1"/>
  <c r="J81" i="21" s="1"/>
  <c r="H79" i="21"/>
  <c r="I115" i="21"/>
  <c r="I82" i="21" s="1"/>
  <c r="J115" i="21"/>
  <c r="J82" i="21" s="1"/>
  <c r="I149" i="21"/>
  <c r="I84" i="21" s="1"/>
  <c r="J149" i="21"/>
  <c r="J84" i="21" s="1"/>
  <c r="H112" i="21"/>
  <c r="H75" i="21"/>
  <c r="H151" i="21"/>
  <c r="H87" i="21" l="1"/>
  <c r="H91" i="21" s="1"/>
  <c r="I79" i="21"/>
  <c r="I151" i="21"/>
  <c r="J151" i="21"/>
  <c r="J112" i="21"/>
  <c r="J75" i="21"/>
  <c r="I75" i="21"/>
  <c r="J79" i="21"/>
  <c r="I112" i="21"/>
  <c r="I87" i="21" l="1"/>
  <c r="I91" i="21" s="1"/>
  <c r="J87" i="21"/>
  <c r="J91" i="21" s="1"/>
  <c r="D91" i="21" l="1"/>
</calcChain>
</file>

<file path=xl/sharedStrings.xml><?xml version="1.0" encoding="utf-8"?>
<sst xmlns="http://schemas.openxmlformats.org/spreadsheetml/2006/main" count="183" uniqueCount="112">
  <si>
    <t>1994E</t>
  </si>
  <si>
    <t>1995E</t>
  </si>
  <si>
    <t>1996E</t>
  </si>
  <si>
    <t>1997E</t>
  </si>
  <si>
    <t>1998E</t>
  </si>
  <si>
    <t>IPCA, Variação</t>
  </si>
  <si>
    <t>SELIC</t>
  </si>
  <si>
    <t>Dólar, Variação</t>
  </si>
  <si>
    <t>Sem Plano Real</t>
  </si>
  <si>
    <t>Com Plano Real</t>
  </si>
  <si>
    <t>Contratos</t>
  </si>
  <si>
    <t>Produto A</t>
  </si>
  <si>
    <t>Produto B</t>
  </si>
  <si>
    <t>Preço</t>
  </si>
  <si>
    <t>Correção Monetária</t>
  </si>
  <si>
    <t>Fornecedores</t>
  </si>
  <si>
    <t>Fornecedor 1</t>
  </si>
  <si>
    <t>Fornecedor 2</t>
  </si>
  <si>
    <t>Fornecedor 3</t>
  </si>
  <si>
    <t>Fornecedor 4</t>
  </si>
  <si>
    <t>Tipo de Produto</t>
  </si>
  <si>
    <t>Custo por unidade</t>
  </si>
  <si>
    <t>-</t>
  </si>
  <si>
    <t>Cronograma de Pagamento</t>
  </si>
  <si>
    <t>À vista</t>
  </si>
  <si>
    <t>A prazo</t>
  </si>
  <si>
    <t>Estoques</t>
  </si>
  <si>
    <t>Demonstrativo</t>
  </si>
  <si>
    <t>Fluxo de Caixa Operacional</t>
  </si>
  <si>
    <t>Build Ups</t>
  </si>
  <si>
    <t>Receita</t>
  </si>
  <si>
    <t>IPCA</t>
  </si>
  <si>
    <t>Quantidade à vista</t>
  </si>
  <si>
    <t>Dólar</t>
  </si>
  <si>
    <t>Alugar Galpão</t>
  </si>
  <si>
    <t>Comprar Galpão</t>
  </si>
  <si>
    <t>IGP-M, Variação</t>
  </si>
  <si>
    <t>Aluguel</t>
  </si>
  <si>
    <t xml:space="preserve">Aluguel </t>
  </si>
  <si>
    <t>IGP-M</t>
  </si>
  <si>
    <t>Valor Presente do Fluxo de Caixa</t>
  </si>
  <si>
    <t>Custo</t>
  </si>
  <si>
    <t>Quantidade Comprada</t>
  </si>
  <si>
    <t>Compras à vista - Fornecedor 1</t>
  </si>
  <si>
    <t>Compras a prazo - Fornecedor 2</t>
  </si>
  <si>
    <t>Compras à vista - Fornecedor 3</t>
  </si>
  <si>
    <t>Compras à vista - Fornecedor 4</t>
  </si>
  <si>
    <t>3a Fase - Sprint 1</t>
  </si>
  <si>
    <t>Nome:</t>
  </si>
  <si>
    <t>Fractal ID:</t>
  </si>
  <si>
    <t>Instruções</t>
  </si>
  <si>
    <t>Com o Plano Real</t>
  </si>
  <si>
    <t>Sem o Plano Real</t>
  </si>
  <si>
    <t>Cenários</t>
  </si>
  <si>
    <t>Cenário selecionado</t>
  </si>
  <si>
    <r>
      <t xml:space="preserve">Comentários: </t>
    </r>
    <r>
      <rPr>
        <sz val="11"/>
        <color theme="1"/>
        <rFont val="Aptos Narrow"/>
        <family val="2"/>
        <scheme val="minor"/>
      </rPr>
      <t>os produtos são vendidos pela empresa aqui representada. As vendas acontecem sempre à vista.</t>
    </r>
  </si>
  <si>
    <t>Preço de venda</t>
  </si>
  <si>
    <t>Produtos vendidos</t>
  </si>
  <si>
    <t>Volume vendido</t>
  </si>
  <si>
    <t>Custo de investimento</t>
  </si>
  <si>
    <t>Entrada de caixa (Receita)</t>
  </si>
  <si>
    <t>Saídas de Caixa (Despesas)</t>
  </si>
  <si>
    <t>Fator de Desconto</t>
  </si>
  <si>
    <t>Vendas do produto A</t>
  </si>
  <si>
    <t>Vendas do produto B</t>
  </si>
  <si>
    <t>Vendas totais</t>
  </si>
  <si>
    <t>Pagamento à Fornecedor 1</t>
  </si>
  <si>
    <t>Pagamento à Fornecedor 4</t>
  </si>
  <si>
    <t>Pagamento à Fornecedor 3</t>
  </si>
  <si>
    <t>Pagamento à Fornecedor 2</t>
  </si>
  <si>
    <t>Adquirir o Galpão</t>
  </si>
  <si>
    <t>Alugar o Galpão</t>
  </si>
  <si>
    <t>Pagamento à prazo - Fornecedor 2</t>
  </si>
  <si>
    <t>Aluguel do Galpão</t>
  </si>
  <si>
    <t>Compra do Galpão</t>
  </si>
  <si>
    <t xml:space="preserve">Pagamento de aluguel do galpão </t>
  </si>
  <si>
    <t>1999E</t>
  </si>
  <si>
    <t>Código de cores</t>
  </si>
  <si>
    <r>
      <t xml:space="preserve">Comentários: </t>
    </r>
    <r>
      <rPr>
        <sz val="11"/>
        <color theme="1"/>
        <rFont val="Aptos Narrow"/>
        <family val="2"/>
        <scheme val="minor"/>
      </rPr>
      <t>as compras a prazo ocorrem sempre no período imediatamente seguinte ao de venda.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Todos os contratos tem duração de 4 anos, começando necessariamente em 1995. Logo, contratos a prazo envolvem pagamentos de 1996 a 1999. </t>
    </r>
  </si>
  <si>
    <t>Input</t>
  </si>
  <si>
    <r>
      <t xml:space="preserve"> Atenção: você deve adicionar fórmulas </t>
    </r>
    <r>
      <rPr>
        <b/>
        <sz val="11"/>
        <color theme="1"/>
        <rFont val="Calibri"/>
        <family val="2"/>
      </rPr>
      <t xml:space="preserve">somente </t>
    </r>
    <r>
      <rPr>
        <sz val="11"/>
        <color theme="1"/>
        <rFont val="Calibri"/>
        <family val="2"/>
      </rPr>
      <t>nas áreas marcadas por essa coloração.</t>
    </r>
  </si>
  <si>
    <t>[Inserir texto]</t>
  </si>
  <si>
    <t>Texto feito</t>
  </si>
  <si>
    <t>Pagamento de aquisição do galpão</t>
  </si>
  <si>
    <t>Aquisição do galpão</t>
  </si>
  <si>
    <t>Pagamento de aluguel</t>
  </si>
  <si>
    <r>
      <t xml:space="preserve">Comentários: </t>
    </r>
    <r>
      <rPr>
        <sz val="11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compra do galpão é inteiramente financiada por caixa, ou seja, capital próprio. Não há pagamento de juros.</t>
    </r>
  </si>
  <si>
    <t xml:space="preserve">Essa planilha é dividida em 3 seções. A primeira contém dados macroeconômicos da economia brasileira em dois cenários: com e sem o Plano Real. É possível mudar os cenários com o botão. A segunda parte contém dados de três diferentes tipos de contrato: compra do produto A, compra do produto B e compra ou aluguel de um galpão, necessário para as operações da Retail&amp;Co. A terceira parte é um espaço para cálculos de retorno financeiro em função das escolhas de contrato. </t>
  </si>
  <si>
    <t>Output</t>
  </si>
  <si>
    <t>Atenção: essa célula deve retornar o VPL da Retail&amp;Co</t>
  </si>
  <si>
    <t>Valor de reajuste</t>
  </si>
  <si>
    <t>Fator indexado por um índice macroeconômico que é responsável por determinar as dinâmicas de preço (Ex.: um Produto com Valor de Reajuste de 150% do IPCA terá seu preço aumentado em 15%, caso a variação do IPCA seja de 10%)</t>
  </si>
  <si>
    <t>Fator pelo qual uma Compra a prazo no período T é corrigida pela inflação entre os períodos T+1. Não se aplica à Compras à vista</t>
  </si>
  <si>
    <t>31/12/1994E</t>
  </si>
  <si>
    <t>31/12/1999E</t>
  </si>
  <si>
    <t>31/12/1995E</t>
  </si>
  <si>
    <t>31/12/1996E</t>
  </si>
  <si>
    <t>31/12/1997E</t>
  </si>
  <si>
    <t>31/12/1998E</t>
  </si>
  <si>
    <t>Tipo de compras realizadas em um período, mas que o pagamento se estende por mais de um período. No contexto do problema, considere que a Compra é realizada no período T, mas cuja despesa de caixa integral ocorre no período T+1</t>
  </si>
  <si>
    <t>Dicionário</t>
  </si>
  <si>
    <t>Cenário</t>
  </si>
  <si>
    <t>Compras a prazo</t>
  </si>
  <si>
    <t>Custo de Investimento</t>
  </si>
  <si>
    <t>NÃO MEXER</t>
  </si>
  <si>
    <t>Valor Residual</t>
  </si>
  <si>
    <t>Recebimento de venda do galpão</t>
  </si>
  <si>
    <t>Venda do Galpão</t>
  </si>
  <si>
    <t>Quantidade Vendida</t>
  </si>
  <si>
    <t xml:space="preserve">Valor de reajuste </t>
  </si>
  <si>
    <t>Lucas Araujo de Oliveira</t>
  </si>
  <si>
    <t>Plano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</si>
</sst>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0%\ &quot; do IPCA&quot;"/>
    <numFmt numFmtId="166" formatCode="0%\ &quot;do Dólar&quot;"/>
    <numFmt numFmtId="167" formatCode="0%\ &quot;do IGP-M&quot;"/>
    <numFmt numFmtId="168" formatCode="&quot;R$&quot;\ 0.00"/>
    <numFmt numFmtId="169" formatCode="0%&quot; do IPCA&quot;"/>
    <numFmt numFmtId="170" formatCode="&quot;R$&quot;\ #,##0.00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Montserrat"/>
    </font>
    <font>
      <sz val="10"/>
      <color rgb="FF000000"/>
      <name val="Aptos Narrow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8"/>
      <name val="Calibri"/>
      <family val="2"/>
    </font>
    <font>
      <sz val="11"/>
      <color theme="9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Montserrat"/>
    </font>
    <font>
      <i/>
      <sz val="11"/>
      <color theme="1"/>
      <name val="Aptos Narrow"/>
      <family val="2"/>
      <scheme val="minor"/>
    </font>
    <font>
      <b/>
      <i/>
      <sz val="16"/>
      <color theme="1"/>
      <name val="Segoe UI"/>
      <family val="2"/>
    </font>
    <font>
      <sz val="8"/>
      <color theme="0"/>
      <name val="Calibri"/>
      <family val="2"/>
    </font>
    <font>
      <b/>
      <sz val="14"/>
      <color theme="0"/>
      <name val="Calibri"/>
      <family val="2"/>
    </font>
    <font>
      <b/>
      <i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3"/>
      <name val="Calibri"/>
      <family val="2"/>
    </font>
    <font>
      <sz val="11"/>
      <color theme="3" tint="0.249977111117893"/>
      <name val="Calibri"/>
      <family val="2"/>
    </font>
    <font>
      <sz val="11"/>
      <color theme="3" tint="0.249977111117893"/>
      <name val="Aptos Narrow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32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9" fontId="10" fillId="0" borderId="0" xfId="2" applyFont="1" applyFill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13" fillId="0" borderId="0" xfId="0" applyFont="1" applyAlignment="1">
      <alignment horizontal="left" indent="1"/>
    </xf>
    <xf numFmtId="9" fontId="2" fillId="0" borderId="0" xfId="2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168" fontId="0" fillId="0" borderId="5" xfId="1" applyNumberFormat="1" applyFont="1" applyBorder="1" applyAlignment="1">
      <alignment horizontal="center" vertical="center"/>
    </xf>
    <xf numFmtId="0" fontId="18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170" fontId="0" fillId="0" borderId="3" xfId="1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70" fontId="0" fillId="0" borderId="5" xfId="1" applyNumberFormat="1" applyFont="1" applyBorder="1" applyAlignment="1">
      <alignment horizontal="center" vertical="center"/>
    </xf>
    <xf numFmtId="0" fontId="19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37" fontId="21" fillId="3" borderId="0" xfId="0" applyNumberFormat="1" applyFont="1" applyFill="1" applyAlignment="1">
      <alignment horizontal="center" vertical="center"/>
    </xf>
    <xf numFmtId="9" fontId="10" fillId="0" borderId="0" xfId="2" applyFont="1" applyAlignment="1">
      <alignment horizontal="center" vertical="center"/>
    </xf>
    <xf numFmtId="9" fontId="21" fillId="3" borderId="0" xfId="2" applyFont="1" applyFill="1" applyAlignment="1">
      <alignment horizontal="center" vertical="center"/>
    </xf>
    <xf numFmtId="37" fontId="21" fillId="0" borderId="0" xfId="0" applyNumberFormat="1" applyFont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7" fontId="10" fillId="6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169" fontId="22" fillId="3" borderId="0" xfId="0" applyNumberFormat="1" applyFont="1" applyFill="1" applyAlignment="1">
      <alignment horizontal="center"/>
    </xf>
    <xf numFmtId="166" fontId="22" fillId="3" borderId="0" xfId="0" applyNumberFormat="1" applyFont="1" applyFill="1" applyAlignment="1">
      <alignment horizontal="center"/>
    </xf>
    <xf numFmtId="167" fontId="22" fillId="3" borderId="0" xfId="0" applyNumberFormat="1" applyFont="1" applyFill="1" applyAlignment="1">
      <alignment horizontal="center"/>
    </xf>
    <xf numFmtId="0" fontId="0" fillId="0" borderId="3" xfId="0" applyBorder="1"/>
    <xf numFmtId="0" fontId="8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9" fontId="4" fillId="0" borderId="2" xfId="2" applyFont="1" applyBorder="1" applyAlignment="1">
      <alignment horizontal="center" vertical="center"/>
    </xf>
    <xf numFmtId="37" fontId="10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3" xfId="0" applyFont="1" applyBorder="1"/>
    <xf numFmtId="0" fontId="26" fillId="0" borderId="0" xfId="0" applyFont="1"/>
    <xf numFmtId="0" fontId="27" fillId="4" borderId="3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7" fillId="5" borderId="3" xfId="0" applyFont="1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7" fillId="0" borderId="0" xfId="2" applyFont="1" applyFill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 indent="1"/>
    </xf>
    <xf numFmtId="0" fontId="23" fillId="0" borderId="5" xfId="0" applyFont="1" applyBorder="1" applyAlignment="1">
      <alignment horizontal="left" vertical="center" wrapText="1" indent="1"/>
    </xf>
    <xf numFmtId="0" fontId="23" fillId="0" borderId="8" xfId="0" applyFont="1" applyBorder="1" applyAlignment="1">
      <alignment horizontal="left" vertical="center" wrapText="1" indent="1"/>
    </xf>
    <xf numFmtId="0" fontId="23" fillId="0" borderId="3" xfId="0" applyFont="1" applyBorder="1" applyAlignment="1">
      <alignment horizontal="left" vertical="center" wrapText="1" indent="1"/>
    </xf>
    <xf numFmtId="0" fontId="23" fillId="0" borderId="0" xfId="0" applyFont="1" applyAlignment="1">
      <alignment horizontal="left" vertical="center" wrapText="1" indent="1"/>
    </xf>
    <xf numFmtId="0" fontId="23" fillId="0" borderId="9" xfId="0" applyFont="1" applyBorder="1" applyAlignment="1">
      <alignment horizontal="left" vertical="center" wrapText="1" indent="1"/>
    </xf>
    <xf numFmtId="0" fontId="23" fillId="0" borderId="7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left" vertical="center" wrapText="1" indent="1"/>
    </xf>
    <xf numFmtId="0" fontId="23" fillId="0" borderId="10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E11F"/>
      <color rgb="FF16B83E"/>
      <color rgb="FFFFD43B"/>
      <color rgb="FFFAB005"/>
      <color rgb="FFF59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Diferentes</a:t>
            </a:r>
            <a:r>
              <a:rPr lang="en-US" baseline="0"/>
              <a:t> Cenários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Sem Plano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Sheet3!$D$3:$I$3</c:f>
              <c:numCache>
                <c:formatCode>General</c:formatCode>
                <c:ptCount val="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cat>
          <c:val>
            <c:numRef>
              <c:f>Sheet3!$D$4:$I$4</c:f>
              <c:numCache>
                <c:formatCode>General</c:formatCode>
                <c:ptCount val="6"/>
                <c:pt idx="0">
                  <c:v>916</c:v>
                </c:pt>
                <c:pt idx="1">
                  <c:v>4005</c:v>
                </c:pt>
                <c:pt idx="2">
                  <c:v>4259</c:v>
                </c:pt>
                <c:pt idx="3">
                  <c:v>4387</c:v>
                </c:pt>
                <c:pt idx="4">
                  <c:v>4450</c:v>
                </c:pt>
                <c:pt idx="5">
                  <c:v>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F84-ACDF-A0D47F99D530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Plano Real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Sheet3!$D$3:$I$3</c:f>
              <c:numCache>
                <c:formatCode>General</c:formatCode>
                <c:ptCount val="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cat>
          <c:val>
            <c:numRef>
              <c:f>Sheet3!$D$5:$I$5</c:f>
              <c:numCache>
                <c:formatCode>General</c:formatCode>
                <c:ptCount val="6"/>
                <c:pt idx="0">
                  <c:v>916</c:v>
                </c:pt>
                <c:pt idx="1">
                  <c:v>22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A-4F84-ACDF-A0D47F99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79472"/>
        <c:axId val="882186544"/>
      </c:lineChart>
      <c:catAx>
        <c:axId val="8821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86544"/>
        <c:crosses val="autoZero"/>
        <c:auto val="1"/>
        <c:lblAlgn val="ctr"/>
        <c:lblOffset val="100"/>
        <c:noMultiLvlLbl val="0"/>
      </c:catAx>
      <c:valAx>
        <c:axId val="88218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21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$B$30" fmlaRange="Premissas!$O$9:$O$10" noThreeD="1" sel="1" val="0"/>
</file>

<file path=xl/ctrlProps/ctrlProp2.xml><?xml version="1.0" encoding="utf-8"?>
<formControlPr xmlns="http://schemas.microsoft.com/office/spreadsheetml/2009/9/main" objectType="Drop" dropStyle="combo" dx="15" fmlaLink="$B$68" fmlaRange="Premissas!$P$9:$P$10" noThreeD="1" sel="2" val="0"/>
</file>

<file path=xl/ctrlProps/ctrlProp3.xml><?xml version="1.0" encoding="utf-8"?>
<formControlPr xmlns="http://schemas.microsoft.com/office/spreadsheetml/2009/9/main" objectType="Drop" dropStyle="combo" dx="15" fmlaLink="$B$70" fmlaRange="Premissas!$Q$9:$Q$10" noThreeD="1" sel="1" val="0"/>
</file>

<file path=xl/ctrlProps/ctrlProp4.xml><?xml version="1.0" encoding="utf-8"?>
<formControlPr xmlns="http://schemas.microsoft.com/office/spreadsheetml/2009/9/main" objectType="Drop" dropStyle="combo" dx="15" fmlaLink="$B$72" fmlaRange="Premissas!$R$9:$R$10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385181</xdr:colOff>
      <xdr:row>0</xdr:row>
      <xdr:rowOff>139053</xdr:rowOff>
    </xdr:from>
    <xdr:to>
      <xdr:col>2</xdr:col>
      <xdr:colOff>624008</xdr:colOff>
      <xdr:row>0</xdr:row>
      <xdr:rowOff>632600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181" y="139053"/>
          <a:ext cx="1905702" cy="4935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28</xdr:row>
          <xdr:rowOff>161925</xdr:rowOff>
        </xdr:from>
        <xdr:to>
          <xdr:col>2</xdr:col>
          <xdr:colOff>1524000</xdr:colOff>
          <xdr:row>30</xdr:row>
          <xdr:rowOff>38100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66</xdr:row>
          <xdr:rowOff>180975</xdr:rowOff>
        </xdr:from>
        <xdr:to>
          <xdr:col>2</xdr:col>
          <xdr:colOff>1895475</xdr:colOff>
          <xdr:row>68</xdr:row>
          <xdr:rowOff>76200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68</xdr:row>
          <xdr:rowOff>180975</xdr:rowOff>
        </xdr:from>
        <xdr:to>
          <xdr:col>2</xdr:col>
          <xdr:colOff>1895475</xdr:colOff>
          <xdr:row>70</xdr:row>
          <xdr:rowOff>76200</xdr:rowOff>
        </xdr:to>
        <xdr:sp macro="" textlink="">
          <xdr:nvSpPr>
            <xdr:cNvPr id="23555" name="Drop Down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70</xdr:row>
          <xdr:rowOff>180975</xdr:rowOff>
        </xdr:from>
        <xdr:to>
          <xdr:col>2</xdr:col>
          <xdr:colOff>1895475</xdr:colOff>
          <xdr:row>72</xdr:row>
          <xdr:rowOff>76200</xdr:rowOff>
        </xdr:to>
        <xdr:sp macro="" textlink="">
          <xdr:nvSpPr>
            <xdr:cNvPr id="23556" name="Drop Down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15</xdr:row>
      <xdr:rowOff>104774</xdr:rowOff>
    </xdr:from>
    <xdr:to>
      <xdr:col>15</xdr:col>
      <xdr:colOff>95249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385181</xdr:colOff>
      <xdr:row>0</xdr:row>
      <xdr:rowOff>139053</xdr:rowOff>
    </xdr:from>
    <xdr:to>
      <xdr:col>2</xdr:col>
      <xdr:colOff>624008</xdr:colOff>
      <xdr:row>0</xdr:row>
      <xdr:rowOff>632600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181" y="139053"/>
          <a:ext cx="1905702" cy="493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y Them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C5C5C"/>
      </a:accent1>
      <a:accent2>
        <a:srgbClr val="D6D6D6"/>
      </a:accent2>
      <a:accent3>
        <a:srgbClr val="B4B4B4"/>
      </a:accent3>
      <a:accent4>
        <a:srgbClr val="CC0000"/>
      </a:accent4>
      <a:accent5>
        <a:srgbClr val="0F9ED5"/>
      </a:accent5>
      <a:accent6>
        <a:srgbClr val="196B24"/>
      </a:accent6>
      <a:hlink>
        <a:srgbClr val="E97132"/>
      </a:hlink>
      <a:folHlink>
        <a:srgbClr val="A02B93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69"/>
  <sheetViews>
    <sheetView showGridLines="0" zoomScale="110" zoomScaleNormal="110" workbookViewId="0">
      <pane ySplit="2" topLeftCell="A9" activePane="bottomLeft" state="frozen"/>
      <selection pane="bottomLeft" activeCell="E32" sqref="E32:J32"/>
    </sheetView>
  </sheetViews>
  <sheetFormatPr defaultColWidth="8.875" defaultRowHeight="14.25"/>
  <cols>
    <col min="1" max="1" width="7" customWidth="1"/>
    <col min="2" max="2" width="18" customWidth="1"/>
    <col min="3" max="3" width="31.25" customWidth="1"/>
    <col min="4" max="4" width="22.75" style="33" customWidth="1"/>
    <col min="5" max="9" width="17.375" style="33" customWidth="1"/>
    <col min="10" max="10" width="17.375" customWidth="1"/>
    <col min="11" max="11" width="13.875" customWidth="1"/>
    <col min="14" max="14" width="8.875" style="73"/>
  </cols>
  <sheetData>
    <row r="1" spans="2:14" ht="62.1" customHeight="1">
      <c r="C1" s="117" t="s">
        <v>47</v>
      </c>
      <c r="D1" s="117"/>
    </row>
    <row r="2" spans="2:14" s="35" customFormat="1" ht="18.95" customHeight="1">
      <c r="E2" s="35" t="s">
        <v>93</v>
      </c>
      <c r="F2" s="35" t="s">
        <v>95</v>
      </c>
      <c r="G2" s="35" t="s">
        <v>96</v>
      </c>
      <c r="H2" s="35" t="s">
        <v>97</v>
      </c>
      <c r="I2" s="35" t="s">
        <v>98</v>
      </c>
      <c r="J2" s="35" t="s">
        <v>94</v>
      </c>
      <c r="N2" s="74"/>
    </row>
    <row r="3" spans="2:14" s="1" customFormat="1" ht="15">
      <c r="D3" s="10"/>
      <c r="E3" s="10"/>
      <c r="F3" s="10"/>
      <c r="G3" s="10"/>
      <c r="H3" s="10"/>
      <c r="I3" s="10"/>
      <c r="N3" s="75"/>
    </row>
    <row r="4" spans="2:14" s="1" customFormat="1" ht="15">
      <c r="D4" s="10"/>
      <c r="I4" s="10"/>
      <c r="N4" s="75"/>
    </row>
    <row r="5" spans="2:14" s="1" customFormat="1" ht="18.75">
      <c r="B5" s="96" t="s">
        <v>48</v>
      </c>
      <c r="C5" s="118" t="s">
        <v>110</v>
      </c>
      <c r="D5" s="119"/>
      <c r="I5" s="10"/>
      <c r="N5" s="75"/>
    </row>
    <row r="6" spans="2:14" s="1" customFormat="1" ht="9" customHeight="1">
      <c r="B6" s="5"/>
      <c r="C6" s="5"/>
      <c r="D6" s="5"/>
      <c r="E6" s="36"/>
      <c r="F6" s="38"/>
      <c r="G6" s="38"/>
      <c r="H6" s="38"/>
      <c r="I6" s="10"/>
      <c r="N6" s="75"/>
    </row>
    <row r="7" spans="2:14" s="1" customFormat="1" ht="18.75">
      <c r="B7" s="96" t="s">
        <v>49</v>
      </c>
      <c r="C7" s="118">
        <v>175369</v>
      </c>
      <c r="D7" s="119"/>
      <c r="E7" s="10"/>
      <c r="F7" s="10"/>
      <c r="G7" s="10"/>
      <c r="H7" s="10"/>
      <c r="I7" s="10"/>
      <c r="N7" s="75"/>
    </row>
    <row r="8" spans="2:14" s="1" customFormat="1" ht="21.95" customHeight="1">
      <c r="D8" s="10"/>
      <c r="E8" s="10"/>
      <c r="F8" s="10"/>
      <c r="G8" s="10"/>
      <c r="H8" s="10"/>
      <c r="I8" s="10"/>
      <c r="N8" s="75"/>
    </row>
    <row r="9" spans="2:14" s="1" customFormat="1" ht="18.75">
      <c r="B9" s="97" t="s">
        <v>50</v>
      </c>
      <c r="D9" s="10"/>
      <c r="E9" s="10"/>
      <c r="G9" s="97" t="s">
        <v>77</v>
      </c>
      <c r="H9" s="10"/>
      <c r="I9" s="10"/>
      <c r="J9" s="10"/>
      <c r="N9" s="75"/>
    </row>
    <row r="10" spans="2:14" s="1" customFormat="1" ht="6.95" customHeight="1">
      <c r="D10" s="10"/>
      <c r="E10" s="10"/>
      <c r="G10" s="10"/>
      <c r="H10" s="10"/>
      <c r="I10" s="10"/>
      <c r="J10" s="10"/>
      <c r="N10" s="75"/>
    </row>
    <row r="11" spans="2:14" s="1" customFormat="1" ht="15" customHeight="1">
      <c r="B11" s="120" t="s">
        <v>87</v>
      </c>
      <c r="C11" s="121"/>
      <c r="D11" s="121"/>
      <c r="E11" s="122"/>
      <c r="G11" s="82" t="s">
        <v>79</v>
      </c>
      <c r="H11" s="83"/>
      <c r="I11" s="83"/>
      <c r="J11" s="83"/>
      <c r="K11" s="84"/>
      <c r="N11" s="75"/>
    </row>
    <row r="12" spans="2:14" s="1" customFormat="1" ht="15.75" customHeight="1">
      <c r="B12" s="123"/>
      <c r="C12" s="124"/>
      <c r="D12" s="124"/>
      <c r="E12" s="125"/>
      <c r="G12" s="85" t="s">
        <v>82</v>
      </c>
      <c r="H12" s="10"/>
      <c r="I12" s="10"/>
      <c r="J12" s="10"/>
      <c r="K12" s="86"/>
      <c r="N12" s="75"/>
    </row>
    <row r="13" spans="2:14" s="1" customFormat="1" ht="15.75" customHeight="1">
      <c r="B13" s="123"/>
      <c r="C13" s="124"/>
      <c r="D13" s="124"/>
      <c r="E13" s="125"/>
      <c r="G13" s="90" t="s">
        <v>88</v>
      </c>
      <c r="H13" s="1" t="s">
        <v>89</v>
      </c>
      <c r="K13" s="86"/>
      <c r="N13" s="75"/>
    </row>
    <row r="14" spans="2:14" s="1" customFormat="1" ht="15.75" customHeight="1">
      <c r="B14" s="123"/>
      <c r="C14" s="124"/>
      <c r="D14" s="124"/>
      <c r="E14" s="125"/>
      <c r="F14" s="10"/>
      <c r="G14" s="87" t="s">
        <v>81</v>
      </c>
      <c r="H14" s="7" t="s">
        <v>80</v>
      </c>
      <c r="I14" s="18"/>
      <c r="J14" s="18"/>
      <c r="K14" s="88"/>
      <c r="N14" s="75"/>
    </row>
    <row r="15" spans="2:14" s="1" customFormat="1" ht="15.75" customHeight="1">
      <c r="B15" s="123"/>
      <c r="C15" s="124"/>
      <c r="D15" s="124"/>
      <c r="E15" s="125"/>
      <c r="F15" s="10"/>
      <c r="G15" s="10"/>
      <c r="H15" s="10"/>
      <c r="I15" s="10"/>
      <c r="N15" s="75"/>
    </row>
    <row r="16" spans="2:14" s="1" customFormat="1" ht="15.75" customHeight="1">
      <c r="B16" s="123"/>
      <c r="C16" s="124"/>
      <c r="D16" s="124"/>
      <c r="E16" s="125"/>
      <c r="F16" s="10"/>
      <c r="I16" s="10"/>
      <c r="N16" s="75"/>
    </row>
    <row r="17" spans="2:14" s="1" customFormat="1" ht="15.75" customHeight="1">
      <c r="B17" s="126"/>
      <c r="C17" s="127"/>
      <c r="D17" s="127"/>
      <c r="E17" s="128"/>
      <c r="F17" s="10"/>
      <c r="I17" s="10"/>
      <c r="N17" s="75"/>
    </row>
    <row r="18" spans="2:14" s="1" customFormat="1" ht="18" customHeight="1">
      <c r="D18" s="10"/>
      <c r="E18" s="10"/>
      <c r="F18" s="10"/>
      <c r="I18" s="10"/>
      <c r="N18" s="75"/>
    </row>
    <row r="19" spans="2:14" s="17" customFormat="1" ht="18.75">
      <c r="B19" s="97" t="s">
        <v>100</v>
      </c>
      <c r="N19" s="93"/>
    </row>
    <row r="20" spans="2:14" s="17" customFormat="1" ht="9" customHeight="1">
      <c r="B20" s="92"/>
      <c r="N20" s="93"/>
    </row>
    <row r="21" spans="2:14" s="1" customFormat="1" ht="39" customHeight="1">
      <c r="B21" s="94" t="s">
        <v>102</v>
      </c>
      <c r="C21" s="129" t="s">
        <v>99</v>
      </c>
      <c r="D21" s="130"/>
      <c r="E21" s="131"/>
      <c r="F21" s="10"/>
      <c r="G21" s="10"/>
      <c r="H21" s="91"/>
      <c r="I21" s="10"/>
      <c r="N21" s="75"/>
    </row>
    <row r="22" spans="2:14" s="1" customFormat="1" ht="39" customHeight="1">
      <c r="B22" s="94" t="s">
        <v>90</v>
      </c>
      <c r="C22" s="129" t="s">
        <v>91</v>
      </c>
      <c r="D22" s="130"/>
      <c r="E22" s="131"/>
      <c r="F22" s="10"/>
      <c r="G22" s="10"/>
      <c r="H22" s="91"/>
      <c r="I22" s="10"/>
      <c r="N22" s="75"/>
    </row>
    <row r="23" spans="2:14" s="1" customFormat="1" ht="39" customHeight="1">
      <c r="B23" s="95" t="s">
        <v>14</v>
      </c>
      <c r="C23" s="113" t="s">
        <v>92</v>
      </c>
      <c r="D23" s="114"/>
      <c r="E23" s="115"/>
      <c r="F23" s="10"/>
      <c r="G23" s="10"/>
      <c r="H23" s="91"/>
      <c r="I23" s="10"/>
      <c r="N23" s="75"/>
    </row>
    <row r="24" spans="2:14" s="1" customFormat="1" ht="15">
      <c r="B24" s="10"/>
      <c r="C24" s="91"/>
      <c r="D24" s="10"/>
      <c r="E24" s="10"/>
      <c r="F24" s="10"/>
      <c r="G24" s="10"/>
      <c r="H24" s="91"/>
      <c r="I24" s="10"/>
      <c r="N24" s="75"/>
    </row>
    <row r="25" spans="2:14" s="1" customFormat="1" ht="15">
      <c r="D25" s="10"/>
      <c r="E25" s="10"/>
      <c r="F25" s="10"/>
      <c r="G25" s="10"/>
      <c r="H25" s="10"/>
      <c r="I25" s="10"/>
      <c r="N25" s="75"/>
    </row>
    <row r="26" spans="2:14" s="39" customFormat="1" ht="21" customHeight="1">
      <c r="B26" s="40" t="s">
        <v>101</v>
      </c>
      <c r="N26" s="76"/>
    </row>
    <row r="27" spans="2:14" s="1" customFormat="1" ht="21" customHeight="1">
      <c r="B27" s="37"/>
      <c r="D27" s="10"/>
      <c r="E27" s="16"/>
      <c r="F27" s="16"/>
      <c r="G27" s="16"/>
      <c r="H27" s="16"/>
      <c r="I27" s="16"/>
      <c r="N27" s="75"/>
    </row>
    <row r="28" spans="2:14" s="41" customFormat="1" ht="16.5" thickBot="1">
      <c r="B28" s="42" t="s">
        <v>54</v>
      </c>
      <c r="N28" s="77"/>
    </row>
    <row r="29" spans="2:14" s="1" customFormat="1" ht="15.75" thickTop="1">
      <c r="B29" s="37"/>
      <c r="D29" s="10"/>
      <c r="E29" s="19"/>
      <c r="F29" s="19"/>
      <c r="G29" s="19"/>
      <c r="H29" s="19"/>
      <c r="I29" s="19"/>
      <c r="N29" s="75"/>
    </row>
    <row r="30" spans="2:14" s="1" customFormat="1" ht="14.25" customHeight="1">
      <c r="B30" s="38">
        <v>1</v>
      </c>
      <c r="D30" s="10"/>
      <c r="E30" s="19"/>
      <c r="F30" s="19"/>
      <c r="G30" s="19"/>
      <c r="H30" s="19"/>
      <c r="I30" s="19"/>
      <c r="N30" s="75"/>
    </row>
    <row r="31" spans="2:14" s="1" customFormat="1" ht="15">
      <c r="B31" s="37"/>
      <c r="D31" s="10"/>
      <c r="E31" s="19"/>
      <c r="F31" s="19"/>
      <c r="G31" s="19"/>
      <c r="H31" s="19"/>
      <c r="I31" s="19"/>
      <c r="N31" s="75"/>
    </row>
    <row r="32" spans="2:14" s="1" customFormat="1" ht="15">
      <c r="B32" s="37"/>
      <c r="C32" s="1" t="s">
        <v>5</v>
      </c>
      <c r="D32" s="10"/>
      <c r="E32" s="16">
        <f>IF($B$30=1,Premissas!E8,Premissas!E15)</f>
        <v>9.16</v>
      </c>
      <c r="F32" s="16">
        <f>IF($B$30=1,Premissas!F8,Premissas!F15)</f>
        <v>40.047499999999999</v>
      </c>
      <c r="G32" s="16">
        <f>IF($B$30=1,Premissas!G8,Premissas!G15)</f>
        <v>42.59375</v>
      </c>
      <c r="H32" s="16">
        <f>IF($B$30=1,Premissas!H8,Premissas!H15)</f>
        <v>43.866875</v>
      </c>
      <c r="I32" s="16">
        <f>IF($B$30=1,Premissas!I8,Premissas!I15)</f>
        <v>44.503437500000004</v>
      </c>
      <c r="J32" s="16">
        <f>IF($B$30=1,Premissas!J8,Premissas!J15)</f>
        <v>44.821718750000002</v>
      </c>
      <c r="N32" s="75"/>
    </row>
    <row r="33" spans="2:14" s="1" customFormat="1" ht="15">
      <c r="C33" s="1" t="s">
        <v>6</v>
      </c>
      <c r="D33" s="10"/>
      <c r="E33" s="16">
        <f>IF($B$30=1,Premissas!E9,Premissas!E16)</f>
        <v>11.53</v>
      </c>
      <c r="F33" s="16">
        <f>IF($B$30=1,Premissas!F9,Premissas!F16)</f>
        <v>47.59875000000001</v>
      </c>
      <c r="G33" s="16">
        <f>IF($B$30=1,Premissas!G9,Premissas!G16)</f>
        <v>50.431875000000012</v>
      </c>
      <c r="H33" s="16">
        <f>IF($B$30=1,Premissas!H9,Premissas!H16)</f>
        <v>51.848437500000017</v>
      </c>
      <c r="I33" s="16">
        <f>IF($B$30=1,Premissas!I9,Premissas!I16)</f>
        <v>52.556718750000016</v>
      </c>
      <c r="J33" s="16">
        <f>IF($B$30=1,Premissas!J9,Premissas!J16)</f>
        <v>52.910859375000015</v>
      </c>
      <c r="N33" s="75"/>
    </row>
    <row r="34" spans="2:14" s="1" customFormat="1" ht="15">
      <c r="C34" s="1" t="s">
        <v>7</v>
      </c>
      <c r="D34" s="10"/>
      <c r="E34" s="16">
        <f>IF($B$30=1,Premissas!E10,Premissas!E17)</f>
        <v>18.801242236024844</v>
      </c>
      <c r="F34" s="16">
        <f>IF($B$30=1,Premissas!F10,Premissas!F17)</f>
        <v>48.056999999999995</v>
      </c>
      <c r="G34" s="16">
        <f>IF($B$30=1,Premissas!G10,Premissas!G17)</f>
        <v>51.112499999999997</v>
      </c>
      <c r="H34" s="16">
        <f>IF($B$30=1,Premissas!H10,Premissas!H17)</f>
        <v>52.640250000000002</v>
      </c>
      <c r="I34" s="16">
        <f>IF($B$30=1,Premissas!I10,Premissas!I17)</f>
        <v>53.404125000000001</v>
      </c>
      <c r="J34" s="16">
        <f>IF($B$30=1,Premissas!J10,Premissas!J17)</f>
        <v>53.7860625</v>
      </c>
      <c r="N34" s="75"/>
    </row>
    <row r="35" spans="2:14" s="1" customFormat="1" ht="15">
      <c r="C35" s="1" t="s">
        <v>36</v>
      </c>
      <c r="D35" s="10"/>
      <c r="E35" s="16">
        <f>IF($B$30=1,Premissas!E11,Premissas!E18)</f>
        <v>12.46</v>
      </c>
      <c r="F35" s="16">
        <f>IF($B$30=1,Premissas!F11,Premissas!F18)</f>
        <v>36.042749999999998</v>
      </c>
      <c r="G35" s="16">
        <f>IF($B$30=1,Premissas!G11,Premissas!G18)</f>
        <v>38.334375000000001</v>
      </c>
      <c r="H35" s="16">
        <f>IF($B$30=1,Premissas!H11,Premissas!H18)</f>
        <v>39.4801875</v>
      </c>
      <c r="I35" s="16">
        <f>IF($B$30=1,Premissas!I11,Premissas!I18)</f>
        <v>40.053093750000002</v>
      </c>
      <c r="J35" s="16">
        <f>IF($B$30=1,Premissas!J11,Premissas!J18)</f>
        <v>40.339546875000003</v>
      </c>
      <c r="N35" s="75"/>
    </row>
    <row r="36" spans="2:14" s="1" customFormat="1" ht="15">
      <c r="C36" s="15"/>
      <c r="D36" s="10"/>
      <c r="E36" s="16"/>
      <c r="F36" s="16"/>
      <c r="G36" s="16"/>
      <c r="H36" s="16"/>
      <c r="I36" s="16"/>
      <c r="N36" s="75"/>
    </row>
    <row r="37" spans="2:14" ht="15">
      <c r="E37" s="21"/>
      <c r="F37" s="21"/>
      <c r="G37" s="21"/>
      <c r="H37" s="21"/>
      <c r="I37" s="21"/>
    </row>
    <row r="38" spans="2:14" s="39" customFormat="1" ht="21" customHeight="1">
      <c r="B38" s="40" t="s">
        <v>10</v>
      </c>
      <c r="N38" s="76"/>
    </row>
    <row r="39" spans="2:14" s="11" customFormat="1" ht="15">
      <c r="B39" s="12"/>
      <c r="C39" s="10"/>
      <c r="N39" s="45"/>
    </row>
    <row r="40" spans="2:14" s="41" customFormat="1" ht="16.5" thickBot="1">
      <c r="B40" s="42" t="s">
        <v>57</v>
      </c>
      <c r="N40" s="77"/>
    </row>
    <row r="41" spans="2:14" s="11" customFormat="1" ht="15.75" thickTop="1">
      <c r="B41" s="12"/>
      <c r="C41" s="10"/>
      <c r="N41" s="45"/>
    </row>
    <row r="42" spans="2:14" s="11" customFormat="1" ht="15" customHeight="1">
      <c r="C42" s="12"/>
      <c r="D42" s="43" t="s">
        <v>11</v>
      </c>
      <c r="E42" s="43" t="s">
        <v>12</v>
      </c>
      <c r="F42" s="54"/>
      <c r="G42" s="54"/>
      <c r="I42" s="116" t="s">
        <v>55</v>
      </c>
      <c r="J42" s="116"/>
      <c r="K42" s="116"/>
      <c r="N42" s="45"/>
    </row>
    <row r="43" spans="2:14" s="11" customFormat="1" ht="15">
      <c r="C43" s="44" t="s">
        <v>56</v>
      </c>
      <c r="D43" s="52">
        <v>130</v>
      </c>
      <c r="E43" s="53">
        <v>350</v>
      </c>
      <c r="F43" s="54"/>
      <c r="G43" s="54"/>
      <c r="I43" s="116"/>
      <c r="J43" s="116"/>
      <c r="K43" s="116"/>
      <c r="N43" s="45"/>
    </row>
    <row r="44" spans="2:14" s="11" customFormat="1" ht="15">
      <c r="C44" s="44" t="s">
        <v>90</v>
      </c>
      <c r="D44" s="50">
        <v>0.9</v>
      </c>
      <c r="E44" s="51">
        <v>0.9</v>
      </c>
      <c r="F44" s="54"/>
      <c r="G44" s="54"/>
      <c r="I44" s="116"/>
      <c r="J44" s="116"/>
      <c r="K44" s="116"/>
      <c r="N44" s="45"/>
    </row>
    <row r="45" spans="2:14" s="11" customFormat="1" ht="15">
      <c r="C45" s="44" t="s">
        <v>58</v>
      </c>
      <c r="D45" s="45">
        <v>2000</v>
      </c>
      <c r="E45" s="11">
        <v>500</v>
      </c>
      <c r="F45" s="54"/>
      <c r="G45" s="54"/>
      <c r="I45" s="116"/>
      <c r="J45" s="116"/>
      <c r="K45" s="116"/>
      <c r="N45" s="45"/>
    </row>
    <row r="46" spans="2:14" s="11" customFormat="1" ht="15">
      <c r="D46" s="14"/>
      <c r="E46" s="12"/>
      <c r="F46" s="10"/>
      <c r="G46" s="10"/>
      <c r="I46" s="10"/>
      <c r="J46" s="14"/>
      <c r="N46" s="45"/>
    </row>
    <row r="47" spans="2:14" s="41" customFormat="1" ht="16.5" thickBot="1">
      <c r="B47" s="42" t="s">
        <v>15</v>
      </c>
      <c r="N47" s="77"/>
    </row>
    <row r="48" spans="2:14" s="11" customFormat="1" ht="15.75" thickTop="1">
      <c r="B48" s="12"/>
      <c r="E48" s="2"/>
      <c r="F48" s="2"/>
      <c r="G48" s="2"/>
      <c r="N48" s="45"/>
    </row>
    <row r="49" spans="2:14" s="11" customFormat="1" ht="15" customHeight="1">
      <c r="C49" s="12"/>
      <c r="D49" s="55" t="s">
        <v>16</v>
      </c>
      <c r="E49" s="55" t="s">
        <v>17</v>
      </c>
      <c r="F49" s="55" t="s">
        <v>18</v>
      </c>
      <c r="G49" s="55" t="s">
        <v>19</v>
      </c>
      <c r="I49" s="116" t="s">
        <v>78</v>
      </c>
      <c r="J49" s="116"/>
      <c r="K49" s="116"/>
      <c r="N49" s="45"/>
    </row>
    <row r="50" spans="2:14" s="11" customFormat="1" ht="15">
      <c r="C50" s="44" t="s">
        <v>20</v>
      </c>
      <c r="D50" s="48" t="s">
        <v>11</v>
      </c>
      <c r="E50" s="49" t="s">
        <v>11</v>
      </c>
      <c r="F50" s="49" t="s">
        <v>12</v>
      </c>
      <c r="G50" s="49" t="s">
        <v>12</v>
      </c>
      <c r="I50" s="116"/>
      <c r="J50" s="116"/>
      <c r="K50" s="116"/>
      <c r="N50" s="45"/>
    </row>
    <row r="51" spans="2:14" s="11" customFormat="1" ht="15">
      <c r="C51" s="44" t="s">
        <v>21</v>
      </c>
      <c r="D51" s="46">
        <v>70</v>
      </c>
      <c r="E51" s="47">
        <v>60</v>
      </c>
      <c r="F51" s="47">
        <v>240</v>
      </c>
      <c r="G51" s="47">
        <v>300</v>
      </c>
      <c r="I51" s="116"/>
      <c r="J51" s="116"/>
      <c r="K51" s="116"/>
      <c r="N51" s="45"/>
    </row>
    <row r="52" spans="2:14" s="11" customFormat="1" ht="15">
      <c r="C52" s="44" t="s">
        <v>90</v>
      </c>
      <c r="D52" s="50">
        <v>1</v>
      </c>
      <c r="E52" s="51">
        <v>1</v>
      </c>
      <c r="F52" s="28">
        <v>1</v>
      </c>
      <c r="G52" s="51">
        <v>1</v>
      </c>
      <c r="I52" s="116"/>
      <c r="J52" s="116"/>
      <c r="K52" s="116"/>
      <c r="N52" s="45"/>
    </row>
    <row r="53" spans="2:14" s="11" customFormat="1" ht="15">
      <c r="C53" s="44" t="s">
        <v>14</v>
      </c>
      <c r="D53" s="50" t="s">
        <v>22</v>
      </c>
      <c r="E53" s="51">
        <v>1.5</v>
      </c>
      <c r="F53" s="51" t="s">
        <v>22</v>
      </c>
      <c r="G53" s="51" t="s">
        <v>22</v>
      </c>
      <c r="I53" s="116"/>
      <c r="J53" s="116"/>
      <c r="K53" s="116"/>
      <c r="N53" s="45"/>
    </row>
    <row r="54" spans="2:14" s="11" customFormat="1" ht="15">
      <c r="C54" s="44" t="s">
        <v>23</v>
      </c>
      <c r="D54" s="45" t="s">
        <v>24</v>
      </c>
      <c r="E54" s="11" t="s">
        <v>25</v>
      </c>
      <c r="F54" s="11" t="s">
        <v>24</v>
      </c>
      <c r="G54" s="11" t="s">
        <v>24</v>
      </c>
      <c r="I54" s="116"/>
      <c r="J54" s="116"/>
      <c r="K54" s="116"/>
      <c r="N54" s="45"/>
    </row>
    <row r="55" spans="2:14" s="11" customFormat="1" ht="15">
      <c r="B55" s="12"/>
      <c r="F55" s="27"/>
      <c r="G55" s="10"/>
      <c r="H55" s="10"/>
      <c r="N55" s="45"/>
    </row>
    <row r="56" spans="2:14" s="41" customFormat="1" ht="16.5" thickBot="1">
      <c r="B56" s="42" t="s">
        <v>26</v>
      </c>
      <c r="N56" s="77"/>
    </row>
    <row r="57" spans="2:14" s="11" customFormat="1" ht="15.75" thickTop="1">
      <c r="B57" s="12"/>
      <c r="F57" s="10"/>
      <c r="G57" s="10"/>
      <c r="H57" s="10"/>
      <c r="N57" s="45"/>
    </row>
    <row r="58" spans="2:14" s="11" customFormat="1" ht="15" customHeight="1">
      <c r="B58" s="12"/>
      <c r="C58" s="10"/>
      <c r="D58" s="55" t="s">
        <v>34</v>
      </c>
      <c r="E58" s="55" t="s">
        <v>35</v>
      </c>
      <c r="I58" s="116" t="s">
        <v>86</v>
      </c>
      <c r="J58" s="116"/>
      <c r="K58" s="116"/>
      <c r="N58" s="45"/>
    </row>
    <row r="59" spans="2:14" s="11" customFormat="1" ht="15">
      <c r="C59" s="44" t="s">
        <v>59</v>
      </c>
      <c r="D59" s="52" t="s">
        <v>22</v>
      </c>
      <c r="E59" s="58">
        <v>200000</v>
      </c>
      <c r="I59" s="116"/>
      <c r="J59" s="116"/>
      <c r="K59" s="116"/>
      <c r="N59" s="45"/>
    </row>
    <row r="60" spans="2:14" s="11" customFormat="1" ht="15">
      <c r="C60" s="110" t="s">
        <v>105</v>
      </c>
      <c r="D60" s="46" t="s">
        <v>22</v>
      </c>
      <c r="E60" s="109">
        <v>150000</v>
      </c>
      <c r="I60" s="116"/>
      <c r="J60" s="116"/>
      <c r="K60" s="116"/>
      <c r="N60" s="45"/>
    </row>
    <row r="61" spans="2:14" s="11" customFormat="1" ht="15">
      <c r="C61" s="44" t="s">
        <v>37</v>
      </c>
      <c r="D61" s="56">
        <v>60000</v>
      </c>
      <c r="E61" s="26" t="s">
        <v>22</v>
      </c>
      <c r="I61" s="116"/>
      <c r="J61" s="116"/>
      <c r="K61" s="116"/>
      <c r="N61" s="45"/>
    </row>
    <row r="62" spans="2:14" s="11" customFormat="1" ht="15">
      <c r="C62" s="110" t="s">
        <v>109</v>
      </c>
      <c r="D62" s="57">
        <v>1</v>
      </c>
      <c r="E62" s="51">
        <v>1</v>
      </c>
      <c r="I62" s="116"/>
      <c r="J62" s="116"/>
      <c r="K62" s="116"/>
      <c r="N62" s="45"/>
    </row>
    <row r="63" spans="2:14" s="11" customFormat="1" ht="15">
      <c r="E63" s="59"/>
      <c r="F63" s="12"/>
      <c r="G63" s="10"/>
      <c r="H63" s="10"/>
      <c r="I63" s="116"/>
      <c r="J63" s="116"/>
      <c r="K63" s="116"/>
      <c r="N63" s="45"/>
    </row>
    <row r="64" spans="2:14" s="11" customFormat="1">
      <c r="C64" s="12"/>
      <c r="E64" s="13"/>
      <c r="N64" s="45"/>
    </row>
    <row r="65" spans="2:14" s="11" customFormat="1">
      <c r="N65" s="45"/>
    </row>
    <row r="66" spans="2:14" s="39" customFormat="1" ht="21" customHeight="1">
      <c r="B66" s="40" t="s">
        <v>27</v>
      </c>
      <c r="E66" s="39" t="s">
        <v>0</v>
      </c>
      <c r="F66" s="39" t="s">
        <v>1</v>
      </c>
      <c r="G66" s="39" t="s">
        <v>2</v>
      </c>
      <c r="H66" s="39" t="s">
        <v>3</v>
      </c>
      <c r="I66" s="39" t="s">
        <v>4</v>
      </c>
      <c r="J66" s="39" t="s">
        <v>76</v>
      </c>
      <c r="N66" s="76"/>
    </row>
    <row r="68" spans="2:14" s="1" customFormat="1" ht="14.25" customHeight="1">
      <c r="B68" s="38">
        <v>2</v>
      </c>
      <c r="D68" s="10"/>
      <c r="E68" s="19"/>
      <c r="F68" s="19"/>
      <c r="G68" s="19"/>
      <c r="H68" s="19"/>
      <c r="I68" s="19"/>
      <c r="N68" s="75"/>
    </row>
    <row r="70" spans="2:14" s="1" customFormat="1" ht="14.25" customHeight="1">
      <c r="B70" s="38">
        <v>1</v>
      </c>
      <c r="D70" s="10"/>
      <c r="E70" s="19"/>
      <c r="F70" s="19"/>
      <c r="G70" s="19"/>
      <c r="H70" s="19"/>
      <c r="I70" s="19"/>
      <c r="N70" s="75"/>
    </row>
    <row r="72" spans="2:14" s="1" customFormat="1" ht="14.25" customHeight="1">
      <c r="B72" s="38">
        <v>2</v>
      </c>
      <c r="D72" s="10"/>
      <c r="E72" s="19"/>
      <c r="F72" s="19"/>
      <c r="G72" s="19"/>
      <c r="H72" s="19"/>
      <c r="I72" s="19"/>
      <c r="N72" s="75"/>
    </row>
    <row r="75" spans="2:14" s="6" customFormat="1" ht="15">
      <c r="C75" s="1" t="s">
        <v>60</v>
      </c>
      <c r="D75" s="10"/>
      <c r="E75" s="20">
        <f>E76+E77</f>
        <v>0</v>
      </c>
      <c r="F75" s="20">
        <f t="shared" ref="F75:J75" si="0">F76+F77</f>
        <v>4021140</v>
      </c>
      <c r="G75" s="20">
        <f t="shared" si="0"/>
        <v>148782180</v>
      </c>
      <c r="H75" s="20">
        <f t="shared" si="0"/>
        <v>5839700565</v>
      </c>
      <c r="I75" s="20">
        <f t="shared" si="0"/>
        <v>236040696837.29999</v>
      </c>
      <c r="J75" s="20">
        <f t="shared" si="0"/>
        <v>0</v>
      </c>
      <c r="N75" s="78"/>
    </row>
    <row r="76" spans="2:14" s="6" customFormat="1" ht="15">
      <c r="C76" s="6" t="s">
        <v>30</v>
      </c>
      <c r="D76" s="10"/>
      <c r="E76" s="63">
        <f>E108</f>
        <v>0</v>
      </c>
      <c r="F76" s="63">
        <f t="shared" ref="F76:J76" si="1">F108</f>
        <v>4021140</v>
      </c>
      <c r="G76" s="63">
        <f t="shared" si="1"/>
        <v>148782180</v>
      </c>
      <c r="H76" s="63">
        <f t="shared" si="1"/>
        <v>5839700565</v>
      </c>
      <c r="I76" s="63">
        <f t="shared" si="1"/>
        <v>236040696837.29999</v>
      </c>
      <c r="J76" s="63">
        <f t="shared" si="1"/>
        <v>0</v>
      </c>
      <c r="N76" s="78"/>
    </row>
    <row r="77" spans="2:14" s="6" customFormat="1" ht="15">
      <c r="C77" s="6" t="s">
        <v>106</v>
      </c>
      <c r="D77" s="10"/>
      <c r="E77" s="63">
        <f>E166</f>
        <v>0</v>
      </c>
      <c r="F77" s="63">
        <f t="shared" ref="F77:J77" si="2">F166</f>
        <v>0</v>
      </c>
      <c r="G77" s="63">
        <f t="shared" si="2"/>
        <v>0</v>
      </c>
      <c r="H77" s="63">
        <f t="shared" si="2"/>
        <v>0</v>
      </c>
      <c r="I77" s="63">
        <f t="shared" si="2"/>
        <v>0</v>
      </c>
      <c r="J77" s="63">
        <f t="shared" si="2"/>
        <v>0</v>
      </c>
      <c r="N77" s="78"/>
    </row>
    <row r="78" spans="2:14" s="1" customFormat="1" ht="15">
      <c r="D78" s="10"/>
      <c r="E78" s="20"/>
      <c r="F78" s="20"/>
      <c r="G78" s="20"/>
      <c r="H78" s="20"/>
      <c r="I78" s="20"/>
      <c r="J78" s="20"/>
      <c r="K78" s="17"/>
      <c r="N78" s="75"/>
    </row>
    <row r="79" spans="2:14" s="1" customFormat="1" ht="15">
      <c r="C79" s="1" t="s">
        <v>61</v>
      </c>
      <c r="D79" s="10"/>
      <c r="E79" s="20">
        <f>SUM(E80:E85)</f>
        <v>0</v>
      </c>
      <c r="F79" s="20">
        <f>SUM(F80:F85)</f>
        <v>6684000</v>
      </c>
      <c r="G79" s="20">
        <f t="shared" ref="G79:J79" si="3">SUM(G80:G85)</f>
        <v>386083200</v>
      </c>
      <c r="H79" s="20">
        <f t="shared" si="3"/>
        <v>19763792400</v>
      </c>
      <c r="I79" s="20">
        <f t="shared" si="3"/>
        <v>1037908302240</v>
      </c>
      <c r="J79" s="20">
        <f t="shared" si="3"/>
        <v>4432385018880</v>
      </c>
      <c r="K79" s="17"/>
      <c r="N79" s="75"/>
    </row>
    <row r="80" spans="2:14" s="6" customFormat="1" ht="15">
      <c r="B80" s="17"/>
      <c r="C80" s="6" t="s">
        <v>66</v>
      </c>
      <c r="D80" s="10"/>
      <c r="E80" s="63">
        <f>E113</f>
        <v>0</v>
      </c>
      <c r="F80" s="63">
        <f t="shared" ref="F80:J80" si="4">F113</f>
        <v>0</v>
      </c>
      <c r="G80" s="63">
        <f t="shared" si="4"/>
        <v>0</v>
      </c>
      <c r="H80" s="63">
        <f t="shared" si="4"/>
        <v>0</v>
      </c>
      <c r="I80" s="63">
        <f t="shared" si="4"/>
        <v>0</v>
      </c>
      <c r="J80" s="63">
        <f t="shared" si="4"/>
        <v>0</v>
      </c>
      <c r="K80" s="17"/>
      <c r="N80" s="78"/>
    </row>
    <row r="81" spans="2:14" s="6" customFormat="1" ht="15">
      <c r="B81" s="17"/>
      <c r="C81" s="6" t="s">
        <v>69</v>
      </c>
      <c r="D81" s="10"/>
      <c r="E81" s="63">
        <f t="shared" ref="E81:J85" si="5">E114</f>
        <v>0</v>
      </c>
      <c r="F81" s="63">
        <f t="shared" si="5"/>
        <v>0</v>
      </c>
      <c r="G81" s="63">
        <f t="shared" si="5"/>
        <v>49987200</v>
      </c>
      <c r="H81" s="63">
        <f t="shared" si="5"/>
        <v>2174443200.0000005</v>
      </c>
      <c r="I81" s="63">
        <f t="shared" si="5"/>
        <v>97415055360</v>
      </c>
      <c r="J81" s="63">
        <f t="shared" si="5"/>
        <v>4432385018880</v>
      </c>
      <c r="K81" s="17"/>
      <c r="N81" s="78"/>
    </row>
    <row r="82" spans="2:14" s="1" customFormat="1" ht="15">
      <c r="B82" s="17"/>
      <c r="C82" s="6" t="s">
        <v>68</v>
      </c>
      <c r="D82" s="10"/>
      <c r="E82" s="63">
        <f t="shared" si="5"/>
        <v>0</v>
      </c>
      <c r="F82" s="63">
        <f t="shared" si="5"/>
        <v>5880000</v>
      </c>
      <c r="G82" s="63">
        <f t="shared" si="5"/>
        <v>306348000</v>
      </c>
      <c r="H82" s="63">
        <f t="shared" si="5"/>
        <v>16420252800</v>
      </c>
      <c r="I82" s="63">
        <f t="shared" si="5"/>
        <v>893261752320</v>
      </c>
      <c r="J82" s="63">
        <f t="shared" si="5"/>
        <v>0</v>
      </c>
      <c r="K82" s="17"/>
      <c r="N82" s="75"/>
    </row>
    <row r="83" spans="2:14" s="1" customFormat="1" ht="15">
      <c r="B83" s="17"/>
      <c r="C83" s="6" t="s">
        <v>67</v>
      </c>
      <c r="D83" s="10"/>
      <c r="E83" s="63">
        <f t="shared" si="5"/>
        <v>0</v>
      </c>
      <c r="F83" s="63">
        <f t="shared" si="5"/>
        <v>0</v>
      </c>
      <c r="G83" s="63">
        <f t="shared" si="5"/>
        <v>0</v>
      </c>
      <c r="H83" s="63">
        <f t="shared" si="5"/>
        <v>0</v>
      </c>
      <c r="I83" s="63">
        <f t="shared" si="5"/>
        <v>0</v>
      </c>
      <c r="J83" s="63">
        <f t="shared" si="5"/>
        <v>0</v>
      </c>
      <c r="N83" s="75"/>
    </row>
    <row r="84" spans="2:14" s="5" customFormat="1" ht="15">
      <c r="B84" s="17"/>
      <c r="C84" s="6" t="s">
        <v>75</v>
      </c>
      <c r="D84" s="17"/>
      <c r="E84" s="63">
        <f>E149</f>
        <v>0</v>
      </c>
      <c r="F84" s="63">
        <f t="shared" ref="F84:J84" si="6">F149</f>
        <v>804000</v>
      </c>
      <c r="G84" s="63">
        <f t="shared" si="6"/>
        <v>29748000</v>
      </c>
      <c r="H84" s="63">
        <f t="shared" si="6"/>
        <v>1169096400</v>
      </c>
      <c r="I84" s="63">
        <f t="shared" si="6"/>
        <v>47231494560</v>
      </c>
      <c r="J84" s="63">
        <f t="shared" si="6"/>
        <v>0</v>
      </c>
      <c r="N84" s="79"/>
    </row>
    <row r="85" spans="2:14" s="1" customFormat="1" ht="15">
      <c r="B85" s="4"/>
      <c r="C85" s="6" t="s">
        <v>83</v>
      </c>
      <c r="D85" s="17"/>
      <c r="E85" s="63">
        <f>E150</f>
        <v>0</v>
      </c>
      <c r="F85" s="63">
        <f t="shared" ref="F85:J85" si="7">F150</f>
        <v>0</v>
      </c>
      <c r="G85" s="63">
        <f t="shared" si="7"/>
        <v>0</v>
      </c>
      <c r="H85" s="63">
        <f t="shared" si="7"/>
        <v>0</v>
      </c>
      <c r="I85" s="63">
        <f t="shared" si="7"/>
        <v>0</v>
      </c>
      <c r="J85" s="63">
        <f t="shared" si="7"/>
        <v>0</v>
      </c>
      <c r="N85" s="75"/>
    </row>
    <row r="86" spans="2:14" s="1" customFormat="1" ht="15">
      <c r="B86" s="4"/>
      <c r="C86" s="6"/>
      <c r="D86" s="17"/>
      <c r="E86" s="66"/>
      <c r="F86" s="66"/>
      <c r="G86" s="66"/>
      <c r="H86" s="66"/>
      <c r="I86" s="66"/>
      <c r="J86" s="66"/>
      <c r="N86" s="75"/>
    </row>
    <row r="87" spans="2:14" s="5" customFormat="1" ht="15">
      <c r="B87" s="25"/>
      <c r="C87" s="5" t="s">
        <v>28</v>
      </c>
      <c r="D87" s="17"/>
      <c r="E87" s="22">
        <f t="shared" ref="E87:J87" si="8">E75+E79</f>
        <v>0</v>
      </c>
      <c r="F87" s="22">
        <f t="shared" si="8"/>
        <v>10705140</v>
      </c>
      <c r="G87" s="22">
        <f t="shared" si="8"/>
        <v>534865380</v>
      </c>
      <c r="H87" s="22">
        <f t="shared" si="8"/>
        <v>25603492965</v>
      </c>
      <c r="I87" s="22">
        <f t="shared" si="8"/>
        <v>1273948999077.3</v>
      </c>
      <c r="J87" s="22">
        <f t="shared" si="8"/>
        <v>4432385018880</v>
      </c>
      <c r="N87" s="79"/>
    </row>
    <row r="88" spans="2:14" s="1" customFormat="1" ht="15">
      <c r="B88" s="4"/>
      <c r="C88" s="9"/>
      <c r="D88" s="10"/>
      <c r="E88" s="81"/>
      <c r="F88" s="81"/>
      <c r="G88" s="81"/>
      <c r="H88" s="81"/>
      <c r="I88" s="81"/>
      <c r="J88" s="81"/>
      <c r="N88" s="75"/>
    </row>
    <row r="89" spans="2:14" s="1" customFormat="1" ht="15">
      <c r="B89" s="4"/>
      <c r="C89" s="1" t="s">
        <v>6</v>
      </c>
      <c r="D89" s="10"/>
      <c r="E89" s="111"/>
      <c r="F89" s="111">
        <f>F$33</f>
        <v>47.59875000000001</v>
      </c>
      <c r="G89" s="111">
        <f>G$33</f>
        <v>50.431875000000012</v>
      </c>
      <c r="H89" s="111">
        <f>H$33</f>
        <v>51.848437500000017</v>
      </c>
      <c r="I89" s="111">
        <f>I$33</f>
        <v>52.556718750000016</v>
      </c>
      <c r="J89" s="111">
        <f>J$33</f>
        <v>52.910859375000015</v>
      </c>
      <c r="N89" s="75"/>
    </row>
    <row r="90" spans="2:14" s="1" customFormat="1" ht="15">
      <c r="B90" s="4"/>
      <c r="C90" s="1" t="s">
        <v>62</v>
      </c>
      <c r="D90" s="10"/>
      <c r="E90" s="24">
        <v>1</v>
      </c>
      <c r="F90" s="112">
        <f>(1+F89)*E90</f>
        <v>48.59875000000001</v>
      </c>
      <c r="G90" s="112">
        <f t="shared" ref="G90:J90" si="9">(1+G89)*F90</f>
        <v>2499.5248351562509</v>
      </c>
      <c r="H90" s="112">
        <f t="shared" si="9"/>
        <v>132095.98203045296</v>
      </c>
      <c r="I90" s="112">
        <f t="shared" si="9"/>
        <v>7074627.3576100254</v>
      </c>
      <c r="J90" s="112">
        <f t="shared" si="9"/>
        <v>381399240.60664201</v>
      </c>
      <c r="N90" s="75"/>
    </row>
    <row r="91" spans="2:14" s="1" customFormat="1" ht="15">
      <c r="B91" s="4"/>
      <c r="C91" s="5" t="s">
        <v>40</v>
      </c>
      <c r="D91" s="68">
        <f>SUM(E91:J91)</f>
        <v>819782.10410117276</v>
      </c>
      <c r="E91" s="24">
        <f>E87/E90</f>
        <v>0</v>
      </c>
      <c r="F91" s="24">
        <f t="shared" ref="F91:J91" si="10">F87/F90</f>
        <v>220276.03590627326</v>
      </c>
      <c r="G91" s="24">
        <f t="shared" si="10"/>
        <v>213986.82360624129</v>
      </c>
      <c r="H91" s="24">
        <f t="shared" si="10"/>
        <v>193824.91860424232</v>
      </c>
      <c r="I91" s="24">
        <f t="shared" si="10"/>
        <v>180072.94726370857</v>
      </c>
      <c r="J91" s="24">
        <f t="shared" si="10"/>
        <v>11621.378720707424</v>
      </c>
      <c r="N91" s="75"/>
    </row>
    <row r="92" spans="2:14" s="1" customFormat="1" ht="15">
      <c r="B92" s="4"/>
      <c r="D92" s="10"/>
      <c r="E92" s="22"/>
      <c r="F92" s="22"/>
      <c r="G92" s="22"/>
      <c r="H92" s="22"/>
      <c r="I92" s="22"/>
      <c r="N92" s="75"/>
    </row>
    <row r="94" spans="2:14" s="39" customFormat="1" ht="21" customHeight="1">
      <c r="B94" s="40" t="s">
        <v>29</v>
      </c>
      <c r="E94" s="39" t="s">
        <v>0</v>
      </c>
      <c r="F94" s="39" t="s">
        <v>1</v>
      </c>
      <c r="G94" s="39" t="s">
        <v>2</v>
      </c>
      <c r="H94" s="39" t="s">
        <v>3</v>
      </c>
      <c r="I94" s="39" t="s">
        <v>4</v>
      </c>
      <c r="J94" s="39" t="s">
        <v>76</v>
      </c>
      <c r="N94" s="76"/>
    </row>
    <row r="96" spans="2:14" s="41" customFormat="1" ht="16.5" thickBot="1">
      <c r="B96" s="42" t="s">
        <v>30</v>
      </c>
      <c r="N96" s="77"/>
    </row>
    <row r="97" spans="2:14" ht="15.75" thickTop="1">
      <c r="E97" s="20"/>
      <c r="F97" s="20"/>
      <c r="G97" s="20"/>
      <c r="H97" s="20"/>
      <c r="I97" s="20"/>
    </row>
    <row r="98" spans="2:14" ht="15">
      <c r="C98" s="60" t="s">
        <v>63</v>
      </c>
      <c r="E98" s="63">
        <f>E99*E101</f>
        <v>0</v>
      </c>
      <c r="F98" s="63">
        <f t="shared" ref="F98:J98" si="11">F99*F101</f>
        <v>2403440</v>
      </c>
      <c r="G98" s="63">
        <f t="shared" si="11"/>
        <v>88927280</v>
      </c>
      <c r="H98" s="63">
        <f t="shared" si="11"/>
        <v>3490395739.9999995</v>
      </c>
      <c r="I98" s="63">
        <f t="shared" si="11"/>
        <v>141081795810.79999</v>
      </c>
      <c r="J98" s="63">
        <f t="shared" si="11"/>
        <v>0</v>
      </c>
    </row>
    <row r="99" spans="2:14" ht="15">
      <c r="C99" s="29" t="s">
        <v>13</v>
      </c>
      <c r="E99" s="63">
        <f>D43</f>
        <v>130</v>
      </c>
      <c r="F99" s="63">
        <f>E99*(1+(0.9*E100))</f>
        <v>1201.72</v>
      </c>
      <c r="G99" s="63">
        <f t="shared" ref="G99:J99" si="12">F99*(1+(0.9*F100))</f>
        <v>44463.64</v>
      </c>
      <c r="H99" s="63">
        <f t="shared" si="12"/>
        <v>1745197.8699999999</v>
      </c>
      <c r="I99" s="63">
        <f t="shared" si="12"/>
        <v>70540897.905399993</v>
      </c>
      <c r="J99" s="63">
        <f t="shared" si="12"/>
        <v>2895703859.0166702</v>
      </c>
    </row>
    <row r="100" spans="2:14" ht="15">
      <c r="C100" s="32" t="s">
        <v>31</v>
      </c>
      <c r="D100" s="70"/>
      <c r="E100" s="65" t="str">
        <f>LEFT(E32,4)</f>
        <v>9.16</v>
      </c>
      <c r="F100" s="65" t="str">
        <f t="shared" ref="F100:J100" si="13">LEFT(F32,4)</f>
        <v>40.0</v>
      </c>
      <c r="G100" s="65" t="str">
        <f t="shared" si="13"/>
        <v>42.5</v>
      </c>
      <c r="H100" s="65" t="str">
        <f t="shared" si="13"/>
        <v>43.8</v>
      </c>
      <c r="I100" s="65" t="str">
        <f t="shared" si="13"/>
        <v>44.5</v>
      </c>
      <c r="J100" s="65" t="str">
        <f t="shared" si="13"/>
        <v>44.8</v>
      </c>
    </row>
    <row r="101" spans="2:14" ht="15">
      <c r="C101" s="29" t="s">
        <v>32</v>
      </c>
      <c r="E101" s="24">
        <v>0</v>
      </c>
      <c r="F101" s="24">
        <f>$D$45</f>
        <v>2000</v>
      </c>
      <c r="G101" s="24">
        <f>$D$45</f>
        <v>2000</v>
      </c>
      <c r="H101" s="24">
        <f>$D$45</f>
        <v>2000</v>
      </c>
      <c r="I101" s="24">
        <f>$D$45</f>
        <v>2000</v>
      </c>
      <c r="J101" s="24">
        <v>0</v>
      </c>
    </row>
    <row r="102" spans="2:14" ht="15">
      <c r="C102" s="29"/>
      <c r="E102" s="20"/>
      <c r="F102" s="20"/>
      <c r="G102" s="20"/>
      <c r="H102" s="20"/>
      <c r="I102" s="20"/>
      <c r="J102" s="20"/>
    </row>
    <row r="103" spans="2:14" ht="15">
      <c r="C103" s="60" t="s">
        <v>64</v>
      </c>
      <c r="E103" s="63">
        <f>E104*E106</f>
        <v>0</v>
      </c>
      <c r="F103" s="63">
        <f t="shared" ref="F103:J103" si="14">F104*F106</f>
        <v>1617700</v>
      </c>
      <c r="G103" s="63">
        <f t="shared" si="14"/>
        <v>59854900</v>
      </c>
      <c r="H103" s="63">
        <f t="shared" si="14"/>
        <v>2349304825</v>
      </c>
      <c r="I103" s="63">
        <f t="shared" si="14"/>
        <v>94958901026.500015</v>
      </c>
      <c r="J103" s="63">
        <f t="shared" si="14"/>
        <v>0</v>
      </c>
    </row>
    <row r="104" spans="2:14" ht="15">
      <c r="C104" s="29" t="s">
        <v>13</v>
      </c>
      <c r="E104" s="63">
        <f>E43</f>
        <v>350</v>
      </c>
      <c r="F104" s="63">
        <f>E104*(1+(0.9*E105))</f>
        <v>3235.4</v>
      </c>
      <c r="G104" s="63">
        <f t="shared" ref="G104:J104" si="15">F104*(1+(0.9*F105))</f>
        <v>119709.8</v>
      </c>
      <c r="H104" s="63">
        <f t="shared" si="15"/>
        <v>4698609.6500000004</v>
      </c>
      <c r="I104" s="63">
        <f t="shared" si="15"/>
        <v>189917802.05300003</v>
      </c>
      <c r="J104" s="63">
        <f t="shared" si="15"/>
        <v>7796125774.2756519</v>
      </c>
    </row>
    <row r="105" spans="2:14" ht="15">
      <c r="C105" s="32" t="s">
        <v>31</v>
      </c>
      <c r="D105" s="70"/>
      <c r="E105" s="65" t="str">
        <f>LEFT(E32,4)</f>
        <v>9.16</v>
      </c>
      <c r="F105" s="65" t="str">
        <f t="shared" ref="F105:J105" si="16">LEFT(F32,4)</f>
        <v>40.0</v>
      </c>
      <c r="G105" s="65" t="str">
        <f t="shared" si="16"/>
        <v>42.5</v>
      </c>
      <c r="H105" s="65" t="str">
        <f t="shared" si="16"/>
        <v>43.8</v>
      </c>
      <c r="I105" s="65" t="str">
        <f t="shared" si="16"/>
        <v>44.5</v>
      </c>
      <c r="J105" s="65" t="str">
        <f t="shared" si="16"/>
        <v>44.8</v>
      </c>
    </row>
    <row r="106" spans="2:14" ht="15">
      <c r="C106" s="29" t="s">
        <v>32</v>
      </c>
      <c r="E106" s="24">
        <v>0</v>
      </c>
      <c r="F106" s="24">
        <f>$E$45</f>
        <v>500</v>
      </c>
      <c r="G106" s="24">
        <f>$E$45</f>
        <v>500</v>
      </c>
      <c r="H106" s="24">
        <f>$E$45</f>
        <v>500</v>
      </c>
      <c r="I106" s="24">
        <f>$E$45</f>
        <v>500</v>
      </c>
      <c r="J106" s="24">
        <v>0</v>
      </c>
    </row>
    <row r="107" spans="2:14" ht="15">
      <c r="C107" s="29"/>
      <c r="E107" s="20"/>
      <c r="F107" s="20"/>
      <c r="G107" s="20"/>
      <c r="H107" s="20"/>
      <c r="I107" s="20"/>
      <c r="J107" s="20"/>
    </row>
    <row r="108" spans="2:14" ht="15">
      <c r="C108" s="61" t="s">
        <v>65</v>
      </c>
      <c r="E108" s="20">
        <f>E98+E103</f>
        <v>0</v>
      </c>
      <c r="F108" s="20">
        <f t="shared" ref="F108:J108" si="17">F98+F103</f>
        <v>4021140</v>
      </c>
      <c r="G108" s="20">
        <f t="shared" si="17"/>
        <v>148782180</v>
      </c>
      <c r="H108" s="20">
        <f t="shared" si="17"/>
        <v>5839700565</v>
      </c>
      <c r="I108" s="20">
        <f t="shared" si="17"/>
        <v>236040696837.29999</v>
      </c>
      <c r="J108" s="20">
        <f t="shared" si="17"/>
        <v>0</v>
      </c>
    </row>
    <row r="109" spans="2:14" ht="15">
      <c r="E109" s="31"/>
      <c r="F109" s="31"/>
      <c r="G109" s="31"/>
      <c r="H109" s="31"/>
      <c r="I109" s="31"/>
    </row>
    <row r="110" spans="2:14" s="41" customFormat="1" ht="16.5" thickBot="1">
      <c r="B110" s="42" t="s">
        <v>41</v>
      </c>
      <c r="N110" s="77"/>
    </row>
    <row r="111" spans="2:14" ht="15.75" thickTop="1">
      <c r="E111" s="20"/>
      <c r="F111" s="20"/>
      <c r="G111" s="20"/>
      <c r="H111" s="20"/>
      <c r="I111" s="20"/>
    </row>
    <row r="112" spans="2:14" ht="15">
      <c r="C112" t="s">
        <v>15</v>
      </c>
      <c r="E112" s="20">
        <f t="shared" ref="E112:J112" si="18">SUM(E113:E116)</f>
        <v>0</v>
      </c>
      <c r="F112" s="20">
        <f>SUM(F113:F116)</f>
        <v>5880000</v>
      </c>
      <c r="G112" s="20">
        <f t="shared" si="18"/>
        <v>356335200</v>
      </c>
      <c r="H112" s="20">
        <f t="shared" si="18"/>
        <v>18594696000</v>
      </c>
      <c r="I112" s="20">
        <f t="shared" si="18"/>
        <v>990676807680</v>
      </c>
      <c r="J112" s="20">
        <f t="shared" si="18"/>
        <v>4432385018880</v>
      </c>
    </row>
    <row r="113" spans="2:14" ht="15">
      <c r="C113" s="29" t="s">
        <v>16</v>
      </c>
      <c r="E113" s="20">
        <f t="shared" ref="E113:J113" si="19">E120</f>
        <v>0</v>
      </c>
      <c r="F113" s="20">
        <f t="shared" si="19"/>
        <v>0</v>
      </c>
      <c r="G113" s="20">
        <f t="shared" si="19"/>
        <v>0</v>
      </c>
      <c r="H113" s="20">
        <f t="shared" si="19"/>
        <v>0</v>
      </c>
      <c r="I113" s="20">
        <f t="shared" si="19"/>
        <v>0</v>
      </c>
      <c r="J113" s="20">
        <f t="shared" si="19"/>
        <v>0</v>
      </c>
    </row>
    <row r="114" spans="2:14" ht="15">
      <c r="C114" s="29" t="s">
        <v>17</v>
      </c>
      <c r="E114" s="20">
        <f t="shared" ref="E114:J114" si="20">E130</f>
        <v>0</v>
      </c>
      <c r="F114" s="20">
        <f t="shared" si="20"/>
        <v>0</v>
      </c>
      <c r="G114" s="20">
        <f t="shared" si="20"/>
        <v>49987200</v>
      </c>
      <c r="H114" s="20">
        <f t="shared" si="20"/>
        <v>2174443200.0000005</v>
      </c>
      <c r="I114" s="20">
        <f t="shared" si="20"/>
        <v>97415055360</v>
      </c>
      <c r="J114" s="20">
        <f t="shared" si="20"/>
        <v>4432385018880</v>
      </c>
    </row>
    <row r="115" spans="2:14" ht="15">
      <c r="C115" s="29" t="s">
        <v>18</v>
      </c>
      <c r="E115" s="20">
        <f t="shared" ref="E115:J115" si="21">E136</f>
        <v>0</v>
      </c>
      <c r="F115" s="20">
        <f t="shared" si="21"/>
        <v>5880000</v>
      </c>
      <c r="G115" s="20">
        <f t="shared" si="21"/>
        <v>306348000</v>
      </c>
      <c r="H115" s="20">
        <f t="shared" si="21"/>
        <v>16420252800</v>
      </c>
      <c r="I115" s="20">
        <f t="shared" si="21"/>
        <v>893261752320</v>
      </c>
      <c r="J115" s="20">
        <f t="shared" si="21"/>
        <v>0</v>
      </c>
    </row>
    <row r="116" spans="2:14" ht="15">
      <c r="C116" s="29" t="s">
        <v>19</v>
      </c>
      <c r="E116" s="20">
        <f t="shared" ref="E116:J116" si="22">E141</f>
        <v>0</v>
      </c>
      <c r="F116" s="20">
        <f>F141</f>
        <v>0</v>
      </c>
      <c r="G116" s="20">
        <f t="shared" si="22"/>
        <v>0</v>
      </c>
      <c r="H116" s="20">
        <f t="shared" si="22"/>
        <v>0</v>
      </c>
      <c r="I116" s="20">
        <f t="shared" si="22"/>
        <v>0</v>
      </c>
      <c r="J116" s="20">
        <f t="shared" si="22"/>
        <v>0</v>
      </c>
    </row>
    <row r="117" spans="2:14" ht="15">
      <c r="C117" s="29"/>
      <c r="E117" s="20"/>
      <c r="F117" s="20"/>
      <c r="G117" s="20"/>
      <c r="H117" s="20"/>
      <c r="I117" s="20"/>
    </row>
    <row r="118" spans="2:14" s="18" customFormat="1" ht="15">
      <c r="B118" s="8" t="s">
        <v>11</v>
      </c>
      <c r="N118" s="80"/>
    </row>
    <row r="120" spans="2:14" ht="15">
      <c r="C120" t="s">
        <v>43</v>
      </c>
      <c r="E120" s="63">
        <f>E121*E123</f>
        <v>0</v>
      </c>
      <c r="F120" s="63">
        <f t="shared" ref="F120:J120" si="23">F121*F123</f>
        <v>0</v>
      </c>
      <c r="G120" s="63">
        <f t="shared" si="23"/>
        <v>0</v>
      </c>
      <c r="H120" s="63">
        <f t="shared" si="23"/>
        <v>0</v>
      </c>
      <c r="I120" s="63">
        <f t="shared" si="23"/>
        <v>0</v>
      </c>
      <c r="J120" s="63">
        <f t="shared" si="23"/>
        <v>0</v>
      </c>
    </row>
    <row r="121" spans="2:14" ht="15">
      <c r="C121" s="29" t="s">
        <v>41</v>
      </c>
      <c r="E121" s="63">
        <f>D51</f>
        <v>70</v>
      </c>
      <c r="F121" s="63">
        <f>E121*(1+E122)</f>
        <v>711.2</v>
      </c>
      <c r="G121" s="63">
        <f t="shared" ref="G121:J121" si="24">F121*(1+F122)</f>
        <v>29159.200000000001</v>
      </c>
      <c r="H121" s="63">
        <f t="shared" si="24"/>
        <v>1268425.2</v>
      </c>
      <c r="I121" s="63">
        <f t="shared" si="24"/>
        <v>56825448.959999993</v>
      </c>
      <c r="J121" s="63">
        <f t="shared" si="24"/>
        <v>2585557927.6799998</v>
      </c>
    </row>
    <row r="122" spans="2:14" ht="15">
      <c r="C122" s="32" t="s">
        <v>31</v>
      </c>
      <c r="D122" s="70"/>
      <c r="E122" s="65" t="str">
        <f>LEFT(E32,4)</f>
        <v>9.16</v>
      </c>
      <c r="F122" s="65" t="str">
        <f t="shared" ref="F122:J122" si="25">LEFT(F32,4)</f>
        <v>40.0</v>
      </c>
      <c r="G122" s="65" t="str">
        <f t="shared" si="25"/>
        <v>42.5</v>
      </c>
      <c r="H122" s="65" t="str">
        <f t="shared" si="25"/>
        <v>43.8</v>
      </c>
      <c r="I122" s="65" t="str">
        <f t="shared" si="25"/>
        <v>44.5</v>
      </c>
      <c r="J122" s="65" t="str">
        <f t="shared" si="25"/>
        <v>44.8</v>
      </c>
    </row>
    <row r="123" spans="2:14" ht="15">
      <c r="C123" s="29" t="s">
        <v>42</v>
      </c>
      <c r="E123" s="24">
        <v>0</v>
      </c>
      <c r="F123" s="24">
        <f>IF($B$68=1,F$101,0)</f>
        <v>0</v>
      </c>
      <c r="G123" s="24">
        <f>IF($B$68=1,G$101,0)</f>
        <v>0</v>
      </c>
      <c r="H123" s="24">
        <f>IF($B$68=1,H$101,0)</f>
        <v>0</v>
      </c>
      <c r="I123" s="24">
        <f>IF($B$68=1,I$101,0)</f>
        <v>0</v>
      </c>
      <c r="J123" s="24">
        <v>0</v>
      </c>
    </row>
    <row r="124" spans="2:14" ht="15">
      <c r="C124" s="32"/>
      <c r="E124" s="20"/>
      <c r="F124" s="20"/>
      <c r="G124" s="20"/>
      <c r="H124" s="20"/>
      <c r="I124" s="20"/>
      <c r="J124" s="20"/>
    </row>
    <row r="125" spans="2:14" ht="15">
      <c r="C125" t="s">
        <v>44</v>
      </c>
      <c r="E125" s="63">
        <f>E126*E128</f>
        <v>0</v>
      </c>
      <c r="F125" s="63">
        <f t="shared" ref="F125:J125" si="26">F126*F128</f>
        <v>1219200</v>
      </c>
      <c r="G125" s="63">
        <f t="shared" si="26"/>
        <v>49987200.000000007</v>
      </c>
      <c r="H125" s="63">
        <f t="shared" si="26"/>
        <v>2174443200</v>
      </c>
      <c r="I125" s="63">
        <f t="shared" si="26"/>
        <v>97415055360</v>
      </c>
      <c r="J125" s="63">
        <f t="shared" si="26"/>
        <v>0</v>
      </c>
    </row>
    <row r="126" spans="2:14" ht="15">
      <c r="C126" s="29" t="s">
        <v>41</v>
      </c>
      <c r="E126" s="63">
        <v>60</v>
      </c>
      <c r="F126" s="63">
        <f>E126*(1+E127)</f>
        <v>609.6</v>
      </c>
      <c r="G126" s="63">
        <f t="shared" ref="G126:J126" si="27">F126*(1+F127)</f>
        <v>24993.600000000002</v>
      </c>
      <c r="H126" s="63">
        <f t="shared" si="27"/>
        <v>1087221.6000000001</v>
      </c>
      <c r="I126" s="63">
        <f t="shared" si="27"/>
        <v>48707527.68</v>
      </c>
      <c r="J126" s="63">
        <f t="shared" si="27"/>
        <v>2216192509.4400001</v>
      </c>
    </row>
    <row r="127" spans="2:14" ht="15">
      <c r="C127" s="32" t="s">
        <v>31</v>
      </c>
      <c r="D127" s="70"/>
      <c r="E127" s="65" t="str">
        <f>LEFT(E32,4)</f>
        <v>9.16</v>
      </c>
      <c r="F127" s="65" t="str">
        <f t="shared" ref="F127:J127" si="28">LEFT(F32,4)</f>
        <v>40.0</v>
      </c>
      <c r="G127" s="65" t="str">
        <f t="shared" si="28"/>
        <v>42.5</v>
      </c>
      <c r="H127" s="65" t="str">
        <f t="shared" si="28"/>
        <v>43.8</v>
      </c>
      <c r="I127" s="65" t="str">
        <f t="shared" si="28"/>
        <v>44.5</v>
      </c>
      <c r="J127" s="65" t="str">
        <f t="shared" si="28"/>
        <v>44.8</v>
      </c>
    </row>
    <row r="128" spans="2:14" ht="15">
      <c r="C128" s="29" t="s">
        <v>42</v>
      </c>
      <c r="E128" s="24">
        <v>0</v>
      </c>
      <c r="F128" s="24">
        <f>IF($B$68=2,F$101,0)</f>
        <v>2000</v>
      </c>
      <c r="G128" s="24">
        <f>IF($B$68=2,G$101,0)</f>
        <v>2000</v>
      </c>
      <c r="H128" s="24">
        <f>IF($B$68=2,H$101,0)</f>
        <v>2000</v>
      </c>
      <c r="I128" s="24">
        <f>IF($B$68=2,I$101,0)</f>
        <v>2000</v>
      </c>
      <c r="J128" s="24">
        <v>0</v>
      </c>
    </row>
    <row r="129" spans="2:14" ht="15">
      <c r="C129" s="32"/>
      <c r="E129" s="20"/>
      <c r="F129" s="20"/>
      <c r="G129" s="20"/>
      <c r="H129" s="20"/>
      <c r="I129" s="20"/>
      <c r="J129" s="20"/>
    </row>
    <row r="130" spans="2:14" ht="15">
      <c r="C130" s="1" t="s">
        <v>72</v>
      </c>
      <c r="E130" s="63">
        <f>E125</f>
        <v>0</v>
      </c>
      <c r="F130" s="63">
        <f>E125*(1+E131)</f>
        <v>0</v>
      </c>
      <c r="G130" s="63">
        <f t="shared" ref="G130:J130" si="29">F125*(1+F131)</f>
        <v>49987200</v>
      </c>
      <c r="H130" s="63">
        <f t="shared" si="29"/>
        <v>2174443200.0000005</v>
      </c>
      <c r="I130" s="63">
        <f t="shared" si="29"/>
        <v>97415055360</v>
      </c>
      <c r="J130" s="63">
        <f t="shared" si="29"/>
        <v>4432385018880</v>
      </c>
    </row>
    <row r="131" spans="2:14" ht="15">
      <c r="C131" s="29" t="s">
        <v>31</v>
      </c>
      <c r="D131" s="70"/>
      <c r="E131" s="65" t="str">
        <f>LEFT(E32,4)</f>
        <v>9.16</v>
      </c>
      <c r="F131" s="65" t="str">
        <f t="shared" ref="F131:J131" si="30">LEFT(F32,4)</f>
        <v>40.0</v>
      </c>
      <c r="G131" s="65" t="str">
        <f t="shared" si="30"/>
        <v>42.5</v>
      </c>
      <c r="H131" s="65" t="str">
        <f t="shared" si="30"/>
        <v>43.8</v>
      </c>
      <c r="I131" s="65" t="str">
        <f t="shared" si="30"/>
        <v>44.5</v>
      </c>
      <c r="J131" s="65" t="str">
        <f t="shared" si="30"/>
        <v>44.8</v>
      </c>
    </row>
    <row r="132" spans="2:14" ht="15">
      <c r="C132" s="29"/>
      <c r="E132" s="31"/>
      <c r="F132" s="31"/>
      <c r="G132" s="31"/>
      <c r="H132" s="31"/>
      <c r="I132" s="31"/>
    </row>
    <row r="133" spans="2:14">
      <c r="C133" s="29"/>
    </row>
    <row r="134" spans="2:14" s="18" customFormat="1" ht="15">
      <c r="B134" s="8" t="s">
        <v>12</v>
      </c>
      <c r="N134" s="80"/>
    </row>
    <row r="135" spans="2:14">
      <c r="J135" s="33"/>
    </row>
    <row r="136" spans="2:14" ht="15">
      <c r="C136" s="34" t="s">
        <v>45</v>
      </c>
      <c r="E136" s="63">
        <f>E137*E139</f>
        <v>0</v>
      </c>
      <c r="F136" s="63">
        <f t="shared" ref="F136:J136" si="31">F137*F139</f>
        <v>5880000</v>
      </c>
      <c r="G136" s="63">
        <f t="shared" si="31"/>
        <v>306348000</v>
      </c>
      <c r="H136" s="63">
        <f t="shared" si="31"/>
        <v>16420252800</v>
      </c>
      <c r="I136" s="63">
        <f t="shared" si="31"/>
        <v>893261752320</v>
      </c>
      <c r="J136" s="63">
        <f t="shared" si="31"/>
        <v>0</v>
      </c>
    </row>
    <row r="137" spans="2:14" ht="15">
      <c r="C137" s="29" t="s">
        <v>41</v>
      </c>
      <c r="E137" s="63">
        <v>240</v>
      </c>
      <c r="F137" s="63">
        <f>E137*(1+F138)</f>
        <v>11760</v>
      </c>
      <c r="G137" s="63">
        <f t="shared" ref="G137:J137" si="32">F137*(1+G138)</f>
        <v>612696</v>
      </c>
      <c r="H137" s="63">
        <f t="shared" si="32"/>
        <v>32840505.600000001</v>
      </c>
      <c r="I137" s="63">
        <f t="shared" si="32"/>
        <v>1786523504.6400001</v>
      </c>
      <c r="J137" s="63">
        <f t="shared" si="32"/>
        <v>97722835703.808014</v>
      </c>
    </row>
    <row r="138" spans="2:14" ht="15">
      <c r="C138" s="32" t="s">
        <v>33</v>
      </c>
      <c r="D138" s="71"/>
      <c r="E138" s="65" t="str">
        <f>LEFT(E34,4)</f>
        <v>18.8</v>
      </c>
      <c r="F138" s="65" t="str">
        <f t="shared" ref="F138:J138" si="33">LEFT(F34,4)</f>
        <v>48.0</v>
      </c>
      <c r="G138" s="65" t="str">
        <f t="shared" si="33"/>
        <v>51.1</v>
      </c>
      <c r="H138" s="65" t="str">
        <f t="shared" si="33"/>
        <v>52.6</v>
      </c>
      <c r="I138" s="65" t="str">
        <f t="shared" si="33"/>
        <v>53.4</v>
      </c>
      <c r="J138" s="65" t="str">
        <f t="shared" si="33"/>
        <v>53.7</v>
      </c>
    </row>
    <row r="139" spans="2:14" ht="15">
      <c r="C139" s="29" t="s">
        <v>42</v>
      </c>
      <c r="E139" s="24">
        <f>IF($B$70=1,E$106,0)</f>
        <v>0</v>
      </c>
      <c r="F139" s="24">
        <f>IF($B$70=1,F$106,0)</f>
        <v>500</v>
      </c>
      <c r="G139" s="24">
        <f>IF($B$70=1,G$106,0)</f>
        <v>500</v>
      </c>
      <c r="H139" s="24">
        <f>IF($B$70=1,H$106,0)</f>
        <v>500</v>
      </c>
      <c r="I139" s="24">
        <f>IF($B$70=1,I$106,0)</f>
        <v>500</v>
      </c>
      <c r="J139" s="24">
        <v>0</v>
      </c>
    </row>
    <row r="140" spans="2:14" ht="15">
      <c r="C140" s="32"/>
      <c r="E140" s="20"/>
      <c r="F140" s="20"/>
      <c r="G140" s="20"/>
      <c r="H140" s="20"/>
      <c r="I140" s="20"/>
      <c r="J140" s="20"/>
    </row>
    <row r="141" spans="2:14" ht="15">
      <c r="C141" s="34" t="s">
        <v>46</v>
      </c>
      <c r="E141" s="63">
        <f>E142*E144</f>
        <v>0</v>
      </c>
      <c r="F141" s="63">
        <f t="shared" ref="F141:J141" si="34">F142*F144</f>
        <v>0</v>
      </c>
      <c r="G141" s="63">
        <f t="shared" si="34"/>
        <v>0</v>
      </c>
      <c r="H141" s="63">
        <f t="shared" si="34"/>
        <v>0</v>
      </c>
      <c r="I141" s="63">
        <f t="shared" si="34"/>
        <v>0</v>
      </c>
      <c r="J141" s="63">
        <f t="shared" si="34"/>
        <v>0</v>
      </c>
    </row>
    <row r="142" spans="2:14" ht="15">
      <c r="C142" s="29" t="s">
        <v>41</v>
      </c>
      <c r="E142" s="63">
        <v>300</v>
      </c>
      <c r="F142" s="63">
        <f>E142*(1+E143)</f>
        <v>3048</v>
      </c>
      <c r="G142" s="63">
        <f t="shared" ref="G142:J142" si="35">F142*(1+F143)</f>
        <v>124968</v>
      </c>
      <c r="H142" s="63">
        <f t="shared" si="35"/>
        <v>5436108</v>
      </c>
      <c r="I142" s="63">
        <f t="shared" si="35"/>
        <v>243537638.39999998</v>
      </c>
      <c r="J142" s="63">
        <f t="shared" si="35"/>
        <v>11080962547.199999</v>
      </c>
    </row>
    <row r="143" spans="2:14" ht="15">
      <c r="C143" s="32" t="s">
        <v>31</v>
      </c>
      <c r="D143" s="70"/>
      <c r="E143" s="65" t="str">
        <f>LEFT(E32,4)</f>
        <v>9.16</v>
      </c>
      <c r="F143" s="65" t="str">
        <f t="shared" ref="F143:J143" si="36">LEFT(F32,4)</f>
        <v>40.0</v>
      </c>
      <c r="G143" s="65" t="str">
        <f t="shared" si="36"/>
        <v>42.5</v>
      </c>
      <c r="H143" s="65" t="str">
        <f t="shared" si="36"/>
        <v>43.8</v>
      </c>
      <c r="I143" s="65" t="str">
        <f t="shared" si="36"/>
        <v>44.5</v>
      </c>
      <c r="J143" s="65" t="str">
        <f t="shared" si="36"/>
        <v>44.8</v>
      </c>
    </row>
    <row r="144" spans="2:14" ht="15">
      <c r="C144" s="29" t="s">
        <v>42</v>
      </c>
      <c r="E144" s="24">
        <f>IF($B$70=2,E$106,0)</f>
        <v>0</v>
      </c>
      <c r="F144" s="24">
        <f>IF($B$70=2,F$106,0)</f>
        <v>0</v>
      </c>
      <c r="G144" s="24">
        <f>IF($B$70=2,G$106,0)</f>
        <v>0</v>
      </c>
      <c r="H144" s="24">
        <f>IF($B$70=2,H$106,0)</f>
        <v>0</v>
      </c>
      <c r="I144" s="24">
        <f>IF($B$70=2,I$106,0)</f>
        <v>0</v>
      </c>
      <c r="J144" s="24">
        <v>0</v>
      </c>
    </row>
    <row r="145" spans="2:14" ht="15">
      <c r="C145" s="32"/>
      <c r="E145" s="20"/>
      <c r="F145" s="20"/>
      <c r="G145" s="20"/>
      <c r="H145" s="20"/>
      <c r="I145" s="20"/>
    </row>
    <row r="147" spans="2:14" s="41" customFormat="1" ht="16.5" thickBot="1">
      <c r="B147" s="42" t="s">
        <v>37</v>
      </c>
      <c r="N147" s="77"/>
    </row>
    <row r="148" spans="2:14" ht="15" thickTop="1"/>
    <row r="149" spans="2:14" ht="15">
      <c r="C149" s="1" t="s">
        <v>75</v>
      </c>
      <c r="E149" s="20">
        <f>E155</f>
        <v>0</v>
      </c>
      <c r="F149" s="20">
        <f t="shared" ref="F149:J149" si="37">F155</f>
        <v>804000</v>
      </c>
      <c r="G149" s="20">
        <f t="shared" si="37"/>
        <v>29748000</v>
      </c>
      <c r="H149" s="20">
        <f t="shared" si="37"/>
        <v>1169096400</v>
      </c>
      <c r="I149" s="20">
        <f t="shared" si="37"/>
        <v>47231494560</v>
      </c>
      <c r="J149" s="20">
        <f t="shared" si="37"/>
        <v>0</v>
      </c>
    </row>
    <row r="150" spans="2:14" ht="15">
      <c r="C150" s="1" t="s">
        <v>83</v>
      </c>
      <c r="E150" s="20">
        <f t="shared" ref="E150:J150" si="38">-E162</f>
        <v>0</v>
      </c>
      <c r="F150" s="20">
        <f t="shared" si="38"/>
        <v>0</v>
      </c>
      <c r="G150" s="20">
        <f t="shared" si="38"/>
        <v>0</v>
      </c>
      <c r="H150" s="20">
        <f t="shared" si="38"/>
        <v>0</v>
      </c>
      <c r="I150" s="20">
        <f t="shared" si="38"/>
        <v>0</v>
      </c>
      <c r="J150" s="20">
        <f t="shared" si="38"/>
        <v>0</v>
      </c>
    </row>
    <row r="151" spans="2:14" ht="15">
      <c r="C151" s="1" t="s">
        <v>106</v>
      </c>
      <c r="E151" s="20">
        <f>E166</f>
        <v>0</v>
      </c>
      <c r="F151" s="20">
        <f t="shared" ref="F151:J151" si="39">F166</f>
        <v>0</v>
      </c>
      <c r="G151" s="20">
        <f t="shared" si="39"/>
        <v>0</v>
      </c>
      <c r="H151" s="20">
        <f t="shared" si="39"/>
        <v>0</v>
      </c>
      <c r="I151" s="20">
        <f t="shared" si="39"/>
        <v>0</v>
      </c>
      <c r="J151" s="20">
        <f t="shared" si="39"/>
        <v>0</v>
      </c>
    </row>
    <row r="152" spans="2:14">
      <c r="J152" s="33"/>
    </row>
    <row r="153" spans="2:14" s="18" customFormat="1" ht="15">
      <c r="B153" s="8" t="s">
        <v>73</v>
      </c>
      <c r="N153" s="80"/>
    </row>
    <row r="154" spans="2:14">
      <c r="J154" s="33"/>
    </row>
    <row r="155" spans="2:14" ht="15">
      <c r="C155" s="34" t="s">
        <v>85</v>
      </c>
      <c r="E155" s="63">
        <f>E156*E158</f>
        <v>0</v>
      </c>
      <c r="F155" s="63">
        <f t="shared" ref="F155:J155" si="40">F156*F158</f>
        <v>804000</v>
      </c>
      <c r="G155" s="63">
        <f t="shared" si="40"/>
        <v>29748000</v>
      </c>
      <c r="H155" s="63">
        <f t="shared" si="40"/>
        <v>1169096400</v>
      </c>
      <c r="I155" s="63">
        <f t="shared" si="40"/>
        <v>47231494560</v>
      </c>
      <c r="J155" s="63">
        <f t="shared" si="40"/>
        <v>0</v>
      </c>
    </row>
    <row r="156" spans="2:14" ht="15">
      <c r="C156" t="s">
        <v>38</v>
      </c>
      <c r="E156" s="63">
        <f>$D$61</f>
        <v>60000</v>
      </c>
      <c r="F156" s="63">
        <f>E156*(1+E157)</f>
        <v>804000</v>
      </c>
      <c r="G156" s="63">
        <f t="shared" ref="G156:J156" si="41">F156*(1+F157)</f>
        <v>29748000</v>
      </c>
      <c r="H156" s="63">
        <f t="shared" si="41"/>
        <v>1169096400</v>
      </c>
      <c r="I156" s="63">
        <f t="shared" si="41"/>
        <v>47231494560</v>
      </c>
      <c r="J156" s="63">
        <f t="shared" si="41"/>
        <v>1936491276960</v>
      </c>
    </row>
    <row r="157" spans="2:14">
      <c r="C157" s="30" t="s">
        <v>39</v>
      </c>
      <c r="D157" s="72"/>
      <c r="E157" s="72" t="str">
        <f>LEFT(E35,4)</f>
        <v>12.4</v>
      </c>
      <c r="F157" s="72" t="str">
        <f t="shared" ref="F157:J157" si="42">LEFT(F35,4)</f>
        <v>36.0</v>
      </c>
      <c r="G157" s="72" t="str">
        <f t="shared" si="42"/>
        <v>38.3</v>
      </c>
      <c r="H157" s="72" t="str">
        <f t="shared" si="42"/>
        <v>39.4</v>
      </c>
      <c r="I157" s="72" t="str">
        <f t="shared" si="42"/>
        <v>40.0</v>
      </c>
      <c r="J157" s="72" t="str">
        <f t="shared" si="42"/>
        <v>40.3</v>
      </c>
    </row>
    <row r="158" spans="2:14" ht="15">
      <c r="C158" s="29" t="s">
        <v>42</v>
      </c>
      <c r="E158" s="24">
        <f>IF($B$70=1,E$106,0)</f>
        <v>0</v>
      </c>
      <c r="F158" s="24">
        <f>IF($B$72=2,1,0)</f>
        <v>1</v>
      </c>
      <c r="G158" s="24">
        <f>IF($B$72=2,1,0)</f>
        <v>1</v>
      </c>
      <c r="H158" s="24">
        <f>IF($B$72=2,1,0)</f>
        <v>1</v>
      </c>
      <c r="I158" s="24">
        <f>IF($B$72=2,1,0)</f>
        <v>1</v>
      </c>
      <c r="J158" s="24">
        <v>0</v>
      </c>
    </row>
    <row r="159" spans="2:14">
      <c r="J159" s="33"/>
    </row>
    <row r="160" spans="2:14" s="18" customFormat="1" ht="15">
      <c r="B160" s="8" t="s">
        <v>74</v>
      </c>
      <c r="N160" s="80"/>
    </row>
    <row r="161" spans="3:10">
      <c r="J161" s="33"/>
    </row>
    <row r="162" spans="3:10" ht="15">
      <c r="C162" s="1" t="s">
        <v>84</v>
      </c>
      <c r="E162" s="63">
        <f>E163*E164</f>
        <v>0</v>
      </c>
      <c r="F162" s="63">
        <f t="shared" ref="F162:J162" si="43">F163*F164</f>
        <v>0</v>
      </c>
      <c r="G162" s="63">
        <f t="shared" si="43"/>
        <v>0</v>
      </c>
      <c r="H162" s="63">
        <f t="shared" si="43"/>
        <v>0</v>
      </c>
      <c r="I162" s="63">
        <f t="shared" si="43"/>
        <v>0</v>
      </c>
      <c r="J162" s="63">
        <f t="shared" si="43"/>
        <v>0</v>
      </c>
    </row>
    <row r="163" spans="3:10" ht="15">
      <c r="C163" t="s">
        <v>103</v>
      </c>
      <c r="E163" s="63">
        <v>200000</v>
      </c>
      <c r="F163" s="63">
        <v>200000</v>
      </c>
      <c r="G163" s="63">
        <v>200000</v>
      </c>
      <c r="H163" s="63">
        <v>200000</v>
      </c>
      <c r="I163" s="63">
        <v>200000</v>
      </c>
      <c r="J163" s="63">
        <v>200000</v>
      </c>
    </row>
    <row r="164" spans="3:10" ht="15">
      <c r="C164" s="29" t="s">
        <v>42</v>
      </c>
      <c r="E164" s="24">
        <f>IF($B$72=1,1,0)</f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</row>
    <row r="165" spans="3:10" ht="15">
      <c r="C165" s="30"/>
      <c r="E165" s="67"/>
      <c r="F165" s="67"/>
      <c r="G165" s="67"/>
      <c r="H165" s="67"/>
      <c r="I165" s="67"/>
      <c r="J165" s="67"/>
    </row>
    <row r="166" spans="3:10" ht="15">
      <c r="C166" s="1" t="s">
        <v>107</v>
      </c>
      <c r="E166" s="63">
        <f>E167*E169</f>
        <v>0</v>
      </c>
      <c r="F166" s="63">
        <f t="shared" ref="F166:J166" si="44">F167*F169</f>
        <v>0</v>
      </c>
      <c r="G166" s="63">
        <f t="shared" si="44"/>
        <v>0</v>
      </c>
      <c r="H166" s="63">
        <f t="shared" si="44"/>
        <v>0</v>
      </c>
      <c r="I166" s="63">
        <f t="shared" si="44"/>
        <v>0</v>
      </c>
      <c r="J166" s="63">
        <f t="shared" si="44"/>
        <v>0</v>
      </c>
    </row>
    <row r="167" spans="3:10" ht="15">
      <c r="C167" t="s">
        <v>105</v>
      </c>
      <c r="E167" s="63">
        <v>150000</v>
      </c>
      <c r="F167" s="63">
        <f>E167*(1+E168)</f>
        <v>1524000</v>
      </c>
      <c r="G167" s="63">
        <f t="shared" ref="G167:J167" si="45">F167*(1+F168)</f>
        <v>62484000</v>
      </c>
      <c r="H167" s="63">
        <f t="shared" si="45"/>
        <v>2718054000</v>
      </c>
      <c r="I167" s="63">
        <f t="shared" si="45"/>
        <v>121768819199.99998</v>
      </c>
      <c r="J167" s="63">
        <f t="shared" si="45"/>
        <v>5540481273599.999</v>
      </c>
    </row>
    <row r="168" spans="3:10">
      <c r="C168" s="30" t="s">
        <v>31</v>
      </c>
      <c r="D168" s="70"/>
      <c r="E168" s="70" t="str">
        <f>LEFT(E32,4)</f>
        <v>9.16</v>
      </c>
      <c r="F168" s="70" t="str">
        <f t="shared" ref="F168:J168" si="46">LEFT(F32,4)</f>
        <v>40.0</v>
      </c>
      <c r="G168" s="70" t="str">
        <f t="shared" si="46"/>
        <v>42.5</v>
      </c>
      <c r="H168" s="70" t="str">
        <f t="shared" si="46"/>
        <v>43.8</v>
      </c>
      <c r="I168" s="70" t="str">
        <f t="shared" si="46"/>
        <v>44.5</v>
      </c>
      <c r="J168" s="70" t="str">
        <f t="shared" si="46"/>
        <v>44.8</v>
      </c>
    </row>
    <row r="169" spans="3:10" ht="15">
      <c r="C169" s="29" t="s">
        <v>108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f>IF($B$72=1,1,0)</f>
        <v>0</v>
      </c>
    </row>
  </sheetData>
  <mergeCells count="10">
    <mergeCell ref="C23:E23"/>
    <mergeCell ref="I42:K45"/>
    <mergeCell ref="I49:K54"/>
    <mergeCell ref="I58:K63"/>
    <mergeCell ref="C1:D1"/>
    <mergeCell ref="C5:D5"/>
    <mergeCell ref="C7:D7"/>
    <mergeCell ref="B11:E17"/>
    <mergeCell ref="C21:E21"/>
    <mergeCell ref="C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Drop Down 1">
              <controlPr defaultSize="0" autoLine="0" autoPict="0">
                <anchor moveWithCells="1">
                  <from>
                    <xdr:col>1</xdr:col>
                    <xdr:colOff>828675</xdr:colOff>
                    <xdr:row>28</xdr:row>
                    <xdr:rowOff>161925</xdr:rowOff>
                  </from>
                  <to>
                    <xdr:col>2</xdr:col>
                    <xdr:colOff>1524000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4" name="Drop Down 2">
              <controlPr defaultSize="0" autoLine="0" autoPict="0">
                <anchor moveWithCells="1">
                  <from>
                    <xdr:col>1</xdr:col>
                    <xdr:colOff>1343025</xdr:colOff>
                    <xdr:row>66</xdr:row>
                    <xdr:rowOff>180975</xdr:rowOff>
                  </from>
                  <to>
                    <xdr:col>2</xdr:col>
                    <xdr:colOff>1895475</xdr:colOff>
                    <xdr:row>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5" name="Drop Down 3">
              <controlPr defaultSize="0" autoLine="0" autoPict="0">
                <anchor moveWithCells="1">
                  <from>
                    <xdr:col>1</xdr:col>
                    <xdr:colOff>1343025</xdr:colOff>
                    <xdr:row>68</xdr:row>
                    <xdr:rowOff>180975</xdr:rowOff>
                  </from>
                  <to>
                    <xdr:col>2</xdr:col>
                    <xdr:colOff>1895475</xdr:colOff>
                    <xdr:row>70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6" name="Drop Down 4">
              <controlPr defaultSize="0" autoLine="0" autoPict="0">
                <anchor moveWithCells="1">
                  <from>
                    <xdr:col>1</xdr:col>
                    <xdr:colOff>1343025</xdr:colOff>
                    <xdr:row>70</xdr:row>
                    <xdr:rowOff>180975</xdr:rowOff>
                  </from>
                  <to>
                    <xdr:col>2</xdr:col>
                    <xdr:colOff>1895475</xdr:colOff>
                    <xdr:row>72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"/>
  <sheetViews>
    <sheetView showGridLines="0" tabSelected="1" workbookViewId="0">
      <selection activeCell="R14" sqref="R14"/>
    </sheetView>
  </sheetViews>
  <sheetFormatPr defaultRowHeight="14.25"/>
  <sheetData>
    <row r="3" spans="3:9">
      <c r="D3">
        <v>1994</v>
      </c>
      <c r="E3">
        <v>1995</v>
      </c>
      <c r="F3">
        <v>1996</v>
      </c>
      <c r="G3">
        <v>1997</v>
      </c>
      <c r="H3">
        <v>1998</v>
      </c>
      <c r="I3">
        <v>1999</v>
      </c>
    </row>
    <row r="4" spans="3:9">
      <c r="C4" t="s">
        <v>8</v>
      </c>
      <c r="D4">
        <v>916</v>
      </c>
      <c r="E4">
        <v>4005</v>
      </c>
      <c r="F4">
        <v>4259</v>
      </c>
      <c r="G4">
        <v>4387</v>
      </c>
      <c r="H4">
        <v>4450</v>
      </c>
      <c r="I4">
        <v>4482</v>
      </c>
    </row>
    <row r="5" spans="3:9">
      <c r="C5" t="s">
        <v>111</v>
      </c>
      <c r="D5">
        <v>916</v>
      </c>
      <c r="E5">
        <v>22</v>
      </c>
      <c r="F5">
        <v>10</v>
      </c>
      <c r="G5">
        <v>5</v>
      </c>
      <c r="H5">
        <v>2</v>
      </c>
      <c r="I5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8"/>
  <sheetViews>
    <sheetView showGridLines="0" zoomScaleNormal="100" workbookViewId="0">
      <pane ySplit="2" topLeftCell="A18" activePane="bottomLeft" state="frozen"/>
      <selection pane="bottomLeft" activeCell="A21" sqref="A21:XFD25"/>
    </sheetView>
  </sheetViews>
  <sheetFormatPr defaultColWidth="8.875" defaultRowHeight="14.25"/>
  <cols>
    <col min="1" max="1" width="7" customWidth="1"/>
    <col min="2" max="2" width="18" customWidth="1"/>
    <col min="3" max="3" width="37" customWidth="1"/>
    <col min="4" max="9" width="17.375" style="33" customWidth="1"/>
    <col min="10" max="10" width="17.375" customWidth="1"/>
    <col min="13" max="13" width="8.875" customWidth="1"/>
    <col min="14" max="14" width="8.875" style="98"/>
    <col min="15" max="22" width="8.875" style="99"/>
  </cols>
  <sheetData>
    <row r="1" spans="2:22" ht="62.1" customHeight="1">
      <c r="C1" s="117" t="s">
        <v>47</v>
      </c>
      <c r="D1" s="117"/>
    </row>
    <row r="2" spans="2:22" s="35" customFormat="1" ht="18.95" customHeight="1">
      <c r="E2" s="35" t="s">
        <v>0</v>
      </c>
      <c r="F2" s="35" t="s">
        <v>1</v>
      </c>
      <c r="G2" s="35" t="s">
        <v>2</v>
      </c>
      <c r="H2" s="35" t="s">
        <v>3</v>
      </c>
      <c r="I2" s="35" t="s">
        <v>4</v>
      </c>
      <c r="J2" s="35" t="s">
        <v>76</v>
      </c>
      <c r="N2" s="100"/>
      <c r="O2" s="101"/>
      <c r="P2" s="101"/>
      <c r="Q2" s="101"/>
      <c r="R2" s="101"/>
      <c r="S2" s="101"/>
      <c r="T2" s="101"/>
      <c r="U2" s="101"/>
      <c r="V2" s="101"/>
    </row>
    <row r="3" spans="2:22" s="1" customFormat="1" ht="15">
      <c r="D3" s="10"/>
      <c r="E3" s="10"/>
      <c r="F3" s="10"/>
      <c r="G3" s="10"/>
      <c r="H3" s="10"/>
      <c r="I3" s="10"/>
      <c r="N3" s="102"/>
      <c r="O3" s="103"/>
      <c r="P3" s="103"/>
      <c r="Q3" s="103"/>
      <c r="R3" s="103"/>
      <c r="S3" s="103"/>
      <c r="T3" s="103"/>
      <c r="U3" s="103"/>
      <c r="V3" s="103"/>
    </row>
    <row r="4" spans="2:22" s="39" customFormat="1" ht="21" customHeight="1">
      <c r="B4" s="40" t="s">
        <v>53</v>
      </c>
      <c r="N4" s="104"/>
      <c r="O4" s="105"/>
      <c r="P4" s="105"/>
      <c r="Q4" s="105"/>
      <c r="R4" s="105"/>
      <c r="S4" s="105"/>
      <c r="T4" s="105"/>
      <c r="U4" s="105"/>
      <c r="V4" s="105"/>
    </row>
    <row r="5" spans="2:22" s="1" customFormat="1" ht="21" customHeight="1">
      <c r="B5" s="37"/>
      <c r="D5" s="10"/>
      <c r="E5" s="16"/>
      <c r="F5" s="16"/>
      <c r="G5" s="16"/>
      <c r="H5" s="16"/>
      <c r="I5" s="16"/>
      <c r="N5" s="102"/>
      <c r="O5" s="103"/>
      <c r="P5" s="103"/>
      <c r="Q5" s="103"/>
      <c r="R5" s="103"/>
      <c r="S5" s="103"/>
      <c r="T5" s="103"/>
      <c r="U5" s="103"/>
      <c r="V5" s="103"/>
    </row>
    <row r="6" spans="2:22" s="41" customFormat="1" ht="16.5" thickBot="1">
      <c r="B6" s="42" t="s">
        <v>8</v>
      </c>
      <c r="N6" s="106"/>
      <c r="O6" s="107"/>
      <c r="P6" s="107"/>
      <c r="Q6" s="107"/>
      <c r="R6" s="107"/>
      <c r="S6" s="107"/>
      <c r="T6" s="107"/>
      <c r="U6" s="107"/>
      <c r="V6" s="107"/>
    </row>
    <row r="7" spans="2:22" s="1" customFormat="1" ht="15.75" thickTop="1">
      <c r="D7" s="10"/>
      <c r="E7" s="10"/>
      <c r="F7" s="10"/>
      <c r="G7" s="10"/>
      <c r="H7" s="10"/>
      <c r="I7" s="10"/>
      <c r="N7" s="102"/>
      <c r="O7" s="103"/>
      <c r="P7" s="103"/>
      <c r="Q7" s="103"/>
      <c r="R7" s="103"/>
      <c r="S7" s="103"/>
      <c r="T7" s="103"/>
      <c r="U7" s="103"/>
      <c r="V7" s="103"/>
    </row>
    <row r="8" spans="2:22" s="1" customFormat="1" ht="15">
      <c r="C8" s="1" t="s">
        <v>5</v>
      </c>
      <c r="D8" s="62"/>
      <c r="E8" s="62">
        <v>9.16</v>
      </c>
      <c r="F8" s="62">
        <v>40.047499999999999</v>
      </c>
      <c r="G8" s="62">
        <v>42.59375</v>
      </c>
      <c r="H8" s="62">
        <v>43.866875</v>
      </c>
      <c r="I8" s="62">
        <v>44.503437500000004</v>
      </c>
      <c r="J8" s="62">
        <v>44.821718750000002</v>
      </c>
      <c r="N8" s="102"/>
      <c r="O8" s="103" t="s">
        <v>104</v>
      </c>
      <c r="P8" s="103"/>
      <c r="Q8" s="103"/>
      <c r="R8" s="103"/>
      <c r="S8" s="103"/>
      <c r="T8" s="103"/>
      <c r="U8" s="103"/>
      <c r="V8" s="103"/>
    </row>
    <row r="9" spans="2:22" s="1" customFormat="1" ht="15">
      <c r="C9" s="1" t="s">
        <v>6</v>
      </c>
      <c r="D9" s="62"/>
      <c r="E9" s="62">
        <v>11.53</v>
      </c>
      <c r="F9" s="62">
        <v>47.59875000000001</v>
      </c>
      <c r="G9" s="62">
        <v>50.431875000000012</v>
      </c>
      <c r="H9" s="62">
        <v>51.848437500000017</v>
      </c>
      <c r="I9" s="62">
        <v>52.556718750000016</v>
      </c>
      <c r="J9" s="62">
        <v>52.910859375000015</v>
      </c>
      <c r="K9" s="69"/>
      <c r="N9" s="102"/>
      <c r="O9" s="108" t="s">
        <v>52</v>
      </c>
      <c r="P9" s="108" t="s">
        <v>16</v>
      </c>
      <c r="Q9" s="108" t="s">
        <v>18</v>
      </c>
      <c r="R9" s="108" t="s">
        <v>70</v>
      </c>
      <c r="S9" s="103"/>
      <c r="T9" s="103"/>
      <c r="U9" s="103"/>
      <c r="V9" s="103"/>
    </row>
    <row r="10" spans="2:22" s="1" customFormat="1" ht="15">
      <c r="C10" s="1" t="s">
        <v>7</v>
      </c>
      <c r="D10" s="23"/>
      <c r="E10" s="62">
        <v>18.801242236024844</v>
      </c>
      <c r="F10" s="62">
        <v>48.056999999999995</v>
      </c>
      <c r="G10" s="62">
        <v>51.112499999999997</v>
      </c>
      <c r="H10" s="62">
        <v>52.640250000000002</v>
      </c>
      <c r="I10" s="62">
        <v>53.404125000000001</v>
      </c>
      <c r="J10" s="62">
        <v>53.7860625</v>
      </c>
      <c r="N10" s="102"/>
      <c r="O10" s="108" t="s">
        <v>51</v>
      </c>
      <c r="P10" s="108" t="s">
        <v>17</v>
      </c>
      <c r="Q10" s="108" t="s">
        <v>19</v>
      </c>
      <c r="R10" s="108" t="s">
        <v>71</v>
      </c>
      <c r="S10" s="103"/>
      <c r="T10" s="103"/>
      <c r="U10" s="103"/>
      <c r="V10" s="103"/>
    </row>
    <row r="11" spans="2:22" ht="15">
      <c r="C11" s="1" t="s">
        <v>36</v>
      </c>
      <c r="D11" s="23"/>
      <c r="E11" s="62">
        <v>12.46</v>
      </c>
      <c r="F11" s="62">
        <v>36.042749999999998</v>
      </c>
      <c r="G11" s="62">
        <v>38.334375000000001</v>
      </c>
      <c r="H11" s="62">
        <v>39.4801875</v>
      </c>
      <c r="I11" s="62">
        <v>40.053093750000002</v>
      </c>
      <c r="J11" s="62">
        <v>40.339546875000003</v>
      </c>
    </row>
    <row r="12" spans="2:22" s="1" customFormat="1" ht="15">
      <c r="D12" s="21"/>
      <c r="E12" s="21"/>
      <c r="F12" s="21"/>
      <c r="G12" s="21"/>
      <c r="H12" s="21"/>
      <c r="I12" s="21"/>
      <c r="J12" s="21"/>
      <c r="N12" s="102"/>
      <c r="O12" s="103"/>
      <c r="P12" s="103"/>
      <c r="Q12" s="103"/>
      <c r="R12" s="103"/>
      <c r="S12" s="103"/>
      <c r="T12" s="103"/>
      <c r="U12" s="103"/>
      <c r="V12" s="103"/>
    </row>
    <row r="13" spans="2:22" s="41" customFormat="1" ht="16.5" thickBot="1">
      <c r="B13" s="42" t="s">
        <v>9</v>
      </c>
      <c r="F13" s="89"/>
      <c r="G13" s="89"/>
      <c r="H13" s="89"/>
      <c r="I13" s="89"/>
      <c r="J13" s="89"/>
      <c r="N13" s="106"/>
      <c r="O13" s="107"/>
      <c r="P13" s="107"/>
      <c r="Q13" s="107"/>
      <c r="R13" s="107"/>
      <c r="S13" s="107"/>
      <c r="T13" s="107"/>
      <c r="U13" s="107"/>
      <c r="V13" s="107"/>
    </row>
    <row r="14" spans="2:22" s="1" customFormat="1" ht="15.75" thickTop="1">
      <c r="C14" s="3"/>
      <c r="D14" s="10"/>
      <c r="E14" s="10"/>
      <c r="F14" s="10"/>
      <c r="G14" s="10"/>
      <c r="H14" s="10"/>
      <c r="I14" s="10"/>
      <c r="N14" s="102"/>
      <c r="O14" s="103"/>
      <c r="P14" s="103"/>
      <c r="Q14" s="103"/>
      <c r="R14" s="103"/>
      <c r="S14" s="103"/>
      <c r="T14" s="103"/>
      <c r="U14" s="103"/>
      <c r="V14" s="103"/>
    </row>
    <row r="15" spans="2:22" s="1" customFormat="1" ht="15">
      <c r="C15" s="1" t="s">
        <v>5</v>
      </c>
      <c r="D15" s="62"/>
      <c r="E15" s="62">
        <v>9.16</v>
      </c>
      <c r="F15" s="62">
        <v>0.22</v>
      </c>
      <c r="G15" s="62">
        <v>9.5000000000000001E-2</v>
      </c>
      <c r="H15" s="62">
        <v>5.1999999999999998E-2</v>
      </c>
      <c r="I15" s="62">
        <v>1.6E-2</v>
      </c>
      <c r="J15" s="62">
        <v>3.7400000000000003E-2</v>
      </c>
      <c r="N15" s="102"/>
      <c r="S15" s="103"/>
      <c r="T15" s="103"/>
      <c r="U15" s="103"/>
      <c r="V15" s="103"/>
    </row>
    <row r="16" spans="2:22" s="1" customFormat="1" ht="15">
      <c r="C16" s="1" t="s">
        <v>6</v>
      </c>
      <c r="D16" s="62"/>
      <c r="E16" s="62">
        <v>11.53</v>
      </c>
      <c r="F16" s="62">
        <v>0.53080000000000005</v>
      </c>
      <c r="G16" s="62">
        <v>0.27400000000000002</v>
      </c>
      <c r="H16" s="62">
        <v>0.247</v>
      </c>
      <c r="I16" s="62">
        <v>0.2878</v>
      </c>
      <c r="J16" s="62">
        <v>0.19</v>
      </c>
      <c r="N16" s="102"/>
      <c r="S16" s="103"/>
      <c r="T16" s="103"/>
      <c r="U16" s="103"/>
      <c r="V16" s="103"/>
    </row>
    <row r="17" spans="3:22" s="1" customFormat="1" ht="15">
      <c r="C17" s="1" t="s">
        <v>7</v>
      </c>
      <c r="D17" s="23"/>
      <c r="E17" s="64">
        <v>18.801242236024844</v>
      </c>
      <c r="F17" s="64">
        <v>0.43648055207026371</v>
      </c>
      <c r="G17" s="64">
        <v>9.6407904793099686E-2</v>
      </c>
      <c r="H17" s="64">
        <v>7.2694682334196292E-2</v>
      </c>
      <c r="I17" s="64">
        <v>7.7144448570367841E-2</v>
      </c>
      <c r="J17" s="64">
        <v>0.48</v>
      </c>
      <c r="N17" s="102"/>
      <c r="S17" s="103"/>
      <c r="T17" s="103"/>
      <c r="U17" s="103"/>
      <c r="V17" s="103"/>
    </row>
    <row r="18" spans="3:22" ht="15">
      <c r="C18" s="1" t="s">
        <v>36</v>
      </c>
      <c r="D18" s="23"/>
      <c r="E18" s="64">
        <v>12.46</v>
      </c>
      <c r="F18" s="64">
        <v>0.1525</v>
      </c>
      <c r="G18" s="64">
        <v>9.1999999999999998E-2</v>
      </c>
      <c r="H18" s="64">
        <v>7.7399999999999997E-2</v>
      </c>
      <c r="I18" s="64">
        <v>1.78E-2</v>
      </c>
      <c r="J18" s="64">
        <v>0.20100000000000001</v>
      </c>
      <c r="O18" s="103"/>
      <c r="P18" s="103"/>
      <c r="Q18" s="103"/>
      <c r="R18" s="103"/>
    </row>
    <row r="19" spans="3:22" ht="14.25" customHeight="1">
      <c r="O19" s="103"/>
      <c r="P19" s="103"/>
      <c r="Q19" s="103"/>
      <c r="R19" s="103"/>
    </row>
    <row r="20" spans="3:22" ht="14.25" customHeight="1"/>
    <row r="21" spans="3:22" ht="14.25" customHeight="1"/>
    <row r="22" spans="3:22" ht="14.25" customHeight="1"/>
    <row r="23" spans="3:22" ht="14.25" customHeight="1"/>
    <row r="24" spans="3:22" ht="14.25" customHeight="1"/>
    <row r="25" spans="3:22" ht="14.25" customHeight="1"/>
    <row r="26" spans="3:22" ht="14.25" customHeight="1"/>
    <row r="27" spans="3:22" ht="14.25" customHeight="1"/>
    <row r="28" spans="3:22" ht="14.25" customHeight="1"/>
    <row r="29" spans="3:22" ht="14.25" customHeight="1"/>
    <row r="30" spans="3:22" ht="14.25" customHeight="1"/>
    <row r="31" spans="3:22" ht="14.25" customHeight="1"/>
    <row r="32" spans="3:2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</sheetData>
  <mergeCells count="1"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Candidato</vt:lpstr>
      <vt:lpstr>Sheet3</vt:lpstr>
      <vt:lpstr>Premissas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Nícolas Goulart de Moura</dc:creator>
  <cp:keywords/>
  <dc:description/>
  <cp:lastModifiedBy>AL, SP700-03-T1012A</cp:lastModifiedBy>
  <cp:revision/>
  <dcterms:created xsi:type="dcterms:W3CDTF">2024-05-30T20:43:12Z</dcterms:created>
  <dcterms:modified xsi:type="dcterms:W3CDTF">2024-06-06T20:50:39Z</dcterms:modified>
  <cp:category/>
  <cp:contentStatus/>
</cp:coreProperties>
</file>