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jinting/Desktop/记账/"/>
    </mc:Choice>
  </mc:AlternateContent>
  <bookViews>
    <workbookView xWindow="0" yWindow="460" windowWidth="25600" windowHeight="14480"/>
  </bookViews>
  <sheets>
    <sheet name="收支明细" sheetId="1" r:id="rId1"/>
    <sheet name="南麂岛旅游支出明细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0" i="1" l="1"/>
  <c r="C258" i="1"/>
  <c r="C253" i="1"/>
  <c r="C252" i="1"/>
  <c r="C249" i="1"/>
  <c r="C246" i="1"/>
  <c r="C247" i="1"/>
  <c r="C232" i="1"/>
  <c r="C224" i="1"/>
  <c r="C221" i="1"/>
  <c r="C216" i="1"/>
  <c r="C200" i="1"/>
  <c r="C198" i="1"/>
  <c r="C196" i="1"/>
  <c r="B14" i="2"/>
  <c r="B7" i="2"/>
  <c r="B3" i="2"/>
  <c r="B5" i="2"/>
  <c r="B2" i="2"/>
  <c r="B1" i="2"/>
  <c r="C194" i="1"/>
  <c r="C192" i="1"/>
  <c r="C191" i="1"/>
  <c r="C187" i="1"/>
  <c r="C186" i="1"/>
  <c r="C182" i="1"/>
  <c r="C169" i="1"/>
  <c r="C165" i="1"/>
  <c r="C157" i="1"/>
  <c r="C156" i="1"/>
  <c r="C150" i="1"/>
  <c r="C149" i="1"/>
  <c r="C146" i="1"/>
  <c r="C144" i="1"/>
  <c r="C142" i="1"/>
  <c r="C141" i="1"/>
  <c r="C140" i="1"/>
  <c r="C138" i="1"/>
  <c r="C136" i="1"/>
  <c r="C134" i="1"/>
  <c r="C133" i="1"/>
  <c r="C132" i="1"/>
  <c r="C128" i="1"/>
  <c r="C125" i="1"/>
  <c r="C122" i="1"/>
  <c r="C123" i="1"/>
  <c r="C121" i="1"/>
  <c r="C116" i="1"/>
  <c r="C114" i="1"/>
  <c r="C112" i="1"/>
  <c r="C111" i="1"/>
  <c r="C110" i="1"/>
  <c r="C109" i="1"/>
  <c r="C105" i="1"/>
  <c r="C101" i="1"/>
  <c r="C100" i="1"/>
  <c r="C95" i="1"/>
  <c r="C93" i="1"/>
  <c r="C92" i="1"/>
  <c r="C88" i="1"/>
  <c r="C87" i="1"/>
  <c r="C86" i="1"/>
  <c r="C85" i="1"/>
  <c r="C84" i="1"/>
  <c r="C80" i="1"/>
  <c r="C79" i="1"/>
  <c r="C78" i="1"/>
  <c r="C76" i="1"/>
  <c r="C75" i="1"/>
  <c r="C73" i="1"/>
  <c r="C72" i="1"/>
  <c r="C71" i="1"/>
  <c r="C69" i="1"/>
  <c r="C67" i="1"/>
  <c r="C66" i="1"/>
  <c r="C62" i="1"/>
  <c r="C60" i="1"/>
  <c r="C56" i="1"/>
  <c r="C55" i="1"/>
  <c r="C51" i="1"/>
  <c r="C50" i="1"/>
  <c r="C43" i="1"/>
  <c r="C45" i="1"/>
  <c r="C40" i="1"/>
  <c r="C38" i="1"/>
  <c r="C35" i="1"/>
  <c r="C26" i="1"/>
  <c r="C25" i="1"/>
  <c r="G2" i="1"/>
  <c r="C11" i="1"/>
  <c r="C13" i="1"/>
  <c r="C12" i="1"/>
  <c r="C9" i="1"/>
  <c r="C8" i="1"/>
  <c r="H2" i="1"/>
  <c r="I2" i="1"/>
</calcChain>
</file>

<file path=xl/sharedStrings.xml><?xml version="1.0" encoding="utf-8"?>
<sst xmlns="http://schemas.openxmlformats.org/spreadsheetml/2006/main" count="329" uniqueCount="265">
  <si>
    <t>日期</t>
    <phoneticPr fontId="1" type="noConversion"/>
  </si>
  <si>
    <t>项目</t>
    <phoneticPr fontId="1" type="noConversion"/>
  </si>
  <si>
    <t>水果</t>
    <phoneticPr fontId="1" type="noConversion"/>
  </si>
  <si>
    <t>碗</t>
    <phoneticPr fontId="1" type="noConversion"/>
  </si>
  <si>
    <t>报销</t>
    <phoneticPr fontId="1" type="noConversion"/>
  </si>
  <si>
    <t>支出</t>
    <phoneticPr fontId="1" type="noConversion"/>
  </si>
  <si>
    <t>收入</t>
    <phoneticPr fontId="1" type="noConversion"/>
  </si>
  <si>
    <t>小晁赞助</t>
    <phoneticPr fontId="1" type="noConversion"/>
  </si>
  <si>
    <t>保鲜膜+西瓜</t>
    <phoneticPr fontId="1" type="noConversion"/>
  </si>
  <si>
    <t>火星工厂+外婆家+出租车</t>
    <phoneticPr fontId="1" type="noConversion"/>
  </si>
  <si>
    <t>西瓜</t>
    <phoneticPr fontId="1" type="noConversion"/>
  </si>
  <si>
    <t>纯牛奶+西瓜+乳酸菌</t>
    <phoneticPr fontId="1" type="noConversion"/>
  </si>
  <si>
    <t>总收入</t>
    <phoneticPr fontId="1" type="noConversion"/>
  </si>
  <si>
    <t>总支出</t>
    <phoneticPr fontId="1" type="noConversion"/>
  </si>
  <si>
    <t>合计</t>
    <phoneticPr fontId="1" type="noConversion"/>
  </si>
  <si>
    <t>月份</t>
    <phoneticPr fontId="1" type="noConversion"/>
  </si>
  <si>
    <t>月钱金额</t>
    <phoneticPr fontId="1" type="noConversion"/>
  </si>
  <si>
    <t>开会买水</t>
    <phoneticPr fontId="1" type="noConversion"/>
  </si>
  <si>
    <t>葡萄</t>
    <phoneticPr fontId="1" type="noConversion"/>
  </si>
  <si>
    <t>山竹</t>
    <phoneticPr fontId="1" type="noConversion"/>
  </si>
  <si>
    <t>布林+香蕉</t>
    <phoneticPr fontId="1" type="noConversion"/>
  </si>
  <si>
    <t>西瓜</t>
    <phoneticPr fontId="1" type="noConversion"/>
  </si>
  <si>
    <t>香蕉</t>
    <phoneticPr fontId="1" type="noConversion"/>
  </si>
  <si>
    <t>朝阳回来地铁</t>
    <phoneticPr fontId="1" type="noConversion"/>
  </si>
  <si>
    <t>西瓜</t>
    <phoneticPr fontId="1" type="noConversion"/>
  </si>
  <si>
    <t>西瓜+葡萄+糖</t>
    <phoneticPr fontId="1" type="noConversion"/>
  </si>
  <si>
    <t>葡萄+山竹</t>
    <phoneticPr fontId="1" type="noConversion"/>
  </si>
  <si>
    <t>葡萄</t>
    <phoneticPr fontId="1" type="noConversion"/>
  </si>
  <si>
    <t>西瓜</t>
    <phoneticPr fontId="1" type="noConversion"/>
  </si>
  <si>
    <t>葡萄</t>
    <phoneticPr fontId="1" type="noConversion"/>
  </si>
  <si>
    <t>零食</t>
    <phoneticPr fontId="1" type="noConversion"/>
  </si>
  <si>
    <t>西瓜</t>
    <phoneticPr fontId="1" type="noConversion"/>
  </si>
  <si>
    <t>李子</t>
    <phoneticPr fontId="1" type="noConversion"/>
  </si>
  <si>
    <t>桃子</t>
    <phoneticPr fontId="1" type="noConversion"/>
  </si>
  <si>
    <t>无花果</t>
    <phoneticPr fontId="1" type="noConversion"/>
  </si>
  <si>
    <t>桃子+组会水果</t>
    <phoneticPr fontId="1" type="noConversion"/>
  </si>
  <si>
    <t>葡萄+汶川李</t>
    <phoneticPr fontId="1" type="noConversion"/>
  </si>
  <si>
    <t>葡萄</t>
    <phoneticPr fontId="1" type="noConversion"/>
  </si>
  <si>
    <t>葡萄+木瓜</t>
    <phoneticPr fontId="1" type="noConversion"/>
  </si>
  <si>
    <t>猕猴桃</t>
    <phoneticPr fontId="1" type="noConversion"/>
  </si>
  <si>
    <t>橘子</t>
    <phoneticPr fontId="1" type="noConversion"/>
  </si>
  <si>
    <t>葡萄+人参果</t>
    <phoneticPr fontId="1" type="noConversion"/>
  </si>
  <si>
    <t>葡萄</t>
    <phoneticPr fontId="1" type="noConversion"/>
  </si>
  <si>
    <t>桂圆+开会水果</t>
    <phoneticPr fontId="1" type="noConversion"/>
  </si>
  <si>
    <t>葡萄</t>
    <phoneticPr fontId="1" type="noConversion"/>
  </si>
  <si>
    <t>葡萄</t>
    <phoneticPr fontId="1" type="noConversion"/>
  </si>
  <si>
    <t>脆柿</t>
    <phoneticPr fontId="1" type="noConversion"/>
  </si>
  <si>
    <t>葡萄</t>
    <phoneticPr fontId="1" type="noConversion"/>
  </si>
  <si>
    <t>葡萄+火龙果+猕猴桃+突尼斯石榴</t>
    <phoneticPr fontId="1" type="noConversion"/>
  </si>
  <si>
    <t>乳酸菌+葡萄+李子</t>
    <phoneticPr fontId="1" type="noConversion"/>
  </si>
  <si>
    <t>削皮刀</t>
    <phoneticPr fontId="1" type="noConversion"/>
  </si>
  <si>
    <t>哈密瓜+橘子</t>
    <phoneticPr fontId="1" type="noConversion"/>
  </si>
  <si>
    <t>猕猴桃</t>
    <phoneticPr fontId="1" type="noConversion"/>
  </si>
  <si>
    <t>芒果+橘子</t>
    <phoneticPr fontId="1" type="noConversion"/>
  </si>
  <si>
    <t>猕猴桃+苹果+香蕉</t>
    <phoneticPr fontId="1" type="noConversion"/>
  </si>
  <si>
    <t>蜂蜜</t>
    <phoneticPr fontId="1" type="noConversion"/>
  </si>
  <si>
    <t>香蕉</t>
    <phoneticPr fontId="1" type="noConversion"/>
  </si>
  <si>
    <t>蜂蜜+香蕉</t>
    <phoneticPr fontId="1" type="noConversion"/>
  </si>
  <si>
    <t>苹果</t>
    <phoneticPr fontId="1" type="noConversion"/>
  </si>
  <si>
    <t>柚子+橘子</t>
    <phoneticPr fontId="1" type="noConversion"/>
  </si>
  <si>
    <t>柚子+香蕉</t>
    <phoneticPr fontId="1" type="noConversion"/>
  </si>
  <si>
    <t>报销</t>
    <phoneticPr fontId="1" type="noConversion"/>
  </si>
  <si>
    <t>柚子</t>
    <phoneticPr fontId="1" type="noConversion"/>
  </si>
  <si>
    <t>纯牛奶+橙子</t>
    <phoneticPr fontId="1" type="noConversion"/>
  </si>
  <si>
    <t>山楂+香蕉+柚子</t>
    <phoneticPr fontId="1" type="noConversion"/>
  </si>
  <si>
    <t>柚子</t>
    <phoneticPr fontId="1" type="noConversion"/>
  </si>
  <si>
    <t>哈密瓜+水果</t>
    <phoneticPr fontId="1" type="noConversion"/>
  </si>
  <si>
    <t>香蕉+青枣</t>
    <phoneticPr fontId="1" type="noConversion"/>
  </si>
  <si>
    <t>白糖+松子</t>
    <phoneticPr fontId="1" type="noConversion"/>
  </si>
  <si>
    <t>猕猴桃+柚子</t>
    <phoneticPr fontId="1" type="noConversion"/>
  </si>
  <si>
    <t>橘子+香蕉+山楂+桌布</t>
    <phoneticPr fontId="1" type="noConversion"/>
  </si>
  <si>
    <t>香蕉</t>
    <phoneticPr fontId="1" type="noConversion"/>
  </si>
  <si>
    <t>葡萄+桂圆+丑八怪+火龙果+丑苹果</t>
    <phoneticPr fontId="1" type="noConversion"/>
  </si>
  <si>
    <t>香蕉+冬枣+丑八怪+橘子</t>
    <phoneticPr fontId="1" type="noConversion"/>
  </si>
  <si>
    <t>香梨</t>
    <phoneticPr fontId="1" type="noConversion"/>
  </si>
  <si>
    <t>提子+冬枣+火龙果+柚子</t>
    <phoneticPr fontId="1" type="noConversion"/>
  </si>
  <si>
    <t>橙子+柚子+香梨+丑苹果+柚子</t>
    <phoneticPr fontId="1" type="noConversion"/>
  </si>
  <si>
    <t>活动购物+吃饭+车费</t>
    <phoneticPr fontId="1" type="noConversion"/>
  </si>
  <si>
    <t>柚子</t>
    <phoneticPr fontId="1" type="noConversion"/>
  </si>
  <si>
    <t>柚子+龙眼</t>
    <phoneticPr fontId="1" type="noConversion"/>
  </si>
  <si>
    <t>柠檬干</t>
    <phoneticPr fontId="1" type="noConversion"/>
  </si>
  <si>
    <t>地铁+蜂蜜</t>
    <phoneticPr fontId="1" type="noConversion"/>
  </si>
  <si>
    <t>橘子+香蕉+柚子</t>
    <phoneticPr fontId="1" type="noConversion"/>
  </si>
  <si>
    <t>地铁</t>
    <phoneticPr fontId="1" type="noConversion"/>
  </si>
  <si>
    <t>梨子+苹果+火龙果+橘子+橙子</t>
    <phoneticPr fontId="1" type="noConversion"/>
  </si>
  <si>
    <t>地铁</t>
    <phoneticPr fontId="1" type="noConversion"/>
  </si>
  <si>
    <t>报销</t>
    <phoneticPr fontId="1" type="noConversion"/>
  </si>
  <si>
    <t>苹果+橘子+柚子</t>
    <phoneticPr fontId="1" type="noConversion"/>
  </si>
  <si>
    <t>青枣+橙子</t>
    <phoneticPr fontId="1" type="noConversion"/>
  </si>
  <si>
    <t>香蕉+哈密瓜+桂圆</t>
    <phoneticPr fontId="1" type="noConversion"/>
  </si>
  <si>
    <t>桌游</t>
    <phoneticPr fontId="1" type="noConversion"/>
  </si>
  <si>
    <t>苹果+橙子+火龙果+香蕉+柚子</t>
    <phoneticPr fontId="1" type="noConversion"/>
  </si>
  <si>
    <t>哈密瓜+橘子</t>
    <phoneticPr fontId="1" type="noConversion"/>
  </si>
  <si>
    <t>皇帝柑</t>
    <phoneticPr fontId="1" type="noConversion"/>
  </si>
  <si>
    <t>香蕉+哈密瓜</t>
    <phoneticPr fontId="1" type="noConversion"/>
  </si>
  <si>
    <t>香蕉+橙子+火龙果</t>
    <phoneticPr fontId="1" type="noConversion"/>
  </si>
  <si>
    <t>来伊份（备用）+香梨+柚子</t>
    <phoneticPr fontId="1" type="noConversion"/>
  </si>
  <si>
    <t>橙子+香蕉+来伊份（备用）</t>
    <phoneticPr fontId="1" type="noConversion"/>
  </si>
  <si>
    <t>甜瓜+橙子+火龙果+青枣</t>
    <phoneticPr fontId="1" type="noConversion"/>
  </si>
  <si>
    <t>橙子+香蕉</t>
    <phoneticPr fontId="1" type="noConversion"/>
  </si>
  <si>
    <t>甜瓜</t>
    <phoneticPr fontId="1" type="noConversion"/>
  </si>
  <si>
    <t>报销</t>
    <phoneticPr fontId="1" type="noConversion"/>
  </si>
  <si>
    <t>香蕉+甜瓜+火龙果+橙子</t>
    <phoneticPr fontId="1" type="noConversion"/>
  </si>
  <si>
    <t>报销</t>
    <phoneticPr fontId="1" type="noConversion"/>
  </si>
  <si>
    <t>白糖</t>
    <phoneticPr fontId="1" type="noConversion"/>
  </si>
  <si>
    <t>橙子</t>
    <phoneticPr fontId="1" type="noConversion"/>
  </si>
  <si>
    <t>火龙果+橙子+香蕉+橘子</t>
    <phoneticPr fontId="1" type="noConversion"/>
  </si>
  <si>
    <t>去朝阳地铁+打的</t>
    <phoneticPr fontId="1" type="noConversion"/>
  </si>
  <si>
    <t>火龙果+橙子+樱桃+梨子</t>
    <phoneticPr fontId="1" type="noConversion"/>
  </si>
  <si>
    <t>橙子+香梨</t>
    <phoneticPr fontId="1" type="noConversion"/>
  </si>
  <si>
    <t>水果刀</t>
    <phoneticPr fontId="1" type="noConversion"/>
  </si>
  <si>
    <t>火龙果+橙子+柚子</t>
    <phoneticPr fontId="1" type="noConversion"/>
  </si>
  <si>
    <t>材料寄送</t>
    <phoneticPr fontId="1" type="noConversion"/>
  </si>
  <si>
    <t>香蕉+橘子+猕猴桃+橙子</t>
    <phoneticPr fontId="1" type="noConversion"/>
  </si>
  <si>
    <t>香蕉</t>
    <phoneticPr fontId="1" type="noConversion"/>
  </si>
  <si>
    <t>橘子</t>
    <phoneticPr fontId="1" type="noConversion"/>
  </si>
  <si>
    <t>橘子+猕猴桃</t>
    <phoneticPr fontId="1" type="noConversion"/>
  </si>
  <si>
    <t>报销</t>
    <phoneticPr fontId="1" type="noConversion"/>
  </si>
  <si>
    <t>橘子+橙子</t>
    <phoneticPr fontId="1" type="noConversion"/>
  </si>
  <si>
    <t>喝茶+晚餐+打车</t>
    <phoneticPr fontId="1" type="noConversion"/>
  </si>
  <si>
    <t>柚子+火龙果+橘子</t>
    <phoneticPr fontId="1" type="noConversion"/>
  </si>
  <si>
    <t>橙子+梨子+猕猴桃</t>
    <phoneticPr fontId="1" type="noConversion"/>
  </si>
  <si>
    <t>橘子+橙子+打车</t>
    <phoneticPr fontId="1" type="noConversion"/>
  </si>
  <si>
    <t>橘子+香蕉</t>
    <phoneticPr fontId="1" type="noConversion"/>
  </si>
  <si>
    <t>香蕉+番茄</t>
    <phoneticPr fontId="1" type="noConversion"/>
  </si>
  <si>
    <t>香蕉+草莓+猕猴桃+火龙果</t>
    <phoneticPr fontId="1" type="noConversion"/>
  </si>
  <si>
    <t>香蕉</t>
    <phoneticPr fontId="1" type="noConversion"/>
  </si>
  <si>
    <t>水果京东到家</t>
    <phoneticPr fontId="1" type="noConversion"/>
  </si>
  <si>
    <t>番茄</t>
    <phoneticPr fontId="1" type="noConversion"/>
  </si>
  <si>
    <t>芒果+橙子</t>
    <phoneticPr fontId="1" type="noConversion"/>
  </si>
  <si>
    <t>芒果+纯牛奶</t>
    <phoneticPr fontId="1" type="noConversion"/>
  </si>
  <si>
    <t>橙子+小番茄+绵白糖</t>
    <phoneticPr fontId="1" type="noConversion"/>
  </si>
  <si>
    <t>橙子</t>
    <phoneticPr fontId="1" type="noConversion"/>
  </si>
  <si>
    <t>丑八怪+芒果+橙子+蜂蜜</t>
    <phoneticPr fontId="1" type="noConversion"/>
  </si>
  <si>
    <t>小番茄+丑八怪+茂谷柑+桂圆</t>
    <phoneticPr fontId="1" type="noConversion"/>
  </si>
  <si>
    <t>橙子</t>
    <phoneticPr fontId="1" type="noConversion"/>
  </si>
  <si>
    <t>丑八怪+橙子+小番茄</t>
    <phoneticPr fontId="1" type="noConversion"/>
  </si>
  <si>
    <t>小番茄+丑八怪+火龙果</t>
    <phoneticPr fontId="1" type="noConversion"/>
  </si>
  <si>
    <t>芒果+火龙果</t>
    <phoneticPr fontId="1" type="noConversion"/>
  </si>
  <si>
    <t>报销</t>
    <phoneticPr fontId="1" type="noConversion"/>
  </si>
  <si>
    <t>小番茄+丑八怪</t>
    <phoneticPr fontId="1" type="noConversion"/>
  </si>
  <si>
    <t>丑八怪</t>
    <phoneticPr fontId="1" type="noConversion"/>
  </si>
  <si>
    <t>小番茄+火龙果+去朝阳地铁</t>
    <phoneticPr fontId="1" type="noConversion"/>
  </si>
  <si>
    <t>报销</t>
    <phoneticPr fontId="1" type="noConversion"/>
  </si>
  <si>
    <t>去朝阳地铁</t>
    <phoneticPr fontId="1" type="noConversion"/>
  </si>
  <si>
    <t>集体活动</t>
    <phoneticPr fontId="1" type="noConversion"/>
  </si>
  <si>
    <t>猕猴桃+香蕉+火龙果+丑八怪</t>
    <phoneticPr fontId="1" type="noConversion"/>
  </si>
  <si>
    <t>火龙果+芒果</t>
    <phoneticPr fontId="1" type="noConversion"/>
  </si>
  <si>
    <t>去朝阳地铁2次来回</t>
    <phoneticPr fontId="1" type="noConversion"/>
  </si>
  <si>
    <t>芒果+香蕉</t>
    <phoneticPr fontId="1" type="noConversion"/>
  </si>
  <si>
    <t>配酸奶的麦片</t>
    <phoneticPr fontId="1" type="noConversion"/>
  </si>
  <si>
    <t>水果</t>
    <phoneticPr fontId="1" type="noConversion"/>
  </si>
  <si>
    <t>火龙果+丑八怪+芒果</t>
    <phoneticPr fontId="1" type="noConversion"/>
  </si>
  <si>
    <t>酸奶用的糖+麦片+纯牛奶2箱</t>
    <phoneticPr fontId="1" type="noConversion"/>
  </si>
  <si>
    <t>香蕉+火龙果+芒果</t>
    <phoneticPr fontId="1" type="noConversion"/>
  </si>
  <si>
    <t>去朝阳地铁</t>
    <phoneticPr fontId="1" type="noConversion"/>
  </si>
  <si>
    <t>凤梨</t>
    <phoneticPr fontId="1" type="noConversion"/>
  </si>
  <si>
    <t>香蕉</t>
    <phoneticPr fontId="1" type="noConversion"/>
  </si>
  <si>
    <t>菠萝</t>
    <phoneticPr fontId="1" type="noConversion"/>
  </si>
  <si>
    <t>菠萝</t>
    <phoneticPr fontId="1" type="noConversion"/>
  </si>
  <si>
    <t>西瓜</t>
    <phoneticPr fontId="1" type="noConversion"/>
  </si>
  <si>
    <t>菠萝+丑八怪+小番茄+哈密瓜</t>
    <phoneticPr fontId="1" type="noConversion"/>
  </si>
  <si>
    <t>麦片</t>
    <phoneticPr fontId="1" type="noConversion"/>
  </si>
  <si>
    <t>香蕉+丑八怪+芒果</t>
    <phoneticPr fontId="1" type="noConversion"/>
  </si>
  <si>
    <t>香蕉+芒果+西瓜+荔枝</t>
    <phoneticPr fontId="1" type="noConversion"/>
  </si>
  <si>
    <t>丑八怪+荔枝+小台芒</t>
    <phoneticPr fontId="1" type="noConversion"/>
  </si>
  <si>
    <t>香蕉+荔枝+西瓜+火龙果</t>
    <phoneticPr fontId="1" type="noConversion"/>
  </si>
  <si>
    <t>靳婷买水果</t>
    <phoneticPr fontId="1" type="noConversion"/>
  </si>
  <si>
    <t>桃子+香蕉+西瓜</t>
    <phoneticPr fontId="1" type="noConversion"/>
  </si>
  <si>
    <t>火龙果</t>
    <phoneticPr fontId="1" type="noConversion"/>
  </si>
  <si>
    <t>芒果</t>
    <phoneticPr fontId="1" type="noConversion"/>
  </si>
  <si>
    <t>西瓜+提子</t>
    <phoneticPr fontId="1" type="noConversion"/>
  </si>
  <si>
    <t>芒果+香蕉</t>
    <phoneticPr fontId="1" type="noConversion"/>
  </si>
  <si>
    <t>去轮胎厂打的</t>
    <phoneticPr fontId="1" type="noConversion"/>
  </si>
  <si>
    <t>西瓜+提子</t>
    <phoneticPr fontId="1" type="noConversion"/>
  </si>
  <si>
    <t>西瓜+桃子+香蕉</t>
    <phoneticPr fontId="1" type="noConversion"/>
  </si>
  <si>
    <t>西瓜+桃子</t>
    <phoneticPr fontId="1" type="noConversion"/>
  </si>
  <si>
    <t>脆李</t>
    <phoneticPr fontId="1" type="noConversion"/>
  </si>
  <si>
    <t>芒果+香蕉+西瓜</t>
    <phoneticPr fontId="1" type="noConversion"/>
  </si>
  <si>
    <t>西瓜</t>
    <phoneticPr fontId="1" type="noConversion"/>
  </si>
  <si>
    <t>朝阳来回地铁</t>
    <phoneticPr fontId="1" type="noConversion"/>
  </si>
  <si>
    <t>白糖</t>
    <phoneticPr fontId="1" type="noConversion"/>
  </si>
  <si>
    <t>葡萄+西瓜+团购预买</t>
    <phoneticPr fontId="1" type="noConversion"/>
  </si>
  <si>
    <t>桃子+香蕉+葡萄</t>
    <phoneticPr fontId="1" type="noConversion"/>
  </si>
  <si>
    <t>去朝阳地铁+打的</t>
    <phoneticPr fontId="1" type="noConversion"/>
  </si>
  <si>
    <t>桃子+西瓜+梨子</t>
    <phoneticPr fontId="1" type="noConversion"/>
  </si>
  <si>
    <t>去新安江来回地铁</t>
    <phoneticPr fontId="1" type="noConversion"/>
  </si>
  <si>
    <t>桃子+蓝莓</t>
    <phoneticPr fontId="1" type="noConversion"/>
  </si>
  <si>
    <t>杭州到鳌江退票费+旅行团退费</t>
    <phoneticPr fontId="1" type="noConversion"/>
  </si>
  <si>
    <t>红布林</t>
    <phoneticPr fontId="1" type="noConversion"/>
  </si>
  <si>
    <t>4人旅行团费+来回火车+住宿</t>
    <phoneticPr fontId="1" type="noConversion"/>
  </si>
  <si>
    <t>西瓜</t>
    <phoneticPr fontId="1" type="noConversion"/>
  </si>
  <si>
    <t>4人旅行团费+来回火车+平阳住宿两个房间</t>
    <phoneticPr fontId="1" type="noConversion"/>
  </si>
  <si>
    <t>晕车药+晕车贴</t>
    <phoneticPr fontId="1" type="noConversion"/>
  </si>
  <si>
    <t>南麂岛餐饮（7.28晚）</t>
    <phoneticPr fontId="1" type="noConversion"/>
  </si>
  <si>
    <t>平阳餐饮（7.27晚+7.28早+7.29晚）</t>
    <phoneticPr fontId="1" type="noConversion"/>
  </si>
  <si>
    <t>打的+公交车+从西湾回来叫车</t>
    <phoneticPr fontId="1" type="noConversion"/>
  </si>
  <si>
    <t>岛上海滩储物费</t>
    <phoneticPr fontId="1" type="noConversion"/>
  </si>
  <si>
    <t>便利店购水+食物</t>
    <phoneticPr fontId="1" type="noConversion"/>
  </si>
  <si>
    <t>总计</t>
    <phoneticPr fontId="1" type="noConversion"/>
  </si>
  <si>
    <t>哈密瓜+猕猴桃</t>
    <phoneticPr fontId="1" type="noConversion"/>
  </si>
  <si>
    <t>西瓜+梨子+葡萄+黄桃</t>
    <phoneticPr fontId="1" type="noConversion"/>
  </si>
  <si>
    <t>纯牛奶1箱+黄桃</t>
    <phoneticPr fontId="1" type="noConversion"/>
  </si>
  <si>
    <t>山竹+西瓜</t>
    <phoneticPr fontId="1" type="noConversion"/>
  </si>
  <si>
    <t>山竹+桃子</t>
    <phoneticPr fontId="1" type="noConversion"/>
  </si>
  <si>
    <t>山竹+桃子+葡萄</t>
    <phoneticPr fontId="1" type="noConversion"/>
  </si>
  <si>
    <t>葡萄</t>
    <phoneticPr fontId="1" type="noConversion"/>
  </si>
  <si>
    <t>山竹</t>
    <phoneticPr fontId="1" type="noConversion"/>
  </si>
  <si>
    <t>买水</t>
    <phoneticPr fontId="1" type="noConversion"/>
  </si>
  <si>
    <t>西瓜</t>
    <phoneticPr fontId="1" type="noConversion"/>
  </si>
  <si>
    <t>山竹</t>
    <phoneticPr fontId="1" type="noConversion"/>
  </si>
  <si>
    <t>山竹+西瓜</t>
    <phoneticPr fontId="1" type="noConversion"/>
  </si>
  <si>
    <t>朝阳回来地铁</t>
    <phoneticPr fontId="1" type="noConversion"/>
  </si>
  <si>
    <t>西瓜</t>
    <phoneticPr fontId="1" type="noConversion"/>
  </si>
  <si>
    <t>葡萄+香蕉</t>
    <phoneticPr fontId="1" type="noConversion"/>
  </si>
  <si>
    <t>西瓜+哈密瓜+桂圆+桔子</t>
    <phoneticPr fontId="1" type="noConversion"/>
  </si>
  <si>
    <t>猕猴桃</t>
    <phoneticPr fontId="1" type="noConversion"/>
  </si>
  <si>
    <t>去厂里地铁</t>
    <phoneticPr fontId="1" type="noConversion"/>
  </si>
  <si>
    <t>水果</t>
    <phoneticPr fontId="1" type="noConversion"/>
  </si>
  <si>
    <t>香蕉+葡萄+石榴</t>
    <phoneticPr fontId="1" type="noConversion"/>
  </si>
  <si>
    <t>枣+葡萄+火龙果</t>
    <phoneticPr fontId="1" type="noConversion"/>
  </si>
  <si>
    <t>枣+哈密瓜+西瓜</t>
    <phoneticPr fontId="1" type="noConversion"/>
  </si>
  <si>
    <t>芒果+菠萝+葡萄+香蕉+牙签+猕猴桃一箱</t>
    <phoneticPr fontId="1" type="noConversion"/>
  </si>
  <si>
    <t>水果</t>
    <phoneticPr fontId="1" type="noConversion"/>
  </si>
  <si>
    <t>水果</t>
    <phoneticPr fontId="1" type="noConversion"/>
  </si>
  <si>
    <t>水果</t>
    <phoneticPr fontId="1" type="noConversion"/>
  </si>
  <si>
    <t>龙眼+冬枣+哈密瓜</t>
    <phoneticPr fontId="1" type="noConversion"/>
  </si>
  <si>
    <t>水果</t>
    <phoneticPr fontId="1" type="noConversion"/>
  </si>
  <si>
    <t xml:space="preserve"> </t>
    <phoneticPr fontId="1" type="noConversion"/>
  </si>
  <si>
    <t>去开会打的</t>
    <phoneticPr fontId="1" type="noConversion"/>
  </si>
  <si>
    <t>橙子</t>
    <phoneticPr fontId="1" type="noConversion"/>
  </si>
  <si>
    <t>开会水果</t>
    <phoneticPr fontId="1" type="noConversion"/>
  </si>
  <si>
    <t>水果</t>
    <phoneticPr fontId="1" type="noConversion"/>
  </si>
  <si>
    <t>橙子</t>
    <phoneticPr fontId="1" type="noConversion"/>
  </si>
  <si>
    <t>水果</t>
    <phoneticPr fontId="1" type="noConversion"/>
  </si>
  <si>
    <t>HDMI VGA转接头</t>
    <phoneticPr fontId="1" type="noConversion"/>
  </si>
  <si>
    <t>水果</t>
    <phoneticPr fontId="1" type="noConversion"/>
  </si>
  <si>
    <t>水果</t>
    <phoneticPr fontId="1" type="noConversion"/>
  </si>
  <si>
    <t>水果</t>
    <phoneticPr fontId="1" type="noConversion"/>
  </si>
  <si>
    <t>团建活动</t>
    <phoneticPr fontId="1" type="noConversion"/>
  </si>
  <si>
    <t>水果</t>
    <phoneticPr fontId="1" type="noConversion"/>
  </si>
  <si>
    <t>水果</t>
    <phoneticPr fontId="1" type="noConversion"/>
  </si>
  <si>
    <t>水果</t>
    <phoneticPr fontId="1" type="noConversion"/>
  </si>
  <si>
    <t>水果</t>
    <phoneticPr fontId="1" type="noConversion"/>
  </si>
  <si>
    <t>带学弟去朝阳开会来回地铁+打的</t>
    <phoneticPr fontId="1" type="noConversion"/>
  </si>
  <si>
    <t>预购水果百果园+鲜丰水果（香蕉+苹果+火龙果+橙子+龙眼+砂糖橘+丑八怪+车厘子+芒果）</t>
    <phoneticPr fontId="1" type="noConversion"/>
  </si>
  <si>
    <t>团建活动</t>
    <phoneticPr fontId="1" type="noConversion"/>
  </si>
  <si>
    <t>水果</t>
    <rPh sb="0" eb="1">
      <t>shui guo</t>
    </rPh>
    <phoneticPr fontId="1" type="noConversion"/>
  </si>
  <si>
    <t>樱桃</t>
    <rPh sb="0" eb="1">
      <t>ying tao</t>
    </rPh>
    <phoneticPr fontId="1" type="noConversion"/>
  </si>
  <si>
    <t>下午场地</t>
    <rPh sb="0" eb="1">
      <t>xia wu</t>
    </rPh>
    <rPh sb="2" eb="3">
      <t>chang di</t>
    </rPh>
    <phoneticPr fontId="1" type="noConversion"/>
  </si>
  <si>
    <t>新白鹿晚餐</t>
    <rPh sb="0" eb="1">
      <t>xin bai lu</t>
    </rPh>
    <rPh sb="3" eb="4">
      <t>wan can</t>
    </rPh>
    <phoneticPr fontId="1" type="noConversion"/>
  </si>
  <si>
    <t>水果</t>
    <rPh sb="0" eb="1">
      <t>shui g</t>
    </rPh>
    <phoneticPr fontId="1" type="noConversion"/>
  </si>
  <si>
    <t>年份</t>
    <rPh sb="0" eb="1">
      <t>nian fen</t>
    </rPh>
    <phoneticPr fontId="1" type="noConversion"/>
  </si>
  <si>
    <t>水果</t>
    <rPh sb="0" eb="1">
      <t>shui'g</t>
    </rPh>
    <phoneticPr fontId="1" type="noConversion"/>
  </si>
  <si>
    <t>***************</t>
    <phoneticPr fontId="1" type="noConversion"/>
  </si>
  <si>
    <t>*******************</t>
    <phoneticPr fontId="1" type="noConversion"/>
  </si>
  <si>
    <t>余额：7840.27</t>
    <rPh sb="0" eb="1">
      <t>yue</t>
    </rPh>
    <phoneticPr fontId="1" type="noConversion"/>
  </si>
  <si>
    <t>水果</t>
    <rPh sb="0" eb="1">
      <t>shui'guo</t>
    </rPh>
    <phoneticPr fontId="1" type="noConversion"/>
  </si>
  <si>
    <t>水果</t>
    <rPh sb="0" eb="1">
      <t>s'guo</t>
    </rPh>
    <phoneticPr fontId="1" type="noConversion"/>
  </si>
  <si>
    <t>水果（提子，香蕉）+酸奶</t>
    <rPh sb="0" eb="1">
      <t>s'guo</t>
    </rPh>
    <rPh sb="3" eb="4">
      <t>ti'zi</t>
    </rPh>
    <rPh sb="6" eb="7">
      <t>x'jiao</t>
    </rPh>
    <rPh sb="10" eb="11">
      <t>suan'nai</t>
    </rPh>
    <phoneticPr fontId="1" type="noConversion"/>
  </si>
  <si>
    <t>瓜+梨+香蕉+提子+芒果+猕猴桃</t>
    <rPh sb="0" eb="1">
      <t>gua</t>
    </rPh>
    <rPh sb="2" eb="3">
      <t>li</t>
    </rPh>
    <rPh sb="4" eb="5">
      <t>x'jiao</t>
    </rPh>
    <rPh sb="7" eb="8">
      <t>ti'zi</t>
    </rPh>
    <rPh sb="10" eb="11">
      <t>m'guo</t>
    </rPh>
    <rPh sb="13" eb="14">
      <t>mi'h't</t>
    </rPh>
    <phoneticPr fontId="1" type="noConversion"/>
  </si>
  <si>
    <t>苹果+香蕉+提子+芒果</t>
    <rPh sb="0" eb="1">
      <t>p'guo</t>
    </rPh>
    <rPh sb="3" eb="4">
      <t>x'jiao</t>
    </rPh>
    <rPh sb="6" eb="7">
      <t>ti'zi</t>
    </rPh>
    <rPh sb="9" eb="10">
      <t>m'guo</t>
    </rPh>
    <phoneticPr fontId="1" type="noConversion"/>
  </si>
  <si>
    <t>**********************************</t>
    <phoneticPr fontId="1" type="noConversion"/>
  </si>
  <si>
    <t>水果+酸奶</t>
    <rPh sb="0" eb="1">
      <t>s'guo</t>
    </rPh>
    <rPh sb="3" eb="4">
      <t>s'n</t>
    </rPh>
    <phoneticPr fontId="1" type="noConversion"/>
  </si>
  <si>
    <t>水果</t>
    <rPh sb="0" eb="1">
      <t>s'g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</si>
</sst>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8"/>
  <sheetViews>
    <sheetView tabSelected="1" topLeftCell="A281" workbookViewId="0">
      <selection activeCell="K304" sqref="K304"/>
    </sheetView>
  </sheetViews>
  <sheetFormatPr baseColWidth="10" defaultColWidth="8.83203125" defaultRowHeight="15" x14ac:dyDescent="0.2"/>
  <cols>
    <col min="1" max="1" width="11.6640625" customWidth="1"/>
    <col min="2" max="2" width="15.1640625" customWidth="1"/>
    <col min="3" max="3" width="12.1640625" style="2" customWidth="1"/>
    <col min="4" max="4" width="9.5" style="2" bestFit="1" customWidth="1"/>
    <col min="7" max="7" width="10.5" customWidth="1"/>
    <col min="8" max="8" width="10.83203125" customWidth="1"/>
    <col min="9" max="9" width="10.5" bestFit="1" customWidth="1"/>
  </cols>
  <sheetData>
    <row r="1" spans="1:14" x14ac:dyDescent="0.2">
      <c r="A1" t="s">
        <v>0</v>
      </c>
      <c r="B1" t="s">
        <v>1</v>
      </c>
      <c r="C1" s="2" t="s">
        <v>5</v>
      </c>
      <c r="D1" s="2" t="s">
        <v>6</v>
      </c>
      <c r="G1" t="s">
        <v>12</v>
      </c>
      <c r="H1" t="s">
        <v>13</v>
      </c>
      <c r="I1" t="s">
        <v>14</v>
      </c>
      <c r="L1" t="s">
        <v>252</v>
      </c>
      <c r="M1" t="s">
        <v>15</v>
      </c>
      <c r="N1" t="s">
        <v>16</v>
      </c>
    </row>
    <row r="2" spans="1:14" x14ac:dyDescent="0.2">
      <c r="A2" s="1">
        <v>42841</v>
      </c>
      <c r="B2" t="s">
        <v>2</v>
      </c>
      <c r="C2" s="2">
        <v>30.2</v>
      </c>
      <c r="G2" s="2">
        <f>SUM(D:D)+SUM(N:N)</f>
        <v>27985.64</v>
      </c>
      <c r="H2" s="2">
        <f>SUM(C:C)</f>
        <v>20428.899999999991</v>
      </c>
      <c r="I2" s="2">
        <f>G2-H2</f>
        <v>7556.7400000000089</v>
      </c>
      <c r="L2">
        <v>2017</v>
      </c>
      <c r="M2">
        <v>6</v>
      </c>
      <c r="N2">
        <v>1500</v>
      </c>
    </row>
    <row r="3" spans="1:14" x14ac:dyDescent="0.2">
      <c r="A3" s="1">
        <v>42848</v>
      </c>
      <c r="B3" t="s">
        <v>2</v>
      </c>
      <c r="C3" s="2">
        <v>90.4</v>
      </c>
      <c r="M3">
        <v>7</v>
      </c>
      <c r="N3">
        <v>2000</v>
      </c>
    </row>
    <row r="4" spans="1:14" x14ac:dyDescent="0.2">
      <c r="A4" s="1">
        <v>42862</v>
      </c>
      <c r="B4" t="s">
        <v>2</v>
      </c>
      <c r="C4" s="2">
        <v>34.56</v>
      </c>
      <c r="M4">
        <v>8</v>
      </c>
      <c r="N4">
        <v>2000</v>
      </c>
    </row>
    <row r="5" spans="1:14" x14ac:dyDescent="0.2">
      <c r="A5" s="1">
        <v>42869</v>
      </c>
      <c r="B5" t="s">
        <v>2</v>
      </c>
      <c r="C5" s="2">
        <v>58.2</v>
      </c>
      <c r="M5">
        <v>9</v>
      </c>
      <c r="N5">
        <v>2000</v>
      </c>
    </row>
    <row r="6" spans="1:14" x14ac:dyDescent="0.2">
      <c r="A6" s="1">
        <v>42869</v>
      </c>
      <c r="B6" t="s">
        <v>3</v>
      </c>
      <c r="C6" s="2">
        <v>15.8</v>
      </c>
      <c r="M6">
        <v>10</v>
      </c>
      <c r="N6">
        <v>2000</v>
      </c>
    </row>
    <row r="7" spans="1:14" x14ac:dyDescent="0.2">
      <c r="A7" s="1">
        <v>42871</v>
      </c>
      <c r="B7" t="s">
        <v>4</v>
      </c>
      <c r="D7" s="2">
        <v>114</v>
      </c>
      <c r="M7">
        <v>11</v>
      </c>
      <c r="N7">
        <v>2000</v>
      </c>
    </row>
    <row r="8" spans="1:14" x14ac:dyDescent="0.2">
      <c r="A8" s="1">
        <v>42904</v>
      </c>
      <c r="B8" t="s">
        <v>2</v>
      </c>
      <c r="C8" s="2">
        <f>80+40.9+8.1</f>
        <v>129</v>
      </c>
      <c r="M8">
        <v>12</v>
      </c>
      <c r="N8">
        <v>2000</v>
      </c>
    </row>
    <row r="9" spans="1:14" x14ac:dyDescent="0.2">
      <c r="A9" s="1">
        <v>42932</v>
      </c>
      <c r="B9" t="s">
        <v>2</v>
      </c>
      <c r="C9" s="2">
        <f>35.62+37.42+6</f>
        <v>79.039999999999992</v>
      </c>
      <c r="L9">
        <v>2018</v>
      </c>
      <c r="M9">
        <v>3</v>
      </c>
      <c r="N9">
        <v>3000</v>
      </c>
    </row>
    <row r="10" spans="1:14" x14ac:dyDescent="0.2">
      <c r="A10" s="1">
        <v>42932</v>
      </c>
      <c r="B10" t="s">
        <v>7</v>
      </c>
      <c r="D10" s="2">
        <v>66.66</v>
      </c>
      <c r="M10">
        <v>6</v>
      </c>
      <c r="N10">
        <v>3000</v>
      </c>
    </row>
    <row r="11" spans="1:14" x14ac:dyDescent="0.2">
      <c r="A11" s="1">
        <v>42936</v>
      </c>
      <c r="B11" t="s">
        <v>11</v>
      </c>
      <c r="C11" s="2">
        <f>87.62+13.5+15</f>
        <v>116.12</v>
      </c>
      <c r="M11">
        <v>7</v>
      </c>
      <c r="N11">
        <v>3000</v>
      </c>
    </row>
    <row r="12" spans="1:14" x14ac:dyDescent="0.2">
      <c r="A12" s="1">
        <v>42938</v>
      </c>
      <c r="B12" t="s">
        <v>8</v>
      </c>
      <c r="C12" s="2">
        <f>6.5+18.5</f>
        <v>25</v>
      </c>
      <c r="M12">
        <v>9</v>
      </c>
      <c r="N12">
        <v>2000</v>
      </c>
    </row>
    <row r="13" spans="1:14" x14ac:dyDescent="0.2">
      <c r="A13" s="1">
        <v>42938</v>
      </c>
      <c r="B13" t="s">
        <v>9</v>
      </c>
      <c r="C13" s="2">
        <f>400+307+56</f>
        <v>763</v>
      </c>
    </row>
    <row r="14" spans="1:14" x14ac:dyDescent="0.2">
      <c r="A14" s="1">
        <v>42939</v>
      </c>
      <c r="B14" t="s">
        <v>17</v>
      </c>
      <c r="C14" s="2">
        <v>6</v>
      </c>
    </row>
    <row r="15" spans="1:14" x14ac:dyDescent="0.2">
      <c r="A15" s="1">
        <v>42940</v>
      </c>
      <c r="B15" t="s">
        <v>10</v>
      </c>
      <c r="C15" s="2">
        <v>14.9</v>
      </c>
    </row>
    <row r="16" spans="1:14" x14ac:dyDescent="0.2">
      <c r="A16" s="1">
        <v>42941</v>
      </c>
      <c r="B16" t="s">
        <v>10</v>
      </c>
      <c r="C16" s="2">
        <v>15</v>
      </c>
    </row>
    <row r="17" spans="1:8" x14ac:dyDescent="0.2">
      <c r="A17" s="1">
        <v>42942</v>
      </c>
      <c r="B17" t="s">
        <v>18</v>
      </c>
      <c r="C17" s="2">
        <v>13</v>
      </c>
    </row>
    <row r="18" spans="1:8" x14ac:dyDescent="0.2">
      <c r="A18" s="1">
        <v>42943</v>
      </c>
      <c r="B18" t="s">
        <v>10</v>
      </c>
      <c r="C18" s="2">
        <v>24.5</v>
      </c>
    </row>
    <row r="19" spans="1:8" x14ac:dyDescent="0.2">
      <c r="A19" s="1">
        <v>42944</v>
      </c>
      <c r="B19" t="s">
        <v>19</v>
      </c>
      <c r="C19" s="2">
        <v>13.68</v>
      </c>
    </row>
    <row r="20" spans="1:8" x14ac:dyDescent="0.2">
      <c r="A20" s="1">
        <v>42945</v>
      </c>
      <c r="B20" t="s">
        <v>20</v>
      </c>
      <c r="C20" s="2">
        <v>13.5</v>
      </c>
    </row>
    <row r="21" spans="1:8" x14ac:dyDescent="0.2">
      <c r="A21" s="1">
        <v>42947</v>
      </c>
      <c r="B21" t="s">
        <v>21</v>
      </c>
      <c r="C21" s="2">
        <v>18.5</v>
      </c>
    </row>
    <row r="22" spans="1:8" x14ac:dyDescent="0.2">
      <c r="A22" s="1">
        <v>42948</v>
      </c>
      <c r="B22" t="s">
        <v>22</v>
      </c>
      <c r="C22" s="2">
        <v>2.8</v>
      </c>
    </row>
    <row r="23" spans="1:8" x14ac:dyDescent="0.2">
      <c r="A23" s="1">
        <v>42949</v>
      </c>
      <c r="B23" t="s">
        <v>23</v>
      </c>
      <c r="C23" s="2">
        <v>11.2</v>
      </c>
    </row>
    <row r="24" spans="1:8" x14ac:dyDescent="0.2">
      <c r="A24" s="1">
        <v>42950</v>
      </c>
      <c r="B24" t="s">
        <v>24</v>
      </c>
      <c r="C24" s="2">
        <v>8.82</v>
      </c>
    </row>
    <row r="25" spans="1:8" x14ac:dyDescent="0.2">
      <c r="A25" s="1">
        <v>42954</v>
      </c>
      <c r="B25" t="s">
        <v>25</v>
      </c>
      <c r="C25" s="2">
        <f>26+8.9</f>
        <v>34.9</v>
      </c>
    </row>
    <row r="26" spans="1:8" x14ac:dyDescent="0.2">
      <c r="A26" s="1">
        <v>42955</v>
      </c>
      <c r="B26" t="s">
        <v>26</v>
      </c>
      <c r="C26" s="2">
        <f>8.14+32.6</f>
        <v>40.74</v>
      </c>
    </row>
    <row r="27" spans="1:8" x14ac:dyDescent="0.2">
      <c r="A27" s="1">
        <v>42956</v>
      </c>
      <c r="B27" t="s">
        <v>27</v>
      </c>
      <c r="C27" s="2">
        <v>11.2</v>
      </c>
      <c r="H27" s="2"/>
    </row>
    <row r="28" spans="1:8" x14ac:dyDescent="0.2">
      <c r="A28" s="1">
        <v>42957</v>
      </c>
      <c r="B28" t="s">
        <v>27</v>
      </c>
      <c r="C28" s="2">
        <v>11</v>
      </c>
    </row>
    <row r="29" spans="1:8" x14ac:dyDescent="0.2">
      <c r="A29" s="1">
        <v>42958</v>
      </c>
      <c r="B29" t="s">
        <v>28</v>
      </c>
      <c r="C29" s="2">
        <v>15.9</v>
      </c>
    </row>
    <row r="30" spans="1:8" x14ac:dyDescent="0.2">
      <c r="A30" s="1">
        <v>42959</v>
      </c>
      <c r="B30" t="s">
        <v>29</v>
      </c>
      <c r="C30" s="2">
        <v>18</v>
      </c>
    </row>
    <row r="31" spans="1:8" x14ac:dyDescent="0.2">
      <c r="A31" s="1">
        <v>42961</v>
      </c>
      <c r="B31" t="s">
        <v>30</v>
      </c>
      <c r="C31" s="2">
        <v>89.4</v>
      </c>
    </row>
    <row r="32" spans="1:8" x14ac:dyDescent="0.2">
      <c r="A32" s="1">
        <v>42964</v>
      </c>
      <c r="B32" t="s">
        <v>31</v>
      </c>
      <c r="C32" s="2">
        <v>27.9</v>
      </c>
    </row>
    <row r="33" spans="1:8" x14ac:dyDescent="0.2">
      <c r="A33" s="1">
        <v>42966</v>
      </c>
      <c r="B33" t="s">
        <v>31</v>
      </c>
      <c r="C33" s="2">
        <v>13</v>
      </c>
    </row>
    <row r="34" spans="1:8" x14ac:dyDescent="0.2">
      <c r="A34" s="1">
        <v>42967</v>
      </c>
      <c r="B34" t="s">
        <v>32</v>
      </c>
      <c r="C34" s="2">
        <v>15.7</v>
      </c>
      <c r="H34" s="2"/>
    </row>
    <row r="35" spans="1:8" x14ac:dyDescent="0.2">
      <c r="A35" s="1">
        <v>42968</v>
      </c>
      <c r="B35" t="s">
        <v>35</v>
      </c>
      <c r="C35" s="2">
        <f>14.8+47</f>
        <v>61.8</v>
      </c>
    </row>
    <row r="36" spans="1:8" x14ac:dyDescent="0.2">
      <c r="A36" s="1">
        <v>42969</v>
      </c>
      <c r="B36" t="s">
        <v>33</v>
      </c>
      <c r="C36" s="2">
        <v>9.8000000000000007</v>
      </c>
    </row>
    <row r="37" spans="1:8" x14ac:dyDescent="0.2">
      <c r="A37" s="1">
        <v>42970</v>
      </c>
      <c r="B37" t="s">
        <v>34</v>
      </c>
      <c r="C37" s="2">
        <v>7.6</v>
      </c>
    </row>
    <row r="38" spans="1:8" x14ac:dyDescent="0.2">
      <c r="A38" s="1">
        <v>42972</v>
      </c>
      <c r="B38" t="s">
        <v>36</v>
      </c>
      <c r="C38" s="2">
        <f>11.6+50</f>
        <v>61.6</v>
      </c>
    </row>
    <row r="39" spans="1:8" x14ac:dyDescent="0.2">
      <c r="A39" s="1">
        <v>42973</v>
      </c>
      <c r="B39" t="s">
        <v>37</v>
      </c>
      <c r="C39" s="2">
        <v>13.5</v>
      </c>
    </row>
    <row r="40" spans="1:8" x14ac:dyDescent="0.2">
      <c r="A40" s="1">
        <v>42975</v>
      </c>
      <c r="B40" t="s">
        <v>38</v>
      </c>
      <c r="C40" s="2">
        <f>30+13.5</f>
        <v>43.5</v>
      </c>
    </row>
    <row r="41" spans="1:8" x14ac:dyDescent="0.2">
      <c r="A41" s="1">
        <v>42977</v>
      </c>
      <c r="B41" t="s">
        <v>39</v>
      </c>
      <c r="C41" s="2">
        <v>14.9</v>
      </c>
    </row>
    <row r="42" spans="1:8" x14ac:dyDescent="0.2">
      <c r="A42" s="1">
        <v>42978</v>
      </c>
      <c r="B42" t="s">
        <v>40</v>
      </c>
      <c r="C42" s="2">
        <v>14</v>
      </c>
    </row>
    <row r="43" spans="1:8" x14ac:dyDescent="0.2">
      <c r="A43" s="1">
        <v>42979</v>
      </c>
      <c r="B43" t="s">
        <v>41</v>
      </c>
      <c r="C43" s="2">
        <f>14+38</f>
        <v>52</v>
      </c>
    </row>
    <row r="44" spans="1:8" x14ac:dyDescent="0.2">
      <c r="A44" s="1">
        <v>42980</v>
      </c>
      <c r="B44" t="s">
        <v>42</v>
      </c>
      <c r="C44" s="2">
        <v>18.5</v>
      </c>
    </row>
    <row r="45" spans="1:8" x14ac:dyDescent="0.2">
      <c r="A45" s="1">
        <v>42982</v>
      </c>
      <c r="B45" t="s">
        <v>43</v>
      </c>
      <c r="C45" s="2">
        <f>10+33.1</f>
        <v>43.1</v>
      </c>
    </row>
    <row r="46" spans="1:8" x14ac:dyDescent="0.2">
      <c r="A46" s="1">
        <v>42984</v>
      </c>
      <c r="B46" t="s">
        <v>44</v>
      </c>
      <c r="C46" s="2">
        <v>12.5</v>
      </c>
    </row>
    <row r="47" spans="1:8" x14ac:dyDescent="0.2">
      <c r="A47" s="1">
        <v>42985</v>
      </c>
      <c r="B47" t="s">
        <v>45</v>
      </c>
      <c r="C47" s="2">
        <v>12.7</v>
      </c>
    </row>
    <row r="48" spans="1:8" x14ac:dyDescent="0.2">
      <c r="A48" s="1">
        <v>42986</v>
      </c>
      <c r="B48" t="s">
        <v>46</v>
      </c>
      <c r="C48" s="2">
        <v>35</v>
      </c>
    </row>
    <row r="49" spans="1:4" x14ac:dyDescent="0.2">
      <c r="A49" s="1">
        <v>42987</v>
      </c>
      <c r="B49" t="s">
        <v>47</v>
      </c>
      <c r="C49" s="2">
        <v>15.5</v>
      </c>
    </row>
    <row r="50" spans="1:4" x14ac:dyDescent="0.2">
      <c r="A50" s="1">
        <v>42989</v>
      </c>
      <c r="B50" t="s">
        <v>48</v>
      </c>
      <c r="C50" s="2">
        <f>13+6+26.8+73</f>
        <v>118.8</v>
      </c>
    </row>
    <row r="51" spans="1:4" x14ac:dyDescent="0.2">
      <c r="A51" s="1">
        <v>42990</v>
      </c>
      <c r="B51" t="s">
        <v>49</v>
      </c>
      <c r="C51" s="2">
        <f>39.6+14+45</f>
        <v>98.6</v>
      </c>
    </row>
    <row r="52" spans="1:4" x14ac:dyDescent="0.2">
      <c r="A52" s="1">
        <v>42992</v>
      </c>
      <c r="B52" t="s">
        <v>50</v>
      </c>
      <c r="C52" s="2">
        <v>3.9</v>
      </c>
    </row>
    <row r="53" spans="1:4" x14ac:dyDescent="0.2">
      <c r="A53" s="1">
        <v>42993</v>
      </c>
      <c r="B53" t="s">
        <v>51</v>
      </c>
      <c r="C53" s="2">
        <v>4</v>
      </c>
    </row>
    <row r="54" spans="1:4" x14ac:dyDescent="0.2">
      <c r="A54" s="1">
        <v>42994</v>
      </c>
      <c r="B54" t="s">
        <v>52</v>
      </c>
      <c r="C54" s="2">
        <v>40</v>
      </c>
    </row>
    <row r="55" spans="1:4" x14ac:dyDescent="0.2">
      <c r="A55" s="1">
        <v>42996</v>
      </c>
      <c r="B55" t="s">
        <v>53</v>
      </c>
      <c r="C55" s="2">
        <f>43+2</f>
        <v>45</v>
      </c>
    </row>
    <row r="56" spans="1:4" x14ac:dyDescent="0.2">
      <c r="A56" s="1">
        <v>42997</v>
      </c>
      <c r="B56" t="s">
        <v>54</v>
      </c>
      <c r="C56" s="2">
        <f>34+3</f>
        <v>37</v>
      </c>
    </row>
    <row r="57" spans="1:4" x14ac:dyDescent="0.2">
      <c r="A57" s="1">
        <v>43000</v>
      </c>
      <c r="B57" t="s">
        <v>39</v>
      </c>
      <c r="C57" s="2">
        <v>40</v>
      </c>
    </row>
    <row r="58" spans="1:4" x14ac:dyDescent="0.2">
      <c r="A58" s="1">
        <v>43001</v>
      </c>
      <c r="B58" t="s">
        <v>55</v>
      </c>
      <c r="C58" s="2">
        <v>20</v>
      </c>
    </row>
    <row r="59" spans="1:4" x14ac:dyDescent="0.2">
      <c r="A59" s="1">
        <v>43004</v>
      </c>
      <c r="B59" t="s">
        <v>56</v>
      </c>
      <c r="C59" s="2">
        <v>4.4000000000000004</v>
      </c>
    </row>
    <row r="60" spans="1:4" x14ac:dyDescent="0.2">
      <c r="A60" s="1">
        <v>43005</v>
      </c>
      <c r="B60" t="s">
        <v>57</v>
      </c>
      <c r="C60" s="2">
        <f>18+4.4</f>
        <v>22.4</v>
      </c>
    </row>
    <row r="61" spans="1:4" x14ac:dyDescent="0.2">
      <c r="A61" s="1">
        <v>43017</v>
      </c>
      <c r="B61" t="s">
        <v>58</v>
      </c>
      <c r="C61" s="2">
        <v>35.5</v>
      </c>
    </row>
    <row r="62" spans="1:4" x14ac:dyDescent="0.2">
      <c r="A62" s="1">
        <v>43021</v>
      </c>
      <c r="B62" t="s">
        <v>59</v>
      </c>
      <c r="C62" s="2">
        <f>10+6</f>
        <v>16</v>
      </c>
    </row>
    <row r="63" spans="1:4" x14ac:dyDescent="0.2">
      <c r="A63" s="1">
        <v>43024</v>
      </c>
      <c r="B63" t="s">
        <v>60</v>
      </c>
      <c r="C63" s="2">
        <v>10</v>
      </c>
    </row>
    <row r="64" spans="1:4" x14ac:dyDescent="0.2">
      <c r="A64" s="1">
        <v>43024</v>
      </c>
      <c r="B64" t="s">
        <v>61</v>
      </c>
      <c r="D64" s="2">
        <v>151</v>
      </c>
    </row>
    <row r="65" spans="1:3" x14ac:dyDescent="0.2">
      <c r="A65" s="1">
        <v>43025</v>
      </c>
      <c r="B65" t="s">
        <v>62</v>
      </c>
      <c r="C65" s="2">
        <v>10</v>
      </c>
    </row>
    <row r="66" spans="1:3" x14ac:dyDescent="0.2">
      <c r="A66" s="1">
        <v>43025</v>
      </c>
      <c r="B66" t="s">
        <v>63</v>
      </c>
      <c r="C66" s="2">
        <f>112+42</f>
        <v>154</v>
      </c>
    </row>
    <row r="67" spans="1:3" x14ac:dyDescent="0.2">
      <c r="A67" s="1">
        <v>43026</v>
      </c>
      <c r="B67" t="s">
        <v>64</v>
      </c>
      <c r="C67" s="2">
        <f>4.8+2.4+6</f>
        <v>13.2</v>
      </c>
    </row>
    <row r="68" spans="1:3" x14ac:dyDescent="0.2">
      <c r="A68" s="1">
        <v>43027</v>
      </c>
      <c r="B68" t="s">
        <v>65</v>
      </c>
      <c r="C68" s="2">
        <v>7.5</v>
      </c>
    </row>
    <row r="69" spans="1:3" x14ac:dyDescent="0.2">
      <c r="A69" s="1">
        <v>43028</v>
      </c>
      <c r="B69" t="s">
        <v>66</v>
      </c>
      <c r="C69" s="2">
        <f>15+25</f>
        <v>40</v>
      </c>
    </row>
    <row r="70" spans="1:3" x14ac:dyDescent="0.2">
      <c r="A70" s="1">
        <v>43031</v>
      </c>
      <c r="B70" t="s">
        <v>67</v>
      </c>
      <c r="C70" s="2">
        <v>15</v>
      </c>
    </row>
    <row r="71" spans="1:3" x14ac:dyDescent="0.2">
      <c r="A71" s="1">
        <v>43032</v>
      </c>
      <c r="B71" t="s">
        <v>68</v>
      </c>
      <c r="C71" s="2">
        <f>6+35</f>
        <v>41</v>
      </c>
    </row>
    <row r="72" spans="1:3" x14ac:dyDescent="0.2">
      <c r="A72" s="1">
        <v>43033</v>
      </c>
      <c r="B72" t="s">
        <v>69</v>
      </c>
      <c r="C72" s="2">
        <f>50+5</f>
        <v>55</v>
      </c>
    </row>
    <row r="73" spans="1:3" x14ac:dyDescent="0.2">
      <c r="A73" s="1">
        <v>43034</v>
      </c>
      <c r="B73" t="s">
        <v>70</v>
      </c>
      <c r="C73" s="2">
        <f>18+3.8</f>
        <v>21.8</v>
      </c>
    </row>
    <row r="74" spans="1:3" x14ac:dyDescent="0.2">
      <c r="A74" s="1">
        <v>43035</v>
      </c>
      <c r="B74" t="s">
        <v>71</v>
      </c>
      <c r="C74" s="2">
        <v>4</v>
      </c>
    </row>
    <row r="75" spans="1:3" x14ac:dyDescent="0.2">
      <c r="A75" s="1">
        <v>43038</v>
      </c>
      <c r="B75" t="s">
        <v>72</v>
      </c>
      <c r="C75" s="2">
        <f>50+33</f>
        <v>83</v>
      </c>
    </row>
    <row r="76" spans="1:3" x14ac:dyDescent="0.2">
      <c r="A76" s="1">
        <v>43039</v>
      </c>
      <c r="B76" t="s">
        <v>73</v>
      </c>
      <c r="C76" s="2">
        <f>16.2+10</f>
        <v>26.2</v>
      </c>
    </row>
    <row r="77" spans="1:3" x14ac:dyDescent="0.2">
      <c r="A77" s="1">
        <v>43040</v>
      </c>
      <c r="B77" t="s">
        <v>74</v>
      </c>
      <c r="C77" s="2">
        <v>35</v>
      </c>
    </row>
    <row r="78" spans="1:3" x14ac:dyDescent="0.2">
      <c r="A78" s="1">
        <v>43041</v>
      </c>
      <c r="B78" t="s">
        <v>75</v>
      </c>
      <c r="C78" s="2">
        <f>30+16</f>
        <v>46</v>
      </c>
    </row>
    <row r="79" spans="1:3" x14ac:dyDescent="0.2">
      <c r="A79" s="1">
        <v>43042</v>
      </c>
      <c r="B79" t="s">
        <v>76</v>
      </c>
      <c r="C79" s="2">
        <f>14+45+17.7</f>
        <v>76.7</v>
      </c>
    </row>
    <row r="80" spans="1:3" x14ac:dyDescent="0.2">
      <c r="A80" s="1">
        <v>43043</v>
      </c>
      <c r="B80" t="s">
        <v>77</v>
      </c>
      <c r="C80" s="2">
        <f>187.7+178.6+504+14+26+21+20+15+18</f>
        <v>984.3</v>
      </c>
    </row>
    <row r="81" spans="1:4" x14ac:dyDescent="0.2">
      <c r="A81" s="1">
        <v>43044</v>
      </c>
      <c r="B81" t="s">
        <v>78</v>
      </c>
      <c r="C81" s="2">
        <v>20</v>
      </c>
    </row>
    <row r="82" spans="1:4" x14ac:dyDescent="0.2">
      <c r="A82" s="1">
        <v>43045</v>
      </c>
      <c r="B82" t="s">
        <v>79</v>
      </c>
      <c r="C82" s="2">
        <v>20</v>
      </c>
    </row>
    <row r="83" spans="1:4" x14ac:dyDescent="0.2">
      <c r="A83" s="1">
        <v>43046</v>
      </c>
      <c r="B83" t="s">
        <v>80</v>
      </c>
      <c r="C83" s="2">
        <v>11.9</v>
      </c>
    </row>
    <row r="84" spans="1:4" x14ac:dyDescent="0.2">
      <c r="A84" s="1">
        <v>43047</v>
      </c>
      <c r="B84" t="s">
        <v>81</v>
      </c>
      <c r="C84" s="2">
        <f>11.2+12+26.5</f>
        <v>49.7</v>
      </c>
    </row>
    <row r="85" spans="1:4" x14ac:dyDescent="0.2">
      <c r="A85" s="1">
        <v>43048</v>
      </c>
      <c r="B85" t="s">
        <v>82</v>
      </c>
      <c r="C85" s="2">
        <f>9.9+1.28+23.1</f>
        <v>34.28</v>
      </c>
    </row>
    <row r="86" spans="1:4" x14ac:dyDescent="0.2">
      <c r="A86" s="1">
        <v>43049</v>
      </c>
      <c r="B86" t="s">
        <v>96</v>
      </c>
      <c r="C86" s="2">
        <f>22.8+12.7</f>
        <v>35.5</v>
      </c>
    </row>
    <row r="87" spans="1:4" x14ac:dyDescent="0.2">
      <c r="A87" s="1">
        <v>43052</v>
      </c>
      <c r="B87" t="s">
        <v>83</v>
      </c>
      <c r="C87" s="2">
        <f>6+7</f>
        <v>13</v>
      </c>
    </row>
    <row r="88" spans="1:4" x14ac:dyDescent="0.2">
      <c r="A88" s="1">
        <v>43053</v>
      </c>
      <c r="B88" t="s">
        <v>84</v>
      </c>
      <c r="C88" s="2">
        <f>30+6.9</f>
        <v>36.9</v>
      </c>
    </row>
    <row r="89" spans="1:4" x14ac:dyDescent="0.2">
      <c r="A89" s="1">
        <v>43054</v>
      </c>
      <c r="B89" t="s">
        <v>85</v>
      </c>
      <c r="C89" s="2">
        <v>12</v>
      </c>
    </row>
    <row r="90" spans="1:4" x14ac:dyDescent="0.2">
      <c r="A90" s="1">
        <v>43055</v>
      </c>
      <c r="B90" t="s">
        <v>86</v>
      </c>
      <c r="D90" s="2">
        <v>1007</v>
      </c>
    </row>
    <row r="91" spans="1:4" x14ac:dyDescent="0.2">
      <c r="A91" s="1">
        <v>43059</v>
      </c>
      <c r="B91" t="s">
        <v>87</v>
      </c>
      <c r="C91" s="2">
        <v>24.5</v>
      </c>
    </row>
    <row r="92" spans="1:4" x14ac:dyDescent="0.2">
      <c r="A92" s="1">
        <v>43060</v>
      </c>
      <c r="B92" t="s">
        <v>88</v>
      </c>
      <c r="C92" s="2">
        <f>34+39.8</f>
        <v>73.8</v>
      </c>
    </row>
    <row r="93" spans="1:4" x14ac:dyDescent="0.2">
      <c r="A93" s="1">
        <v>43061</v>
      </c>
      <c r="B93" t="s">
        <v>89</v>
      </c>
      <c r="C93" s="2">
        <f>19.5+10</f>
        <v>29.5</v>
      </c>
    </row>
    <row r="94" spans="1:4" x14ac:dyDescent="0.2">
      <c r="A94" s="1">
        <v>43063</v>
      </c>
      <c r="B94" t="s">
        <v>90</v>
      </c>
      <c r="C94" s="2">
        <v>35.799999999999997</v>
      </c>
    </row>
    <row r="95" spans="1:4" x14ac:dyDescent="0.2">
      <c r="A95" s="1">
        <v>43066</v>
      </c>
      <c r="B95" t="s">
        <v>91</v>
      </c>
      <c r="C95" s="2">
        <f>25+18</f>
        <v>43</v>
      </c>
    </row>
    <row r="96" spans="1:4" x14ac:dyDescent="0.2">
      <c r="A96" s="1">
        <v>43067</v>
      </c>
      <c r="B96" t="s">
        <v>92</v>
      </c>
      <c r="C96" s="2">
        <v>18</v>
      </c>
    </row>
    <row r="97" spans="1:4" x14ac:dyDescent="0.2">
      <c r="A97" s="1">
        <v>43068</v>
      </c>
      <c r="B97" t="s">
        <v>93</v>
      </c>
      <c r="C97" s="2">
        <v>35</v>
      </c>
    </row>
    <row r="98" spans="1:4" x14ac:dyDescent="0.2">
      <c r="A98" s="1">
        <v>43074</v>
      </c>
      <c r="B98" t="s">
        <v>94</v>
      </c>
      <c r="C98" s="2">
        <v>18</v>
      </c>
    </row>
    <row r="99" spans="1:4" x14ac:dyDescent="0.2">
      <c r="A99" s="1">
        <v>43075</v>
      </c>
      <c r="B99" t="s">
        <v>95</v>
      </c>
      <c r="C99" s="2">
        <v>18.920000000000002</v>
      </c>
    </row>
    <row r="100" spans="1:4" x14ac:dyDescent="0.2">
      <c r="A100" s="1">
        <v>43080</v>
      </c>
      <c r="B100" t="s">
        <v>97</v>
      </c>
      <c r="C100" s="2">
        <f>30+41</f>
        <v>71</v>
      </c>
    </row>
    <row r="101" spans="1:4" x14ac:dyDescent="0.2">
      <c r="A101" s="1">
        <v>43081</v>
      </c>
      <c r="B101" t="s">
        <v>98</v>
      </c>
      <c r="C101" s="2">
        <f>3*13+13+15+12</f>
        <v>79</v>
      </c>
    </row>
    <row r="102" spans="1:4" x14ac:dyDescent="0.2">
      <c r="A102" s="1">
        <v>43083</v>
      </c>
      <c r="B102" t="s">
        <v>99</v>
      </c>
      <c r="C102" s="2">
        <v>30</v>
      </c>
    </row>
    <row r="103" spans="1:4" x14ac:dyDescent="0.2">
      <c r="A103" s="1">
        <v>43084</v>
      </c>
      <c r="B103" t="s">
        <v>100</v>
      </c>
      <c r="C103" s="2">
        <v>15</v>
      </c>
    </row>
    <row r="104" spans="1:4" x14ac:dyDescent="0.2">
      <c r="A104" s="1">
        <v>43084</v>
      </c>
      <c r="B104" t="s">
        <v>101</v>
      </c>
      <c r="D104" s="2">
        <v>304</v>
      </c>
    </row>
    <row r="105" spans="1:4" x14ac:dyDescent="0.2">
      <c r="A105" s="1">
        <v>43087</v>
      </c>
      <c r="B105" t="s">
        <v>102</v>
      </c>
      <c r="C105" s="2">
        <f>3+13+3+15</f>
        <v>34</v>
      </c>
    </row>
    <row r="106" spans="1:4" x14ac:dyDescent="0.2">
      <c r="A106" s="1">
        <v>43088</v>
      </c>
      <c r="B106" t="s">
        <v>103</v>
      </c>
      <c r="D106" s="2">
        <v>190</v>
      </c>
    </row>
    <row r="107" spans="1:4" x14ac:dyDescent="0.2">
      <c r="A107" s="1">
        <v>43090</v>
      </c>
      <c r="B107" t="s">
        <v>104</v>
      </c>
      <c r="C107" s="2">
        <v>6</v>
      </c>
    </row>
    <row r="108" spans="1:4" x14ac:dyDescent="0.2">
      <c r="A108" s="1">
        <v>43091</v>
      </c>
      <c r="B108" t="s">
        <v>105</v>
      </c>
      <c r="C108" s="2">
        <v>14</v>
      </c>
    </row>
    <row r="109" spans="1:4" x14ac:dyDescent="0.2">
      <c r="A109" s="1">
        <v>43095</v>
      </c>
      <c r="B109" t="s">
        <v>106</v>
      </c>
      <c r="C109" s="2">
        <f>15+14+6+16</f>
        <v>51</v>
      </c>
    </row>
    <row r="110" spans="1:4" x14ac:dyDescent="0.2">
      <c r="A110" s="1">
        <v>43097</v>
      </c>
      <c r="B110" t="s">
        <v>107</v>
      </c>
      <c r="C110" s="2">
        <f>6+5+11</f>
        <v>22</v>
      </c>
    </row>
    <row r="111" spans="1:4" x14ac:dyDescent="0.2">
      <c r="A111" s="1">
        <v>43102</v>
      </c>
      <c r="B111" t="s">
        <v>108</v>
      </c>
      <c r="C111" s="2">
        <f>10+13+30+5</f>
        <v>58</v>
      </c>
    </row>
    <row r="112" spans="1:4" x14ac:dyDescent="0.2">
      <c r="A112" s="1">
        <v>43104</v>
      </c>
      <c r="B112" t="s">
        <v>109</v>
      </c>
      <c r="C112" s="2">
        <f>13+10</f>
        <v>23</v>
      </c>
    </row>
    <row r="113" spans="1:4" x14ac:dyDescent="0.2">
      <c r="A113" s="1">
        <v>43105</v>
      </c>
      <c r="B113" t="s">
        <v>110</v>
      </c>
      <c r="C113" s="2">
        <v>5.7</v>
      </c>
    </row>
    <row r="114" spans="1:4" x14ac:dyDescent="0.2">
      <c r="A114" s="1">
        <v>43108</v>
      </c>
      <c r="B114" t="s">
        <v>111</v>
      </c>
      <c r="C114" s="2">
        <f>8+8+20</f>
        <v>36</v>
      </c>
    </row>
    <row r="115" spans="1:4" x14ac:dyDescent="0.2">
      <c r="A115" s="1">
        <v>43109</v>
      </c>
      <c r="B115" t="s">
        <v>112</v>
      </c>
      <c r="C115" s="2">
        <v>8</v>
      </c>
    </row>
    <row r="116" spans="1:4" x14ac:dyDescent="0.2">
      <c r="A116" s="1">
        <v>43110</v>
      </c>
      <c r="B116" t="s">
        <v>113</v>
      </c>
      <c r="C116" s="2">
        <f>26.82+26+22</f>
        <v>74.819999999999993</v>
      </c>
    </row>
    <row r="117" spans="1:4" x14ac:dyDescent="0.2">
      <c r="A117" s="1">
        <v>43112</v>
      </c>
      <c r="B117" t="s">
        <v>114</v>
      </c>
      <c r="C117" s="2">
        <v>7.5</v>
      </c>
    </row>
    <row r="118" spans="1:4" x14ac:dyDescent="0.2">
      <c r="A118" s="1">
        <v>43115</v>
      </c>
      <c r="B118" t="s">
        <v>115</v>
      </c>
      <c r="C118" s="2">
        <v>12</v>
      </c>
    </row>
    <row r="119" spans="1:4" x14ac:dyDescent="0.2">
      <c r="A119" s="1">
        <v>43117</v>
      </c>
      <c r="B119" t="s">
        <v>116</v>
      </c>
      <c r="C119" s="2">
        <v>6</v>
      </c>
    </row>
    <row r="120" spans="1:4" x14ac:dyDescent="0.2">
      <c r="A120" s="1">
        <v>43117</v>
      </c>
      <c r="B120" t="s">
        <v>117</v>
      </c>
      <c r="D120" s="2">
        <v>397</v>
      </c>
    </row>
    <row r="121" spans="1:4" x14ac:dyDescent="0.2">
      <c r="A121" s="1">
        <v>43119</v>
      </c>
      <c r="B121" t="s">
        <v>118</v>
      </c>
      <c r="C121" s="2">
        <f>6+8</f>
        <v>14</v>
      </c>
    </row>
    <row r="122" spans="1:4" x14ac:dyDescent="0.2">
      <c r="A122" s="1">
        <v>43120</v>
      </c>
      <c r="B122" t="s">
        <v>119</v>
      </c>
      <c r="C122" s="2">
        <f>528+475+14+14+16+26</f>
        <v>1073</v>
      </c>
    </row>
    <row r="123" spans="1:4" x14ac:dyDescent="0.2">
      <c r="A123" s="1">
        <v>43122</v>
      </c>
      <c r="B123" t="s">
        <v>120</v>
      </c>
      <c r="C123" s="2">
        <f>5+7+5</f>
        <v>17</v>
      </c>
    </row>
    <row r="124" spans="1:4" x14ac:dyDescent="0.2">
      <c r="A124" s="1">
        <v>43123</v>
      </c>
      <c r="B124" t="s">
        <v>121</v>
      </c>
      <c r="C124" s="2">
        <v>5</v>
      </c>
    </row>
    <row r="125" spans="1:4" x14ac:dyDescent="0.2">
      <c r="A125" s="1">
        <v>43124</v>
      </c>
      <c r="B125" t="s">
        <v>122</v>
      </c>
      <c r="C125" s="2">
        <f>45+11</f>
        <v>56</v>
      </c>
    </row>
    <row r="126" spans="1:4" x14ac:dyDescent="0.2">
      <c r="A126" s="1">
        <v>43132</v>
      </c>
      <c r="B126" t="s">
        <v>123</v>
      </c>
      <c r="C126" s="2">
        <v>20</v>
      </c>
    </row>
    <row r="127" spans="1:4" x14ac:dyDescent="0.2">
      <c r="A127" s="1">
        <v>43161</v>
      </c>
      <c r="B127" t="s">
        <v>124</v>
      </c>
      <c r="C127" s="2">
        <v>25.8</v>
      </c>
    </row>
    <row r="128" spans="1:4" x14ac:dyDescent="0.2">
      <c r="A128" s="1">
        <v>43164</v>
      </c>
      <c r="B128" t="s">
        <v>125</v>
      </c>
      <c r="C128" s="2">
        <f>40+15+19.6</f>
        <v>74.599999999999994</v>
      </c>
    </row>
    <row r="129" spans="1:4" x14ac:dyDescent="0.2">
      <c r="A129" s="1">
        <v>43171</v>
      </c>
      <c r="B129" t="s">
        <v>126</v>
      </c>
      <c r="C129" s="2">
        <v>7</v>
      </c>
    </row>
    <row r="130" spans="1:4" x14ac:dyDescent="0.2">
      <c r="A130" s="1">
        <v>43171</v>
      </c>
      <c r="B130" t="s">
        <v>127</v>
      </c>
      <c r="C130" s="2">
        <v>53.5</v>
      </c>
    </row>
    <row r="131" spans="1:4" x14ac:dyDescent="0.2">
      <c r="A131" s="1">
        <v>43172</v>
      </c>
      <c r="B131" t="s">
        <v>128</v>
      </c>
      <c r="C131" s="2">
        <v>15</v>
      </c>
    </row>
    <row r="132" spans="1:4" x14ac:dyDescent="0.2">
      <c r="A132" s="1">
        <v>43173</v>
      </c>
      <c r="B132" t="s">
        <v>129</v>
      </c>
      <c r="C132" s="2">
        <f>11.6+15</f>
        <v>26.6</v>
      </c>
    </row>
    <row r="133" spans="1:4" x14ac:dyDescent="0.2">
      <c r="A133" s="1">
        <v>43174</v>
      </c>
      <c r="B133" t="s">
        <v>130</v>
      </c>
      <c r="C133" s="2">
        <f>11.6+90</f>
        <v>101.6</v>
      </c>
    </row>
    <row r="134" spans="1:4" x14ac:dyDescent="0.2">
      <c r="A134" s="1">
        <v>43178</v>
      </c>
      <c r="B134" t="s">
        <v>131</v>
      </c>
      <c r="C134" s="2">
        <f>16+26+6</f>
        <v>48</v>
      </c>
    </row>
    <row r="135" spans="1:4" x14ac:dyDescent="0.2">
      <c r="A135" s="1">
        <v>43179</v>
      </c>
      <c r="B135" t="s">
        <v>132</v>
      </c>
      <c r="C135" s="2">
        <v>14</v>
      </c>
    </row>
    <row r="136" spans="1:4" x14ac:dyDescent="0.2">
      <c r="A136" s="1">
        <v>43181</v>
      </c>
      <c r="B136" t="s">
        <v>133</v>
      </c>
      <c r="C136" s="2">
        <f>14+40+20.3</f>
        <v>74.3</v>
      </c>
    </row>
    <row r="137" spans="1:4" x14ac:dyDescent="0.2">
      <c r="A137" s="1">
        <v>43182</v>
      </c>
      <c r="B137" t="s">
        <v>23</v>
      </c>
      <c r="C137" s="2">
        <v>12</v>
      </c>
    </row>
    <row r="138" spans="1:4" x14ac:dyDescent="0.2">
      <c r="A138" s="1">
        <v>43185</v>
      </c>
      <c r="B138" t="s">
        <v>134</v>
      </c>
      <c r="C138" s="2">
        <f>10+25+50</f>
        <v>85</v>
      </c>
    </row>
    <row r="139" spans="1:4" x14ac:dyDescent="0.2">
      <c r="A139" s="1">
        <v>43186</v>
      </c>
      <c r="B139" t="s">
        <v>135</v>
      </c>
      <c r="C139" s="2">
        <v>15</v>
      </c>
    </row>
    <row r="140" spans="1:4" x14ac:dyDescent="0.2">
      <c r="A140" s="1">
        <v>43188</v>
      </c>
      <c r="B140" t="s">
        <v>136</v>
      </c>
      <c r="C140" s="2">
        <f>15+30+12</f>
        <v>57</v>
      </c>
    </row>
    <row r="141" spans="1:4" x14ac:dyDescent="0.2">
      <c r="A141" s="1">
        <v>43189</v>
      </c>
      <c r="B141" t="s">
        <v>137</v>
      </c>
      <c r="C141" s="2">
        <f>20+20+15</f>
        <v>55</v>
      </c>
    </row>
    <row r="142" spans="1:4" x14ac:dyDescent="0.2">
      <c r="A142" s="1">
        <v>43192</v>
      </c>
      <c r="B142" t="s">
        <v>138</v>
      </c>
      <c r="C142" s="2">
        <f>12+18</f>
        <v>30</v>
      </c>
    </row>
    <row r="143" spans="1:4" x14ac:dyDescent="0.2">
      <c r="A143" s="1">
        <v>43192</v>
      </c>
      <c r="B143" t="s">
        <v>139</v>
      </c>
      <c r="D143" s="2">
        <v>80</v>
      </c>
    </row>
    <row r="144" spans="1:4" x14ac:dyDescent="0.2">
      <c r="A144" s="1">
        <v>43194</v>
      </c>
      <c r="B144" t="s">
        <v>140</v>
      </c>
      <c r="C144" s="2">
        <f>24+24</f>
        <v>48</v>
      </c>
    </row>
    <row r="145" spans="1:4" x14ac:dyDescent="0.2">
      <c r="A145" s="1">
        <v>43198</v>
      </c>
      <c r="B145" t="s">
        <v>141</v>
      </c>
      <c r="C145" s="2">
        <v>20</v>
      </c>
    </row>
    <row r="146" spans="1:4" x14ac:dyDescent="0.2">
      <c r="A146" s="1">
        <v>43200</v>
      </c>
      <c r="B146" t="s">
        <v>142</v>
      </c>
      <c r="C146" s="2">
        <f>45+12</f>
        <v>57</v>
      </c>
    </row>
    <row r="147" spans="1:4" x14ac:dyDescent="0.2">
      <c r="A147" s="1">
        <v>43200</v>
      </c>
      <c r="B147" t="s">
        <v>143</v>
      </c>
      <c r="D147" s="2">
        <v>306</v>
      </c>
    </row>
    <row r="148" spans="1:4" x14ac:dyDescent="0.2">
      <c r="A148" s="1">
        <v>43202</v>
      </c>
      <c r="B148" t="s">
        <v>144</v>
      </c>
      <c r="C148" s="2">
        <v>15</v>
      </c>
    </row>
    <row r="149" spans="1:4" x14ac:dyDescent="0.2">
      <c r="A149" s="1">
        <v>43205</v>
      </c>
      <c r="B149" t="s">
        <v>145</v>
      </c>
      <c r="C149" s="2">
        <f>68+250</f>
        <v>318</v>
      </c>
    </row>
    <row r="150" spans="1:4" x14ac:dyDescent="0.2">
      <c r="A150" s="1">
        <v>43206</v>
      </c>
      <c r="B150" t="s">
        <v>146</v>
      </c>
      <c r="C150" s="2">
        <f>50+10+36</f>
        <v>96</v>
      </c>
    </row>
    <row r="151" spans="1:4" x14ac:dyDescent="0.2">
      <c r="A151" s="1">
        <v>43209</v>
      </c>
      <c r="B151" t="s">
        <v>147</v>
      </c>
      <c r="C151" s="2">
        <v>50</v>
      </c>
    </row>
    <row r="152" spans="1:4" x14ac:dyDescent="0.2">
      <c r="A152" s="1">
        <v>43210</v>
      </c>
      <c r="B152" t="s">
        <v>148</v>
      </c>
      <c r="C152" s="2">
        <v>24</v>
      </c>
    </row>
    <row r="153" spans="1:4" x14ac:dyDescent="0.2">
      <c r="A153" s="1">
        <v>43213</v>
      </c>
      <c r="B153" t="s">
        <v>149</v>
      </c>
      <c r="C153" s="2">
        <v>35</v>
      </c>
    </row>
    <row r="154" spans="1:4" x14ac:dyDescent="0.2">
      <c r="A154" s="1">
        <v>43214</v>
      </c>
      <c r="B154" t="s">
        <v>150</v>
      </c>
      <c r="C154" s="2">
        <v>32</v>
      </c>
    </row>
    <row r="155" spans="1:4" x14ac:dyDescent="0.2">
      <c r="A155" s="1">
        <v>43223</v>
      </c>
      <c r="B155" t="s">
        <v>151</v>
      </c>
      <c r="C155" s="2">
        <v>10.9</v>
      </c>
    </row>
    <row r="156" spans="1:4" x14ac:dyDescent="0.2">
      <c r="A156" s="1">
        <v>43227</v>
      </c>
      <c r="B156" t="s">
        <v>152</v>
      </c>
      <c r="C156" s="2">
        <f>15+26+20</f>
        <v>61</v>
      </c>
    </row>
    <row r="157" spans="1:4" x14ac:dyDescent="0.2">
      <c r="A157" s="1">
        <v>43227</v>
      </c>
      <c r="B157" t="s">
        <v>153</v>
      </c>
      <c r="C157" s="2">
        <f>6+32+90</f>
        <v>128</v>
      </c>
    </row>
    <row r="158" spans="1:4" x14ac:dyDescent="0.2">
      <c r="A158" s="1">
        <v>43228</v>
      </c>
      <c r="B158" t="s">
        <v>154</v>
      </c>
      <c r="C158" s="2">
        <v>44</v>
      </c>
    </row>
    <row r="159" spans="1:4" x14ac:dyDescent="0.2">
      <c r="A159" s="1">
        <v>43229</v>
      </c>
      <c r="B159" t="s">
        <v>155</v>
      </c>
      <c r="C159" s="2">
        <v>12</v>
      </c>
    </row>
    <row r="160" spans="1:4" x14ac:dyDescent="0.2">
      <c r="A160" s="1">
        <v>43230</v>
      </c>
      <c r="B160" t="s">
        <v>156</v>
      </c>
      <c r="C160" s="2">
        <v>26</v>
      </c>
    </row>
    <row r="161" spans="1:3" x14ac:dyDescent="0.2">
      <c r="A161" s="1">
        <v>43231</v>
      </c>
      <c r="B161" t="s">
        <v>157</v>
      </c>
      <c r="C161" s="2">
        <v>17.5</v>
      </c>
    </row>
    <row r="162" spans="1:3" x14ac:dyDescent="0.2">
      <c r="A162" s="1">
        <v>43234</v>
      </c>
      <c r="B162" t="s">
        <v>158</v>
      </c>
      <c r="C162" s="2">
        <v>31</v>
      </c>
    </row>
    <row r="163" spans="1:3" x14ac:dyDescent="0.2">
      <c r="A163" s="1">
        <v>43235</v>
      </c>
      <c r="B163" t="s">
        <v>159</v>
      </c>
      <c r="C163" s="2">
        <v>23.8</v>
      </c>
    </row>
    <row r="164" spans="1:3" x14ac:dyDescent="0.2">
      <c r="A164" s="1">
        <v>43236</v>
      </c>
      <c r="B164" t="s">
        <v>160</v>
      </c>
      <c r="C164" s="2">
        <v>22</v>
      </c>
    </row>
    <row r="165" spans="1:3" x14ac:dyDescent="0.2">
      <c r="A165" s="1">
        <v>43237</v>
      </c>
      <c r="B165" t="s">
        <v>161</v>
      </c>
      <c r="C165" s="2">
        <f>42.6+9.9+20</f>
        <v>72.5</v>
      </c>
    </row>
    <row r="166" spans="1:3" x14ac:dyDescent="0.2">
      <c r="A166" s="1">
        <v>43241</v>
      </c>
      <c r="B166" t="s">
        <v>162</v>
      </c>
      <c r="C166" s="2">
        <v>49.6</v>
      </c>
    </row>
    <row r="167" spans="1:3" x14ac:dyDescent="0.2">
      <c r="A167" s="1">
        <v>43242</v>
      </c>
      <c r="B167" t="s">
        <v>163</v>
      </c>
      <c r="C167" s="2">
        <v>50</v>
      </c>
    </row>
    <row r="168" spans="1:3" x14ac:dyDescent="0.2">
      <c r="A168" s="1">
        <v>43245</v>
      </c>
      <c r="B168" t="s">
        <v>164</v>
      </c>
      <c r="C168" s="2">
        <v>60</v>
      </c>
    </row>
    <row r="169" spans="1:3" x14ac:dyDescent="0.2">
      <c r="A169" s="1">
        <v>43248</v>
      </c>
      <c r="B169" t="s">
        <v>165</v>
      </c>
      <c r="C169" s="2">
        <f>8.8+9.9+24</f>
        <v>42.7</v>
      </c>
    </row>
    <row r="170" spans="1:3" x14ac:dyDescent="0.2">
      <c r="A170" s="1">
        <v>43250</v>
      </c>
      <c r="B170" t="s">
        <v>166</v>
      </c>
      <c r="C170" s="2">
        <v>80</v>
      </c>
    </row>
    <row r="171" spans="1:3" x14ac:dyDescent="0.2">
      <c r="A171" s="1">
        <v>43252</v>
      </c>
      <c r="B171" t="s">
        <v>167</v>
      </c>
      <c r="C171" s="2">
        <v>43.3</v>
      </c>
    </row>
    <row r="172" spans="1:3" x14ac:dyDescent="0.2">
      <c r="A172" s="1">
        <v>43255</v>
      </c>
      <c r="B172" t="s">
        <v>168</v>
      </c>
      <c r="C172" s="2">
        <v>45</v>
      </c>
    </row>
    <row r="173" spans="1:3" x14ac:dyDescent="0.2">
      <c r="A173" s="1">
        <v>43259</v>
      </c>
      <c r="B173" t="s">
        <v>169</v>
      </c>
      <c r="C173" s="2">
        <v>40</v>
      </c>
    </row>
    <row r="174" spans="1:3" x14ac:dyDescent="0.2">
      <c r="A174" s="1">
        <v>43262</v>
      </c>
      <c r="B174" t="s">
        <v>170</v>
      </c>
      <c r="C174" s="2">
        <v>11</v>
      </c>
    </row>
    <row r="175" spans="1:3" x14ac:dyDescent="0.2">
      <c r="A175" s="1">
        <v>43262</v>
      </c>
      <c r="B175" t="s">
        <v>171</v>
      </c>
      <c r="C175" s="2">
        <v>10.7</v>
      </c>
    </row>
    <row r="176" spans="1:3" x14ac:dyDescent="0.2">
      <c r="A176" s="1">
        <v>43263</v>
      </c>
      <c r="B176" t="s">
        <v>173</v>
      </c>
      <c r="C176" s="2">
        <v>27</v>
      </c>
    </row>
    <row r="177" spans="1:3" x14ac:dyDescent="0.2">
      <c r="A177" s="1">
        <v>43264</v>
      </c>
      <c r="B177" t="s">
        <v>172</v>
      </c>
      <c r="C177" s="2">
        <v>25</v>
      </c>
    </row>
    <row r="178" spans="1:3" x14ac:dyDescent="0.2">
      <c r="A178" s="1">
        <v>43265</v>
      </c>
      <c r="B178" t="s">
        <v>174</v>
      </c>
      <c r="C178" s="2">
        <v>16.8</v>
      </c>
    </row>
    <row r="179" spans="1:3" x14ac:dyDescent="0.2">
      <c r="A179" s="1">
        <v>43276</v>
      </c>
      <c r="B179" t="s">
        <v>175</v>
      </c>
      <c r="C179" s="2">
        <v>50</v>
      </c>
    </row>
    <row r="180" spans="1:3" x14ac:dyDescent="0.2">
      <c r="A180" s="1">
        <v>43278</v>
      </c>
      <c r="B180" t="s">
        <v>176</v>
      </c>
      <c r="C180" s="2">
        <v>50</v>
      </c>
    </row>
    <row r="181" spans="1:3" x14ac:dyDescent="0.2">
      <c r="A181" s="1">
        <v>43279</v>
      </c>
      <c r="B181" t="s">
        <v>177</v>
      </c>
      <c r="C181" s="2">
        <v>25.9</v>
      </c>
    </row>
    <row r="182" spans="1:3" x14ac:dyDescent="0.2">
      <c r="A182" s="1">
        <v>43280</v>
      </c>
      <c r="B182" t="s">
        <v>178</v>
      </c>
      <c r="C182" s="2">
        <f>34.3+8.4</f>
        <v>42.699999999999996</v>
      </c>
    </row>
    <row r="183" spans="1:3" x14ac:dyDescent="0.2">
      <c r="A183" s="1">
        <v>43284</v>
      </c>
      <c r="B183" t="s">
        <v>179</v>
      </c>
      <c r="C183" s="2">
        <v>14</v>
      </c>
    </row>
    <row r="184" spans="1:3" x14ac:dyDescent="0.2">
      <c r="A184" s="1">
        <v>43286</v>
      </c>
      <c r="B184" t="s">
        <v>180</v>
      </c>
      <c r="C184" s="2">
        <v>12</v>
      </c>
    </row>
    <row r="185" spans="1:3" x14ac:dyDescent="0.2">
      <c r="A185" s="1">
        <v>43287</v>
      </c>
      <c r="B185" t="s">
        <v>181</v>
      </c>
      <c r="C185" s="2">
        <v>6</v>
      </c>
    </row>
    <row r="186" spans="1:3" x14ac:dyDescent="0.2">
      <c r="A186" s="1">
        <v>43291</v>
      </c>
      <c r="B186" t="s">
        <v>182</v>
      </c>
      <c r="C186" s="2">
        <f>13.8+14.8+5+58</f>
        <v>91.6</v>
      </c>
    </row>
    <row r="187" spans="1:3" x14ac:dyDescent="0.2">
      <c r="A187" s="1">
        <v>43297</v>
      </c>
      <c r="B187" t="s">
        <v>184</v>
      </c>
      <c r="C187" s="2">
        <f>40+11</f>
        <v>51</v>
      </c>
    </row>
    <row r="188" spans="1:3" x14ac:dyDescent="0.2">
      <c r="A188" s="1">
        <v>43298</v>
      </c>
      <c r="B188" t="s">
        <v>183</v>
      </c>
      <c r="C188" s="2">
        <v>36.200000000000003</v>
      </c>
    </row>
    <row r="189" spans="1:3" x14ac:dyDescent="0.2">
      <c r="A189" s="1">
        <v>43299</v>
      </c>
      <c r="B189" t="s">
        <v>186</v>
      </c>
      <c r="C189" s="2">
        <v>6</v>
      </c>
    </row>
    <row r="190" spans="1:3" x14ac:dyDescent="0.2">
      <c r="A190" s="1">
        <v>43300</v>
      </c>
      <c r="B190" t="s">
        <v>185</v>
      </c>
      <c r="C190" s="2">
        <v>27</v>
      </c>
    </row>
    <row r="191" spans="1:3" x14ac:dyDescent="0.2">
      <c r="A191" s="1">
        <v>43304</v>
      </c>
      <c r="B191" t="s">
        <v>187</v>
      </c>
      <c r="C191" s="2">
        <f>20+5</f>
        <v>25</v>
      </c>
    </row>
    <row r="192" spans="1:3" x14ac:dyDescent="0.2">
      <c r="A192" s="1">
        <v>43304</v>
      </c>
      <c r="B192" t="s">
        <v>188</v>
      </c>
      <c r="C192" s="2">
        <f>7.5*4+60</f>
        <v>90</v>
      </c>
    </row>
    <row r="193" spans="1:3" x14ac:dyDescent="0.2">
      <c r="A193" s="1">
        <v>43305</v>
      </c>
      <c r="B193" t="s">
        <v>189</v>
      </c>
      <c r="C193" s="2">
        <v>10</v>
      </c>
    </row>
    <row r="194" spans="1:3" x14ac:dyDescent="0.2">
      <c r="A194" s="1">
        <v>43305</v>
      </c>
      <c r="B194" t="s">
        <v>190</v>
      </c>
      <c r="C194" s="2">
        <f>808*4+152*8+97.2+128</f>
        <v>4673.2</v>
      </c>
    </row>
    <row r="195" spans="1:3" x14ac:dyDescent="0.2">
      <c r="A195" s="1">
        <v>43307</v>
      </c>
      <c r="B195" t="s">
        <v>191</v>
      </c>
      <c r="C195" s="2">
        <v>7.5</v>
      </c>
    </row>
    <row r="196" spans="1:3" x14ac:dyDescent="0.2">
      <c r="A196" s="1">
        <v>43308</v>
      </c>
      <c r="B196" t="s">
        <v>196</v>
      </c>
      <c r="C196">
        <f>52+32.5+100</f>
        <v>184.5</v>
      </c>
    </row>
    <row r="197" spans="1:3" x14ac:dyDescent="0.2">
      <c r="A197" s="1">
        <v>43308</v>
      </c>
      <c r="B197" t="s">
        <v>193</v>
      </c>
      <c r="C197">
        <v>76.8</v>
      </c>
    </row>
    <row r="198" spans="1:3" x14ac:dyDescent="0.2">
      <c r="A198" s="1">
        <v>43308</v>
      </c>
      <c r="B198" t="s">
        <v>195</v>
      </c>
      <c r="C198">
        <f>420+78.5+17</f>
        <v>515.5</v>
      </c>
    </row>
    <row r="199" spans="1:3" x14ac:dyDescent="0.2">
      <c r="A199" s="1">
        <v>43308</v>
      </c>
      <c r="B199" t="s">
        <v>194</v>
      </c>
      <c r="C199">
        <v>240</v>
      </c>
    </row>
    <row r="200" spans="1:3" x14ac:dyDescent="0.2">
      <c r="A200" s="1">
        <v>43308</v>
      </c>
      <c r="B200" t="s">
        <v>198</v>
      </c>
      <c r="C200">
        <f>16+19+19+4+6</f>
        <v>64</v>
      </c>
    </row>
    <row r="201" spans="1:3" x14ac:dyDescent="0.2">
      <c r="A201" s="1">
        <v>43308</v>
      </c>
      <c r="B201" t="s">
        <v>197</v>
      </c>
      <c r="C201">
        <v>20</v>
      </c>
    </row>
    <row r="202" spans="1:3" x14ac:dyDescent="0.2">
      <c r="A202" s="1">
        <v>43311</v>
      </c>
      <c r="B202" t="s">
        <v>200</v>
      </c>
      <c r="C202" s="2">
        <v>18.7</v>
      </c>
    </row>
    <row r="203" spans="1:3" x14ac:dyDescent="0.2">
      <c r="A203" s="1">
        <v>43313</v>
      </c>
      <c r="B203" t="s">
        <v>201</v>
      </c>
      <c r="C203" s="2">
        <v>20.5</v>
      </c>
    </row>
    <row r="204" spans="1:3" x14ac:dyDescent="0.2">
      <c r="A204" s="1">
        <v>43320</v>
      </c>
      <c r="B204" t="s">
        <v>202</v>
      </c>
      <c r="C204" s="2">
        <v>47.5</v>
      </c>
    </row>
    <row r="205" spans="1:3" x14ac:dyDescent="0.2">
      <c r="A205" s="1">
        <v>43321</v>
      </c>
      <c r="B205" t="s">
        <v>203</v>
      </c>
      <c r="C205" s="2">
        <v>13.4</v>
      </c>
    </row>
    <row r="206" spans="1:3" x14ac:dyDescent="0.2">
      <c r="A206" s="1">
        <v>43322</v>
      </c>
      <c r="B206" t="s">
        <v>204</v>
      </c>
      <c r="C206" s="2">
        <v>18.2</v>
      </c>
    </row>
    <row r="207" spans="1:3" x14ac:dyDescent="0.2">
      <c r="A207" s="1">
        <v>43325</v>
      </c>
      <c r="B207" t="s">
        <v>205</v>
      </c>
      <c r="C207" s="2">
        <v>20</v>
      </c>
    </row>
    <row r="208" spans="1:3" x14ac:dyDescent="0.2">
      <c r="A208" s="1">
        <v>43326</v>
      </c>
      <c r="B208" t="s">
        <v>206</v>
      </c>
      <c r="C208" s="2">
        <v>8</v>
      </c>
    </row>
    <row r="209" spans="1:3" x14ac:dyDescent="0.2">
      <c r="A209" s="1">
        <v>43327</v>
      </c>
      <c r="B209" t="s">
        <v>207</v>
      </c>
      <c r="C209" s="2">
        <v>30</v>
      </c>
    </row>
    <row r="210" spans="1:3" x14ac:dyDescent="0.2">
      <c r="A210" s="1">
        <v>43331</v>
      </c>
      <c r="B210" t="s">
        <v>208</v>
      </c>
      <c r="C210" s="2">
        <v>21.6</v>
      </c>
    </row>
    <row r="211" spans="1:3" x14ac:dyDescent="0.2">
      <c r="A211" s="1">
        <v>43332</v>
      </c>
      <c r="B211" t="s">
        <v>209</v>
      </c>
      <c r="C211" s="2">
        <v>9.9</v>
      </c>
    </row>
    <row r="212" spans="1:3" x14ac:dyDescent="0.2">
      <c r="A212" s="1">
        <v>43333</v>
      </c>
      <c r="B212" t="s">
        <v>210</v>
      </c>
      <c r="C212" s="2">
        <v>23</v>
      </c>
    </row>
    <row r="213" spans="1:3" x14ac:dyDescent="0.2">
      <c r="A213" s="1">
        <v>43334</v>
      </c>
      <c r="B213" t="s">
        <v>211</v>
      </c>
      <c r="C213" s="2">
        <v>30</v>
      </c>
    </row>
    <row r="214" spans="1:3" x14ac:dyDescent="0.2">
      <c r="A214" s="1">
        <v>43335</v>
      </c>
      <c r="B214" t="s">
        <v>212</v>
      </c>
      <c r="C214" s="2">
        <v>7</v>
      </c>
    </row>
    <row r="215" spans="1:3" x14ac:dyDescent="0.2">
      <c r="A215" s="1">
        <v>43336</v>
      </c>
      <c r="B215" t="s">
        <v>213</v>
      </c>
      <c r="C215" s="2">
        <v>9.9</v>
      </c>
    </row>
    <row r="216" spans="1:3" x14ac:dyDescent="0.2">
      <c r="A216" s="1">
        <v>43339</v>
      </c>
      <c r="B216" t="s">
        <v>214</v>
      </c>
      <c r="C216" s="2">
        <f>8+3.58</f>
        <v>11.58</v>
      </c>
    </row>
    <row r="217" spans="1:3" x14ac:dyDescent="0.2">
      <c r="A217" s="1">
        <v>43340</v>
      </c>
      <c r="B217" t="s">
        <v>215</v>
      </c>
      <c r="C217" s="2">
        <v>27.31</v>
      </c>
    </row>
    <row r="218" spans="1:3" x14ac:dyDescent="0.2">
      <c r="A218" s="1">
        <v>43341</v>
      </c>
      <c r="B218" t="s">
        <v>216</v>
      </c>
      <c r="C218" s="2">
        <v>70</v>
      </c>
    </row>
    <row r="219" spans="1:3" x14ac:dyDescent="0.2">
      <c r="A219" s="1">
        <v>43343</v>
      </c>
      <c r="B219" t="s">
        <v>217</v>
      </c>
      <c r="C219" s="2">
        <v>6</v>
      </c>
    </row>
    <row r="220" spans="1:3" x14ac:dyDescent="0.2">
      <c r="A220" s="1">
        <v>43346</v>
      </c>
      <c r="B220" t="s">
        <v>218</v>
      </c>
      <c r="C220" s="2">
        <v>25.7</v>
      </c>
    </row>
    <row r="221" spans="1:3" x14ac:dyDescent="0.2">
      <c r="A221" s="1">
        <v>43347</v>
      </c>
      <c r="B221" t="s">
        <v>219</v>
      </c>
      <c r="C221" s="2">
        <f>3.58+7.98+60</f>
        <v>71.56</v>
      </c>
    </row>
    <row r="222" spans="1:3" x14ac:dyDescent="0.2">
      <c r="A222" s="1">
        <v>43348</v>
      </c>
      <c r="B222" t="s">
        <v>220</v>
      </c>
      <c r="C222" s="2">
        <v>16.600000000000001</v>
      </c>
    </row>
    <row r="223" spans="1:3" x14ac:dyDescent="0.2">
      <c r="A223" s="1">
        <v>43349</v>
      </c>
      <c r="B223" t="s">
        <v>221</v>
      </c>
      <c r="C223" s="2">
        <v>20.3</v>
      </c>
    </row>
    <row r="224" spans="1:3" x14ac:dyDescent="0.2">
      <c r="A224" s="1">
        <v>43353</v>
      </c>
      <c r="B224" t="s">
        <v>222</v>
      </c>
      <c r="C224" s="2">
        <f>17.6+25.9+2.9+70</f>
        <v>116.4</v>
      </c>
    </row>
    <row r="225" spans="1:5" x14ac:dyDescent="0.2">
      <c r="A225" s="1">
        <v>43354</v>
      </c>
      <c r="B225" t="s">
        <v>223</v>
      </c>
      <c r="C225" s="2">
        <v>21</v>
      </c>
    </row>
    <row r="226" spans="1:5" x14ac:dyDescent="0.2">
      <c r="A226" s="1">
        <v>43357</v>
      </c>
      <c r="B226" t="s">
        <v>224</v>
      </c>
      <c r="C226" s="2">
        <v>21</v>
      </c>
    </row>
    <row r="227" spans="1:5" x14ac:dyDescent="0.2">
      <c r="A227" s="1">
        <v>43360</v>
      </c>
      <c r="B227" t="s">
        <v>225</v>
      </c>
      <c r="C227" s="2">
        <v>23.4</v>
      </c>
    </row>
    <row r="228" spans="1:5" x14ac:dyDescent="0.2">
      <c r="A228" s="1">
        <v>43361</v>
      </c>
      <c r="B228" t="s">
        <v>226</v>
      </c>
      <c r="C228" s="2">
        <v>23.3</v>
      </c>
    </row>
    <row r="229" spans="1:5" x14ac:dyDescent="0.2">
      <c r="A229" s="1">
        <v>43361</v>
      </c>
      <c r="B229" t="s">
        <v>227</v>
      </c>
      <c r="C229" s="2">
        <v>26.4</v>
      </c>
      <c r="E229" t="s">
        <v>228</v>
      </c>
    </row>
    <row r="230" spans="1:5" x14ac:dyDescent="0.2">
      <c r="A230" s="1">
        <v>43362</v>
      </c>
      <c r="B230" t="s">
        <v>229</v>
      </c>
      <c r="C230" s="2">
        <v>21</v>
      </c>
    </row>
    <row r="231" spans="1:5" x14ac:dyDescent="0.2">
      <c r="A231" s="1">
        <v>43388</v>
      </c>
      <c r="B231" t="s">
        <v>230</v>
      </c>
      <c r="C231" s="2">
        <v>60</v>
      </c>
    </row>
    <row r="232" spans="1:5" x14ac:dyDescent="0.2">
      <c r="A232" s="1">
        <v>43392</v>
      </c>
      <c r="B232" t="s">
        <v>231</v>
      </c>
      <c r="C232" s="2">
        <f>26+28</f>
        <v>54</v>
      </c>
    </row>
    <row r="233" spans="1:5" x14ac:dyDescent="0.2">
      <c r="A233" s="1">
        <v>43396</v>
      </c>
      <c r="B233" t="s">
        <v>232</v>
      </c>
      <c r="C233" s="2">
        <v>22.2</v>
      </c>
    </row>
    <row r="234" spans="1:5" x14ac:dyDescent="0.2">
      <c r="A234" s="1">
        <v>43399</v>
      </c>
      <c r="B234" t="s">
        <v>232</v>
      </c>
      <c r="C234" s="2">
        <v>28.9</v>
      </c>
    </row>
    <row r="235" spans="1:5" x14ac:dyDescent="0.2">
      <c r="A235" s="1">
        <v>43402</v>
      </c>
      <c r="B235" t="s">
        <v>232</v>
      </c>
      <c r="C235" s="2">
        <v>19.899999999999999</v>
      </c>
    </row>
    <row r="236" spans="1:5" x14ac:dyDescent="0.2">
      <c r="A236" s="1">
        <v>43403</v>
      </c>
      <c r="B236" t="s">
        <v>232</v>
      </c>
      <c r="C236" s="2">
        <v>22.6</v>
      </c>
    </row>
    <row r="237" spans="1:5" x14ac:dyDescent="0.2">
      <c r="A237" s="1">
        <v>43404</v>
      </c>
      <c r="B237" t="s">
        <v>232</v>
      </c>
      <c r="C237" s="2">
        <v>20.2</v>
      </c>
    </row>
    <row r="238" spans="1:5" x14ac:dyDescent="0.2">
      <c r="A238" s="1">
        <v>43405</v>
      </c>
      <c r="B238" t="s">
        <v>233</v>
      </c>
      <c r="C238" s="2">
        <v>21.8</v>
      </c>
    </row>
    <row r="239" spans="1:5" x14ac:dyDescent="0.2">
      <c r="A239" s="1">
        <v>43406</v>
      </c>
      <c r="B239" t="s">
        <v>232</v>
      </c>
      <c r="C239" s="2">
        <v>27.2</v>
      </c>
    </row>
    <row r="240" spans="1:5" x14ac:dyDescent="0.2">
      <c r="A240" s="1">
        <v>43413</v>
      </c>
      <c r="B240" t="s">
        <v>232</v>
      </c>
      <c r="C240" s="2">
        <v>19.5</v>
      </c>
    </row>
    <row r="241" spans="1:3" x14ac:dyDescent="0.2">
      <c r="A241" s="1">
        <v>43416</v>
      </c>
      <c r="B241" t="s">
        <v>234</v>
      </c>
      <c r="C241" s="2">
        <v>21</v>
      </c>
    </row>
    <row r="242" spans="1:3" x14ac:dyDescent="0.2">
      <c r="A242" s="1">
        <v>43417</v>
      </c>
      <c r="B242" t="s">
        <v>235</v>
      </c>
      <c r="C242" s="2">
        <v>57.6</v>
      </c>
    </row>
    <row r="243" spans="1:3" x14ac:dyDescent="0.2">
      <c r="A243" s="1">
        <v>43423</v>
      </c>
      <c r="B243" t="s">
        <v>236</v>
      </c>
      <c r="C243" s="2">
        <v>38.1</v>
      </c>
    </row>
    <row r="244" spans="1:3" x14ac:dyDescent="0.2">
      <c r="A244" s="1">
        <v>43424</v>
      </c>
      <c r="B244" t="s">
        <v>237</v>
      </c>
      <c r="C244" s="2">
        <v>28.6</v>
      </c>
    </row>
    <row r="245" spans="1:3" x14ac:dyDescent="0.2">
      <c r="A245" s="1">
        <v>43428</v>
      </c>
      <c r="B245" t="s">
        <v>238</v>
      </c>
      <c r="C245" s="2">
        <v>24.8</v>
      </c>
    </row>
    <row r="246" spans="1:3" x14ac:dyDescent="0.2">
      <c r="A246" s="1">
        <v>43429</v>
      </c>
      <c r="B246" t="s">
        <v>239</v>
      </c>
      <c r="C246" s="2">
        <f>26.9+38.6+114+54</f>
        <v>233.5</v>
      </c>
    </row>
    <row r="247" spans="1:3" x14ac:dyDescent="0.2">
      <c r="A247" s="1">
        <v>43430</v>
      </c>
      <c r="B247" t="s">
        <v>240</v>
      </c>
      <c r="C247" s="2">
        <f>23.5+28.4</f>
        <v>51.9</v>
      </c>
    </row>
    <row r="248" spans="1:3" x14ac:dyDescent="0.2">
      <c r="A248" s="1">
        <v>43437</v>
      </c>
      <c r="B248" t="s">
        <v>241</v>
      </c>
      <c r="C248" s="2">
        <v>21.1</v>
      </c>
    </row>
    <row r="249" spans="1:3" x14ac:dyDescent="0.2">
      <c r="A249" s="1">
        <v>43438</v>
      </c>
      <c r="B249" t="s">
        <v>242</v>
      </c>
      <c r="C249" s="2">
        <f>57.1+21.8</f>
        <v>78.900000000000006</v>
      </c>
    </row>
    <row r="250" spans="1:3" x14ac:dyDescent="0.2">
      <c r="A250" s="1">
        <v>43444</v>
      </c>
      <c r="B250" t="s">
        <v>243</v>
      </c>
      <c r="C250" s="2">
        <v>30.6</v>
      </c>
    </row>
    <row r="251" spans="1:3" x14ac:dyDescent="0.2">
      <c r="A251" s="1">
        <v>43446</v>
      </c>
      <c r="B251" t="s">
        <v>244</v>
      </c>
      <c r="C251" s="2">
        <v>61</v>
      </c>
    </row>
    <row r="252" spans="1:3" x14ac:dyDescent="0.2">
      <c r="A252" s="1">
        <v>43446</v>
      </c>
      <c r="B252" t="s">
        <v>245</v>
      </c>
      <c r="C252" s="2">
        <f>60+70+60+90</f>
        <v>280</v>
      </c>
    </row>
    <row r="253" spans="1:3" x14ac:dyDescent="0.2">
      <c r="A253" s="1">
        <v>43450</v>
      </c>
      <c r="B253" t="s">
        <v>246</v>
      </c>
      <c r="C253" s="2">
        <f>32+27+16.33+25.53+35</f>
        <v>135.86000000000001</v>
      </c>
    </row>
    <row r="254" spans="1:3" x14ac:dyDescent="0.2">
      <c r="A254" s="1">
        <v>43453</v>
      </c>
      <c r="B254" t="s">
        <v>247</v>
      </c>
      <c r="C254" s="2">
        <v>52.8</v>
      </c>
    </row>
    <row r="255" spans="1:3" x14ac:dyDescent="0.2">
      <c r="A255" s="1">
        <v>43458</v>
      </c>
      <c r="B255" t="s">
        <v>247</v>
      </c>
      <c r="C255" s="2">
        <v>31.8</v>
      </c>
    </row>
    <row r="256" spans="1:3" x14ac:dyDescent="0.2">
      <c r="A256" s="1">
        <v>43459</v>
      </c>
      <c r="B256" t="s">
        <v>248</v>
      </c>
      <c r="C256" s="2">
        <v>105</v>
      </c>
    </row>
    <row r="257" spans="1:3" x14ac:dyDescent="0.2">
      <c r="A257" s="1">
        <v>43462</v>
      </c>
      <c r="B257" t="s">
        <v>247</v>
      </c>
      <c r="C257" s="2">
        <v>46.2</v>
      </c>
    </row>
    <row r="258" spans="1:3" x14ac:dyDescent="0.2">
      <c r="A258" s="1">
        <v>43466</v>
      </c>
      <c r="B258" t="s">
        <v>247</v>
      </c>
      <c r="C258" s="2">
        <f>84+27+15.4</f>
        <v>126.4</v>
      </c>
    </row>
    <row r="259" spans="1:3" x14ac:dyDescent="0.2">
      <c r="A259" s="1">
        <v>43466</v>
      </c>
      <c r="B259" t="s">
        <v>249</v>
      </c>
      <c r="C259" s="2">
        <v>584</v>
      </c>
    </row>
    <row r="260" spans="1:3" x14ac:dyDescent="0.2">
      <c r="A260" s="1">
        <v>43466</v>
      </c>
      <c r="B260" t="s">
        <v>250</v>
      </c>
      <c r="C260" s="2">
        <v>625</v>
      </c>
    </row>
    <row r="261" spans="1:3" x14ac:dyDescent="0.2">
      <c r="A261" s="1">
        <v>43468</v>
      </c>
      <c r="B261" t="s">
        <v>247</v>
      </c>
      <c r="C261" s="2">
        <v>32.4</v>
      </c>
    </row>
    <row r="262" spans="1:3" x14ac:dyDescent="0.2">
      <c r="A262" s="1">
        <v>43469</v>
      </c>
      <c r="B262" t="s">
        <v>247</v>
      </c>
      <c r="C262" s="2">
        <v>36.9</v>
      </c>
    </row>
    <row r="263" spans="1:3" x14ac:dyDescent="0.2">
      <c r="A263" s="1">
        <v>43472</v>
      </c>
      <c r="B263" t="s">
        <v>247</v>
      </c>
      <c r="C263" s="2">
        <v>28.5</v>
      </c>
    </row>
    <row r="264" spans="1:3" x14ac:dyDescent="0.2">
      <c r="A264" s="1">
        <v>43473</v>
      </c>
      <c r="B264" t="s">
        <v>247</v>
      </c>
      <c r="C264" s="2">
        <v>26</v>
      </c>
    </row>
    <row r="265" spans="1:3" x14ac:dyDescent="0.2">
      <c r="A265" s="1">
        <v>43474</v>
      </c>
      <c r="B265" t="s">
        <v>251</v>
      </c>
      <c r="C265" s="2">
        <v>22.5</v>
      </c>
    </row>
    <row r="266" spans="1:3" x14ac:dyDescent="0.2">
      <c r="A266" s="1">
        <v>43477</v>
      </c>
      <c r="B266" t="s">
        <v>247</v>
      </c>
      <c r="C266" s="2">
        <v>26.11</v>
      </c>
    </row>
    <row r="267" spans="1:3" x14ac:dyDescent="0.2">
      <c r="A267" s="1">
        <v>43479</v>
      </c>
      <c r="B267" t="s">
        <v>247</v>
      </c>
      <c r="C267" s="2">
        <v>38.9</v>
      </c>
    </row>
    <row r="268" spans="1:3" x14ac:dyDescent="0.2">
      <c r="A268" s="1">
        <v>43483</v>
      </c>
      <c r="B268" t="s">
        <v>247</v>
      </c>
      <c r="C268" s="2">
        <v>44.1</v>
      </c>
    </row>
    <row r="269" spans="1:3" x14ac:dyDescent="0.2">
      <c r="A269" s="1">
        <v>43484</v>
      </c>
      <c r="B269" t="s">
        <v>247</v>
      </c>
      <c r="C269" s="2">
        <v>23.6</v>
      </c>
    </row>
    <row r="270" spans="1:3" x14ac:dyDescent="0.2">
      <c r="A270" s="1">
        <v>43486</v>
      </c>
      <c r="B270" t="s">
        <v>247</v>
      </c>
      <c r="C270" s="2">
        <v>46.3</v>
      </c>
    </row>
    <row r="271" spans="1:3" x14ac:dyDescent="0.2">
      <c r="A271" s="1">
        <v>43488</v>
      </c>
      <c r="B271" t="s">
        <v>247</v>
      </c>
      <c r="C271" s="2">
        <v>29.19</v>
      </c>
    </row>
    <row r="272" spans="1:3" x14ac:dyDescent="0.2">
      <c r="A272" s="1" t="s">
        <v>254</v>
      </c>
      <c r="B272" t="s">
        <v>255</v>
      </c>
      <c r="C272" s="2" t="s">
        <v>256</v>
      </c>
    </row>
    <row r="273" spans="1:3" x14ac:dyDescent="0.2">
      <c r="A273" s="1">
        <v>43491</v>
      </c>
      <c r="B273" t="s">
        <v>253</v>
      </c>
      <c r="C273" s="2">
        <v>28.21</v>
      </c>
    </row>
    <row r="274" spans="1:3" x14ac:dyDescent="0.2">
      <c r="A274" s="1">
        <v>43512</v>
      </c>
      <c r="B274" t="s">
        <v>257</v>
      </c>
      <c r="C274" s="2">
        <v>37</v>
      </c>
    </row>
    <row r="275" spans="1:3" x14ac:dyDescent="0.2">
      <c r="A275" s="1">
        <v>43514</v>
      </c>
      <c r="B275" t="s">
        <v>258</v>
      </c>
      <c r="C275" s="2">
        <v>43.9</v>
      </c>
    </row>
    <row r="276" spans="1:3" x14ac:dyDescent="0.2">
      <c r="A276" s="1">
        <v>43515</v>
      </c>
      <c r="B276" t="s">
        <v>258</v>
      </c>
      <c r="C276" s="2">
        <v>43.4</v>
      </c>
    </row>
    <row r="277" spans="1:3" x14ac:dyDescent="0.2">
      <c r="A277" s="1">
        <v>43516</v>
      </c>
      <c r="B277" t="s">
        <v>258</v>
      </c>
      <c r="C277" s="2">
        <v>31.39</v>
      </c>
    </row>
    <row r="278" spans="1:3" x14ac:dyDescent="0.2">
      <c r="A278" s="1">
        <v>43518</v>
      </c>
      <c r="B278" t="s">
        <v>258</v>
      </c>
      <c r="C278" s="2">
        <v>28.6</v>
      </c>
    </row>
    <row r="279" spans="1:3" x14ac:dyDescent="0.2">
      <c r="A279" s="1">
        <v>43519</v>
      </c>
      <c r="B279" t="s">
        <v>258</v>
      </c>
      <c r="C279" s="2">
        <v>36.01</v>
      </c>
    </row>
    <row r="280" spans="1:3" x14ac:dyDescent="0.2">
      <c r="A280" s="1">
        <v>43520</v>
      </c>
      <c r="B280" t="s">
        <v>258</v>
      </c>
      <c r="C280" s="2">
        <v>27.91</v>
      </c>
    </row>
    <row r="281" spans="1:3" x14ac:dyDescent="0.2">
      <c r="A281" s="1">
        <v>43521</v>
      </c>
      <c r="B281" t="s">
        <v>258</v>
      </c>
      <c r="C281" s="2">
        <v>36.299999999999997</v>
      </c>
    </row>
    <row r="282" spans="1:3" x14ac:dyDescent="0.2">
      <c r="A282" s="1">
        <v>43522</v>
      </c>
      <c r="B282" t="s">
        <v>258</v>
      </c>
      <c r="C282" s="2">
        <v>25.69</v>
      </c>
    </row>
    <row r="283" spans="1:3" x14ac:dyDescent="0.2">
      <c r="A283" s="1">
        <v>43523</v>
      </c>
      <c r="B283" t="s">
        <v>258</v>
      </c>
      <c r="C283" s="2">
        <v>33.9</v>
      </c>
    </row>
    <row r="284" spans="1:3" x14ac:dyDescent="0.2">
      <c r="A284" s="1">
        <v>43525</v>
      </c>
      <c r="B284" t="s">
        <v>258</v>
      </c>
      <c r="C284" s="2">
        <v>20.89</v>
      </c>
    </row>
    <row r="285" spans="1:3" x14ac:dyDescent="0.2">
      <c r="A285" s="1">
        <v>43528</v>
      </c>
      <c r="B285" t="s">
        <v>258</v>
      </c>
      <c r="C285" s="2">
        <v>31.27</v>
      </c>
    </row>
    <row r="286" spans="1:3" x14ac:dyDescent="0.2">
      <c r="A286" s="1">
        <v>43529</v>
      </c>
      <c r="B286" t="s">
        <v>258</v>
      </c>
      <c r="C286" s="2">
        <v>32.92</v>
      </c>
    </row>
    <row r="287" spans="1:3" x14ac:dyDescent="0.2">
      <c r="A287" s="1">
        <v>43530</v>
      </c>
      <c r="B287" t="s">
        <v>258</v>
      </c>
      <c r="C287" s="2">
        <v>31.92</v>
      </c>
    </row>
    <row r="288" spans="1:3" x14ac:dyDescent="0.2">
      <c r="A288" s="1">
        <v>43533</v>
      </c>
      <c r="B288" t="s">
        <v>258</v>
      </c>
      <c r="C288" s="2">
        <v>29.02</v>
      </c>
    </row>
    <row r="289" spans="1:4" x14ac:dyDescent="0.2">
      <c r="A289" s="1">
        <v>43536</v>
      </c>
      <c r="B289" t="s">
        <v>258</v>
      </c>
      <c r="C289" s="2">
        <v>38.18</v>
      </c>
    </row>
    <row r="290" spans="1:4" x14ac:dyDescent="0.2">
      <c r="A290" s="1">
        <v>43537</v>
      </c>
      <c r="B290" t="s">
        <v>258</v>
      </c>
      <c r="C290" s="2">
        <v>27.81</v>
      </c>
    </row>
    <row r="291" spans="1:4" x14ac:dyDescent="0.2">
      <c r="A291" s="1">
        <v>43539</v>
      </c>
      <c r="B291" t="s">
        <v>258</v>
      </c>
      <c r="C291" s="2">
        <v>30.2</v>
      </c>
    </row>
    <row r="292" spans="1:4" x14ac:dyDescent="0.2">
      <c r="A292" s="1">
        <v>43541</v>
      </c>
      <c r="B292" t="s">
        <v>258</v>
      </c>
      <c r="C292" s="2">
        <v>30.8</v>
      </c>
    </row>
    <row r="293" spans="1:4" x14ac:dyDescent="0.2">
      <c r="A293" s="1">
        <v>43542</v>
      </c>
      <c r="B293" t="s">
        <v>258</v>
      </c>
      <c r="C293" s="2">
        <v>35.799999999999997</v>
      </c>
    </row>
    <row r="294" spans="1:4" x14ac:dyDescent="0.2">
      <c r="A294" s="1">
        <v>43543</v>
      </c>
      <c r="B294" t="s">
        <v>258</v>
      </c>
      <c r="C294" s="2">
        <v>33.6</v>
      </c>
    </row>
    <row r="295" spans="1:4" x14ac:dyDescent="0.2">
      <c r="A295" s="1">
        <v>43546</v>
      </c>
      <c r="B295" t="s">
        <v>259</v>
      </c>
      <c r="C295" s="2">
        <v>38.1</v>
      </c>
    </row>
    <row r="296" spans="1:4" x14ac:dyDescent="0.2">
      <c r="A296" s="1">
        <v>43549</v>
      </c>
      <c r="B296" t="s">
        <v>260</v>
      </c>
      <c r="C296" s="2">
        <v>44.8</v>
      </c>
    </row>
    <row r="297" spans="1:4" x14ac:dyDescent="0.2">
      <c r="A297" s="1">
        <v>43550</v>
      </c>
      <c r="B297" t="s">
        <v>261</v>
      </c>
      <c r="C297" s="2">
        <v>26.68</v>
      </c>
    </row>
    <row r="298" spans="1:4" x14ac:dyDescent="0.2">
      <c r="A298" s="1">
        <v>43552</v>
      </c>
      <c r="B298" t="s">
        <v>253</v>
      </c>
      <c r="C298" s="2">
        <v>21.68</v>
      </c>
    </row>
    <row r="299" spans="1:4" x14ac:dyDescent="0.2">
      <c r="A299" s="1">
        <v>43553</v>
      </c>
      <c r="B299" t="s">
        <v>253</v>
      </c>
      <c r="C299" s="2">
        <v>24</v>
      </c>
    </row>
    <row r="300" spans="1:4" x14ac:dyDescent="0.2">
      <c r="A300" s="1" t="s">
        <v>262</v>
      </c>
      <c r="D300" s="2">
        <f>SUM(C273:C299)</f>
        <v>869.97999999999979</v>
      </c>
    </row>
    <row r="301" spans="1:4" x14ac:dyDescent="0.2">
      <c r="A301" s="1">
        <v>43556</v>
      </c>
      <c r="B301" t="s">
        <v>253</v>
      </c>
      <c r="C301" s="2">
        <v>48.1</v>
      </c>
    </row>
    <row r="302" spans="1:4" x14ac:dyDescent="0.2">
      <c r="A302" s="1">
        <v>43557</v>
      </c>
      <c r="B302" t="s">
        <v>253</v>
      </c>
      <c r="C302" s="2">
        <v>31.8</v>
      </c>
    </row>
    <row r="303" spans="1:4" x14ac:dyDescent="0.2">
      <c r="A303" s="1">
        <v>43559</v>
      </c>
      <c r="B303" t="s">
        <v>258</v>
      </c>
      <c r="C303" s="2">
        <v>43.6</v>
      </c>
    </row>
    <row r="304" spans="1:4" x14ac:dyDescent="0.2">
      <c r="A304" s="1">
        <v>43562</v>
      </c>
      <c r="B304" t="s">
        <v>258</v>
      </c>
      <c r="C304" s="2">
        <v>25.8</v>
      </c>
    </row>
    <row r="305" spans="1:3" x14ac:dyDescent="0.2">
      <c r="A305" s="1">
        <v>43563</v>
      </c>
      <c r="B305" t="s">
        <v>263</v>
      </c>
      <c r="C305" s="2">
        <v>40.29</v>
      </c>
    </row>
    <row r="306" spans="1:3" x14ac:dyDescent="0.2">
      <c r="A306" s="1">
        <v>43564</v>
      </c>
      <c r="B306" t="s">
        <v>264</v>
      </c>
      <c r="C306" s="2">
        <v>30.33</v>
      </c>
    </row>
    <row r="307" spans="1:3" x14ac:dyDescent="0.2">
      <c r="A307" s="1">
        <v>43567</v>
      </c>
      <c r="B307" t="s">
        <v>264</v>
      </c>
      <c r="C307" s="2">
        <v>32.21</v>
      </c>
    </row>
    <row r="308" spans="1:3" x14ac:dyDescent="0.2">
      <c r="A308" s="1">
        <v>43568</v>
      </c>
      <c r="B308" t="s">
        <v>264</v>
      </c>
      <c r="C308" s="2">
        <v>31.4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42" sqref="A42"/>
    </sheetView>
  </sheetViews>
  <sheetFormatPr baseColWidth="10" defaultColWidth="8.83203125" defaultRowHeight="15" x14ac:dyDescent="0.2"/>
  <cols>
    <col min="1" max="1" width="42.6640625" customWidth="1"/>
    <col min="2" max="2" width="16.6640625" customWidth="1"/>
  </cols>
  <sheetData>
    <row r="1" spans="1:2" x14ac:dyDescent="0.2">
      <c r="A1" t="s">
        <v>192</v>
      </c>
      <c r="B1" s="2">
        <f>808*4+152*8+97.2+128</f>
        <v>4673.2</v>
      </c>
    </row>
    <row r="2" spans="1:2" x14ac:dyDescent="0.2">
      <c r="A2" t="s">
        <v>188</v>
      </c>
      <c r="B2" s="2">
        <f>7.5*4+60</f>
        <v>90</v>
      </c>
    </row>
    <row r="3" spans="1:2" x14ac:dyDescent="0.2">
      <c r="A3" t="s">
        <v>196</v>
      </c>
      <c r="B3">
        <f>52+32.5+100</f>
        <v>184.5</v>
      </c>
    </row>
    <row r="4" spans="1:2" x14ac:dyDescent="0.2">
      <c r="A4" t="s">
        <v>193</v>
      </c>
      <c r="B4">
        <v>76.8</v>
      </c>
    </row>
    <row r="5" spans="1:2" x14ac:dyDescent="0.2">
      <c r="A5" t="s">
        <v>195</v>
      </c>
      <c r="B5">
        <f>420+78.5+17</f>
        <v>515.5</v>
      </c>
    </row>
    <row r="6" spans="1:2" x14ac:dyDescent="0.2">
      <c r="A6" t="s">
        <v>194</v>
      </c>
      <c r="B6">
        <v>240</v>
      </c>
    </row>
    <row r="7" spans="1:2" x14ac:dyDescent="0.2">
      <c r="A7" t="s">
        <v>198</v>
      </c>
      <c r="B7">
        <f>16+19+19+4+6</f>
        <v>64</v>
      </c>
    </row>
    <row r="8" spans="1:2" x14ac:dyDescent="0.2">
      <c r="A8" t="s">
        <v>197</v>
      </c>
      <c r="B8">
        <v>20</v>
      </c>
    </row>
    <row r="14" spans="1:2" x14ac:dyDescent="0.2">
      <c r="A14" t="s">
        <v>199</v>
      </c>
      <c r="B14" s="2">
        <f>SUM(B1:B8)</f>
        <v>5864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收支明细</vt:lpstr>
      <vt:lpstr>南麂岛旅游支出明细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2019-04-14T07:14:09Z</dcterms:modified>
</cp:coreProperties>
</file>