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oogle Drive\BBCM\BAM\OpenKnit\"/>
    </mc:Choice>
  </mc:AlternateContent>
  <bookViews>
    <workbookView xWindow="0" yWindow="0" windowWidth="24000" windowHeight="97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1" l="1"/>
  <c r="F10" i="1"/>
  <c r="G9" i="1"/>
  <c r="F9" i="1"/>
  <c r="D9" i="1"/>
  <c r="D10" i="1"/>
  <c r="G7" i="1" l="1"/>
  <c r="G2" i="1"/>
  <c r="F2" i="1"/>
  <c r="F19" i="1"/>
  <c r="F11" i="1"/>
  <c r="G11" i="1"/>
  <c r="F4" i="1"/>
  <c r="F5" i="1"/>
  <c r="F6" i="1"/>
  <c r="F7" i="1"/>
  <c r="D7" i="1"/>
  <c r="D6" i="1"/>
  <c r="G6" i="1"/>
  <c r="D5" i="1"/>
  <c r="G5" i="1"/>
  <c r="D4" i="1"/>
  <c r="G4" i="1"/>
  <c r="D2" i="1"/>
  <c r="G3" i="1"/>
  <c r="D19" i="1" l="1"/>
  <c r="G19" i="1" l="1"/>
</calcChain>
</file>

<file path=xl/sharedStrings.xml><?xml version="1.0" encoding="utf-8"?>
<sst xmlns="http://schemas.openxmlformats.org/spreadsheetml/2006/main" count="56" uniqueCount="55">
  <si>
    <t>Knitmaster/Silver Reed SK120 &amp; SR120 XKN8</t>
  </si>
  <si>
    <t>Item</t>
  </si>
  <si>
    <t>http://www.ebay.com/itm/Knitmaster-Empisal-Silver-Knitting-Machine-Needles-SK120-SR120-XKN8-/200962643133 &amp; SR120 XKN8</t>
  </si>
  <si>
    <t>Servo</t>
  </si>
  <si>
    <t xml:space="preserve">http://www.ebay.com/itm/5pcs-x-Genuine-SG90-Mini-Micro-9g-Servo-For-RC-Heicopter-Airplane-Car-Boat-/291220988564?pt=Radio_Control_Parts_Accessories&amp;hash=item43ce1fa294 </t>
  </si>
  <si>
    <t>GT2 Timing Belt</t>
  </si>
  <si>
    <t>Notes</t>
  </si>
  <si>
    <t>Order Location</t>
  </si>
  <si>
    <t>Can buy in 200 piece and 100 piece increments, small model needs 120 big model needs 380</t>
  </si>
  <si>
    <t>http://www.ebay.com/itm/GT2-Timing-Belt-for-3D-printer-cut-to-length-reprap-prusa-mendel-/321126664722?pt=LH_DefaultDomain_0&amp;hash=item4ac4a40a12</t>
  </si>
  <si>
    <t xml:space="preserve">Small model needs 192cm and the large one needs 4m </t>
  </si>
  <si>
    <t>http://www.ebay.com/itm/20Pcs-623VV-V-Groove-Sealed-Ball-Bearings-Vgroove-3mm-X-12mm-X-4mm-1-2mm-Deep-/171126584176?pt=BI_Heavy_Equipment_Parts&amp;hash=item27d7f07370</t>
  </si>
  <si>
    <t>V Groove Bearings</t>
  </si>
  <si>
    <t>Small model needs 16, big model needs 24</t>
  </si>
  <si>
    <t>X Profile Aluminum 20 x 20</t>
  </si>
  <si>
    <t>X Profile Aluminum 30 x 30</t>
  </si>
  <si>
    <t>X Profile Aluminum 40 x 40</t>
  </si>
  <si>
    <t>http://www.ebay.com/itm/KINETIK-Systemprofil-40x40-Nut8-Profile-Aluprofil-Aluminiumprofil-von1175-2000mm-/181521028732?pt=Rohstoffe_Materialien&amp;var=&amp;hash=item2a437f167c</t>
  </si>
  <si>
    <t>Can be ordered from other places try using http://www.8020.net/t-slot-5.asp</t>
  </si>
  <si>
    <t>Stepper Motor</t>
  </si>
  <si>
    <t>http://www.ebay.com/itm/121057657218?ssPageName=STRK:MEWAX:IT&amp;_trksid=p3984.m1423.l2649</t>
  </si>
  <si>
    <t>You don’t need the lot of 5 but I think they are the best deal you can find</t>
  </si>
  <si>
    <t>GT2 Pulley</t>
  </si>
  <si>
    <t>http://www.ebay.com/itm/5pcs-GT2-Aluminum-Timing-Pulleys-20T-RepRap-Prusa-Mendel-3D-Printer-6-35mm-Bore-/261586782036?pt=LH_DefaultDomain_0&amp;hash=item3ce7c98754</t>
  </si>
  <si>
    <t>Again don't need all of them but they come with screws and everything . They can also be bought with a belt that might save money just look up GT2 on ebay and you will get a ton of results</t>
  </si>
  <si>
    <t>Microswitches</t>
  </si>
  <si>
    <t>bought wherever, think they might be cheapest at american science and surplus</t>
  </si>
  <si>
    <t>608Z Bearings</t>
  </si>
  <si>
    <t>Again they are all over ebay and american has them too</t>
  </si>
  <si>
    <t>Stepstick A4988</t>
  </si>
  <si>
    <t>http://www.ebay.com/itm/5PCS-StepStick-Stepper-motor-driver-A4988-3D-Printer-driver-module-Reprap-Prus-/200941256658?pt=LH_DefaultDomain_0&amp;hash=item2ec9083fd2</t>
  </si>
  <si>
    <t>Could also use the easy stepper but these are cheap and what the original instructions use</t>
  </si>
  <si>
    <t>Total</t>
  </si>
  <si>
    <t>http://www.metricmetal.com/products/alum_tee.htm</t>
  </si>
  <si>
    <t>The openKnit project calls it an I profile but its just a flat bar… don’t bother looking for an I profile as you will never find it</t>
  </si>
  <si>
    <t>Evidently impossible to find on ebay…</t>
  </si>
  <si>
    <t>Acrylic</t>
  </si>
  <si>
    <t>Midland plastics? It needs to be laser cut but not especially large pieces so I think the laser cutter should be able to do it. They are roughly 15"x4" for each component</t>
  </si>
  <si>
    <t>These are only needed for the large model</t>
  </si>
  <si>
    <t>Aluminum Tee 15 x 15</t>
  </si>
  <si>
    <t>eBay was generally the cheapest place for a lot of these items but perhaps the museum has a way to quote out the price of the aluminum extrusions since they are by far the most expensive part of the whole contraption. I did not include price of 3d printing things since that really depends on the filament etc. Also for some reason the big unit had hall effect sensors and a photoresistor in the parts list but I dont see why they were added on the actual machine or why since no magnets are included in the parts list. As a heads up everything is metric so you will need nuts and bolts and so on that are metric sizes so thats an included cost too. Mostly M3 sizes it looks like. I also didn't inlude the cost of an arduino or shieldce the musuem has a surplus of those for one, and i think it can easily be deisgned with a teensy 2.0. I recommend the 2.0 since the newer 3.0s run on ARM and thus 3.3v instead of 5.</t>
  </si>
  <si>
    <t>QTY W120</t>
  </si>
  <si>
    <t>QTY W340</t>
  </si>
  <si>
    <t>Says 3mm thick but perhaps could be 1/8th inch instead. I don’t know that there is an equivently thickness in material since it is slightly smaller than an 1/8th but larger than 1/16</t>
  </si>
  <si>
    <t>Total Price</t>
  </si>
  <si>
    <t>Indiv Price</t>
  </si>
  <si>
    <t>Small model wanted metal gear servos but does not say why</t>
  </si>
  <si>
    <t>http://www.ebay.com/itm/330909290500</t>
  </si>
  <si>
    <t>http://www.ebay.com/itm/370668683253</t>
  </si>
  <si>
    <t>8M Threaded Rod</t>
  </si>
  <si>
    <t>The carriages use M8 threaded rods while the support rods use M4 and M6 threaded rods depending on the size of the aluminum profile.</t>
  </si>
  <si>
    <t>http://www.ebay.com/itm/331265740735, http://www.ebay.com/itm/331185771428, http://www.ebay.com/itm/231112552467</t>
  </si>
  <si>
    <t>Flat Aluminum Bar 25 x 3mm or 1/8" x 1"</t>
  </si>
  <si>
    <t>810x635x3mm</t>
  </si>
  <si>
    <t>http://www.ebay.com/itm/6061-T6-Metric-Aluminum-Bar-3mm-Thick-x-25mm-Wide-x-3-Ft-Length-4-pcs-/111469660869?pt=LH_DefaultDomain_0&amp;hash=item19f41c0ac5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</si>
</sst>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m\m"/>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9"/>
      <color rgb="FF333333"/>
      <name val="Segoe UI"/>
      <family val="2"/>
    </font>
    <font>
      <b/>
      <sz val="20"/>
      <color theme="1"/>
      <name val="Calibri"/>
      <family val="2"/>
      <scheme val="minor"/>
    </font>
    <font>
      <sz val="11"/>
      <color rgb="FF333333"/>
      <name val="Calibri"/>
      <family val="2"/>
      <scheme val="minor"/>
    </font>
    <font>
      <sz val="16"/>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20">
    <xf numFmtId="0" fontId="0" fillId="0" borderId="0" xfId="0"/>
    <xf numFmtId="0" fontId="3" fillId="0" borderId="0" xfId="2" applyAlignment="1">
      <alignment vertical="center" wrapText="1"/>
    </xf>
    <xf numFmtId="44" fontId="0" fillId="0" borderId="0" xfId="1" applyFont="1"/>
    <xf numFmtId="0" fontId="4" fillId="0" borderId="0" xfId="0" applyFont="1" applyAlignment="1">
      <alignment vertical="center" wrapText="1"/>
    </xf>
    <xf numFmtId="0" fontId="3" fillId="0" borderId="0" xfId="2" applyAlignment="1">
      <alignment wrapText="1"/>
    </xf>
    <xf numFmtId="0" fontId="5" fillId="0" borderId="0" xfId="0" applyFont="1"/>
    <xf numFmtId="44" fontId="0" fillId="0" borderId="0" xfId="0" applyNumberFormat="1"/>
    <xf numFmtId="0" fontId="6" fillId="0" borderId="0" xfId="0" applyFont="1"/>
    <xf numFmtId="0" fontId="0" fillId="0" borderId="0" xfId="0" applyAlignment="1">
      <alignment wrapText="1"/>
    </xf>
    <xf numFmtId="0" fontId="7" fillId="0" borderId="0" xfId="0" applyFont="1" applyAlignment="1">
      <alignment horizontal="left" wrapText="1"/>
    </xf>
    <xf numFmtId="0" fontId="2" fillId="0" borderId="0" xfId="0" applyFont="1" applyAlignment="1">
      <alignment horizontal="right"/>
    </xf>
    <xf numFmtId="164" fontId="0" fillId="0" borderId="0" xfId="0" applyNumberFormat="1"/>
    <xf numFmtId="44" fontId="8" fillId="0" borderId="0" xfId="1" applyFont="1"/>
    <xf numFmtId="0" fontId="0" fillId="0" borderId="0" xfId="0" applyNumberFormat="1"/>
    <xf numFmtId="0" fontId="9" fillId="0" borderId="0" xfId="0" applyFont="1" applyAlignment="1">
      <alignment horizontal="right"/>
    </xf>
    <xf numFmtId="44" fontId="8" fillId="0" borderId="0" xfId="0" applyNumberFormat="1" applyFont="1" applyAlignment="1">
      <alignment horizontal="right"/>
    </xf>
    <xf numFmtId="0" fontId="8" fillId="0" borderId="0" xfId="0" applyFont="1" applyAlignment="1">
      <alignment horizontal="right"/>
    </xf>
    <xf numFmtId="44" fontId="8" fillId="0" borderId="0" xfId="1" applyFont="1" applyAlignment="1">
      <alignment horizontal="right"/>
    </xf>
    <xf numFmtId="0" fontId="8" fillId="0" borderId="0" xfId="0" applyFont="1" applyAlignment="1">
      <alignment horizontal="center" vertical="center" wrapText="1"/>
    </xf>
    <xf numFmtId="0" fontId="0" fillId="0" borderId="0" xfId="0" applyAlignment="1">
      <alignment horizontal="right"/>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ebay.com/itm/121057657218?ssPageName=STRK:MEWAX:IT&amp;_trksid=p3984.m1423.l2649" TargetMode="External"/><Relationship Id="rId13" Type="http://schemas.openxmlformats.org/officeDocument/2006/relationships/hyperlink" Target="http://www.ebay.com/itm/6061-T6-Metric-Aluminum-Bar-3mm-Thick-x-25mm-Wide-x-3-Ft-Length-4-pcs-/111469660869?pt=LH_DefaultDomain_0&amp;hash=item19f41c0ac5" TargetMode="External"/><Relationship Id="rId3" Type="http://schemas.openxmlformats.org/officeDocument/2006/relationships/hyperlink" Target="http://www.ebay.com/itm/GT2-Timing-Belt-for-3D-printer-cut-to-length-reprap-prusa-mendel-/321126664722?pt=LH_DefaultDomain_0&amp;hash=item4ac4a40a12" TargetMode="External"/><Relationship Id="rId7" Type="http://schemas.openxmlformats.org/officeDocument/2006/relationships/hyperlink" Target="http://www.ebay.com/itm/KINETIK-Systemprofil-40x40-Nut8-Profile-Aluprofil-Aluminiumprofil-von1175-2000mm-/181521028732?pt=Rohstoffe_Materialien&amp;var=&amp;hash=item2a437f167c" TargetMode="External"/><Relationship Id="rId12" Type="http://schemas.openxmlformats.org/officeDocument/2006/relationships/hyperlink" Target="http://www.ebay.com/itm/M5-0-8-5MM-x-1000mm-1meter-Stainless-Steel-304-SS-Threaded-Rod-REPRAP-3D-/331185770882?pt=LH_DefaultDomain_0&amp;hash=item4d1c35d182" TargetMode="External"/><Relationship Id="rId2" Type="http://schemas.openxmlformats.org/officeDocument/2006/relationships/hyperlink" Target="http://www.ebay.com/itm/5pcs-x-Genuine-SG90-Mini-Micro-9g-Servo-For-RC-Heicopter-Airplane-Car-Boat-/291220988564?pt=Radio_Control_Parts_Accessories&amp;hash=item43ce1fa294" TargetMode="External"/><Relationship Id="rId1" Type="http://schemas.openxmlformats.org/officeDocument/2006/relationships/hyperlink" Target="http://www.ebay.com/itm/Knitmaster-Empisal-Silver-Knitting-Machine-Needles-SK120-SR120-XKN8-/200962643133%20&amp;%20SR120%20XKN8" TargetMode="External"/><Relationship Id="rId6" Type="http://schemas.openxmlformats.org/officeDocument/2006/relationships/hyperlink" Target="http://www.ebay.com/itm/370668683253" TargetMode="External"/><Relationship Id="rId11" Type="http://schemas.openxmlformats.org/officeDocument/2006/relationships/hyperlink" Target="http://www.metricmetal.com/products/alum_tee.htm" TargetMode="External"/><Relationship Id="rId5" Type="http://schemas.openxmlformats.org/officeDocument/2006/relationships/hyperlink" Target="http://www.ebay.com/itm/330909290500" TargetMode="External"/><Relationship Id="rId10" Type="http://schemas.openxmlformats.org/officeDocument/2006/relationships/hyperlink" Target="http://www.ebay.com/itm/5PCS-StepStick-Stepper-motor-driver-A4988-3D-Printer-driver-module-Reprap-Prus-/200941256658?pt=LH_DefaultDomain_0&amp;hash=item2ec9083fd2" TargetMode="External"/><Relationship Id="rId4" Type="http://schemas.openxmlformats.org/officeDocument/2006/relationships/hyperlink" Target="http://www.ebay.com/itm/20Pcs-623VV-V-Groove-Sealed-Ball-Bearings-Vgroove-3mm-X-12mm-X-4mm-1-2mm-Deep-/171126584176?pt=BI_Heavy_Equipment_Parts&amp;hash=item27d7f07370" TargetMode="External"/><Relationship Id="rId9" Type="http://schemas.openxmlformats.org/officeDocument/2006/relationships/hyperlink" Target="http://www.ebay.com/itm/5pcs-GT2-Aluminum-Timing-Pulleys-20T-RepRap-Prusa-Mendel-3D-Printer-6-35mm-Bore-/261586782036?pt=LH_DefaultDomain_0&amp;hash=item3ce7c98754"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1"/>
  <sheetViews>
    <sheetView tabSelected="1" zoomScale="80" zoomScaleNormal="80" workbookViewId="0">
      <selection activeCell="H8" sqref="H8"/>
    </sheetView>
  </sheetViews>
  <sheetFormatPr defaultRowHeight="15" x14ac:dyDescent="0.25"/>
  <cols>
    <col min="1" max="1" width="14.28515625" customWidth="1"/>
    <col min="2" max="2" width="29.5703125" customWidth="1"/>
    <col min="3" max="4" width="17.7109375" customWidth="1"/>
    <col min="5" max="6" width="18.140625" customWidth="1"/>
    <col min="7" max="7" width="18" customWidth="1"/>
    <col min="8" max="8" width="68" customWidth="1"/>
    <col min="9" max="9" width="69.7109375" customWidth="1"/>
  </cols>
  <sheetData>
    <row r="1" spans="2:9" ht="26.25" x14ac:dyDescent="0.4">
      <c r="B1" s="7" t="s">
        <v>1</v>
      </c>
      <c r="C1" s="7" t="s">
        <v>41</v>
      </c>
      <c r="D1" s="7" t="s">
        <v>45</v>
      </c>
      <c r="E1" s="7" t="s">
        <v>42</v>
      </c>
      <c r="F1" s="7" t="s">
        <v>45</v>
      </c>
      <c r="G1" s="7" t="s">
        <v>44</v>
      </c>
      <c r="H1" s="7" t="s">
        <v>7</v>
      </c>
      <c r="I1" s="7" t="s">
        <v>6</v>
      </c>
    </row>
    <row r="2" spans="2:9" ht="48.75" customHeight="1" x14ac:dyDescent="0.25">
      <c r="B2" s="3" t="s">
        <v>0</v>
      </c>
      <c r="C2">
        <v>120</v>
      </c>
      <c r="D2" s="2">
        <f xml:space="preserve"> 44.36+7.92*2</f>
        <v>60.2</v>
      </c>
      <c r="E2">
        <v>380</v>
      </c>
      <c r="F2" s="2">
        <f xml:space="preserve"> 79.22*2</f>
        <v>158.44</v>
      </c>
      <c r="G2" s="2">
        <f>F2 +D2</f>
        <v>218.64</v>
      </c>
      <c r="H2" s="1" t="s">
        <v>2</v>
      </c>
      <c r="I2" s="8" t="s">
        <v>8</v>
      </c>
    </row>
    <row r="3" spans="2:9" ht="46.5" customHeight="1" x14ac:dyDescent="0.25">
      <c r="B3" t="s">
        <v>3</v>
      </c>
      <c r="C3">
        <v>5</v>
      </c>
      <c r="D3" s="2">
        <v>11.95</v>
      </c>
      <c r="E3">
        <v>5</v>
      </c>
      <c r="F3" s="2">
        <v>11.95</v>
      </c>
      <c r="G3" s="2">
        <f xml:space="preserve"> CEILING((C3+E3)/5,1) * 11.95</f>
        <v>23.9</v>
      </c>
      <c r="H3" s="4" t="s">
        <v>4</v>
      </c>
      <c r="I3" s="8" t="s">
        <v>46</v>
      </c>
    </row>
    <row r="4" spans="2:9" ht="45" x14ac:dyDescent="0.25">
      <c r="B4" s="5" t="s">
        <v>5</v>
      </c>
      <c r="C4" s="11">
        <v>1920</v>
      </c>
      <c r="D4" s="2">
        <f xml:space="preserve"> (C4)/1000 * 2.79</f>
        <v>5.3567999999999998</v>
      </c>
      <c r="E4" s="11">
        <v>4000</v>
      </c>
      <c r="F4" s="2">
        <f xml:space="preserve"> (E4)/1000 * 2.79</f>
        <v>11.16</v>
      </c>
      <c r="G4" s="6">
        <f xml:space="preserve"> (C4+E4)/1000 * 2.79</f>
        <v>16.5168</v>
      </c>
      <c r="H4" s="4" t="s">
        <v>9</v>
      </c>
      <c r="I4" s="8" t="s">
        <v>10</v>
      </c>
    </row>
    <row r="5" spans="2:9" ht="45" x14ac:dyDescent="0.25">
      <c r="B5" t="s">
        <v>12</v>
      </c>
      <c r="C5">
        <v>16</v>
      </c>
      <c r="D5" s="2">
        <f xml:space="preserve"> CEILING((C5)/20,1) * 10.89</f>
        <v>10.89</v>
      </c>
      <c r="E5">
        <v>24</v>
      </c>
      <c r="F5" s="2">
        <f xml:space="preserve"> CEILING((E5)/20,1) * 10.89</f>
        <v>21.78</v>
      </c>
      <c r="G5" s="2">
        <f xml:space="preserve"> CEILING((E5+C5)/20,1) * 10.89</f>
        <v>21.78</v>
      </c>
      <c r="H5" s="4" t="s">
        <v>11</v>
      </c>
      <c r="I5" s="8" t="s">
        <v>13</v>
      </c>
    </row>
    <row r="6" spans="2:9" ht="75" customHeight="1" x14ac:dyDescent="0.25">
      <c r="B6" t="s">
        <v>49</v>
      </c>
      <c r="C6" s="11">
        <v>1100</v>
      </c>
      <c r="D6" s="2">
        <f>CEILING((C6)/1000, 1)*8.99</f>
        <v>17.98</v>
      </c>
      <c r="E6" s="11">
        <v>5000</v>
      </c>
      <c r="F6" s="2">
        <f>CEILING((E6)/1000, 1)*8.99</f>
        <v>44.95</v>
      </c>
      <c r="G6" s="2">
        <f>CEILING((C6+E6)/1000, 1)*8.99</f>
        <v>62.93</v>
      </c>
      <c r="H6" s="4" t="s">
        <v>51</v>
      </c>
      <c r="I6" s="8" t="s">
        <v>50</v>
      </c>
    </row>
    <row r="7" spans="2:9" ht="45" x14ac:dyDescent="0.25">
      <c r="B7" s="8" t="s">
        <v>52</v>
      </c>
      <c r="C7" s="11">
        <v>2400</v>
      </c>
      <c r="D7" s="2">
        <f xml:space="preserve"> CEILING(C7/2000, 1) * 8.91</f>
        <v>17.82</v>
      </c>
      <c r="E7" s="11">
        <v>5505</v>
      </c>
      <c r="F7" s="2">
        <f xml:space="preserve"> CEILING(E7/2000, 1) * 8.91</f>
        <v>26.73</v>
      </c>
      <c r="G7" s="2">
        <f>D7+F7</f>
        <v>44.55</v>
      </c>
      <c r="H7" s="4" t="s">
        <v>54</v>
      </c>
      <c r="I7" s="8" t="s">
        <v>34</v>
      </c>
    </row>
    <row r="8" spans="2:9" x14ac:dyDescent="0.25">
      <c r="B8" t="s">
        <v>39</v>
      </c>
      <c r="C8" s="11">
        <v>1600</v>
      </c>
      <c r="D8" s="2">
        <v>0</v>
      </c>
      <c r="E8" s="11">
        <v>3505</v>
      </c>
      <c r="F8" s="2">
        <v>0</v>
      </c>
      <c r="G8" s="2">
        <v>0</v>
      </c>
      <c r="H8" s="4" t="s">
        <v>33</v>
      </c>
      <c r="I8" s="8" t="s">
        <v>35</v>
      </c>
    </row>
    <row r="9" spans="2:9" ht="30" x14ac:dyDescent="0.25">
      <c r="B9" t="s">
        <v>14</v>
      </c>
      <c r="C9" s="11">
        <v>3200</v>
      </c>
      <c r="D9" s="2">
        <f xml:space="preserve"> CEILING(C9/915, 1) * 7.71</f>
        <v>30.84</v>
      </c>
      <c r="E9" s="11">
        <v>6870</v>
      </c>
      <c r="F9" s="2">
        <f xml:space="preserve"> CEILING(E9/915, 1) * 7.71</f>
        <v>61.68</v>
      </c>
      <c r="G9" s="2">
        <f xml:space="preserve"> CEILING((E9+C9)/915, 1) * 7.71</f>
        <v>92.52</v>
      </c>
      <c r="H9" s="4" t="s">
        <v>47</v>
      </c>
      <c r="I9" s="8" t="s">
        <v>18</v>
      </c>
    </row>
    <row r="10" spans="2:9" x14ac:dyDescent="0.25">
      <c r="B10" t="s">
        <v>15</v>
      </c>
      <c r="C10" s="11">
        <v>2534</v>
      </c>
      <c r="D10" s="2">
        <f xml:space="preserve"> CEILING(C10/1080, 1) * 12.21</f>
        <v>36.630000000000003</v>
      </c>
      <c r="E10" s="11">
        <v>3000</v>
      </c>
      <c r="F10" s="2">
        <f xml:space="preserve"> CEILING(E10/1080, 1) * 12.21</f>
        <v>36.630000000000003</v>
      </c>
      <c r="G10" s="2">
        <f xml:space="preserve"> CEILING((E10+C10)/1080, 1) * 12.21</f>
        <v>73.260000000000005</v>
      </c>
      <c r="H10" s="4" t="s">
        <v>48</v>
      </c>
      <c r="I10" s="8"/>
    </row>
    <row r="11" spans="2:9" ht="45" x14ac:dyDescent="0.25">
      <c r="B11" t="s">
        <v>16</v>
      </c>
      <c r="C11" s="11">
        <v>0</v>
      </c>
      <c r="D11" s="2">
        <v>0</v>
      </c>
      <c r="E11" s="11">
        <v>3582</v>
      </c>
      <c r="F11" s="2">
        <f xml:space="preserve"> CEILING(E11/2000, 1) * 39.65</f>
        <v>79.3</v>
      </c>
      <c r="G11" s="2">
        <f>F11</f>
        <v>79.3</v>
      </c>
      <c r="H11" s="4" t="s">
        <v>17</v>
      </c>
      <c r="I11" s="8" t="s">
        <v>38</v>
      </c>
    </row>
    <row r="12" spans="2:9" ht="30" x14ac:dyDescent="0.25">
      <c r="B12" t="s">
        <v>19</v>
      </c>
      <c r="C12">
        <v>1</v>
      </c>
      <c r="D12" s="2">
        <v>12</v>
      </c>
      <c r="E12" s="13">
        <v>1</v>
      </c>
      <c r="F12" s="2">
        <v>12</v>
      </c>
      <c r="G12" s="2">
        <v>45</v>
      </c>
      <c r="H12" s="4" t="s">
        <v>20</v>
      </c>
      <c r="I12" s="8" t="s">
        <v>21</v>
      </c>
    </row>
    <row r="13" spans="2:9" ht="45" x14ac:dyDescent="0.25">
      <c r="B13" t="s">
        <v>22</v>
      </c>
      <c r="C13">
        <v>1</v>
      </c>
      <c r="D13" s="2">
        <v>9.99</v>
      </c>
      <c r="E13" s="13">
        <v>1</v>
      </c>
      <c r="F13" s="2">
        <v>9.99</v>
      </c>
      <c r="G13" s="2">
        <v>9.99</v>
      </c>
      <c r="H13" s="4" t="s">
        <v>23</v>
      </c>
      <c r="I13" s="8" t="s">
        <v>24</v>
      </c>
    </row>
    <row r="14" spans="2:9" ht="30" x14ac:dyDescent="0.25">
      <c r="B14" t="s">
        <v>25</v>
      </c>
      <c r="C14">
        <v>2</v>
      </c>
      <c r="D14" s="2">
        <v>0</v>
      </c>
      <c r="E14" s="13">
        <v>2</v>
      </c>
      <c r="F14" s="2">
        <v>0</v>
      </c>
      <c r="G14" s="2">
        <v>0</v>
      </c>
      <c r="H14" s="8"/>
      <c r="I14" s="8" t="s">
        <v>26</v>
      </c>
    </row>
    <row r="15" spans="2:9" ht="45" x14ac:dyDescent="0.25">
      <c r="B15" t="s">
        <v>36</v>
      </c>
      <c r="C15" s="19" t="s">
        <v>53</v>
      </c>
      <c r="D15" s="2">
        <v>0</v>
      </c>
      <c r="E15" s="13"/>
      <c r="F15" s="2">
        <v>0</v>
      </c>
      <c r="G15" s="2">
        <v>0</v>
      </c>
      <c r="H15" s="8" t="s">
        <v>37</v>
      </c>
      <c r="I15" s="8" t="s">
        <v>43</v>
      </c>
    </row>
    <row r="16" spans="2:9" x14ac:dyDescent="0.25">
      <c r="B16" t="s">
        <v>27</v>
      </c>
      <c r="C16">
        <v>1</v>
      </c>
      <c r="D16" s="2">
        <v>0</v>
      </c>
      <c r="E16" s="13">
        <v>1</v>
      </c>
      <c r="F16" s="2">
        <v>0</v>
      </c>
      <c r="G16" s="2">
        <v>0</v>
      </c>
      <c r="H16" s="8"/>
      <c r="I16" s="8" t="s">
        <v>28</v>
      </c>
    </row>
    <row r="17" spans="2:9" ht="45" x14ac:dyDescent="0.25">
      <c r="B17" s="9" t="s">
        <v>29</v>
      </c>
      <c r="C17">
        <v>1</v>
      </c>
      <c r="D17" s="2">
        <v>9.15</v>
      </c>
      <c r="E17" s="13">
        <v>1</v>
      </c>
      <c r="F17" s="2">
        <v>9.15</v>
      </c>
      <c r="G17" s="2">
        <v>9.15</v>
      </c>
      <c r="H17" s="4" t="s">
        <v>30</v>
      </c>
      <c r="I17" s="8" t="s">
        <v>31</v>
      </c>
    </row>
    <row r="18" spans="2:9" x14ac:dyDescent="0.25">
      <c r="F18" s="2"/>
      <c r="H18" s="8"/>
      <c r="I18" s="8"/>
    </row>
    <row r="19" spans="2:9" ht="34.5" customHeight="1" x14ac:dyDescent="0.35">
      <c r="C19" s="14" t="s">
        <v>32</v>
      </c>
      <c r="D19" s="15">
        <f>SUM(D2:D17)</f>
        <v>222.80680000000001</v>
      </c>
      <c r="E19" s="16"/>
      <c r="F19" s="17">
        <f>SUM(F2:F17)</f>
        <v>483.76</v>
      </c>
      <c r="G19" s="12">
        <f xml:space="preserve"> SUM(G2:G17)</f>
        <v>697.53679999999997</v>
      </c>
      <c r="H19" s="8"/>
      <c r="I19" s="8"/>
    </row>
    <row r="20" spans="2:9" ht="34.5" customHeight="1" x14ac:dyDescent="0.35">
      <c r="C20" s="10"/>
      <c r="D20" s="10"/>
      <c r="E20" s="10"/>
      <c r="F20" s="10"/>
      <c r="G20" s="12"/>
      <c r="H20" s="8"/>
      <c r="I20" s="8"/>
    </row>
    <row r="21" spans="2:9" ht="153" customHeight="1" x14ac:dyDescent="0.25">
      <c r="B21" s="18" t="s">
        <v>40</v>
      </c>
      <c r="C21" s="18"/>
      <c r="D21" s="18"/>
      <c r="E21" s="18"/>
      <c r="F21" s="18"/>
      <c r="G21" s="18"/>
      <c r="H21" s="18"/>
      <c r="I21" s="18"/>
    </row>
    <row r="22" spans="2:9" x14ac:dyDescent="0.25">
      <c r="H22" s="8"/>
      <c r="I22" s="8"/>
    </row>
    <row r="23" spans="2:9" x14ac:dyDescent="0.25">
      <c r="H23" s="8"/>
      <c r="I23" s="8"/>
    </row>
    <row r="24" spans="2:9" x14ac:dyDescent="0.25">
      <c r="H24" s="8"/>
      <c r="I24" s="8"/>
    </row>
    <row r="25" spans="2:9" x14ac:dyDescent="0.25">
      <c r="H25" s="8"/>
      <c r="I25" s="8"/>
    </row>
    <row r="26" spans="2:9" x14ac:dyDescent="0.25">
      <c r="H26" s="8"/>
      <c r="I26" s="8"/>
    </row>
    <row r="27" spans="2:9" x14ac:dyDescent="0.25">
      <c r="H27" s="8"/>
      <c r="I27" s="8"/>
    </row>
    <row r="28" spans="2:9" x14ac:dyDescent="0.25">
      <c r="H28" s="8"/>
      <c r="I28" s="8"/>
    </row>
    <row r="29" spans="2:9" x14ac:dyDescent="0.25">
      <c r="H29" s="8"/>
      <c r="I29" s="8"/>
    </row>
    <row r="30" spans="2:9" x14ac:dyDescent="0.25">
      <c r="H30" s="8"/>
      <c r="I30" s="8"/>
    </row>
    <row r="31" spans="2:9" x14ac:dyDescent="0.25">
      <c r="H31" s="8"/>
      <c r="I31" s="8"/>
    </row>
    <row r="32" spans="2:9" x14ac:dyDescent="0.25">
      <c r="H32" s="8"/>
      <c r="I32" s="8"/>
    </row>
    <row r="33" spans="8:9" x14ac:dyDescent="0.25">
      <c r="H33" s="8"/>
      <c r="I33" s="8"/>
    </row>
    <row r="34" spans="8:9" x14ac:dyDescent="0.25">
      <c r="H34" s="8"/>
      <c r="I34" s="8"/>
    </row>
    <row r="35" spans="8:9" x14ac:dyDescent="0.25">
      <c r="H35" s="8"/>
      <c r="I35" s="8"/>
    </row>
    <row r="36" spans="8:9" x14ac:dyDescent="0.25">
      <c r="H36" s="8"/>
      <c r="I36" s="8"/>
    </row>
    <row r="37" spans="8:9" x14ac:dyDescent="0.25">
      <c r="H37" s="8"/>
      <c r="I37" s="8"/>
    </row>
    <row r="38" spans="8:9" x14ac:dyDescent="0.25">
      <c r="H38" s="8"/>
      <c r="I38" s="8"/>
    </row>
    <row r="39" spans="8:9" x14ac:dyDescent="0.25">
      <c r="H39" s="8"/>
      <c r="I39" s="8"/>
    </row>
    <row r="40" spans="8:9" x14ac:dyDescent="0.25">
      <c r="H40" s="8"/>
      <c r="I40" s="8"/>
    </row>
    <row r="41" spans="8:9" x14ac:dyDescent="0.25">
      <c r="I41" s="8"/>
    </row>
  </sheetData>
  <mergeCells count="1">
    <mergeCell ref="B21:I21"/>
  </mergeCells>
  <hyperlinks>
    <hyperlink ref="H2" r:id="rId1"/>
    <hyperlink ref="H3" r:id="rId2"/>
    <hyperlink ref="H4" r:id="rId3"/>
    <hyperlink ref="H5" r:id="rId4"/>
    <hyperlink ref="H9" r:id="rId5"/>
    <hyperlink ref="H10" r:id="rId6"/>
    <hyperlink ref="H11" r:id="rId7"/>
    <hyperlink ref="H12" r:id="rId8"/>
    <hyperlink ref="H13" r:id="rId9"/>
    <hyperlink ref="H17" r:id="rId10"/>
    <hyperlink ref="H8" r:id="rId11"/>
    <hyperlink ref="H6" r:id="rId12" display="http://www.ebay.com/itm/M5-0-8-5MM-x-1000mm-1meter-Stainless-Steel-304-SS-Threaded-Rod-REPRAP-3D-/331185770882?pt=LH_DefaultDomain_0&amp;hash=item4d1c35d182"/>
    <hyperlink ref="H7" r:id="rId13"/>
  </hyperlinks>
  <pageMargins left="0.7" right="0.7" top="0.75" bottom="0.75" header="0.3" footer="0.3"/>
  <pageSetup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 Amato</dc:creator>
  <cp:lastModifiedBy>Dominic Amato</cp:lastModifiedBy>
  <dcterms:created xsi:type="dcterms:W3CDTF">2014-09-08T21:50:12Z</dcterms:created>
  <dcterms:modified xsi:type="dcterms:W3CDTF">2015-01-29T08:22:30Z</dcterms:modified>
</cp:coreProperties>
</file>