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hp-2\Downloads\Корховий документи\"/>
    </mc:Choice>
  </mc:AlternateContent>
  <bookViews>
    <workbookView xWindow="0" yWindow="0" windowWidth="23040" windowHeight="9168" tabRatio="905" activeTab="1"/>
  </bookViews>
  <sheets>
    <sheet name="Норматив_2020_2021" sheetId="67" r:id="rId1"/>
    <sheet name="Викладач 12" sheetId="7" r:id="rId2"/>
    <sheet name="Викладач 38" sheetId="9" r:id="rId3"/>
    <sheet name="Викладач 2" sheetId="75" r:id="rId4"/>
    <sheet name="Викладач 10" sheetId="30" r:id="rId5"/>
    <sheet name="Викладач 14" sheetId="77" r:id="rId6"/>
    <sheet name="Викладач 20" sheetId="76" r:id="rId7"/>
    <sheet name="Викладач 21" sheetId="18" r:id="rId8"/>
    <sheet name="Викладач 4" sheetId="70" r:id="rId9"/>
    <sheet name="Викладач 39" sheetId="64" r:id="rId10"/>
    <sheet name="Викладач 35" sheetId="71" r:id="rId11"/>
  </sheets>
  <definedNames>
    <definedName name="_xlnm.Print_Area" localSheetId="4">'Викладач 10'!$A$1:$T$27</definedName>
    <definedName name="_xlnm.Print_Area" localSheetId="1">'Викладач 12'!$A$1:$T$28</definedName>
    <definedName name="_xlnm.Print_Area" localSheetId="5">'Викладач 14'!$A$1:$T$44</definedName>
    <definedName name="_xlnm.Print_Area" localSheetId="3">'Викладач 2'!$A$1:$T$32</definedName>
    <definedName name="_xlnm.Print_Area" localSheetId="6">'Викладач 20'!$A$1:$T$38</definedName>
    <definedName name="_xlnm.Print_Area" localSheetId="7">'Викладач 21'!$A$1:$T$38</definedName>
    <definedName name="_xlnm.Print_Area" localSheetId="2">'Викладач 38'!$A$1:$T$36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75" l="1"/>
  <c r="T28" i="76" l="1"/>
  <c r="F3" i="67" l="1"/>
  <c r="G3" i="67"/>
  <c r="F4" i="67"/>
  <c r="G4" i="67"/>
  <c r="F5" i="67"/>
  <c r="G5" i="67"/>
  <c r="F6" i="67"/>
  <c r="G6" i="67"/>
  <c r="T32" i="70" s="1"/>
  <c r="C3" i="67"/>
  <c r="D3" i="67"/>
  <c r="C4" i="67"/>
  <c r="D4" i="67"/>
  <c r="C5" i="67"/>
  <c r="D5" i="67"/>
  <c r="C6" i="67"/>
  <c r="D6" i="67"/>
  <c r="C2" i="67"/>
  <c r="J21" i="77" l="1"/>
  <c r="T30" i="30" l="1"/>
  <c r="J42" i="77"/>
  <c r="J22" i="77"/>
  <c r="T19" i="64" l="1"/>
  <c r="T20" i="64"/>
  <c r="M24" i="30" l="1"/>
  <c r="J12" i="30"/>
  <c r="T41" i="18" l="1"/>
  <c r="T18" i="64" l="1"/>
  <c r="T40" i="18" l="1"/>
  <c r="M32" i="18" l="1"/>
  <c r="T29" i="30" l="1"/>
  <c r="M17" i="76" l="1"/>
  <c r="M11" i="7" l="1"/>
  <c r="T8" i="18" l="1"/>
  <c r="T9" i="18"/>
  <c r="T10" i="18"/>
  <c r="T12" i="18"/>
  <c r="T13" i="18"/>
  <c r="T30" i="76"/>
  <c r="T18" i="77"/>
  <c r="T36" i="77" l="1"/>
  <c r="T39" i="77"/>
  <c r="T34" i="77"/>
  <c r="T35" i="77"/>
  <c r="T29" i="9" l="1"/>
  <c r="T30" i="9"/>
  <c r="T31" i="9"/>
  <c r="T32" i="9"/>
  <c r="T9" i="9"/>
  <c r="T10" i="9"/>
  <c r="T11" i="9"/>
  <c r="T12" i="9"/>
  <c r="T13" i="9"/>
  <c r="S43" i="77" l="1"/>
  <c r="R43" i="77"/>
  <c r="Q43" i="77"/>
  <c r="P43" i="77"/>
  <c r="O43" i="77"/>
  <c r="N43" i="77"/>
  <c r="L43" i="77"/>
  <c r="K43" i="77"/>
  <c r="J43" i="77"/>
  <c r="I43" i="77"/>
  <c r="H43" i="77"/>
  <c r="G43" i="77"/>
  <c r="F43" i="77"/>
  <c r="E43" i="77"/>
  <c r="T42" i="77"/>
  <c r="M41" i="77"/>
  <c r="T41" i="77" s="1"/>
  <c r="M40" i="77"/>
  <c r="T33" i="77"/>
  <c r="T32" i="77"/>
  <c r="T31" i="77"/>
  <c r="T30" i="77"/>
  <c r="T29" i="77"/>
  <c r="T28" i="77"/>
  <c r="T27" i="77"/>
  <c r="T26" i="77"/>
  <c r="O25" i="77"/>
  <c r="S23" i="77"/>
  <c r="R23" i="77"/>
  <c r="Q23" i="77"/>
  <c r="P23" i="77"/>
  <c r="O23" i="77"/>
  <c r="N23" i="77"/>
  <c r="L23" i="77"/>
  <c r="K23" i="77"/>
  <c r="J23" i="77"/>
  <c r="I23" i="77"/>
  <c r="H23" i="77"/>
  <c r="G23" i="77"/>
  <c r="F23" i="77"/>
  <c r="E23" i="77"/>
  <c r="T22" i="77"/>
  <c r="T21" i="77"/>
  <c r="M20" i="77"/>
  <c r="T20" i="77" s="1"/>
  <c r="T19" i="77"/>
  <c r="T17" i="77"/>
  <c r="T16" i="77"/>
  <c r="T15" i="77"/>
  <c r="T14" i="77"/>
  <c r="T13" i="77"/>
  <c r="T12" i="77"/>
  <c r="T11" i="77"/>
  <c r="T10" i="77"/>
  <c r="T9" i="77"/>
  <c r="T8" i="77"/>
  <c r="T7" i="77"/>
  <c r="N5" i="77"/>
  <c r="M43" i="77" l="1"/>
  <c r="E44" i="77"/>
  <c r="G44" i="77"/>
  <c r="I44" i="77"/>
  <c r="K44" i="77"/>
  <c r="N44" i="77"/>
  <c r="P44" i="77"/>
  <c r="R44" i="77"/>
  <c r="F44" i="77"/>
  <c r="H44" i="77"/>
  <c r="J44" i="77"/>
  <c r="L44" i="77"/>
  <c r="O44" i="77"/>
  <c r="Q44" i="77"/>
  <c r="S44" i="77"/>
  <c r="T23" i="77"/>
  <c r="M23" i="77"/>
  <c r="M44" i="77" s="1"/>
  <c r="T40" i="77"/>
  <c r="T43" i="77" s="1"/>
  <c r="T30" i="7"/>
  <c r="T44" i="77" l="1"/>
  <c r="U44" i="77" s="1"/>
  <c r="J19" i="18" l="1"/>
  <c r="M34" i="18"/>
  <c r="J35" i="18"/>
  <c r="J20" i="18"/>
  <c r="T14" i="9" l="1"/>
  <c r="M17" i="18" l="1"/>
  <c r="D2" i="67"/>
  <c r="F27" i="7" l="1"/>
  <c r="G27" i="7"/>
  <c r="H27" i="7"/>
  <c r="I27" i="7"/>
  <c r="J27" i="7"/>
  <c r="K27" i="7"/>
  <c r="L27" i="7"/>
  <c r="N27" i="7"/>
  <c r="O27" i="7"/>
  <c r="P27" i="7"/>
  <c r="Q27" i="7"/>
  <c r="R27" i="7"/>
  <c r="S27" i="7"/>
  <c r="T18" i="7"/>
  <c r="T19" i="7"/>
  <c r="T20" i="7"/>
  <c r="T21" i="7"/>
  <c r="T22" i="7"/>
  <c r="T23" i="7"/>
  <c r="T24" i="7"/>
  <c r="T26" i="7"/>
  <c r="M25" i="7"/>
  <c r="T25" i="7" s="1"/>
  <c r="T7" i="7"/>
  <c r="T8" i="7"/>
  <c r="J12" i="7"/>
  <c r="M27" i="7" l="1"/>
  <c r="T38" i="9"/>
  <c r="T25" i="9"/>
  <c r="T26" i="9"/>
  <c r="C26" i="70"/>
  <c r="C23" i="64"/>
  <c r="T26" i="18"/>
  <c r="F37" i="18"/>
  <c r="G37" i="18"/>
  <c r="H37" i="18"/>
  <c r="I37" i="18"/>
  <c r="J37" i="18"/>
  <c r="K37" i="18"/>
  <c r="L37" i="18"/>
  <c r="N37" i="18"/>
  <c r="O37" i="18"/>
  <c r="P37" i="18"/>
  <c r="Q37" i="18"/>
  <c r="R37" i="18"/>
  <c r="S37" i="18"/>
  <c r="F21" i="18"/>
  <c r="G21" i="18"/>
  <c r="H21" i="18"/>
  <c r="I21" i="18"/>
  <c r="K21" i="18"/>
  <c r="L21" i="18"/>
  <c r="M21" i="18"/>
  <c r="N21" i="18"/>
  <c r="O21" i="18"/>
  <c r="P21" i="18"/>
  <c r="Q21" i="18"/>
  <c r="R21" i="18"/>
  <c r="S21" i="18"/>
  <c r="T19" i="76"/>
  <c r="T8" i="76"/>
  <c r="T7" i="76"/>
  <c r="S37" i="76"/>
  <c r="R37" i="76"/>
  <c r="Q37" i="76"/>
  <c r="P37" i="76"/>
  <c r="N37" i="76"/>
  <c r="L37" i="76"/>
  <c r="K37" i="76"/>
  <c r="J37" i="76"/>
  <c r="I37" i="76"/>
  <c r="H37" i="76"/>
  <c r="G37" i="76"/>
  <c r="F37" i="76"/>
  <c r="E37" i="76"/>
  <c r="T36" i="76"/>
  <c r="T34" i="76"/>
  <c r="T33" i="76"/>
  <c r="T31" i="76"/>
  <c r="T29" i="76"/>
  <c r="O37" i="76"/>
  <c r="T27" i="76"/>
  <c r="T26" i="76"/>
  <c r="T25" i="76"/>
  <c r="T24" i="76"/>
  <c r="S21" i="76"/>
  <c r="R21" i="76"/>
  <c r="Q21" i="76"/>
  <c r="P21" i="76"/>
  <c r="O21" i="76"/>
  <c r="N21" i="76"/>
  <c r="M21" i="76"/>
  <c r="L21" i="76"/>
  <c r="K21" i="76"/>
  <c r="J21" i="76"/>
  <c r="I21" i="76"/>
  <c r="H21" i="76"/>
  <c r="G21" i="76"/>
  <c r="F21" i="76"/>
  <c r="E21" i="76"/>
  <c r="T20" i="76"/>
  <c r="T18" i="76"/>
  <c r="T17" i="76"/>
  <c r="T16" i="76"/>
  <c r="T15" i="76"/>
  <c r="T14" i="76"/>
  <c r="T13" i="76"/>
  <c r="T12" i="76"/>
  <c r="T11" i="76"/>
  <c r="T10" i="76"/>
  <c r="T9" i="76"/>
  <c r="N5" i="76"/>
  <c r="J21" i="18"/>
  <c r="J38" i="18" s="1"/>
  <c r="M37" i="18"/>
  <c r="S31" i="75"/>
  <c r="R31" i="75"/>
  <c r="Q31" i="75"/>
  <c r="P31" i="75"/>
  <c r="O31" i="75"/>
  <c r="N31" i="75"/>
  <c r="M31" i="75"/>
  <c r="L31" i="75"/>
  <c r="K31" i="75"/>
  <c r="J31" i="75"/>
  <c r="I31" i="75"/>
  <c r="H31" i="75"/>
  <c r="G31" i="75"/>
  <c r="F31" i="75"/>
  <c r="E31" i="75"/>
  <c r="T30" i="75"/>
  <c r="T29" i="75"/>
  <c r="T28" i="75"/>
  <c r="T27" i="75"/>
  <c r="T25" i="75"/>
  <c r="T23" i="75"/>
  <c r="T22" i="75"/>
  <c r="T21" i="75"/>
  <c r="T20" i="75"/>
  <c r="T19" i="75"/>
  <c r="S16" i="75"/>
  <c r="R16" i="75"/>
  <c r="Q16" i="75"/>
  <c r="P16" i="75"/>
  <c r="O16" i="75"/>
  <c r="N16" i="75"/>
  <c r="M16" i="75"/>
  <c r="L16" i="75"/>
  <c r="K16" i="75"/>
  <c r="J16" i="75"/>
  <c r="I16" i="75"/>
  <c r="H16" i="75"/>
  <c r="G16" i="75"/>
  <c r="F16" i="75"/>
  <c r="E16" i="75"/>
  <c r="T15" i="75"/>
  <c r="T14" i="75"/>
  <c r="T13" i="75"/>
  <c r="T12" i="75"/>
  <c r="T11" i="75"/>
  <c r="T10" i="75"/>
  <c r="T9" i="75"/>
  <c r="T8" i="75"/>
  <c r="N5" i="75"/>
  <c r="U30" i="71"/>
  <c r="S26" i="71"/>
  <c r="R26" i="71"/>
  <c r="Q26" i="71"/>
  <c r="P26" i="71"/>
  <c r="O26" i="71"/>
  <c r="N26" i="71"/>
  <c r="L26" i="71"/>
  <c r="K26" i="71"/>
  <c r="I26" i="71"/>
  <c r="H26" i="71"/>
  <c r="G26" i="71"/>
  <c r="F26" i="71"/>
  <c r="E26" i="71"/>
  <c r="J26" i="71"/>
  <c r="T24" i="71"/>
  <c r="T23" i="71"/>
  <c r="T22" i="71"/>
  <c r="T21" i="71"/>
  <c r="T20" i="71"/>
  <c r="T19" i="71"/>
  <c r="T18" i="71"/>
  <c r="T17" i="71"/>
  <c r="T16" i="71"/>
  <c r="O15" i="71"/>
  <c r="S13" i="71"/>
  <c r="R13" i="71"/>
  <c r="Q13" i="71"/>
  <c r="P13" i="71"/>
  <c r="O13" i="71"/>
  <c r="O27" i="71" s="1"/>
  <c r="N13" i="71"/>
  <c r="M13" i="71"/>
  <c r="L13" i="71"/>
  <c r="K13" i="71"/>
  <c r="J13" i="71"/>
  <c r="I13" i="71"/>
  <c r="H13" i="71"/>
  <c r="G13" i="71"/>
  <c r="F13" i="71"/>
  <c r="E13" i="71"/>
  <c r="T12" i="71"/>
  <c r="T11" i="71"/>
  <c r="T10" i="71"/>
  <c r="T9" i="71"/>
  <c r="T8" i="71"/>
  <c r="T7" i="71"/>
  <c r="N5" i="71"/>
  <c r="G29" i="70"/>
  <c r="E29" i="70"/>
  <c r="T8" i="70"/>
  <c r="T9" i="70"/>
  <c r="T10" i="70"/>
  <c r="S29" i="70"/>
  <c r="R29" i="70"/>
  <c r="Q29" i="70"/>
  <c r="P29" i="70"/>
  <c r="O29" i="70"/>
  <c r="N29" i="70"/>
  <c r="L29" i="70"/>
  <c r="K29" i="70"/>
  <c r="I29" i="70"/>
  <c r="H29" i="70"/>
  <c r="F29" i="70"/>
  <c r="J29" i="70"/>
  <c r="T27" i="70"/>
  <c r="T26" i="70"/>
  <c r="T25" i="70"/>
  <c r="T24" i="70"/>
  <c r="T23" i="70"/>
  <c r="T22" i="70"/>
  <c r="T21" i="70"/>
  <c r="T20" i="70"/>
  <c r="O18" i="70"/>
  <c r="S16" i="70"/>
  <c r="R16" i="70"/>
  <c r="Q16" i="70"/>
  <c r="P16" i="70"/>
  <c r="O16" i="70"/>
  <c r="N16" i="70"/>
  <c r="M16" i="70"/>
  <c r="L16" i="70"/>
  <c r="L30" i="70" s="1"/>
  <c r="K16" i="70"/>
  <c r="I16" i="70"/>
  <c r="H16" i="70"/>
  <c r="G16" i="70"/>
  <c r="F16" i="70"/>
  <c r="E16" i="70"/>
  <c r="T15" i="70"/>
  <c r="T14" i="70"/>
  <c r="T12" i="70"/>
  <c r="T11" i="70"/>
  <c r="N6" i="70"/>
  <c r="T20" i="30"/>
  <c r="T21" i="64"/>
  <c r="T11" i="30"/>
  <c r="F25" i="64"/>
  <c r="G25" i="64"/>
  <c r="H25" i="64"/>
  <c r="I25" i="64"/>
  <c r="K25" i="64"/>
  <c r="L25" i="64"/>
  <c r="N25" i="64"/>
  <c r="O25" i="64"/>
  <c r="P25" i="64"/>
  <c r="Q25" i="64"/>
  <c r="R25" i="64"/>
  <c r="S25" i="64"/>
  <c r="F13" i="64"/>
  <c r="G13" i="64"/>
  <c r="H13" i="64"/>
  <c r="I13" i="64"/>
  <c r="K13" i="64"/>
  <c r="L13" i="64"/>
  <c r="M13" i="64"/>
  <c r="N13" i="64"/>
  <c r="O13" i="64"/>
  <c r="P13" i="64"/>
  <c r="Q13" i="64"/>
  <c r="R13" i="64"/>
  <c r="S13" i="64"/>
  <c r="F26" i="30"/>
  <c r="G26" i="30"/>
  <c r="H26" i="30"/>
  <c r="I26" i="30"/>
  <c r="K26" i="30"/>
  <c r="L26" i="30"/>
  <c r="N26" i="30"/>
  <c r="O26" i="30"/>
  <c r="P26" i="30"/>
  <c r="Q26" i="30"/>
  <c r="R26" i="30"/>
  <c r="S26" i="30"/>
  <c r="F14" i="30"/>
  <c r="H14" i="30"/>
  <c r="I14" i="30"/>
  <c r="K14" i="30"/>
  <c r="L14" i="30"/>
  <c r="M14" i="30"/>
  <c r="N14" i="30"/>
  <c r="O14" i="30"/>
  <c r="P14" i="30"/>
  <c r="P27" i="30" s="1"/>
  <c r="Q14" i="30"/>
  <c r="R14" i="30"/>
  <c r="S14" i="30"/>
  <c r="T24" i="18"/>
  <c r="T25" i="18"/>
  <c r="T27" i="18"/>
  <c r="T28" i="18"/>
  <c r="T29" i="18"/>
  <c r="T30" i="18"/>
  <c r="T31" i="18"/>
  <c r="T32" i="18"/>
  <c r="T34" i="18"/>
  <c r="T36" i="18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23" i="9"/>
  <c r="T24" i="9"/>
  <c r="T27" i="9"/>
  <c r="T28" i="9"/>
  <c r="T33" i="9"/>
  <c r="T34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8" i="9"/>
  <c r="T15" i="9"/>
  <c r="T16" i="9"/>
  <c r="T17" i="9"/>
  <c r="T18" i="9"/>
  <c r="F14" i="7"/>
  <c r="G14" i="7"/>
  <c r="G28" i="7" s="1"/>
  <c r="H14" i="7"/>
  <c r="I14" i="7"/>
  <c r="K14" i="7"/>
  <c r="L14" i="7"/>
  <c r="N14" i="7"/>
  <c r="O14" i="7"/>
  <c r="P14" i="7"/>
  <c r="P28" i="7" s="1"/>
  <c r="Q14" i="7"/>
  <c r="R14" i="7"/>
  <c r="R28" i="7" s="1"/>
  <c r="S14" i="7"/>
  <c r="T9" i="7"/>
  <c r="E37" i="18"/>
  <c r="G2" i="67"/>
  <c r="F2" i="67"/>
  <c r="T18" i="30"/>
  <c r="T15" i="18"/>
  <c r="T16" i="18"/>
  <c r="T16" i="64"/>
  <c r="E25" i="64"/>
  <c r="J25" i="64"/>
  <c r="M25" i="64"/>
  <c r="T22" i="64"/>
  <c r="T17" i="64"/>
  <c r="O15" i="64"/>
  <c r="E13" i="64"/>
  <c r="T12" i="64"/>
  <c r="J13" i="64"/>
  <c r="T10" i="64"/>
  <c r="T9" i="64"/>
  <c r="T8" i="64"/>
  <c r="T7" i="64"/>
  <c r="N5" i="64"/>
  <c r="T17" i="30"/>
  <c r="T19" i="30"/>
  <c r="T6" i="30"/>
  <c r="T17" i="18"/>
  <c r="E26" i="30"/>
  <c r="J26" i="30"/>
  <c r="M26" i="30"/>
  <c r="T23" i="30"/>
  <c r="T22" i="30"/>
  <c r="T21" i="30"/>
  <c r="O16" i="30"/>
  <c r="E14" i="30"/>
  <c r="T13" i="30"/>
  <c r="T10" i="30"/>
  <c r="T9" i="30"/>
  <c r="T8" i="30"/>
  <c r="T7" i="30"/>
  <c r="O23" i="18"/>
  <c r="E21" i="18"/>
  <c r="T20" i="18"/>
  <c r="T14" i="18"/>
  <c r="T11" i="18"/>
  <c r="N5" i="18"/>
  <c r="E35" i="9"/>
  <c r="T22" i="9"/>
  <c r="O21" i="9"/>
  <c r="E19" i="9"/>
  <c r="N5" i="9"/>
  <c r="E27" i="7"/>
  <c r="T17" i="7"/>
  <c r="T27" i="7" s="1"/>
  <c r="O16" i="7"/>
  <c r="E14" i="7"/>
  <c r="T13" i="7"/>
  <c r="T12" i="7"/>
  <c r="N5" i="7"/>
  <c r="T19" i="18"/>
  <c r="T7" i="9"/>
  <c r="T11" i="64"/>
  <c r="J14" i="7"/>
  <c r="T10" i="7"/>
  <c r="T35" i="18"/>
  <c r="M14" i="7"/>
  <c r="T11" i="7"/>
  <c r="T33" i="18"/>
  <c r="G14" i="30"/>
  <c r="T25" i="30"/>
  <c r="T24" i="30"/>
  <c r="J14" i="30"/>
  <c r="T12" i="30"/>
  <c r="T18" i="18"/>
  <c r="M29" i="70"/>
  <c r="T28" i="70"/>
  <c r="O38" i="18"/>
  <c r="M26" i="71"/>
  <c r="M27" i="71" s="1"/>
  <c r="T25" i="71"/>
  <c r="T19" i="70"/>
  <c r="T13" i="70"/>
  <c r="T23" i="64"/>
  <c r="J16" i="70"/>
  <c r="T24" i="64"/>
  <c r="M37" i="76"/>
  <c r="T35" i="76"/>
  <c r="Q27" i="30"/>
  <c r="F28" i="7"/>
  <c r="O28" i="7" l="1"/>
  <c r="G38" i="76"/>
  <c r="O38" i="76"/>
  <c r="S38" i="76"/>
  <c r="N28" i="7"/>
  <c r="Q27" i="71"/>
  <c r="E30" i="70"/>
  <c r="E27" i="30"/>
  <c r="R30" i="70"/>
  <c r="K27" i="71"/>
  <c r="I27" i="30"/>
  <c r="P38" i="76"/>
  <c r="H26" i="64"/>
  <c r="G27" i="71"/>
  <c r="E27" i="71"/>
  <c r="I27" i="71"/>
  <c r="H32" i="75"/>
  <c r="L32" i="75"/>
  <c r="P32" i="75"/>
  <c r="F32" i="75"/>
  <c r="J32" i="75"/>
  <c r="N32" i="75"/>
  <c r="R32" i="75"/>
  <c r="M26" i="64"/>
  <c r="R26" i="64"/>
  <c r="G30" i="70"/>
  <c r="L27" i="71"/>
  <c r="F38" i="76"/>
  <c r="J38" i="76"/>
  <c r="N30" i="70"/>
  <c r="Q38" i="76"/>
  <c r="L27" i="30"/>
  <c r="K26" i="64"/>
  <c r="I30" i="70"/>
  <c r="T26" i="30"/>
  <c r="S27" i="71"/>
  <c r="H38" i="76"/>
  <c r="J26" i="64"/>
  <c r="G27" i="30"/>
  <c r="U21" i="18"/>
  <c r="Q30" i="70"/>
  <c r="M38" i="18"/>
  <c r="S27" i="30"/>
  <c r="O27" i="30"/>
  <c r="M38" i="76"/>
  <c r="O30" i="70"/>
  <c r="S30" i="70"/>
  <c r="P27" i="71"/>
  <c r="T13" i="64"/>
  <c r="K28" i="7"/>
  <c r="K38" i="76"/>
  <c r="N26" i="64"/>
  <c r="E32" i="75"/>
  <c r="I32" i="75"/>
  <c r="M32" i="75"/>
  <c r="Q32" i="75"/>
  <c r="G32" i="75"/>
  <c r="K32" i="75"/>
  <c r="S32" i="75"/>
  <c r="E38" i="76"/>
  <c r="N38" i="76"/>
  <c r="S26" i="64"/>
  <c r="F27" i="71"/>
  <c r="N27" i="71"/>
  <c r="O26" i="64"/>
  <c r="I26" i="64"/>
  <c r="H27" i="71"/>
  <c r="K30" i="70"/>
  <c r="P30" i="70"/>
  <c r="T37" i="76"/>
  <c r="L26" i="64"/>
  <c r="R38" i="76"/>
  <c r="Q38" i="18"/>
  <c r="H38" i="18"/>
  <c r="J30" i="70"/>
  <c r="P26" i="64"/>
  <c r="Q26" i="64"/>
  <c r="G26" i="64"/>
  <c r="F27" i="30"/>
  <c r="K27" i="30"/>
  <c r="T34" i="75"/>
  <c r="L28" i="7"/>
  <c r="Q28" i="7"/>
  <c r="T26" i="71"/>
  <c r="U17" i="9"/>
  <c r="T25" i="64"/>
  <c r="M30" i="70"/>
  <c r="O32" i="75"/>
  <c r="T29" i="70"/>
  <c r="T14" i="7"/>
  <c r="R38" i="18"/>
  <c r="K36" i="9"/>
  <c r="J36" i="9"/>
  <c r="R36" i="9"/>
  <c r="N36" i="9"/>
  <c r="L36" i="9"/>
  <c r="E36" i="9"/>
  <c r="F38" i="18"/>
  <c r="K38" i="18"/>
  <c r="S28" i="7"/>
  <c r="T16" i="70"/>
  <c r="E28" i="7"/>
  <c r="R27" i="30"/>
  <c r="N27" i="30"/>
  <c r="T31" i="75"/>
  <c r="G36" i="9"/>
  <c r="T19" i="9"/>
  <c r="O36" i="9"/>
  <c r="M36" i="9"/>
  <c r="T35" i="9"/>
  <c r="I36" i="9"/>
  <c r="F36" i="9"/>
  <c r="P36" i="9"/>
  <c r="M27" i="30"/>
  <c r="J27" i="30"/>
  <c r="H27" i="30"/>
  <c r="S36" i="9"/>
  <c r="M28" i="7"/>
  <c r="F26" i="64"/>
  <c r="T21" i="76"/>
  <c r="T38" i="76" s="1"/>
  <c r="U38" i="76" s="1"/>
  <c r="U26" i="30"/>
  <c r="T37" i="18"/>
  <c r="F30" i="70"/>
  <c r="T13" i="71"/>
  <c r="T16" i="75"/>
  <c r="I38" i="76"/>
  <c r="L38" i="18"/>
  <c r="I38" i="18"/>
  <c r="G38" i="18"/>
  <c r="U14" i="30"/>
  <c r="H30" i="70"/>
  <c r="I28" i="7"/>
  <c r="P38" i="18"/>
  <c r="U37" i="18"/>
  <c r="T21" i="18"/>
  <c r="S38" i="18"/>
  <c r="E26" i="64"/>
  <c r="E38" i="18"/>
  <c r="J28" i="7"/>
  <c r="Q36" i="9"/>
  <c r="N38" i="18"/>
  <c r="H28" i="7"/>
  <c r="H36" i="9"/>
  <c r="J27" i="71"/>
  <c r="R27" i="71"/>
  <c r="L38" i="76"/>
  <c r="T14" i="30"/>
  <c r="T26" i="64" l="1"/>
  <c r="T32" i="75"/>
  <c r="U32" i="75" s="1"/>
  <c r="T28" i="7"/>
  <c r="U30" i="7" s="1"/>
  <c r="T30" i="70"/>
  <c r="T27" i="71"/>
  <c r="U29" i="71" s="1"/>
  <c r="U32" i="70"/>
  <c r="T36" i="9"/>
  <c r="T38" i="18"/>
  <c r="U28" i="64"/>
  <c r="T27" i="30"/>
  <c r="U38" i="9" l="1"/>
  <c r="U40" i="18"/>
  <c r="U38" i="18"/>
  <c r="U29" i="30"/>
</calcChain>
</file>

<file path=xl/comments1.xml><?xml version="1.0" encoding="utf-8"?>
<comments xmlns="http://schemas.openxmlformats.org/spreadsheetml/2006/main">
  <authors>
    <author/>
  </authors>
  <commentList>
    <comment ref="A10" authorId="0" shapeId="0">
      <text>
        <r>
          <rPr>
            <b/>
            <sz val="8"/>
            <color indexed="63"/>
            <rFont val="Tahoma"/>
            <family val="2"/>
            <charset val="204"/>
          </rPr>
          <t xml:space="preserve">Olya:
</t>
        </r>
        <r>
          <rPr>
            <sz val="8"/>
            <color indexed="63"/>
            <rFont val="Tahoma"/>
            <family val="2"/>
            <charset val="204"/>
          </rPr>
          <t>Всего 4, 1 магистр курсовую не делает (31б)</t>
        </r>
      </text>
    </comment>
  </commentList>
</comments>
</file>

<file path=xl/sharedStrings.xml><?xml version="1.0" encoding="utf-8"?>
<sst xmlns="http://schemas.openxmlformats.org/spreadsheetml/2006/main" count="574" uniqueCount="146">
  <si>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</si>
  <si>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</si>
  <si>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</si>
  <si>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</si>
  <si>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</si>
  <si>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</si>
  <si>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</si>
  <si>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</si>
  <si>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</si>
  <si>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ПЛАН УЧЕБНОЙ НАГРУЗКИ ПРЕПОДАВАТЕЛЯ</t>
  </si>
  <si>
    <t>Кафедра ПИИТУ на</t>
  </si>
  <si>
    <t>2020/2021</t>
  </si>
  <si>
    <t>Дисциплина</t>
  </si>
  <si>
    <t>Кількість студентів</t>
  </si>
  <si>
    <t>Группа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</si>
  <si>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</si>
  <si>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</si>
  <si>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</si>
  <si>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</si>
  <si>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</si>
  <si>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</si>
  <si>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</si>
  <si>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</si>
  <si>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</si>
  <si>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</si>
  <si>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</si>
  <si>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</si>
  <si>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</si>
  <si>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</si>
  <si>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</si>
  <si>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</si>
  <si>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Теорія прийняття рішень</t>
  </si>
  <si>
    <t>аспірант</t>
  </si>
  <si>
    <t>докторант</t>
  </si>
  <si>
    <t>магістр науковий</t>
  </si>
  <si>
    <t>магістр професійний</t>
  </si>
  <si>
    <t>Бакалавр</t>
  </si>
  <si>
    <t>курсовые</t>
  </si>
  <si>
    <t>Всего за осень</t>
  </si>
  <si>
    <t>весна</t>
  </si>
  <si>
    <t>30/22/10</t>
  </si>
  <si>
    <t>Моделі та методи підтримки прийняття рішень</t>
  </si>
  <si>
    <t>Всего за весну</t>
  </si>
  <si>
    <t>Общий ИТОГ</t>
  </si>
  <si>
    <t>КН-417аб</t>
  </si>
  <si>
    <t>КН-217абв, КН-217іа</t>
  </si>
  <si>
    <t>РУКОВОДСТВО</t>
  </si>
  <si>
    <t>Курсовые 5 курс</t>
  </si>
  <si>
    <t>Курсовые</t>
  </si>
  <si>
    <t>осень</t>
  </si>
  <si>
    <t>Основи теорії ймовірності</t>
  </si>
  <si>
    <t>КН-219абв, КН-219іб, КН-220с</t>
  </si>
  <si>
    <t>здобувач</t>
  </si>
  <si>
    <t>магістр</t>
  </si>
  <si>
    <t>специалист</t>
  </si>
  <si>
    <t>бакалавр</t>
  </si>
  <si>
    <t>курсові роботи 5 курс</t>
  </si>
  <si>
    <t>Основи теорії математичної статистики</t>
  </si>
  <si>
    <t>КЕРІВНИЦТВО</t>
  </si>
  <si>
    <t>Моделі і методи м'яких обчислень</t>
  </si>
  <si>
    <t>КН-418, КН-718</t>
  </si>
  <si>
    <t>Вступ до нейронних мереж (дисципліна вибору 02)</t>
  </si>
  <si>
    <t>КН-418, КН-718, КН-218в, КН-218ів</t>
  </si>
  <si>
    <t>Переддипломна практика</t>
  </si>
  <si>
    <t>40/30/25</t>
  </si>
  <si>
    <t>Чисельні методи</t>
  </si>
  <si>
    <t>Додаткові розділи методів дослідження операцій</t>
  </si>
  <si>
    <t>Внутр. рецензування</t>
  </si>
  <si>
    <t>Основи програмування Python (дисципліна вибору 02)</t>
  </si>
  <si>
    <t>КН-219б, КН-219іб, КН-220с</t>
  </si>
  <si>
    <t>Поглиблений курс програмування Python (дисципліна вибору 02)</t>
  </si>
  <si>
    <t>КН-218в, КН-218ів</t>
  </si>
  <si>
    <t>Грін-комп'ютінг</t>
  </si>
  <si>
    <t>КН-218абв, КН-218ів</t>
  </si>
  <si>
    <t>1,25</t>
  </si>
  <si>
    <t>КН-420аб, КН-720</t>
  </si>
  <si>
    <t>Об'єктно-орієнтоване програмування (частина 1)</t>
  </si>
  <si>
    <t>Об'єктно-орієнтоване програмування (частина 2)</t>
  </si>
  <si>
    <t>осінь</t>
  </si>
  <si>
    <t>Комп'ютерна математика (частина 2)</t>
  </si>
  <si>
    <t>КН-219ів.е</t>
  </si>
  <si>
    <t>Алгоритми та структури даних</t>
  </si>
  <si>
    <t>Комп'ютерна математика (частина 1)</t>
  </si>
  <si>
    <t>КН-220абв</t>
  </si>
  <si>
    <t>`</t>
  </si>
  <si>
    <t>Основи теорії алгоритмів</t>
  </si>
  <si>
    <t>КН-220ае, КН-220іа.е, КН-220іб.е, КН-220ів.е, КН-420іа.е, КН-219diа.е, КН-419di.e</t>
  </si>
  <si>
    <t>КН-220ае, КН-220іа.е, КН-420іа.е</t>
  </si>
  <si>
    <t>Дослідження операцій</t>
  </si>
  <si>
    <t>КН-219ае, КН-220се, КН-219іа.е, КН-219іб.е, КН-219ів.е, КН-219diа.е, КН-419di.e</t>
  </si>
  <si>
    <t>КН-219ае, КН-220се, КН-219іа.е, КН-219іб.е, КН-219diа.е, КН-419di.e</t>
  </si>
  <si>
    <t>Основи управління ІТ-проектами</t>
  </si>
  <si>
    <t>ПЛАН НАВЧАЛЬНОГО НАВАНТАЖЕННЯ ВИКЛАДАЧА</t>
  </si>
  <si>
    <t>Кафедра ПІІТУ</t>
  </si>
  <si>
    <t>2019/2020</t>
  </si>
  <si>
    <t>Всього за осінь</t>
  </si>
  <si>
    <t>КН-217г, КН-217іг.е</t>
  </si>
  <si>
    <t>Всього за весну</t>
  </si>
  <si>
    <t>ВСЬОГО</t>
  </si>
  <si>
    <t>Основи безпеки програм та даних</t>
  </si>
  <si>
    <t>Бази даних (частина 1)</t>
  </si>
  <si>
    <t>Практичний семінар з проектування програмного забезпечення</t>
  </si>
  <si>
    <t>КН-218г.е, КН-218іа.е,  КН-218іб.е</t>
  </si>
  <si>
    <t>магистр проф</t>
  </si>
  <si>
    <t>магистр</t>
  </si>
  <si>
    <t>Кафедра ПІІТУ на</t>
  </si>
  <si>
    <t>КН-М220ів.е,
КН-Н220е</t>
  </si>
  <si>
    <t>max</t>
  </si>
  <si>
    <t>Екзамен</t>
  </si>
  <si>
    <t>Науково-практичний семінар "Штучний інтелект" (ДВВ 3)</t>
  </si>
  <si>
    <t>Основи теорії м'яких обчислень</t>
  </si>
  <si>
    <t>5 баалавров Шматко</t>
  </si>
  <si>
    <t>Архітектура та проектування програмного забезпечення (частина 1)</t>
  </si>
  <si>
    <t>КН-218а</t>
  </si>
  <si>
    <t>Поглиблений курс програмування  Java (Частина 1) (дисципліна вибору 01)</t>
  </si>
  <si>
    <t>КН-218аб</t>
  </si>
  <si>
    <t>Розробка Web-додатків на основі Java  (дисципліна вибору 01)</t>
  </si>
  <si>
    <t>КН-218г.е,  КН-218іб.е</t>
  </si>
  <si>
    <t>Архітектура та проектування програмного забезпечення (частина 2)</t>
  </si>
  <si>
    <t>Поглиблений курс програмування  Java (Частина 2) (дисципліна вибору 01)</t>
  </si>
  <si>
    <t>Розробка додатків на основі фреймворку Spring (дисципліна вибору 01)</t>
  </si>
  <si>
    <t>КН-218г.е, КН-218іб.е</t>
  </si>
  <si>
    <t>Керівництво</t>
  </si>
  <si>
    <t>магистр наук</t>
  </si>
  <si>
    <t>Основи інженерії програмного забезпечення</t>
  </si>
  <si>
    <t>КН-220іб.е, КН-220ів.е</t>
  </si>
  <si>
    <t>Фреймворки Python (дисципліна вибору 02)</t>
  </si>
  <si>
    <t>Обробка даних  Python (дисциплина вибору 02)</t>
  </si>
  <si>
    <t>магістр проф.</t>
  </si>
  <si>
    <t>КН-219в</t>
  </si>
  <si>
    <t>Практичний семінар з математичних методів в інженерії програмного забезпечення</t>
  </si>
  <si>
    <t>КН-218б</t>
  </si>
  <si>
    <t>КН-218іа.е</t>
  </si>
  <si>
    <t>КН-219ае, КН-220се, КН-219іа.е</t>
  </si>
  <si>
    <t>КН-219іб.е, КН-219ів.е, КН-219diа.е, КН-419di.e</t>
  </si>
  <si>
    <t>КН-219ае, КН-220се, КН-219іа.е, КН-219іб.е</t>
  </si>
  <si>
    <t>Викладач 12</t>
  </si>
  <si>
    <t>Викладач 38</t>
  </si>
  <si>
    <t>Викладач 2</t>
  </si>
  <si>
    <t>Викладач 10</t>
  </si>
  <si>
    <t>Викладач 14</t>
  </si>
  <si>
    <t>Викладач 20</t>
  </si>
  <si>
    <t>Викладач 21</t>
  </si>
  <si>
    <t>Викладач 4</t>
  </si>
  <si>
    <t>Викладач 39</t>
  </si>
  <si>
    <t>Викладач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</si>
</sst>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-* #,##0.00_р_._-;\-* #,##0.00_р_._-;_-* \-??_р_._-;_-@_-"/>
    <numFmt numFmtId="169" formatCode="_-* #,##0_р_._-;\-* #,##0_р_._-;_-* \-??_р_._-;_-@_-"/>
    <numFmt numFmtId="170" formatCode="0.0"/>
  </numFmts>
  <fonts count="19">
    <font>
      <sz val="11"/>
      <color indexed="63"/>
      <name val="Calibri"/>
      <family val="2"/>
      <charset val="204"/>
    </font>
    <font>
      <b/>
      <sz val="8"/>
      <color indexed="63"/>
      <name val="Tahoma"/>
      <family val="2"/>
      <charset val="204"/>
    </font>
    <font>
      <sz val="8"/>
      <color indexed="63"/>
      <name val="Tahoma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indexed="63"/>
      <name val="Calibri"/>
      <family val="2"/>
      <charset val="204"/>
    </font>
    <font>
      <sz val="14"/>
      <color indexed="63"/>
      <name val="Times New Roman"/>
      <family val="1"/>
      <charset val="204"/>
    </font>
    <font>
      <sz val="14"/>
      <color indexed="48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206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2060"/>
      <name val="Times New Roman"/>
      <family val="1"/>
      <charset val="204"/>
    </font>
    <font>
      <sz val="10"/>
      <color indexed="6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165" fontId="6" fillId="0" borderId="0" applyBorder="0" applyProtection="0"/>
  </cellStyleXfs>
  <cellXfs count="446">
    <xf numFmtId="0" fontId="0" fillId="0" borderId="0" xfId="0"/>
    <xf numFmtId="49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/>
    <xf numFmtId="0" fontId="7" fillId="0" borderId="0" xfId="0" applyFont="1" applyFill="1"/>
    <xf numFmtId="49" fontId="7" fillId="0" borderId="1" xfId="0" applyNumberFormat="1" applyFont="1" applyFill="1" applyBorder="1" applyAlignment="1">
      <alignment horizontal="left" vertical="center" wrapText="1"/>
    </xf>
    <xf numFmtId="170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70" fontId="8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169" fontId="7" fillId="0" borderId="1" xfId="3" applyNumberFormat="1" applyFont="1" applyFill="1" applyBorder="1" applyAlignment="1" applyProtection="1">
      <alignment horizontal="right"/>
    </xf>
    <xf numFmtId="0" fontId="7" fillId="0" borderId="2" xfId="0" applyFon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69" fontId="4" fillId="0" borderId="1" xfId="3" applyNumberFormat="1" applyFont="1" applyFill="1" applyBorder="1" applyAlignment="1" applyProtection="1">
      <alignment horizontal="right"/>
    </xf>
    <xf numFmtId="1" fontId="4" fillId="0" borderId="19" xfId="0" applyNumberFormat="1" applyFont="1" applyFill="1" applyBorder="1" applyAlignment="1">
      <alignment horizontal="right"/>
    </xf>
    <xf numFmtId="0" fontId="4" fillId="0" borderId="20" xfId="0" applyFont="1" applyFill="1" applyBorder="1" applyAlignment="1">
      <alignment horizontal="right"/>
    </xf>
    <xf numFmtId="1" fontId="4" fillId="0" borderId="20" xfId="0" applyNumberFormat="1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1" fontId="5" fillId="0" borderId="8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1" fontId="5" fillId="0" borderId="2" xfId="0" applyNumberFormat="1" applyFont="1" applyFill="1" applyBorder="1" applyAlignment="1">
      <alignment horizontal="right"/>
    </xf>
    <xf numFmtId="0" fontId="4" fillId="0" borderId="1" xfId="0" applyFont="1" applyFill="1" applyBorder="1"/>
    <xf numFmtId="1" fontId="4" fillId="0" borderId="1" xfId="0" applyNumberFormat="1" applyFont="1" applyFill="1" applyBorder="1"/>
    <xf numFmtId="1" fontId="4" fillId="0" borderId="14" xfId="0" applyNumberFormat="1" applyFont="1" applyFill="1" applyBorder="1"/>
    <xf numFmtId="1" fontId="4" fillId="0" borderId="14" xfId="0" applyNumberFormat="1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" fontId="5" fillId="0" borderId="9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center" vertical="center"/>
    </xf>
    <xf numFmtId="17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right" vertical="center"/>
    </xf>
    <xf numFmtId="0" fontId="4" fillId="0" borderId="0" xfId="0" applyFont="1" applyFill="1"/>
    <xf numFmtId="0" fontId="7" fillId="0" borderId="20" xfId="0" applyFont="1" applyFill="1" applyBorder="1" applyAlignment="1">
      <alignment horizontal="center" vertical="center"/>
    </xf>
    <xf numFmtId="49" fontId="4" fillId="0" borderId="20" xfId="0" applyNumberFormat="1" applyFont="1" applyFill="1" applyBorder="1" applyAlignment="1">
      <alignment horizontal="center" vertical="center" textRotation="90" wrapText="1"/>
    </xf>
    <xf numFmtId="1" fontId="4" fillId="0" borderId="20" xfId="0" applyNumberFormat="1" applyFont="1" applyFill="1" applyBorder="1" applyAlignment="1">
      <alignment horizontal="center" vertical="center" textRotation="90" wrapText="1"/>
    </xf>
    <xf numFmtId="0" fontId="7" fillId="0" borderId="7" xfId="0" applyFont="1" applyFill="1" applyBorder="1" applyAlignment="1"/>
    <xf numFmtId="0" fontId="7" fillId="0" borderId="8" xfId="0" applyFont="1" applyFill="1" applyBorder="1"/>
    <xf numFmtId="165" fontId="7" fillId="0" borderId="8" xfId="3" applyFont="1" applyFill="1" applyBorder="1" applyAlignment="1" applyProtection="1"/>
    <xf numFmtId="2" fontId="7" fillId="0" borderId="8" xfId="0" applyNumberFormat="1" applyFont="1" applyFill="1" applyBorder="1"/>
    <xf numFmtId="14" fontId="7" fillId="0" borderId="8" xfId="0" applyNumberFormat="1" applyFont="1" applyFill="1" applyBorder="1"/>
    <xf numFmtId="0" fontId="7" fillId="0" borderId="13" xfId="0" applyFont="1" applyFill="1" applyBorder="1"/>
    <xf numFmtId="1" fontId="7" fillId="0" borderId="14" xfId="0" applyNumberFormat="1" applyFont="1" applyFill="1" applyBorder="1" applyAlignment="1">
      <alignment horizontal="right"/>
    </xf>
    <xf numFmtId="49" fontId="7" fillId="0" borderId="24" xfId="0" applyNumberFormat="1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0" fontId="7" fillId="0" borderId="24" xfId="0" applyFont="1" applyFill="1" applyBorder="1"/>
    <xf numFmtId="0" fontId="7" fillId="0" borderId="1" xfId="0" applyFont="1" applyFill="1" applyBorder="1"/>
    <xf numFmtId="0" fontId="7" fillId="0" borderId="24" xfId="0" applyFont="1" applyFill="1" applyBorder="1" applyAlignment="1">
      <alignment horizontal="right"/>
    </xf>
    <xf numFmtId="0" fontId="9" fillId="0" borderId="24" xfId="0" applyFont="1" applyFill="1" applyBorder="1"/>
    <xf numFmtId="0" fontId="7" fillId="0" borderId="3" xfId="0" applyFont="1" applyFill="1" applyBorder="1" applyAlignment="1">
      <alignment horizontal="right"/>
    </xf>
    <xf numFmtId="0" fontId="7" fillId="0" borderId="2" xfId="0" applyFont="1" applyFill="1" applyBorder="1"/>
    <xf numFmtId="1" fontId="7" fillId="0" borderId="28" xfId="0" applyNumberFormat="1" applyFont="1" applyFill="1" applyBorder="1" applyAlignment="1">
      <alignment horizontal="right"/>
    </xf>
    <xf numFmtId="0" fontId="9" fillId="0" borderId="4" xfId="0" applyFont="1" applyFill="1" applyBorder="1"/>
    <xf numFmtId="1" fontId="7" fillId="0" borderId="0" xfId="0" applyNumberFormat="1" applyFont="1" applyFill="1"/>
    <xf numFmtId="0" fontId="7" fillId="0" borderId="3" xfId="0" applyFont="1" applyFill="1" applyBorder="1" applyAlignment="1">
      <alignment horizontal="left"/>
    </xf>
    <xf numFmtId="165" fontId="7" fillId="0" borderId="2" xfId="3" applyFont="1" applyFill="1" applyBorder="1" applyAlignment="1" applyProtection="1"/>
    <xf numFmtId="2" fontId="7" fillId="0" borderId="2" xfId="0" applyNumberFormat="1" applyFont="1" applyFill="1" applyBorder="1"/>
    <xf numFmtId="1" fontId="7" fillId="0" borderId="2" xfId="0" applyNumberFormat="1" applyFont="1" applyFill="1" applyBorder="1"/>
    <xf numFmtId="1" fontId="7" fillId="0" borderId="28" xfId="0" applyNumberFormat="1" applyFont="1" applyFill="1" applyBorder="1"/>
    <xf numFmtId="0" fontId="4" fillId="0" borderId="24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right"/>
    </xf>
    <xf numFmtId="0" fontId="7" fillId="0" borderId="20" xfId="0" applyFont="1" applyFill="1" applyBorder="1"/>
    <xf numFmtId="0" fontId="4" fillId="0" borderId="5" xfId="0" applyFont="1" applyFill="1" applyBorder="1"/>
    <xf numFmtId="0" fontId="5" fillId="0" borderId="6" xfId="0" applyFont="1" applyFill="1" applyBorder="1"/>
    <xf numFmtId="0" fontId="4" fillId="0" borderId="6" xfId="0" applyFont="1" applyFill="1" applyBorder="1"/>
    <xf numFmtId="0" fontId="4" fillId="0" borderId="37" xfId="0" applyFont="1" applyFill="1" applyBorder="1"/>
    <xf numFmtId="49" fontId="4" fillId="0" borderId="8" xfId="0" applyNumberFormat="1" applyFont="1" applyFill="1" applyBorder="1" applyAlignment="1">
      <alignment horizontal="center" vertical="center" textRotation="90" wrapText="1"/>
    </xf>
    <xf numFmtId="1" fontId="4" fillId="0" borderId="13" xfId="0" applyNumberFormat="1" applyFont="1" applyFill="1" applyBorder="1" applyAlignment="1">
      <alignment horizontal="center" vertical="center" textRotation="90" wrapText="1"/>
    </xf>
    <xf numFmtId="0" fontId="4" fillId="0" borderId="20" xfId="0" applyFont="1" applyFill="1" applyBorder="1"/>
    <xf numFmtId="49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/>
    </xf>
    <xf numFmtId="49" fontId="4" fillId="0" borderId="21" xfId="0" applyNumberFormat="1" applyFont="1" applyFill="1" applyBorder="1" applyAlignment="1">
      <alignment vertical="center" wrapText="1"/>
    </xf>
    <xf numFmtId="0" fontId="5" fillId="0" borderId="24" xfId="0" applyFont="1" applyFill="1" applyBorder="1"/>
    <xf numFmtId="0" fontId="4" fillId="0" borderId="24" xfId="0" applyFont="1" applyFill="1" applyBorder="1" applyAlignment="1">
      <alignment horizontal="right"/>
    </xf>
    <xf numFmtId="0" fontId="5" fillId="0" borderId="10" xfId="0" applyFont="1" applyFill="1" applyBorder="1"/>
    <xf numFmtId="1" fontId="5" fillId="0" borderId="11" xfId="0" applyNumberFormat="1" applyFont="1" applyFill="1" applyBorder="1" applyAlignment="1">
      <alignment horizontal="right"/>
    </xf>
    <xf numFmtId="1" fontId="4" fillId="0" borderId="0" xfId="0" applyNumberFormat="1" applyFont="1" applyFill="1"/>
    <xf numFmtId="0" fontId="4" fillId="0" borderId="15" xfId="0" applyFont="1" applyFill="1" applyBorder="1" applyAlignment="1"/>
    <xf numFmtId="0" fontId="4" fillId="0" borderId="16" xfId="0" applyFont="1" applyFill="1" applyBorder="1"/>
    <xf numFmtId="165" fontId="4" fillId="0" borderId="16" xfId="3" applyFont="1" applyFill="1" applyBorder="1" applyAlignment="1" applyProtection="1"/>
    <xf numFmtId="2" fontId="4" fillId="0" borderId="16" xfId="0" applyNumberFormat="1" applyFont="1" applyFill="1" applyBorder="1"/>
    <xf numFmtId="1" fontId="4" fillId="0" borderId="16" xfId="0" applyNumberFormat="1" applyFont="1" applyFill="1" applyBorder="1"/>
    <xf numFmtId="1" fontId="4" fillId="0" borderId="26" xfId="0" applyNumberFormat="1" applyFont="1" applyFill="1" applyBorder="1"/>
    <xf numFmtId="0" fontId="4" fillId="0" borderId="1" xfId="0" applyFont="1" applyFill="1" applyBorder="1" applyAlignment="1">
      <alignment horizontal="right" vertical="top"/>
    </xf>
    <xf numFmtId="1" fontId="4" fillId="0" borderId="1" xfId="0" applyNumberFormat="1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right"/>
    </xf>
    <xf numFmtId="0" fontId="4" fillId="0" borderId="2" xfId="0" applyFont="1" applyFill="1" applyBorder="1"/>
    <xf numFmtId="1" fontId="4" fillId="0" borderId="28" xfId="0" applyNumberFormat="1" applyFont="1" applyFill="1" applyBorder="1" applyAlignment="1">
      <alignment horizontal="right"/>
    </xf>
    <xf numFmtId="0" fontId="5" fillId="0" borderId="4" xfId="0" applyFont="1" applyFill="1" applyBorder="1"/>
    <xf numFmtId="0" fontId="4" fillId="0" borderId="9" xfId="0" applyFont="1" applyFill="1" applyBorder="1"/>
    <xf numFmtId="0" fontId="5" fillId="0" borderId="9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textRotation="90" wrapText="1"/>
    </xf>
    <xf numFmtId="1" fontId="4" fillId="0" borderId="1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" fontId="10" fillId="0" borderId="1" xfId="0" applyNumberFormat="1" applyFont="1" applyFill="1" applyBorder="1" applyAlignment="1">
      <alignment horizontal="center" vertical="center"/>
    </xf>
    <xf numFmtId="0" fontId="5" fillId="0" borderId="11" xfId="0" applyFont="1" applyFill="1" applyBorder="1"/>
    <xf numFmtId="0" fontId="5" fillId="0" borderId="9" xfId="0" applyFont="1" applyFill="1" applyBorder="1"/>
    <xf numFmtId="1" fontId="5" fillId="0" borderId="9" xfId="0" applyNumberFormat="1" applyFont="1" applyFill="1" applyBorder="1"/>
    <xf numFmtId="49" fontId="4" fillId="0" borderId="24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/>
    </xf>
    <xf numFmtId="49" fontId="4" fillId="0" borderId="24" xfId="0" applyNumberFormat="1" applyFont="1" applyFill="1" applyBorder="1" applyAlignment="1">
      <alignment horizontal="right" wrapText="1"/>
    </xf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right" vertical="center"/>
    </xf>
    <xf numFmtId="169" fontId="4" fillId="0" borderId="1" xfId="3" applyNumberFormat="1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4" fillId="0" borderId="8" xfId="0" applyFont="1" applyFill="1" applyBorder="1"/>
    <xf numFmtId="1" fontId="4" fillId="0" borderId="2" xfId="0" applyNumberFormat="1" applyFont="1" applyFill="1" applyBorder="1"/>
    <xf numFmtId="1" fontId="4" fillId="0" borderId="28" xfId="0" applyNumberFormat="1" applyFont="1" applyFill="1" applyBorder="1"/>
    <xf numFmtId="0" fontId="4" fillId="0" borderId="10" xfId="0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 textRotation="90" wrapText="1"/>
    </xf>
    <xf numFmtId="1" fontId="4" fillId="0" borderId="12" xfId="0" applyNumberFormat="1" applyFont="1" applyFill="1" applyBorder="1" applyAlignment="1">
      <alignment horizontal="center" vertical="center" textRotation="90" wrapText="1"/>
    </xf>
    <xf numFmtId="0" fontId="4" fillId="0" borderId="13" xfId="0" applyFont="1" applyFill="1" applyBorder="1"/>
    <xf numFmtId="0" fontId="4" fillId="0" borderId="7" xfId="0" applyFont="1" applyFill="1" applyBorder="1" applyAlignment="1"/>
    <xf numFmtId="165" fontId="4" fillId="0" borderId="8" xfId="3" applyFont="1" applyFill="1" applyBorder="1" applyAlignment="1" applyProtection="1"/>
    <xf numFmtId="2" fontId="4" fillId="0" borderId="8" xfId="0" applyNumberFormat="1" applyFont="1" applyFill="1" applyBorder="1"/>
    <xf numFmtId="0" fontId="4" fillId="0" borderId="23" xfId="0" applyFont="1" applyFill="1" applyBorder="1" applyAlignment="1"/>
    <xf numFmtId="0" fontId="4" fillId="0" borderId="22" xfId="0" applyFont="1" applyFill="1" applyBorder="1"/>
    <xf numFmtId="165" fontId="4" fillId="0" borderId="22" xfId="3" applyFont="1" applyFill="1" applyBorder="1" applyAlignment="1" applyProtection="1"/>
    <xf numFmtId="2" fontId="4" fillId="0" borderId="22" xfId="0" applyNumberFormat="1" applyFont="1" applyFill="1" applyBorder="1"/>
    <xf numFmtId="14" fontId="4" fillId="0" borderId="22" xfId="0" applyNumberFormat="1" applyFont="1" applyFill="1" applyBorder="1"/>
    <xf numFmtId="0" fontId="4" fillId="0" borderId="27" xfId="0" applyFont="1" applyFill="1" applyBorder="1"/>
    <xf numFmtId="169" fontId="4" fillId="0" borderId="1" xfId="3" applyNumberFormat="1" applyFont="1" applyFill="1" applyBorder="1" applyAlignment="1" applyProtection="1">
      <alignment horizontal="right" vertical="top"/>
    </xf>
    <xf numFmtId="49" fontId="4" fillId="0" borderId="21" xfId="0" applyNumberFormat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center" vertical="top"/>
    </xf>
    <xf numFmtId="0" fontId="4" fillId="0" borderId="23" xfId="0" applyFont="1" applyFill="1" applyBorder="1" applyAlignment="1">
      <alignment vertical="top"/>
    </xf>
    <xf numFmtId="0" fontId="4" fillId="0" borderId="22" xfId="0" applyFont="1" applyFill="1" applyBorder="1" applyAlignment="1">
      <alignment horizontal="center" vertical="top"/>
    </xf>
    <xf numFmtId="165" fontId="4" fillId="0" borderId="22" xfId="3" applyFont="1" applyFill="1" applyBorder="1" applyAlignment="1" applyProtection="1">
      <alignment horizontal="center" vertical="top"/>
    </xf>
    <xf numFmtId="2" fontId="4" fillId="0" borderId="22" xfId="0" applyNumberFormat="1" applyFont="1" applyFill="1" applyBorder="1" applyAlignment="1">
      <alignment horizontal="center" vertical="top"/>
    </xf>
    <xf numFmtId="14" fontId="4" fillId="0" borderId="22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right" vertical="top"/>
    </xf>
    <xf numFmtId="0" fontId="4" fillId="0" borderId="24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center" vertical="top"/>
    </xf>
    <xf numFmtId="0" fontId="4" fillId="0" borderId="36" xfId="0" applyFont="1" applyFill="1" applyBorder="1" applyAlignment="1">
      <alignment horizontal="right" vertical="top"/>
    </xf>
    <xf numFmtId="0" fontId="4" fillId="0" borderId="20" xfId="0" applyFont="1" applyFill="1" applyBorder="1" applyAlignment="1">
      <alignment horizontal="center" vertical="top"/>
    </xf>
    <xf numFmtId="0" fontId="4" fillId="0" borderId="20" xfId="0" applyFont="1" applyFill="1" applyBorder="1" applyAlignment="1">
      <alignment horizontal="right" vertical="top"/>
    </xf>
    <xf numFmtId="1" fontId="4" fillId="0" borderId="20" xfId="0" applyNumberFormat="1" applyFont="1" applyFill="1" applyBorder="1" applyAlignment="1">
      <alignment horizontal="right" vertical="top"/>
    </xf>
    <xf numFmtId="0" fontId="5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right" vertical="top"/>
    </xf>
    <xf numFmtId="1" fontId="5" fillId="0" borderId="11" xfId="0" applyNumberFormat="1" applyFont="1" applyFill="1" applyBorder="1" applyAlignment="1">
      <alignment horizontal="right" vertical="top"/>
    </xf>
    <xf numFmtId="0" fontId="4" fillId="0" borderId="15" xfId="0" applyFont="1" applyFill="1" applyBorder="1" applyAlignment="1">
      <alignment vertical="top"/>
    </xf>
    <xf numFmtId="0" fontId="4" fillId="0" borderId="16" xfId="0" applyFont="1" applyFill="1" applyBorder="1" applyAlignment="1">
      <alignment horizontal="center" vertical="top"/>
    </xf>
    <xf numFmtId="165" fontId="4" fillId="0" borderId="16" xfId="3" applyFont="1" applyFill="1" applyBorder="1" applyAlignment="1" applyProtection="1">
      <alignment horizontal="center" vertical="top"/>
    </xf>
    <xf numFmtId="2" fontId="4" fillId="0" borderId="16" xfId="0" applyNumberFormat="1" applyFont="1" applyFill="1" applyBorder="1" applyAlignment="1">
      <alignment horizontal="center" vertical="top"/>
    </xf>
    <xf numFmtId="1" fontId="4" fillId="0" borderId="16" xfId="0" applyNumberFormat="1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right"/>
    </xf>
    <xf numFmtId="0" fontId="4" fillId="0" borderId="1" xfId="0" applyFont="1" applyFill="1" applyBorder="1" applyAlignment="1">
      <alignment vertical="center" wrapText="1"/>
    </xf>
    <xf numFmtId="0" fontId="5" fillId="0" borderId="23" xfId="0" applyFont="1" applyFill="1" applyBorder="1" applyAlignment="1"/>
    <xf numFmtId="0" fontId="5" fillId="0" borderId="22" xfId="0" applyFont="1" applyFill="1" applyBorder="1" applyAlignment="1">
      <alignment horizontal="center"/>
    </xf>
    <xf numFmtId="165" fontId="5" fillId="0" borderId="22" xfId="3" applyFont="1" applyFill="1" applyBorder="1" applyAlignment="1" applyProtection="1">
      <alignment horizontal="center"/>
    </xf>
    <xf numFmtId="2" fontId="5" fillId="0" borderId="22" xfId="0" applyNumberFormat="1" applyFont="1" applyFill="1" applyBorder="1" applyAlignment="1">
      <alignment horizontal="center"/>
    </xf>
    <xf numFmtId="14" fontId="5" fillId="0" borderId="22" xfId="0" applyNumberFormat="1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49" fontId="4" fillId="0" borderId="34" xfId="0" applyNumberFormat="1" applyFont="1" applyFill="1" applyBorder="1" applyAlignment="1">
      <alignment horizontal="left" vertical="center" wrapText="1"/>
    </xf>
    <xf numFmtId="49" fontId="4" fillId="0" borderId="19" xfId="0" applyNumberFormat="1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169" fontId="4" fillId="0" borderId="19" xfId="3" applyNumberFormat="1" applyFont="1" applyFill="1" applyBorder="1" applyAlignment="1" applyProtection="1">
      <alignment horizontal="center" vertical="center"/>
    </xf>
    <xf numFmtId="1" fontId="4" fillId="0" borderId="19" xfId="0" applyNumberFormat="1" applyFont="1" applyFill="1" applyBorder="1" applyAlignment="1">
      <alignment horizontal="center" vertical="center"/>
    </xf>
    <xf numFmtId="1" fontId="4" fillId="0" borderId="35" xfId="0" applyNumberFormat="1" applyFont="1" applyFill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right" vertical="center"/>
    </xf>
    <xf numFmtId="0" fontId="4" fillId="0" borderId="19" xfId="0" applyFont="1" applyFill="1" applyBorder="1" applyAlignment="1">
      <alignment horizontal="right"/>
    </xf>
    <xf numFmtId="0" fontId="4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right" vertical="center"/>
    </xf>
    <xf numFmtId="1" fontId="4" fillId="0" borderId="20" xfId="0" applyNumberFormat="1" applyFont="1" applyFill="1" applyBorder="1" applyAlignment="1">
      <alignment horizontal="right" vertical="center"/>
    </xf>
    <xf numFmtId="1" fontId="4" fillId="0" borderId="29" xfId="0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right" vertical="center"/>
    </xf>
    <xf numFmtId="1" fontId="5" fillId="0" borderId="11" xfId="0" applyNumberFormat="1" applyFont="1" applyFill="1" applyBorder="1" applyAlignment="1">
      <alignment horizontal="right" vertical="center"/>
    </xf>
    <xf numFmtId="1" fontId="4" fillId="0" borderId="0" xfId="0" applyNumberFormat="1" applyFont="1" applyFill="1" applyAlignment="1">
      <alignment vertical="center"/>
    </xf>
    <xf numFmtId="0" fontId="5" fillId="0" borderId="34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center" vertical="center"/>
    </xf>
    <xf numFmtId="165" fontId="5" fillId="0" borderId="19" xfId="3" applyFont="1" applyFill="1" applyBorder="1" applyAlignment="1" applyProtection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/>
    </xf>
    <xf numFmtId="1" fontId="5" fillId="0" borderId="3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4" fillId="0" borderId="30" xfId="0" applyNumberFormat="1" applyFont="1" applyFill="1" applyBorder="1"/>
    <xf numFmtId="0" fontId="4" fillId="0" borderId="36" xfId="0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1" fontId="4" fillId="0" borderId="2" xfId="0" applyNumberFormat="1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7" fillId="0" borderId="5" xfId="0" applyFont="1" applyFill="1" applyBorder="1"/>
    <xf numFmtId="0" fontId="9" fillId="0" borderId="6" xfId="0" applyFont="1" applyFill="1" applyBorder="1"/>
    <xf numFmtId="0" fontId="7" fillId="0" borderId="6" xfId="0" applyFont="1" applyFill="1" applyBorder="1"/>
    <xf numFmtId="0" fontId="7" fillId="0" borderId="37" xfId="0" applyFont="1" applyFill="1" applyBorder="1"/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right"/>
    </xf>
    <xf numFmtId="1" fontId="7" fillId="0" borderId="29" xfId="0" applyNumberFormat="1" applyFont="1" applyFill="1" applyBorder="1" applyAlignment="1">
      <alignment horizontal="right"/>
    </xf>
    <xf numFmtId="0" fontId="9" fillId="0" borderId="10" xfId="0" applyFont="1" applyFill="1" applyBorder="1"/>
    <xf numFmtId="0" fontId="9" fillId="0" borderId="11" xfId="0" applyFont="1" applyFill="1" applyBorder="1"/>
    <xf numFmtId="0" fontId="9" fillId="0" borderId="1" xfId="0" applyFont="1" applyFill="1" applyBorder="1"/>
    <xf numFmtId="0" fontId="9" fillId="0" borderId="9" xfId="0" applyFont="1" applyFill="1" applyBorder="1"/>
    <xf numFmtId="0" fontId="9" fillId="0" borderId="4" xfId="0" applyFont="1" applyFill="1" applyBorder="1" applyAlignment="1">
      <alignment horizontal="right"/>
    </xf>
    <xf numFmtId="0" fontId="4" fillId="0" borderId="0" xfId="0" applyFont="1" applyFill="1" applyBorder="1"/>
    <xf numFmtId="0" fontId="7" fillId="0" borderId="0" xfId="0" applyFont="1" applyFill="1" applyBorder="1"/>
    <xf numFmtId="1" fontId="4" fillId="0" borderId="1" xfId="0" applyNumberFormat="1" applyFont="1" applyFill="1" applyBorder="1" applyAlignment="1">
      <alignment vertical="center"/>
    </xf>
    <xf numFmtId="1" fontId="4" fillId="0" borderId="26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right" vertical="center"/>
    </xf>
    <xf numFmtId="1" fontId="7" fillId="0" borderId="20" xfId="0" applyNumberFormat="1" applyFont="1" applyFill="1" applyBorder="1" applyAlignment="1">
      <alignment horizontal="right"/>
    </xf>
    <xf numFmtId="0" fontId="9" fillId="0" borderId="11" xfId="0" applyFont="1" applyFill="1" applyBorder="1" applyAlignment="1">
      <alignment horizontal="left"/>
    </xf>
    <xf numFmtId="1" fontId="9" fillId="0" borderId="11" xfId="0" applyNumberFormat="1" applyFont="1" applyFill="1" applyBorder="1"/>
    <xf numFmtId="0" fontId="5" fillId="0" borderId="0" xfId="0" applyFont="1" applyFill="1" applyBorder="1"/>
    <xf numFmtId="14" fontId="4" fillId="0" borderId="8" xfId="0" applyNumberFormat="1" applyFont="1" applyFill="1" applyBorder="1"/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textRotation="90" wrapText="1"/>
    </xf>
    <xf numFmtId="49" fontId="4" fillId="0" borderId="16" xfId="0" applyNumberFormat="1" applyFont="1" applyFill="1" applyBorder="1" applyAlignment="1">
      <alignment horizontal="center" vertical="center" textRotation="90" wrapText="1"/>
    </xf>
    <xf numFmtId="1" fontId="4" fillId="0" borderId="26" xfId="0" applyNumberFormat="1" applyFont="1" applyFill="1" applyBorder="1" applyAlignment="1">
      <alignment horizontal="center" vertical="center" textRotation="90" wrapText="1"/>
    </xf>
    <xf numFmtId="169" fontId="7" fillId="0" borderId="1" xfId="3" applyNumberFormat="1" applyFont="1" applyFill="1" applyBorder="1" applyAlignment="1" applyProtection="1"/>
    <xf numFmtId="1" fontId="7" fillId="0" borderId="1" xfId="0" applyNumberFormat="1" applyFont="1" applyFill="1" applyBorder="1"/>
    <xf numFmtId="49" fontId="13" fillId="0" borderId="1" xfId="0" applyNumberFormat="1" applyFont="1" applyFill="1" applyBorder="1" applyAlignment="1">
      <alignment horizontal="left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1" fontId="7" fillId="0" borderId="14" xfId="0" applyNumberFormat="1" applyFont="1" applyFill="1" applyBorder="1"/>
    <xf numFmtId="49" fontId="7" fillId="0" borderId="24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left"/>
    </xf>
    <xf numFmtId="0" fontId="9" fillId="0" borderId="24" xfId="0" applyFont="1" applyFill="1" applyBorder="1" applyAlignment="1">
      <alignment horizontal="left"/>
    </xf>
    <xf numFmtId="169" fontId="7" fillId="0" borderId="20" xfId="3" applyNumberFormat="1" applyFont="1" applyFill="1" applyBorder="1" applyAlignment="1" applyProtection="1">
      <alignment horizontal="right"/>
    </xf>
    <xf numFmtId="0" fontId="9" fillId="0" borderId="10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" fontId="9" fillId="0" borderId="9" xfId="0" applyNumberFormat="1" applyFont="1" applyFill="1" applyBorder="1"/>
    <xf numFmtId="1" fontId="13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right" vertical="center"/>
    </xf>
    <xf numFmtId="0" fontId="7" fillId="0" borderId="14" xfId="0" applyFont="1" applyFill="1" applyBorder="1"/>
    <xf numFmtId="0" fontId="9" fillId="0" borderId="0" xfId="0" applyFont="1" applyFill="1"/>
    <xf numFmtId="0" fontId="7" fillId="0" borderId="0" xfId="0" applyFont="1" applyFill="1" applyAlignment="1">
      <alignment horizontal="right"/>
    </xf>
    <xf numFmtId="4" fontId="9" fillId="0" borderId="0" xfId="0" applyNumberFormat="1" applyFont="1" applyFill="1"/>
    <xf numFmtId="4" fontId="7" fillId="0" borderId="0" xfId="0" applyNumberFormat="1" applyFont="1" applyFill="1"/>
    <xf numFmtId="3" fontId="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/>
    <xf numFmtId="1" fontId="7" fillId="0" borderId="1" xfId="0" applyNumberFormat="1" applyFont="1" applyFill="1" applyBorder="1" applyAlignment="1"/>
    <xf numFmtId="0" fontId="7" fillId="0" borderId="24" xfId="0" applyFont="1" applyFill="1" applyBorder="1" applyAlignment="1">
      <alignment horizontal="right" vertical="center"/>
    </xf>
    <xf numFmtId="0" fontId="9" fillId="0" borderId="3" xfId="0" applyFont="1" applyFill="1" applyBorder="1"/>
    <xf numFmtId="1" fontId="10" fillId="0" borderId="0" xfId="0" applyNumberFormat="1" applyFont="1" applyFill="1"/>
    <xf numFmtId="0" fontId="5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7" fillId="0" borderId="36" xfId="0" applyFont="1" applyFill="1" applyBorder="1" applyAlignment="1"/>
    <xf numFmtId="0" fontId="7" fillId="0" borderId="20" xfId="0" applyFont="1" applyFill="1" applyBorder="1" applyAlignment="1">
      <alignment horizontal="center"/>
    </xf>
    <xf numFmtId="165" fontId="7" fillId="0" borderId="20" xfId="3" applyFont="1" applyFill="1" applyBorder="1" applyAlignment="1" applyProtection="1">
      <alignment horizontal="center"/>
    </xf>
    <xf numFmtId="2" fontId="7" fillId="0" borderId="20" xfId="0" applyNumberFormat="1" applyFont="1" applyFill="1" applyBorder="1" applyAlignment="1">
      <alignment horizontal="center"/>
    </xf>
    <xf numFmtId="14" fontId="7" fillId="0" borderId="20" xfId="0" applyNumberFormat="1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169" fontId="7" fillId="0" borderId="1" xfId="3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Alignment="1">
      <alignment vertical="center"/>
    </xf>
    <xf numFmtId="0" fontId="7" fillId="0" borderId="23" xfId="0" applyFont="1" applyFill="1" applyBorder="1" applyAlignment="1">
      <alignment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1" fontId="7" fillId="0" borderId="8" xfId="0" applyNumberFormat="1" applyFont="1" applyFill="1" applyBorder="1" applyAlignment="1">
      <alignment horizontal="right" vertical="center"/>
    </xf>
    <xf numFmtId="1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20" xfId="0" applyFont="1" applyFill="1" applyBorder="1" applyAlignment="1"/>
    <xf numFmtId="0" fontId="7" fillId="0" borderId="3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right" vertical="center"/>
    </xf>
    <xf numFmtId="1" fontId="9" fillId="0" borderId="0" xfId="0" applyNumberFormat="1" applyFont="1" applyFill="1"/>
    <xf numFmtId="1" fontId="14" fillId="0" borderId="1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right"/>
    </xf>
    <xf numFmtId="169" fontId="7" fillId="0" borderId="1" xfId="3" applyNumberFormat="1" applyFont="1" applyFill="1" applyBorder="1" applyAlignment="1" applyProtection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9" fillId="0" borderId="34" xfId="0" applyFont="1" applyFill="1" applyBorder="1" applyAlignment="1"/>
    <xf numFmtId="0" fontId="9" fillId="0" borderId="19" xfId="0" applyFont="1" applyFill="1" applyBorder="1" applyAlignment="1">
      <alignment horizontal="center" vertical="center"/>
    </xf>
    <xf numFmtId="165" fontId="9" fillId="0" borderId="19" xfId="3" applyFont="1" applyFill="1" applyBorder="1" applyAlignment="1" applyProtection="1">
      <alignment horizontal="center" vertical="center"/>
    </xf>
    <xf numFmtId="2" fontId="9" fillId="0" borderId="19" xfId="0" applyNumberFormat="1" applyFont="1" applyFill="1" applyBorder="1" applyAlignment="1">
      <alignment horizontal="center" vertical="center"/>
    </xf>
    <xf numFmtId="14" fontId="9" fillId="0" borderId="19" xfId="0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1" fontId="7" fillId="0" borderId="13" xfId="0" applyNumberFormat="1" applyFont="1" applyFill="1" applyBorder="1" applyAlignment="1">
      <alignment horizontal="right" vertical="center"/>
    </xf>
    <xf numFmtId="1" fontId="7" fillId="0" borderId="14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169" fontId="7" fillId="0" borderId="2" xfId="3" applyNumberFormat="1" applyFont="1" applyFill="1" applyBorder="1" applyAlignment="1" applyProtection="1">
      <alignment horizontal="right" vertical="center"/>
    </xf>
    <xf numFmtId="1" fontId="7" fillId="0" borderId="2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1" fontId="9" fillId="0" borderId="9" xfId="0" applyNumberFormat="1" applyFont="1" applyFill="1" applyBorder="1" applyAlignment="1">
      <alignment horizontal="right" vertical="center"/>
    </xf>
    <xf numFmtId="0" fontId="9" fillId="0" borderId="7" xfId="0" applyFont="1" applyFill="1" applyBorder="1" applyAlignment="1"/>
    <xf numFmtId="0" fontId="9" fillId="0" borderId="8" xfId="0" applyFont="1" applyFill="1" applyBorder="1" applyAlignment="1">
      <alignment horizontal="center" vertical="center"/>
    </xf>
    <xf numFmtId="165" fontId="9" fillId="0" borderId="8" xfId="3" applyFont="1" applyFill="1" applyBorder="1" applyAlignment="1" applyProtection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1" fontId="9" fillId="0" borderId="8" xfId="0" applyNumberFormat="1" applyFont="1" applyFill="1" applyBorder="1" applyAlignment="1">
      <alignment horizontal="center" vertical="center"/>
    </xf>
    <xf numFmtId="1" fontId="9" fillId="0" borderId="13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" fontId="9" fillId="0" borderId="1" xfId="0" applyNumberFormat="1" applyFont="1" applyFill="1" applyBorder="1" applyAlignment="1">
      <alignment horizontal="right" vertical="center"/>
    </xf>
    <xf numFmtId="0" fontId="9" fillId="0" borderId="24" xfId="0" applyFont="1" applyFill="1" applyBorder="1" applyAlignment="1"/>
    <xf numFmtId="0" fontId="9" fillId="0" borderId="1" xfId="0" applyFont="1" applyFill="1" applyBorder="1" applyAlignment="1">
      <alignment horizontal="center" vertical="center"/>
    </xf>
    <xf numFmtId="165" fontId="9" fillId="0" borderId="1" xfId="3" applyFont="1" applyFill="1" applyBorder="1" applyAlignment="1" applyProtection="1">
      <alignment horizontal="right" vertical="center"/>
    </xf>
    <xf numFmtId="0" fontId="7" fillId="0" borderId="1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20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2" fontId="4" fillId="0" borderId="2" xfId="0" applyNumberFormat="1" applyFont="1" applyFill="1" applyBorder="1"/>
    <xf numFmtId="0" fontId="4" fillId="0" borderId="20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4" fillId="0" borderId="20" xfId="0" applyFont="1" applyFill="1" applyBorder="1" applyAlignment="1">
      <alignment horizontal="left" wrapText="1"/>
    </xf>
    <xf numFmtId="0" fontId="4" fillId="0" borderId="20" xfId="0" applyFont="1" applyFill="1" applyBorder="1" applyAlignment="1">
      <alignment wrapText="1"/>
    </xf>
    <xf numFmtId="165" fontId="4" fillId="0" borderId="2" xfId="3" applyFont="1" applyFill="1" applyBorder="1" applyAlignment="1" applyProtection="1"/>
    <xf numFmtId="0" fontId="5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165" fontId="7" fillId="0" borderId="20" xfId="3" applyFont="1" applyFill="1" applyBorder="1" applyAlignment="1" applyProtection="1"/>
    <xf numFmtId="2" fontId="7" fillId="0" borderId="20" xfId="0" applyNumberFormat="1" applyFont="1" applyFill="1" applyBorder="1"/>
    <xf numFmtId="14" fontId="7" fillId="0" borderId="20" xfId="0" applyNumberFormat="1" applyFont="1" applyFill="1" applyBorder="1"/>
    <xf numFmtId="0" fontId="7" fillId="0" borderId="29" xfId="0" applyFont="1" applyFill="1" applyBorder="1"/>
    <xf numFmtId="1" fontId="7" fillId="0" borderId="13" xfId="0" applyNumberFormat="1" applyFont="1" applyFill="1" applyBorder="1" applyAlignment="1">
      <alignment horizontal="right"/>
    </xf>
    <xf numFmtId="0" fontId="7" fillId="0" borderId="20" xfId="0" applyFont="1" applyFill="1" applyBorder="1" applyAlignment="1">
      <alignment horizontal="right" vertical="center"/>
    </xf>
    <xf numFmtId="1" fontId="7" fillId="0" borderId="20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/>
    </xf>
    <xf numFmtId="0" fontId="9" fillId="0" borderId="10" xfId="0" applyFont="1" applyFill="1" applyBorder="1" applyAlignment="1"/>
    <xf numFmtId="165" fontId="9" fillId="0" borderId="11" xfId="3" applyFont="1" applyFill="1" applyBorder="1" applyAlignment="1" applyProtection="1"/>
    <xf numFmtId="2" fontId="9" fillId="0" borderId="11" xfId="0" applyNumberFormat="1" applyFont="1" applyFill="1" applyBorder="1"/>
    <xf numFmtId="0" fontId="9" fillId="0" borderId="12" xfId="0" applyFont="1" applyFill="1" applyBorder="1"/>
    <xf numFmtId="0" fontId="7" fillId="0" borderId="19" xfId="0" applyFont="1" applyFill="1" applyBorder="1"/>
    <xf numFmtId="1" fontId="7" fillId="0" borderId="35" xfId="0" applyNumberFormat="1" applyFont="1" applyFill="1" applyBorder="1"/>
    <xf numFmtId="0" fontId="12" fillId="0" borderId="0" xfId="0" applyFont="1" applyFill="1"/>
    <xf numFmtId="1" fontId="5" fillId="0" borderId="25" xfId="0" applyNumberFormat="1" applyFont="1" applyFill="1" applyBorder="1"/>
    <xf numFmtId="0" fontId="4" fillId="0" borderId="3" xfId="0" applyFont="1" applyFill="1" applyBorder="1" applyAlignment="1">
      <alignment horizontal="righ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right" vertical="top"/>
    </xf>
    <xf numFmtId="1" fontId="4" fillId="0" borderId="2" xfId="0" applyNumberFormat="1" applyFont="1" applyFill="1" applyBorder="1" applyAlignment="1">
      <alignment horizontal="right" vertical="top"/>
    </xf>
    <xf numFmtId="0" fontId="5" fillId="0" borderId="4" xfId="0" applyFont="1" applyFill="1" applyBorder="1" applyAlignment="1">
      <alignment vertical="top"/>
    </xf>
    <xf numFmtId="0" fontId="5" fillId="0" borderId="9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right" vertical="top"/>
    </xf>
    <xf numFmtId="1" fontId="5" fillId="0" borderId="9" xfId="0" applyNumberFormat="1" applyFont="1" applyFill="1" applyBorder="1" applyAlignment="1">
      <alignment horizontal="right" vertical="top"/>
    </xf>
    <xf numFmtId="0" fontId="5" fillId="0" borderId="4" xfId="0" applyFont="1" applyFill="1" applyBorder="1" applyAlignment="1">
      <alignment horizontal="right" vertical="top"/>
    </xf>
    <xf numFmtId="1" fontId="13" fillId="5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4" fillId="0" borderId="37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4" fillId="0" borderId="2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9" fontId="15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49" fontId="15" fillId="0" borderId="1" xfId="0" applyNumberFormat="1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 wrapText="1"/>
    </xf>
    <xf numFmtId="1" fontId="15" fillId="6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left" vertical="center" wrapText="1"/>
    </xf>
    <xf numFmtId="1" fontId="16" fillId="6" borderId="1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49" fontId="15" fillId="7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/>
    </xf>
    <xf numFmtId="1" fontId="7" fillId="0" borderId="14" xfId="0" applyNumberFormat="1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 wrapText="1"/>
    </xf>
    <xf numFmtId="49" fontId="4" fillId="0" borderId="30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/>
    </xf>
    <xf numFmtId="0" fontId="9" fillId="0" borderId="20" xfId="0" applyFont="1" applyFill="1" applyBorder="1" applyAlignment="1">
      <alignment horizontal="center" vertical="center"/>
    </xf>
    <xf numFmtId="1" fontId="9" fillId="0" borderId="2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65" fontId="7" fillId="0" borderId="22" xfId="3" applyFont="1" applyFill="1" applyBorder="1" applyAlignment="1" applyProtection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7" fillId="0" borderId="22" xfId="0" applyNumberFormat="1" applyFont="1" applyFill="1" applyBorder="1" applyAlignment="1">
      <alignment horizontal="center" vertical="center"/>
    </xf>
    <xf numFmtId="1" fontId="7" fillId="0" borderId="27" xfId="0" applyNumberFormat="1" applyFont="1" applyFill="1" applyBorder="1" applyAlignment="1">
      <alignment horizontal="center" vertical="center"/>
    </xf>
    <xf numFmtId="1" fontId="7" fillId="0" borderId="20" xfId="0" applyNumberFormat="1" applyFont="1" applyFill="1" applyBorder="1" applyAlignment="1"/>
    <xf numFmtId="0" fontId="7" fillId="0" borderId="36" xfId="0" applyFont="1" applyFill="1" applyBorder="1"/>
    <xf numFmtId="49" fontId="7" fillId="0" borderId="20" xfId="0" applyNumberFormat="1" applyFont="1" applyFill="1" applyBorder="1" applyAlignment="1">
      <alignment horizontal="center" wrapText="1"/>
    </xf>
    <xf numFmtId="169" fontId="7" fillId="0" borderId="20" xfId="3" applyNumberFormat="1" applyFont="1" applyFill="1" applyBorder="1" applyAlignment="1" applyProtection="1"/>
    <xf numFmtId="0" fontId="5" fillId="0" borderId="9" xfId="0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vertical="center"/>
    </xf>
    <xf numFmtId="1" fontId="15" fillId="8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1" fontId="16" fillId="3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1" fontId="15" fillId="3" borderId="1" xfId="0" applyNumberFormat="1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6" fillId="7" borderId="1" xfId="0" applyNumberFormat="1" applyFont="1" applyFill="1" applyBorder="1" applyAlignment="1">
      <alignment horizontal="center" vertical="center"/>
    </xf>
    <xf numFmtId="170" fontId="15" fillId="0" borderId="1" xfId="0" applyNumberFormat="1" applyFont="1" applyFill="1" applyBorder="1" applyAlignment="1">
      <alignment horizontal="center" vertical="center"/>
    </xf>
    <xf numFmtId="49" fontId="15" fillId="0" borderId="21" xfId="0" applyNumberFormat="1" applyFont="1" applyFill="1" applyBorder="1" applyAlignment="1">
      <alignment horizontal="left" vertical="center" wrapText="1"/>
    </xf>
    <xf numFmtId="49" fontId="16" fillId="7" borderId="1" xfId="0" applyNumberFormat="1" applyFont="1" applyFill="1" applyBorder="1" applyAlignment="1">
      <alignment horizontal="left" vertical="center" wrapText="1"/>
    </xf>
    <xf numFmtId="49" fontId="15" fillId="0" borderId="21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9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8" fillId="0" borderId="0" xfId="0" applyFont="1"/>
  </cellXfs>
  <cellStyles count="4">
    <cellStyle name="Обычный" xfId="0" builtinId="0"/>
    <cellStyle name="Обычный 2" xfId="1"/>
    <cellStyle name="Обычный 3" xfId="2"/>
    <cellStyle name="Финансовый" xfId="3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86622" name="shapetype_202" hidden="1">
          <a:extLst>
            <a:ext uri="{FF2B5EF4-FFF2-40B4-BE49-F238E27FC236}">
              <a16:creationId xmlns:a16="http://schemas.microsoft.com/office/drawing/2014/main" id="{0680755B-0FCE-44E3-AE3A-7F05B456A3E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1163300" cy="10877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86623" name="shapetype_202" hidden="1">
          <a:extLst>
            <a:ext uri="{FF2B5EF4-FFF2-40B4-BE49-F238E27FC236}">
              <a16:creationId xmlns:a16="http://schemas.microsoft.com/office/drawing/2014/main" id="{E024D18C-D025-4A5E-9B2E-20F1AB6473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1163300" cy="10877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66675</xdr:colOff>
      <xdr:row>37</xdr:row>
      <xdr:rowOff>85725</xdr:rowOff>
    </xdr:to>
    <xdr:sp macro="" textlink="">
      <xdr:nvSpPr>
        <xdr:cNvPr id="22143" name="shapetype_202" hidden="1">
          <a:extLst>
            <a:ext uri="{FF2B5EF4-FFF2-40B4-BE49-F238E27FC236}">
              <a16:creationId xmlns:a16="http://schemas.microsoft.com/office/drawing/2014/main" id="{671733E2-44BC-48D5-B949-2BF2C6E5F1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677525" cy="14306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409575</xdr:colOff>
      <xdr:row>37</xdr:row>
      <xdr:rowOff>133350</xdr:rowOff>
    </xdr:to>
    <xdr:sp macro="" textlink="">
      <xdr:nvSpPr>
        <xdr:cNvPr id="196731" name="shapetype_202" hidden="1">
          <a:extLst>
            <a:ext uri="{FF2B5EF4-FFF2-40B4-BE49-F238E27FC236}">
              <a16:creationId xmlns:a16="http://schemas.microsoft.com/office/drawing/2014/main" id="{A97B11E0-5B60-4B0E-A844-E025E439575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677525" cy="10572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409575</xdr:colOff>
      <xdr:row>37</xdr:row>
      <xdr:rowOff>133350</xdr:rowOff>
    </xdr:to>
    <xdr:sp macro="" textlink="">
      <xdr:nvSpPr>
        <xdr:cNvPr id="196732" name="shapetype_202" hidden="1">
          <a:extLst>
            <a:ext uri="{FF2B5EF4-FFF2-40B4-BE49-F238E27FC236}">
              <a16:creationId xmlns:a16="http://schemas.microsoft.com/office/drawing/2014/main" id="{5C4741B9-9AA1-474A-A73F-F83A3E8FFB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677525" cy="10572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409575</xdr:colOff>
      <xdr:row>37</xdr:row>
      <xdr:rowOff>133350</xdr:rowOff>
    </xdr:to>
    <xdr:sp macro="" textlink="">
      <xdr:nvSpPr>
        <xdr:cNvPr id="196733" name="shapetype_202" hidden="1">
          <a:extLst>
            <a:ext uri="{FF2B5EF4-FFF2-40B4-BE49-F238E27FC236}">
              <a16:creationId xmlns:a16="http://schemas.microsoft.com/office/drawing/2014/main" id="{6D02D275-2942-4B49-AB40-B0D5FD499E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677525" cy="10572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409575</xdr:colOff>
      <xdr:row>37</xdr:row>
      <xdr:rowOff>133350</xdr:rowOff>
    </xdr:to>
    <xdr:sp macro="" textlink="">
      <xdr:nvSpPr>
        <xdr:cNvPr id="196734" name="shapetype_202" hidden="1">
          <a:extLst>
            <a:ext uri="{FF2B5EF4-FFF2-40B4-BE49-F238E27FC236}">
              <a16:creationId xmlns:a16="http://schemas.microsoft.com/office/drawing/2014/main" id="{204F57C7-C3F0-4AE5-B93D-CDEBE00574B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677525" cy="10572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409575</xdr:colOff>
      <xdr:row>37</xdr:row>
      <xdr:rowOff>133350</xdr:rowOff>
    </xdr:to>
    <xdr:sp macro="" textlink="">
      <xdr:nvSpPr>
        <xdr:cNvPr id="196735" name="shapetype_202" hidden="1">
          <a:extLst>
            <a:ext uri="{FF2B5EF4-FFF2-40B4-BE49-F238E27FC236}">
              <a16:creationId xmlns:a16="http://schemas.microsoft.com/office/drawing/2014/main" id="{97E42153-2153-4D9E-A67E-4E7199CF8A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0677525" cy="10572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40"/>
  <sheetViews>
    <sheetView zoomScale="70" zoomScaleNormal="70" workbookViewId="0">
      <selection activeCell="E7" sqref="E7"/>
    </sheetView>
  </sheetViews>
  <sheetFormatPr defaultColWidth="9.109375" defaultRowHeight="18"/>
  <cols>
    <col min="1" max="1" width="18.6640625" style="10" bestFit="1" customWidth="1"/>
    <col min="2" max="3" width="6.88671875" style="10" customWidth="1"/>
    <col min="4" max="4" width="6.6640625" style="10" bestFit="1" customWidth="1"/>
    <col min="5" max="5" width="5.6640625" style="10" bestFit="1" customWidth="1"/>
    <col min="6" max="21" width="9.44140625" style="10" customWidth="1"/>
    <col min="22" max="16384" width="9.109375" style="10"/>
  </cols>
  <sheetData>
    <row r="1" spans="1:7" s="246" customFormat="1" ht="17.399999999999999">
      <c r="A1" s="212"/>
      <c r="B1" s="212"/>
      <c r="C1" s="212">
        <v>1.5</v>
      </c>
      <c r="D1" s="212">
        <v>1.25</v>
      </c>
      <c r="E1" s="212">
        <v>1</v>
      </c>
      <c r="F1" s="212">
        <v>0.5</v>
      </c>
      <c r="G1" s="212">
        <v>0.25</v>
      </c>
    </row>
    <row r="2" spans="1:7" s="246" customFormat="1">
      <c r="A2" s="212" t="s">
        <v>0</v>
      </c>
      <c r="B2" s="212"/>
      <c r="C2" s="54">
        <f>$C$1*E2</f>
        <v>720</v>
      </c>
      <c r="D2" s="54">
        <f>$D$1*E2</f>
        <v>600</v>
      </c>
      <c r="E2" s="212">
        <v>480</v>
      </c>
      <c r="F2" s="54">
        <f>E2*F$1</f>
        <v>240</v>
      </c>
      <c r="G2" s="54">
        <f>E2*G$1</f>
        <v>120</v>
      </c>
    </row>
    <row r="3" spans="1:7">
      <c r="A3" s="54" t="s">
        <v>1</v>
      </c>
      <c r="B3" s="54"/>
      <c r="C3" s="54">
        <f t="shared" ref="C3:C6" si="0">$C$1*E3</f>
        <v>765</v>
      </c>
      <c r="D3" s="54">
        <f t="shared" ref="D3:D6" si="1">$D$1*E3</f>
        <v>637.5</v>
      </c>
      <c r="E3" s="54">
        <v>510</v>
      </c>
      <c r="F3" s="54">
        <f t="shared" ref="F3:F6" si="2">E3*F$1</f>
        <v>255</v>
      </c>
      <c r="G3" s="54">
        <f t="shared" ref="G3:G6" si="3">E3*G$1</f>
        <v>127.5</v>
      </c>
    </row>
    <row r="4" spans="1:7">
      <c r="A4" s="54" t="s">
        <v>2</v>
      </c>
      <c r="B4" s="54"/>
      <c r="C4" s="54">
        <f t="shared" si="0"/>
        <v>810</v>
      </c>
      <c r="D4" s="54">
        <f t="shared" si="1"/>
        <v>675</v>
      </c>
      <c r="E4" s="54">
        <v>540</v>
      </c>
      <c r="F4" s="54">
        <f t="shared" si="2"/>
        <v>270</v>
      </c>
      <c r="G4" s="54">
        <f t="shared" si="3"/>
        <v>135</v>
      </c>
    </row>
    <row r="5" spans="1:7">
      <c r="A5" s="54" t="s">
        <v>3</v>
      </c>
      <c r="B5" s="54"/>
      <c r="C5" s="54">
        <f t="shared" si="0"/>
        <v>840</v>
      </c>
      <c r="D5" s="54">
        <f t="shared" si="1"/>
        <v>700</v>
      </c>
      <c r="E5" s="54">
        <v>560</v>
      </c>
      <c r="F5" s="54">
        <f t="shared" si="2"/>
        <v>280</v>
      </c>
      <c r="G5" s="54">
        <f t="shared" si="3"/>
        <v>140</v>
      </c>
    </row>
    <row r="6" spans="1:7">
      <c r="A6" s="54" t="s">
        <v>4</v>
      </c>
      <c r="B6" s="54"/>
      <c r="C6" s="54">
        <f t="shared" si="0"/>
        <v>855</v>
      </c>
      <c r="D6" s="54">
        <f t="shared" si="1"/>
        <v>712.5</v>
      </c>
      <c r="E6" s="54">
        <v>570</v>
      </c>
      <c r="F6" s="54">
        <f t="shared" si="2"/>
        <v>285</v>
      </c>
      <c r="G6" s="54">
        <f t="shared" si="3"/>
        <v>142.5</v>
      </c>
    </row>
    <row r="7" spans="1:7">
      <c r="A7" s="54"/>
      <c r="B7" s="54"/>
      <c r="C7" s="54"/>
      <c r="D7" s="54"/>
      <c r="E7" s="54"/>
      <c r="F7" s="54"/>
      <c r="G7" s="54"/>
    </row>
    <row r="8" spans="1:7">
      <c r="A8" s="54"/>
      <c r="B8" s="54"/>
      <c r="C8" s="54"/>
      <c r="D8" s="54"/>
      <c r="E8" s="54"/>
      <c r="F8" s="54"/>
      <c r="G8" s="54"/>
    </row>
    <row r="9" spans="1:7">
      <c r="A9" s="54"/>
      <c r="B9" s="54"/>
      <c r="C9" s="54"/>
      <c r="D9" s="54"/>
      <c r="E9" s="54"/>
      <c r="F9" s="54"/>
      <c r="G9" s="54"/>
    </row>
    <row r="35" spans="4:21">
      <c r="D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</row>
    <row r="36" spans="4:21">
      <c r="D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</row>
    <row r="37" spans="4:21">
      <c r="D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</row>
    <row r="38" spans="4:21">
      <c r="D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</row>
    <row r="39" spans="4:21">
      <c r="D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</row>
    <row r="40" spans="4:21">
      <c r="D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>
    <tabColor rgb="FF92D050"/>
  </sheetPr>
  <dimension ref="A1:V35"/>
  <sheetViews>
    <sheetView zoomScale="70" zoomScaleNormal="70" workbookViewId="0">
      <pane ySplit="4" topLeftCell="A8" activePane="bottomLeft" state="frozen"/>
      <selection activeCell="I21" sqref="I21"/>
      <selection pane="bottomLeft" activeCell="A3" sqref="A3"/>
    </sheetView>
  </sheetViews>
  <sheetFormatPr defaultColWidth="8.6640625" defaultRowHeight="18"/>
  <cols>
    <col min="1" max="1" width="57.88671875" style="10" customWidth="1"/>
    <col min="2" max="2" width="6.88671875" style="10" customWidth="1"/>
    <col min="3" max="3" width="8.88671875" style="10" bestFit="1" customWidth="1"/>
    <col min="4" max="4" width="22.88671875" style="10" customWidth="1"/>
    <col min="5" max="20" width="9.44140625" style="10" customWidth="1"/>
    <col min="21" max="16384" width="8.6640625" style="10"/>
  </cols>
  <sheetData>
    <row r="1" spans="1:20">
      <c r="A1" s="431" t="s">
        <v>9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</row>
    <row r="2" spans="1:20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8.600000000000001" thickBot="1">
      <c r="A3" s="445" t="s">
        <v>144</v>
      </c>
      <c r="F3" s="10" t="s">
        <v>5</v>
      </c>
      <c r="G3" s="359">
        <v>0.5</v>
      </c>
      <c r="I3" s="10" t="s">
        <v>10</v>
      </c>
      <c r="L3" s="10" t="s">
        <v>11</v>
      </c>
    </row>
    <row r="4" spans="1:20" ht="144" thickBot="1">
      <c r="A4" s="225" t="s">
        <v>12</v>
      </c>
      <c r="B4" s="226" t="s">
        <v>8</v>
      </c>
      <c r="C4" s="226" t="s">
        <v>13</v>
      </c>
      <c r="D4" s="226" t="s">
        <v>14</v>
      </c>
      <c r="E4" s="227" t="s">
        <v>6</v>
      </c>
      <c r="F4" s="227" t="s">
        <v>15</v>
      </c>
      <c r="G4" s="227" t="s">
        <v>16</v>
      </c>
      <c r="H4" s="227" t="s">
        <v>17</v>
      </c>
      <c r="I4" s="227" t="s">
        <v>18</v>
      </c>
      <c r="J4" s="227" t="s">
        <v>19</v>
      </c>
      <c r="K4" s="227" t="s">
        <v>20</v>
      </c>
      <c r="L4" s="227" t="s">
        <v>21</v>
      </c>
      <c r="M4" s="227" t="s">
        <v>22</v>
      </c>
      <c r="N4" s="227" t="s">
        <v>7</v>
      </c>
      <c r="O4" s="227" t="s">
        <v>23</v>
      </c>
      <c r="P4" s="227" t="s">
        <v>24</v>
      </c>
      <c r="Q4" s="227" t="s">
        <v>25</v>
      </c>
      <c r="R4" s="227" t="s">
        <v>26</v>
      </c>
      <c r="S4" s="227" t="s">
        <v>27</v>
      </c>
      <c r="T4" s="228" t="s">
        <v>28</v>
      </c>
    </row>
    <row r="5" spans="1:20">
      <c r="A5" s="44" t="s">
        <v>29</v>
      </c>
      <c r="B5" s="45"/>
      <c r="C5" s="45"/>
      <c r="D5" s="45"/>
      <c r="E5" s="45"/>
      <c r="F5" s="45"/>
      <c r="G5" s="45"/>
      <c r="H5" s="45"/>
      <c r="I5" s="46">
        <v>0.25</v>
      </c>
      <c r="J5" s="45"/>
      <c r="K5" s="45"/>
      <c r="L5" s="47">
        <v>0.33</v>
      </c>
      <c r="M5" s="45"/>
      <c r="N5" s="47">
        <f>0.5</f>
        <v>0.5</v>
      </c>
      <c r="O5" s="45"/>
      <c r="P5" s="48" t="s">
        <v>30</v>
      </c>
      <c r="Q5" s="45"/>
      <c r="R5" s="45"/>
      <c r="S5" s="45"/>
      <c r="T5" s="49"/>
    </row>
    <row r="6" spans="1:20" ht="18.600000000000001" thickBot="1">
      <c r="A6" s="432" t="s">
        <v>49</v>
      </c>
      <c r="B6" s="432"/>
      <c r="C6" s="432"/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</row>
    <row r="7" spans="1:20">
      <c r="A7" s="378" t="s">
        <v>112</v>
      </c>
      <c r="B7" s="368">
        <v>3</v>
      </c>
      <c r="C7" s="368">
        <v>15</v>
      </c>
      <c r="D7" s="369" t="s">
        <v>131</v>
      </c>
      <c r="E7" s="36"/>
      <c r="F7" s="36"/>
      <c r="G7" s="370">
        <v>32</v>
      </c>
      <c r="H7" s="242"/>
      <c r="I7" s="243"/>
      <c r="J7" s="5"/>
      <c r="K7" s="5"/>
      <c r="L7" s="5"/>
      <c r="M7" s="45"/>
      <c r="N7" s="45"/>
      <c r="O7" s="45"/>
      <c r="P7" s="45"/>
      <c r="Q7" s="45"/>
      <c r="R7" s="45"/>
      <c r="S7" s="45"/>
      <c r="T7" s="245">
        <f>SUM(E7:S7)</f>
        <v>32</v>
      </c>
    </row>
    <row r="8" spans="1:20">
      <c r="A8" s="378" t="s">
        <v>112</v>
      </c>
      <c r="B8" s="368">
        <v>3</v>
      </c>
      <c r="C8" s="368">
        <v>27</v>
      </c>
      <c r="D8" s="369" t="s">
        <v>71</v>
      </c>
      <c r="E8" s="36"/>
      <c r="F8" s="36"/>
      <c r="G8" s="370">
        <v>32</v>
      </c>
      <c r="H8" s="242"/>
      <c r="I8" s="243"/>
      <c r="J8" s="36"/>
      <c r="K8" s="36"/>
      <c r="L8" s="36"/>
      <c r="M8" s="229"/>
      <c r="N8" s="54"/>
      <c r="O8" s="54"/>
      <c r="P8" s="54"/>
      <c r="Q8" s="54"/>
      <c r="R8" s="54"/>
      <c r="S8" s="230"/>
      <c r="T8" s="245">
        <f>SUM(E8:S8)</f>
        <v>32</v>
      </c>
    </row>
    <row r="9" spans="1:20">
      <c r="A9" s="378" t="s">
        <v>112</v>
      </c>
      <c r="B9" s="368">
        <v>3</v>
      </c>
      <c r="C9" s="368">
        <v>9</v>
      </c>
      <c r="D9" s="369" t="s">
        <v>132</v>
      </c>
      <c r="E9" s="106"/>
      <c r="F9" s="275"/>
      <c r="G9" s="370">
        <v>32</v>
      </c>
      <c r="H9" s="54"/>
      <c r="I9" s="54"/>
      <c r="J9" s="229"/>
      <c r="K9" s="54"/>
      <c r="L9" s="54"/>
      <c r="M9" s="229"/>
      <c r="N9" s="54"/>
      <c r="O9" s="54"/>
      <c r="P9" s="54"/>
      <c r="Q9" s="54"/>
      <c r="R9" s="54"/>
      <c r="S9" s="230"/>
      <c r="T9" s="245">
        <f>SUM(E9:S9)</f>
        <v>32</v>
      </c>
    </row>
    <row r="10" spans="1:20">
      <c r="A10" s="55"/>
      <c r="B10" s="54"/>
      <c r="C10" s="2"/>
      <c r="D10" s="54"/>
      <c r="E10" s="2"/>
      <c r="F10" s="2"/>
      <c r="G10" s="2"/>
      <c r="H10" s="2"/>
      <c r="I10" s="2"/>
      <c r="J10" s="17"/>
      <c r="K10" s="2"/>
      <c r="L10" s="2"/>
      <c r="M10" s="17"/>
      <c r="N10" s="2"/>
      <c r="O10" s="2"/>
      <c r="P10" s="2"/>
      <c r="Q10" s="2"/>
      <c r="R10" s="2"/>
      <c r="S10" s="3"/>
      <c r="T10" s="50">
        <f>ROUND(SUM(E10:S10),0)</f>
        <v>0</v>
      </c>
    </row>
    <row r="11" spans="1:20">
      <c r="A11" s="55" t="s">
        <v>36</v>
      </c>
      <c r="B11" s="54"/>
      <c r="C11" s="2">
        <v>0</v>
      </c>
      <c r="D11" s="5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  <c r="T11" s="50">
        <f>ROUND(SUM(E11:S11),0)</f>
        <v>0</v>
      </c>
    </row>
    <row r="12" spans="1:20" ht="18.600000000000001" thickBot="1">
      <c r="A12" s="69" t="s">
        <v>47</v>
      </c>
      <c r="B12" s="70"/>
      <c r="C12" s="208">
        <v>0</v>
      </c>
      <c r="D12" s="70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20"/>
      <c r="T12" s="209">
        <f>ROUND(SUM(E12:S12),0)</f>
        <v>0</v>
      </c>
    </row>
    <row r="13" spans="1:20" s="246" customFormat="1" thickBot="1">
      <c r="A13" s="210" t="s">
        <v>38</v>
      </c>
      <c r="B13" s="211"/>
      <c r="C13" s="221"/>
      <c r="D13" s="211"/>
      <c r="E13" s="222">
        <f>ROUND(SUM(E7:E12),0)</f>
        <v>0</v>
      </c>
      <c r="F13" s="222">
        <f>ROUND(SUM(F7:F12),0)</f>
        <v>0</v>
      </c>
      <c r="G13" s="222">
        <f>ROUND(SUM(G7:G12),0)</f>
        <v>96</v>
      </c>
      <c r="H13" s="222">
        <f>ROUND(SUM(H7:H12),0)</f>
        <v>0</v>
      </c>
      <c r="I13" s="222">
        <f>ROUND(SUM(I7:I12),0)</f>
        <v>0</v>
      </c>
      <c r="J13" s="222">
        <f>ROUND(SUM(J7:J12),0)</f>
        <v>0</v>
      </c>
      <c r="K13" s="222">
        <f>ROUND(SUM(K7:K12),0)</f>
        <v>0</v>
      </c>
      <c r="L13" s="222">
        <f>ROUND(SUM(L7:L12),0)</f>
        <v>0</v>
      </c>
      <c r="M13" s="222">
        <f>ROUND(SUM(M7:M12),0)</f>
        <v>0</v>
      </c>
      <c r="N13" s="222">
        <f>ROUND(SUM(N7:N12),0)</f>
        <v>0</v>
      </c>
      <c r="O13" s="222">
        <f>ROUND(SUM(O7:O12),0)</f>
        <v>0</v>
      </c>
      <c r="P13" s="222">
        <f>ROUND(SUM(P7:P12),0)</f>
        <v>0</v>
      </c>
      <c r="Q13" s="222">
        <f>ROUND(SUM(Q7:Q12),0)</f>
        <v>0</v>
      </c>
      <c r="R13" s="222">
        <f>ROUND(SUM(R7:R12),0)</f>
        <v>0</v>
      </c>
      <c r="S13" s="222">
        <f>ROUND(SUM(S7:S12),0)</f>
        <v>0</v>
      </c>
      <c r="T13" s="222">
        <f>ROUND(SUM(T7:T12),0)</f>
        <v>96</v>
      </c>
    </row>
    <row r="14" spans="1:20">
      <c r="A14" s="444" t="s">
        <v>39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4"/>
      <c r="R14" s="444"/>
      <c r="S14" s="444"/>
      <c r="T14" s="444"/>
    </row>
    <row r="15" spans="1:20" ht="18.600000000000001" thickBot="1">
      <c r="A15" s="62" t="s">
        <v>29</v>
      </c>
      <c r="B15" s="58"/>
      <c r="C15" s="58"/>
      <c r="D15" s="58"/>
      <c r="E15" s="58"/>
      <c r="F15" s="58"/>
      <c r="G15" s="58"/>
      <c r="H15" s="58"/>
      <c r="I15" s="58">
        <v>0.25</v>
      </c>
      <c r="J15" s="63"/>
      <c r="K15" s="58"/>
      <c r="L15" s="58">
        <v>0.33</v>
      </c>
      <c r="M15" s="64" t="s">
        <v>40</v>
      </c>
      <c r="N15" s="58">
        <v>0.5</v>
      </c>
      <c r="O15" s="64">
        <f>0.5</f>
        <v>0.5</v>
      </c>
      <c r="P15" s="58"/>
      <c r="Q15" s="58"/>
      <c r="R15" s="58"/>
      <c r="S15" s="65"/>
      <c r="T15" s="66"/>
    </row>
    <row r="16" spans="1:20">
      <c r="A16" s="383" t="s">
        <v>101</v>
      </c>
      <c r="B16" s="379">
        <v>3</v>
      </c>
      <c r="C16" s="379">
        <v>5</v>
      </c>
      <c r="D16" s="380" t="s">
        <v>73</v>
      </c>
      <c r="E16" s="384">
        <v>0</v>
      </c>
      <c r="F16" s="384">
        <v>0</v>
      </c>
      <c r="G16" s="384">
        <v>0</v>
      </c>
      <c r="H16" s="384"/>
      <c r="I16" s="381"/>
      <c r="J16" s="384">
        <v>15</v>
      </c>
      <c r="K16" s="384">
        <v>0</v>
      </c>
      <c r="L16" s="381"/>
      <c r="M16" s="381"/>
      <c r="N16" s="54"/>
      <c r="O16" s="54"/>
      <c r="P16" s="54"/>
      <c r="Q16" s="54"/>
      <c r="R16" s="54"/>
      <c r="S16" s="230"/>
      <c r="T16" s="233">
        <f>ROUND(SUM(E16:S16),0)</f>
        <v>15</v>
      </c>
    </row>
    <row r="17" spans="1:22">
      <c r="A17" s="367" t="s">
        <v>99</v>
      </c>
      <c r="B17" s="368">
        <v>3</v>
      </c>
      <c r="C17" s="368">
        <v>60</v>
      </c>
      <c r="D17" s="369" t="s">
        <v>73</v>
      </c>
      <c r="E17" s="371">
        <v>0</v>
      </c>
      <c r="F17" s="371">
        <v>0</v>
      </c>
      <c r="G17" s="371">
        <v>96</v>
      </c>
      <c r="H17" s="371"/>
      <c r="I17" s="370"/>
      <c r="J17" s="371">
        <v>0</v>
      </c>
      <c r="K17" s="371">
        <v>0</v>
      </c>
      <c r="L17" s="371">
        <v>0</v>
      </c>
      <c r="M17" s="370"/>
      <c r="N17" s="54"/>
      <c r="O17" s="54"/>
      <c r="P17" s="54"/>
      <c r="Q17" s="54"/>
      <c r="R17" s="54"/>
      <c r="S17" s="230"/>
      <c r="T17" s="233">
        <f t="shared" ref="T17:T24" si="0">ROUND(SUM(E17:S17),0)</f>
        <v>96</v>
      </c>
    </row>
    <row r="18" spans="1:22">
      <c r="A18" s="7"/>
      <c r="B18" s="38"/>
      <c r="C18" s="38"/>
      <c r="D18" s="8"/>
      <c r="E18" s="242"/>
      <c r="F18" s="242"/>
      <c r="G18" s="242"/>
      <c r="H18" s="242"/>
      <c r="I18" s="242"/>
      <c r="J18" s="242"/>
      <c r="K18" s="242"/>
      <c r="L18" s="242"/>
      <c r="M18" s="242"/>
      <c r="N18" s="54"/>
      <c r="O18" s="54"/>
      <c r="P18" s="54"/>
      <c r="Q18" s="54"/>
      <c r="R18" s="54"/>
      <c r="S18" s="230"/>
      <c r="T18" s="233">
        <f t="shared" si="0"/>
        <v>0</v>
      </c>
    </row>
    <row r="19" spans="1:22">
      <c r="A19" s="135"/>
      <c r="B19" s="38"/>
      <c r="C19" s="38"/>
      <c r="D19" s="8"/>
      <c r="E19" s="242"/>
      <c r="F19" s="242"/>
      <c r="G19" s="242"/>
      <c r="H19" s="242"/>
      <c r="I19" s="242"/>
      <c r="J19" s="242"/>
      <c r="K19" s="242"/>
      <c r="L19" s="242"/>
      <c r="M19" s="242"/>
      <c r="N19" s="54"/>
      <c r="O19" s="54"/>
      <c r="P19" s="54"/>
      <c r="Q19" s="54"/>
      <c r="R19" s="54"/>
      <c r="S19" s="230"/>
      <c r="T19" s="233">
        <f t="shared" si="0"/>
        <v>0</v>
      </c>
    </row>
    <row r="20" spans="1:22">
      <c r="A20" s="135"/>
      <c r="B20" s="38"/>
      <c r="C20" s="38"/>
      <c r="D20" s="8"/>
      <c r="E20" s="242"/>
      <c r="F20" s="242"/>
      <c r="G20" s="242"/>
      <c r="H20" s="242"/>
      <c r="I20" s="242"/>
      <c r="J20" s="242"/>
      <c r="K20" s="242"/>
      <c r="L20" s="242"/>
      <c r="M20" s="242"/>
      <c r="N20" s="54"/>
      <c r="O20" s="54"/>
      <c r="P20" s="54"/>
      <c r="Q20" s="54"/>
      <c r="R20" s="54"/>
      <c r="S20" s="230"/>
      <c r="T20" s="233">
        <f t="shared" si="0"/>
        <v>0</v>
      </c>
    </row>
    <row r="21" spans="1:22">
      <c r="A21" s="56" t="s">
        <v>46</v>
      </c>
      <c r="B21" s="54"/>
      <c r="C21" s="2"/>
      <c r="D21" s="54"/>
      <c r="E21" s="2"/>
      <c r="F21" s="2"/>
      <c r="G21" s="2"/>
      <c r="H21" s="2"/>
      <c r="I21" s="3"/>
      <c r="J21" s="17"/>
      <c r="K21" s="2"/>
      <c r="L21" s="3"/>
      <c r="M21" s="2"/>
      <c r="N21" s="2"/>
      <c r="O21" s="2"/>
      <c r="P21" s="2"/>
      <c r="Q21" s="2"/>
      <c r="R21" s="2"/>
      <c r="S21" s="3"/>
      <c r="T21" s="50">
        <f t="shared" si="0"/>
        <v>0</v>
      </c>
    </row>
    <row r="22" spans="1:22" s="247" customFormat="1">
      <c r="A22" s="55" t="s">
        <v>54</v>
      </c>
      <c r="B22" s="54"/>
      <c r="C22" s="2"/>
      <c r="D22" s="54"/>
      <c r="E22" s="2"/>
      <c r="F22" s="2"/>
      <c r="G22" s="2"/>
      <c r="H22" s="2"/>
      <c r="I22" s="3"/>
      <c r="J22" s="17"/>
      <c r="K22" s="2"/>
      <c r="L22" s="3"/>
      <c r="M22" s="2"/>
      <c r="N22" s="2"/>
      <c r="O22" s="2"/>
      <c r="P22" s="2"/>
      <c r="Q22" s="2"/>
      <c r="R22" s="2"/>
      <c r="S22" s="3"/>
      <c r="T22" s="50">
        <f t="shared" si="0"/>
        <v>0</v>
      </c>
    </row>
    <row r="23" spans="1:22" s="247" customFormat="1">
      <c r="A23" s="55" t="s">
        <v>36</v>
      </c>
      <c r="B23" s="54"/>
      <c r="C23" s="2">
        <f>C11</f>
        <v>0</v>
      </c>
      <c r="D23" s="54"/>
      <c r="E23" s="2"/>
      <c r="F23" s="2"/>
      <c r="G23" s="2"/>
      <c r="H23" s="2"/>
      <c r="I23" s="3"/>
      <c r="J23" s="17"/>
      <c r="K23" s="2"/>
      <c r="L23" s="3"/>
      <c r="M23" s="2"/>
      <c r="N23" s="2"/>
      <c r="O23" s="2"/>
      <c r="P23" s="2"/>
      <c r="Q23" s="2"/>
      <c r="R23" s="2"/>
      <c r="S23" s="3"/>
      <c r="T23" s="50">
        <f t="shared" si="0"/>
        <v>0</v>
      </c>
    </row>
    <row r="24" spans="1:22" s="247" customFormat="1" ht="18.600000000000001" thickBot="1">
      <c r="A24" s="57" t="s">
        <v>47</v>
      </c>
      <c r="B24" s="70"/>
      <c r="C24" s="2">
        <v>0</v>
      </c>
      <c r="D24" s="58"/>
      <c r="E24" s="18"/>
      <c r="F24" s="18"/>
      <c r="G24" s="18"/>
      <c r="H24" s="18"/>
      <c r="I24" s="19"/>
      <c r="J24" s="18"/>
      <c r="K24" s="18"/>
      <c r="L24" s="19"/>
      <c r="M24" s="18"/>
      <c r="N24" s="18"/>
      <c r="O24" s="18"/>
      <c r="P24" s="18"/>
      <c r="Q24" s="18"/>
      <c r="R24" s="18"/>
      <c r="S24" s="19"/>
      <c r="T24" s="59">
        <f t="shared" si="0"/>
        <v>0</v>
      </c>
    </row>
    <row r="25" spans="1:22" s="246" customFormat="1" thickBot="1">
      <c r="A25" s="239" t="s">
        <v>42</v>
      </c>
      <c r="B25" s="211"/>
      <c r="C25" s="211"/>
      <c r="D25" s="211"/>
      <c r="E25" s="222">
        <f>SUM(E16:E24)</f>
        <v>0</v>
      </c>
      <c r="F25" s="222">
        <f>SUM(F16:F24)</f>
        <v>0</v>
      </c>
      <c r="G25" s="222">
        <f>SUM(G16:G24)</f>
        <v>96</v>
      </c>
      <c r="H25" s="222">
        <f>SUM(H16:H24)</f>
        <v>0</v>
      </c>
      <c r="I25" s="222">
        <f>SUM(I16:I24)</f>
        <v>0</v>
      </c>
      <c r="J25" s="222">
        <f>SUM(J16:J24)</f>
        <v>15</v>
      </c>
      <c r="K25" s="222">
        <f>SUM(K16:K24)</f>
        <v>0</v>
      </c>
      <c r="L25" s="222">
        <f>SUM(L16:L24)</f>
        <v>0</v>
      </c>
      <c r="M25" s="222">
        <f>SUM(M16:M24)</f>
        <v>0</v>
      </c>
      <c r="N25" s="222">
        <f>SUM(N16:N24)</f>
        <v>0</v>
      </c>
      <c r="O25" s="222">
        <f>SUM(O16:O24)</f>
        <v>0</v>
      </c>
      <c r="P25" s="222">
        <f>SUM(P16:P24)</f>
        <v>0</v>
      </c>
      <c r="Q25" s="222">
        <f>SUM(Q16:Q24)</f>
        <v>0</v>
      </c>
      <c r="R25" s="222">
        <f>SUM(R16:R24)</f>
        <v>0</v>
      </c>
      <c r="S25" s="222">
        <f>SUM(S16:S24)</f>
        <v>0</v>
      </c>
      <c r="T25" s="222">
        <f>SUM(T16:T24)</f>
        <v>111</v>
      </c>
    </row>
    <row r="26" spans="1:22" s="246" customFormat="1" thickBot="1">
      <c r="A26" s="240" t="s">
        <v>43</v>
      </c>
      <c r="B26" s="213"/>
      <c r="C26" s="213"/>
      <c r="D26" s="213"/>
      <c r="E26" s="241">
        <f>ROUNDDOWN((E25+E13),0)</f>
        <v>0</v>
      </c>
      <c r="F26" s="241">
        <f>ROUNDDOWN((F25+F13),0)</f>
        <v>0</v>
      </c>
      <c r="G26" s="241">
        <f>ROUNDDOWN((G25+G13),0)</f>
        <v>192</v>
      </c>
      <c r="H26" s="241">
        <f>ROUNDDOWN((H25+H13),0)</f>
        <v>0</v>
      </c>
      <c r="I26" s="241">
        <f>ROUNDDOWN((I25+I13),0)</f>
        <v>0</v>
      </c>
      <c r="J26" s="241">
        <f>ROUNDDOWN((J25+J13),0)</f>
        <v>15</v>
      </c>
      <c r="K26" s="241">
        <f>ROUNDDOWN((K25+K13),0)</f>
        <v>0</v>
      </c>
      <c r="L26" s="241">
        <f>ROUNDDOWN((L25+L13),0)</f>
        <v>0</v>
      </c>
      <c r="M26" s="241">
        <f>ROUNDDOWN((M25+M13),0)</f>
        <v>0</v>
      </c>
      <c r="N26" s="241">
        <f>ROUNDDOWN((N25+N13),0)</f>
        <v>0</v>
      </c>
      <c r="O26" s="241">
        <f>ROUNDDOWN((O25+O13),0)</f>
        <v>0</v>
      </c>
      <c r="P26" s="241">
        <f>ROUNDDOWN((P25+P13),0)</f>
        <v>0</v>
      </c>
      <c r="Q26" s="241">
        <f>ROUNDDOWN((Q25+Q13),0)</f>
        <v>0</v>
      </c>
      <c r="R26" s="241">
        <f>ROUNDDOWN((R25+R13),0)</f>
        <v>0</v>
      </c>
      <c r="S26" s="241">
        <f>ROUNDDOWN((S25+S13),0)</f>
        <v>0</v>
      </c>
      <c r="T26" s="241">
        <f>ROUNDDOWN((T25+T13),0)</f>
        <v>207</v>
      </c>
    </row>
    <row r="28" spans="1:22">
      <c r="S28" s="216" t="s">
        <v>107</v>
      </c>
      <c r="T28" s="10">
        <v>300</v>
      </c>
      <c r="U28" s="248">
        <f>T26-T28</f>
        <v>-93</v>
      </c>
      <c r="V28" s="216" t="s">
        <v>107</v>
      </c>
    </row>
    <row r="29" spans="1:22">
      <c r="S29" s="216"/>
      <c r="U29" s="249"/>
      <c r="V29" s="216"/>
    </row>
    <row r="30" spans="1:22">
      <c r="C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2">
      <c r="C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2">
      <c r="C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 spans="3:20">
      <c r="C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</row>
    <row r="34" spans="3:20">
      <c r="C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3:20">
      <c r="C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</sheetData>
  <mergeCells count="3">
    <mergeCell ref="A1:T1"/>
    <mergeCell ref="A6:T6"/>
    <mergeCell ref="A14:T14"/>
  </mergeCells>
  <pageMargins left="0.7" right="0.7" top="0.75" bottom="0.75" header="0.3" footer="0.3"/>
  <pageSetup paperSize="9" scale="5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>
    <tabColor rgb="FF92D050"/>
    <pageSetUpPr fitToPage="1"/>
  </sheetPr>
  <dimension ref="A1:U30"/>
  <sheetViews>
    <sheetView zoomScale="70" zoomScaleNormal="70" workbookViewId="0">
      <pane ySplit="4" topLeftCell="A5" activePane="bottomLeft" state="frozen"/>
      <selection activeCell="I21" sqref="I21"/>
      <selection pane="bottomLeft" activeCell="A3" sqref="A3"/>
    </sheetView>
  </sheetViews>
  <sheetFormatPr defaultColWidth="8.6640625" defaultRowHeight="18"/>
  <cols>
    <col min="1" max="1" width="53" style="40" bestFit="1" customWidth="1"/>
    <col min="2" max="2" width="6.88671875" style="40" customWidth="1"/>
    <col min="3" max="3" width="8.88671875" style="40" bestFit="1" customWidth="1"/>
    <col min="4" max="4" width="26.6640625" style="40" customWidth="1"/>
    <col min="5" max="20" width="9.44140625" style="40" customWidth="1"/>
    <col min="21" max="16384" width="8.6640625" style="40"/>
  </cols>
  <sheetData>
    <row r="1" spans="1:20">
      <c r="A1" s="441" t="s">
        <v>9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</row>
    <row r="2" spans="1:20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>
      <c r="A3" s="445" t="s">
        <v>145</v>
      </c>
      <c r="F3" s="40" t="s">
        <v>5</v>
      </c>
      <c r="G3" s="117">
        <v>0.5</v>
      </c>
      <c r="I3" s="40" t="s">
        <v>10</v>
      </c>
      <c r="L3" s="40" t="s">
        <v>11</v>
      </c>
    </row>
    <row r="4" spans="1:20" ht="144" thickBot="1">
      <c r="A4" s="178" t="s">
        <v>12</v>
      </c>
      <c r="B4" s="321" t="s">
        <v>8</v>
      </c>
      <c r="C4" s="321" t="s">
        <v>13</v>
      </c>
      <c r="D4" s="321" t="s">
        <v>14</v>
      </c>
      <c r="E4" s="42" t="s">
        <v>6</v>
      </c>
      <c r="F4" s="42" t="s">
        <v>15</v>
      </c>
      <c r="G4" s="42" t="s">
        <v>16</v>
      </c>
      <c r="H4" s="42" t="s">
        <v>17</v>
      </c>
      <c r="I4" s="42" t="s">
        <v>18</v>
      </c>
      <c r="J4" s="42" t="s">
        <v>19</v>
      </c>
      <c r="K4" s="42" t="s">
        <v>20</v>
      </c>
      <c r="L4" s="42" t="s">
        <v>21</v>
      </c>
      <c r="M4" s="42" t="s">
        <v>22</v>
      </c>
      <c r="N4" s="42" t="s">
        <v>7</v>
      </c>
      <c r="O4" s="42" t="s">
        <v>23</v>
      </c>
      <c r="P4" s="42" t="s">
        <v>24</v>
      </c>
      <c r="Q4" s="42" t="s">
        <v>25</v>
      </c>
      <c r="R4" s="42" t="s">
        <v>26</v>
      </c>
      <c r="S4" s="42" t="s">
        <v>27</v>
      </c>
      <c r="T4" s="43" t="s">
        <v>28</v>
      </c>
    </row>
    <row r="5" spans="1:20">
      <c r="A5" s="125" t="s">
        <v>29</v>
      </c>
      <c r="B5" s="118"/>
      <c r="C5" s="118"/>
      <c r="D5" s="118"/>
      <c r="E5" s="118"/>
      <c r="F5" s="118"/>
      <c r="G5" s="118"/>
      <c r="H5" s="118"/>
      <c r="I5" s="126">
        <v>0.25</v>
      </c>
      <c r="J5" s="118"/>
      <c r="K5" s="118"/>
      <c r="L5" s="127">
        <v>0.33</v>
      </c>
      <c r="M5" s="118"/>
      <c r="N5" s="127">
        <f>0.5</f>
        <v>0.5</v>
      </c>
      <c r="O5" s="118"/>
      <c r="P5" s="224" t="s">
        <v>30</v>
      </c>
      <c r="Q5" s="118"/>
      <c r="R5" s="118"/>
      <c r="S5" s="118"/>
      <c r="T5" s="124"/>
    </row>
    <row r="6" spans="1:20" ht="18.600000000000001" thickBot="1">
      <c r="A6" s="442" t="s">
        <v>49</v>
      </c>
      <c r="B6" s="442"/>
      <c r="C6" s="442"/>
      <c r="D6" s="442"/>
      <c r="E6" s="442"/>
      <c r="F6" s="442"/>
      <c r="G6" s="442"/>
      <c r="H6" s="442"/>
      <c r="I6" s="442"/>
      <c r="J6" s="442"/>
      <c r="K6" s="442"/>
      <c r="L6" s="442"/>
      <c r="M6" s="442"/>
      <c r="N6" s="442"/>
      <c r="O6" s="442"/>
      <c r="P6" s="442"/>
      <c r="Q6" s="442"/>
      <c r="R6" s="442"/>
      <c r="S6" s="442"/>
      <c r="T6" s="442"/>
    </row>
    <row r="7" spans="1:20" ht="26.4">
      <c r="A7" s="378" t="s">
        <v>50</v>
      </c>
      <c r="B7" s="368">
        <v>2</v>
      </c>
      <c r="C7" s="368">
        <v>24</v>
      </c>
      <c r="D7" s="369" t="s">
        <v>133</v>
      </c>
      <c r="E7" s="370">
        <v>0</v>
      </c>
      <c r="F7" s="370">
        <v>0</v>
      </c>
      <c r="G7" s="370"/>
      <c r="H7" s="370">
        <v>32</v>
      </c>
      <c r="I7" s="370"/>
      <c r="J7" s="375">
        <v>0</v>
      </c>
      <c r="K7" s="375"/>
      <c r="L7" s="375">
        <v>0</v>
      </c>
      <c r="M7" s="375"/>
      <c r="N7" s="36"/>
      <c r="O7" s="177"/>
      <c r="P7" s="177"/>
      <c r="Q7" s="177"/>
      <c r="R7" s="177"/>
      <c r="S7" s="177"/>
      <c r="T7" s="23">
        <f t="shared" ref="T7:T12" si="0">ROUND(SUM(E7:S7),0)</f>
        <v>32</v>
      </c>
    </row>
    <row r="8" spans="1:20" ht="26.4">
      <c r="A8" s="378" t="s">
        <v>50</v>
      </c>
      <c r="B8" s="368">
        <v>2</v>
      </c>
      <c r="C8" s="368">
        <v>37</v>
      </c>
      <c r="D8" s="369" t="s">
        <v>134</v>
      </c>
      <c r="E8" s="370">
        <v>0</v>
      </c>
      <c r="F8" s="370">
        <v>0</v>
      </c>
      <c r="G8" s="370"/>
      <c r="H8" s="370">
        <v>48</v>
      </c>
      <c r="I8" s="370"/>
      <c r="J8" s="375">
        <v>0</v>
      </c>
      <c r="K8" s="375"/>
      <c r="L8" s="375">
        <v>0</v>
      </c>
      <c r="M8" s="375"/>
      <c r="N8" s="36"/>
      <c r="O8" s="20"/>
      <c r="P8" s="20"/>
      <c r="Q8" s="20"/>
      <c r="R8" s="20"/>
      <c r="S8" s="20"/>
      <c r="T8" s="23">
        <f t="shared" si="0"/>
        <v>48</v>
      </c>
    </row>
    <row r="9" spans="1:20" ht="26.4">
      <c r="A9" s="378" t="s">
        <v>100</v>
      </c>
      <c r="B9" s="368">
        <v>2</v>
      </c>
      <c r="C9" s="368">
        <v>41</v>
      </c>
      <c r="D9" s="369" t="s">
        <v>135</v>
      </c>
      <c r="E9" s="370">
        <v>0</v>
      </c>
      <c r="F9" s="370">
        <v>0</v>
      </c>
      <c r="G9" s="370">
        <v>96</v>
      </c>
      <c r="H9" s="370"/>
      <c r="I9" s="370"/>
      <c r="J9" s="375">
        <v>0</v>
      </c>
      <c r="K9" s="375"/>
      <c r="L9" s="375">
        <v>0</v>
      </c>
      <c r="M9" s="375"/>
      <c r="N9" s="36"/>
      <c r="O9" s="20"/>
      <c r="P9" s="20"/>
      <c r="Q9" s="20"/>
      <c r="R9" s="20"/>
      <c r="S9" s="21"/>
      <c r="T9" s="23">
        <f t="shared" si="0"/>
        <v>96</v>
      </c>
    </row>
    <row r="10" spans="1:20" ht="26.4">
      <c r="A10" s="420" t="s">
        <v>130</v>
      </c>
      <c r="B10" s="379">
        <v>3</v>
      </c>
      <c r="C10" s="379">
        <v>14</v>
      </c>
      <c r="D10" s="380" t="s">
        <v>73</v>
      </c>
      <c r="E10" s="381">
        <v>0</v>
      </c>
      <c r="F10" s="381">
        <v>0</v>
      </c>
      <c r="G10" s="381"/>
      <c r="H10" s="381">
        <v>0</v>
      </c>
      <c r="I10" s="415">
        <v>0</v>
      </c>
      <c r="J10" s="415">
        <v>42</v>
      </c>
      <c r="K10" s="415"/>
      <c r="L10" s="415">
        <v>0</v>
      </c>
      <c r="M10" s="415"/>
      <c r="N10" s="36"/>
      <c r="O10" s="20"/>
      <c r="P10" s="20"/>
      <c r="Q10" s="20"/>
      <c r="R10" s="20"/>
      <c r="S10" s="21"/>
      <c r="T10" s="23">
        <f t="shared" si="0"/>
        <v>42</v>
      </c>
    </row>
    <row r="11" spans="1:20">
      <c r="A11" s="322"/>
      <c r="B11" s="323"/>
      <c r="C11" s="20"/>
      <c r="D11" s="323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3">
        <f t="shared" si="0"/>
        <v>0</v>
      </c>
    </row>
    <row r="12" spans="1:20" ht="18.600000000000001" thickBot="1">
      <c r="A12" s="324"/>
      <c r="B12" s="325"/>
      <c r="C12" s="24"/>
      <c r="D12" s="32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3">
        <f t="shared" si="0"/>
        <v>0</v>
      </c>
    </row>
    <row r="13" spans="1:20" ht="18.600000000000001" thickBot="1">
      <c r="A13" s="84" t="s">
        <v>38</v>
      </c>
      <c r="B13" s="107"/>
      <c r="C13" s="162"/>
      <c r="D13" s="107"/>
      <c r="E13" s="85">
        <f t="shared" ref="E13:T13" si="1">ROUND(SUM(E7:E12),0)</f>
        <v>0</v>
      </c>
      <c r="F13" s="85">
        <f t="shared" si="1"/>
        <v>0</v>
      </c>
      <c r="G13" s="85">
        <f t="shared" si="1"/>
        <v>96</v>
      </c>
      <c r="H13" s="85">
        <f t="shared" si="1"/>
        <v>80</v>
      </c>
      <c r="I13" s="85">
        <f t="shared" si="1"/>
        <v>0</v>
      </c>
      <c r="J13" s="85">
        <f t="shared" si="1"/>
        <v>42</v>
      </c>
      <c r="K13" s="85">
        <f t="shared" si="1"/>
        <v>0</v>
      </c>
      <c r="L13" s="85">
        <f t="shared" si="1"/>
        <v>0</v>
      </c>
      <c r="M13" s="85">
        <f t="shared" si="1"/>
        <v>0</v>
      </c>
      <c r="N13" s="85">
        <f t="shared" si="1"/>
        <v>0</v>
      </c>
      <c r="O13" s="85">
        <f t="shared" si="1"/>
        <v>0</v>
      </c>
      <c r="P13" s="85">
        <f t="shared" si="1"/>
        <v>0</v>
      </c>
      <c r="Q13" s="85">
        <f t="shared" si="1"/>
        <v>0</v>
      </c>
      <c r="R13" s="85">
        <f t="shared" si="1"/>
        <v>0</v>
      </c>
      <c r="S13" s="85">
        <f t="shared" si="1"/>
        <v>0</v>
      </c>
      <c r="T13" s="85">
        <f t="shared" si="1"/>
        <v>218</v>
      </c>
    </row>
    <row r="14" spans="1:20">
      <c r="A14" s="443" t="s">
        <v>39</v>
      </c>
      <c r="B14" s="443"/>
      <c r="C14" s="443"/>
      <c r="D14" s="443"/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3"/>
      <c r="S14" s="443"/>
      <c r="T14" s="443"/>
    </row>
    <row r="15" spans="1:20" ht="18.600000000000001" thickBot="1">
      <c r="A15" s="319" t="s">
        <v>29</v>
      </c>
      <c r="B15" s="96"/>
      <c r="C15" s="96"/>
      <c r="D15" s="96"/>
      <c r="E15" s="96"/>
      <c r="F15" s="96"/>
      <c r="G15" s="96"/>
      <c r="H15" s="96"/>
      <c r="I15" s="96">
        <v>0.25</v>
      </c>
      <c r="J15" s="326"/>
      <c r="K15" s="96"/>
      <c r="L15" s="96">
        <v>0.33</v>
      </c>
      <c r="M15" s="320" t="s">
        <v>40</v>
      </c>
      <c r="N15" s="96">
        <v>0.5</v>
      </c>
      <c r="O15" s="320">
        <f>0.5</f>
        <v>0.5</v>
      </c>
      <c r="P15" s="96"/>
      <c r="Q15" s="96"/>
      <c r="R15" s="96"/>
      <c r="S15" s="119"/>
      <c r="T15" s="120"/>
    </row>
    <row r="16" spans="1:20" ht="52.8">
      <c r="A16" s="372" t="s">
        <v>57</v>
      </c>
      <c r="B16" s="382">
        <v>2</v>
      </c>
      <c r="C16" s="382">
        <v>61</v>
      </c>
      <c r="D16" s="412" t="s">
        <v>89</v>
      </c>
      <c r="E16" s="36"/>
      <c r="F16" s="36"/>
      <c r="G16" s="215">
        <v>80</v>
      </c>
      <c r="H16" s="36"/>
      <c r="I16" s="36"/>
      <c r="J16" s="36"/>
      <c r="K16" s="36"/>
      <c r="L16" s="36"/>
      <c r="M16" s="37"/>
      <c r="N16" s="37"/>
      <c r="O16" s="39"/>
      <c r="P16" s="39"/>
      <c r="Q16" s="39"/>
      <c r="R16" s="39"/>
      <c r="S16" s="39"/>
      <c r="T16" s="23">
        <f>ROUND(SUM(E16:S16),0)</f>
        <v>80</v>
      </c>
    </row>
    <row r="17" spans="1:21">
      <c r="A17" s="7"/>
      <c r="B17" s="8"/>
      <c r="C17" s="38"/>
      <c r="D17" s="8"/>
      <c r="E17" s="36"/>
      <c r="F17" s="36"/>
      <c r="G17" s="36"/>
      <c r="H17" s="36"/>
      <c r="I17" s="36"/>
      <c r="J17" s="36"/>
      <c r="K17" s="36"/>
      <c r="L17" s="36"/>
      <c r="M17" s="37"/>
      <c r="N17" s="37"/>
      <c r="O17" s="20"/>
      <c r="P17" s="20"/>
      <c r="Q17" s="20"/>
      <c r="R17" s="20"/>
      <c r="S17" s="21"/>
      <c r="T17" s="23">
        <f t="shared" ref="T17:T25" si="2">ROUND(SUM(E17:S17),0)</f>
        <v>0</v>
      </c>
    </row>
    <row r="18" spans="1:21">
      <c r="A18" s="7"/>
      <c r="B18" s="8"/>
      <c r="C18" s="20"/>
      <c r="D18" s="8"/>
      <c r="E18" s="36"/>
      <c r="F18" s="36"/>
      <c r="G18" s="36"/>
      <c r="H18" s="36"/>
      <c r="I18" s="36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3">
        <f t="shared" si="2"/>
        <v>0</v>
      </c>
    </row>
    <row r="19" spans="1:21">
      <c r="A19" s="7"/>
      <c r="B19" s="8"/>
      <c r="C19" s="20"/>
      <c r="D19" s="8"/>
      <c r="E19" s="20"/>
      <c r="F19" s="20"/>
      <c r="G19" s="20"/>
      <c r="H19" s="20"/>
      <c r="I19" s="21"/>
      <c r="J19" s="20"/>
      <c r="K19" s="20"/>
      <c r="L19" s="21"/>
      <c r="M19" s="20"/>
      <c r="N19" s="20"/>
      <c r="O19" s="20"/>
      <c r="P19" s="20"/>
      <c r="Q19" s="20"/>
      <c r="R19" s="20"/>
      <c r="S19" s="21"/>
      <c r="T19" s="23">
        <f t="shared" si="2"/>
        <v>0</v>
      </c>
    </row>
    <row r="20" spans="1:21">
      <c r="A20" s="7"/>
      <c r="B20" s="8"/>
      <c r="C20" s="20"/>
      <c r="D20" s="8"/>
      <c r="E20" s="20"/>
      <c r="F20" s="20"/>
      <c r="G20" s="20"/>
      <c r="H20" s="20"/>
      <c r="I20" s="21"/>
      <c r="J20" s="22"/>
      <c r="K20" s="20"/>
      <c r="L20" s="21"/>
      <c r="M20" s="20"/>
      <c r="N20" s="20"/>
      <c r="O20" s="20"/>
      <c r="P20" s="20"/>
      <c r="Q20" s="20"/>
      <c r="R20" s="20"/>
      <c r="S20" s="21"/>
      <c r="T20" s="23">
        <f t="shared" si="2"/>
        <v>0</v>
      </c>
    </row>
    <row r="21" spans="1:21">
      <c r="A21" s="7"/>
      <c r="B21" s="8"/>
      <c r="C21" s="20"/>
      <c r="D21" s="8"/>
      <c r="E21" s="20"/>
      <c r="F21" s="20"/>
      <c r="G21" s="20"/>
      <c r="H21" s="20"/>
      <c r="I21" s="21"/>
      <c r="J21" s="22"/>
      <c r="K21" s="20"/>
      <c r="L21" s="21"/>
      <c r="M21" s="20"/>
      <c r="N21" s="20"/>
      <c r="O21" s="20"/>
      <c r="P21" s="20"/>
      <c r="Q21" s="20"/>
      <c r="R21" s="20"/>
      <c r="S21" s="21"/>
      <c r="T21" s="23">
        <f t="shared" si="2"/>
        <v>0</v>
      </c>
    </row>
    <row r="22" spans="1:21">
      <c r="A22" s="322"/>
      <c r="B22" s="8"/>
      <c r="C22" s="20"/>
      <c r="D22" s="8"/>
      <c r="E22" s="20"/>
      <c r="F22" s="20"/>
      <c r="G22" s="20"/>
      <c r="H22" s="20"/>
      <c r="I22" s="21"/>
      <c r="J22" s="22"/>
      <c r="K22" s="20"/>
      <c r="L22" s="21"/>
      <c r="M22" s="20"/>
      <c r="N22" s="20"/>
      <c r="O22" s="20"/>
      <c r="P22" s="20"/>
      <c r="Q22" s="20"/>
      <c r="R22" s="20"/>
      <c r="S22" s="21"/>
      <c r="T22" s="23">
        <f t="shared" si="2"/>
        <v>0</v>
      </c>
    </row>
    <row r="23" spans="1:21">
      <c r="A23" s="327" t="s">
        <v>46</v>
      </c>
      <c r="B23" s="30"/>
      <c r="C23" s="20"/>
      <c r="D23" s="30"/>
      <c r="E23" s="20"/>
      <c r="F23" s="20"/>
      <c r="G23" s="20"/>
      <c r="H23" s="20"/>
      <c r="I23" s="21"/>
      <c r="J23" s="22"/>
      <c r="K23" s="20"/>
      <c r="L23" s="21"/>
      <c r="M23" s="20"/>
      <c r="N23" s="20"/>
      <c r="O23" s="20"/>
      <c r="P23" s="20"/>
      <c r="Q23" s="20"/>
      <c r="R23" s="20"/>
      <c r="S23" s="21"/>
      <c r="T23" s="23">
        <f t="shared" si="2"/>
        <v>0</v>
      </c>
    </row>
    <row r="24" spans="1:21">
      <c r="A24" s="111" t="s">
        <v>36</v>
      </c>
      <c r="B24" s="30"/>
      <c r="C24" s="20"/>
      <c r="D24" s="30"/>
      <c r="E24" s="20"/>
      <c r="F24" s="20"/>
      <c r="G24" s="20"/>
      <c r="H24" s="20"/>
      <c r="I24" s="21"/>
      <c r="J24" s="22"/>
      <c r="K24" s="20"/>
      <c r="L24" s="21"/>
      <c r="M24" s="20"/>
      <c r="N24" s="20"/>
      <c r="O24" s="20"/>
      <c r="P24" s="20"/>
      <c r="Q24" s="20"/>
      <c r="R24" s="20"/>
      <c r="S24" s="21"/>
      <c r="T24" s="23">
        <f t="shared" si="2"/>
        <v>0</v>
      </c>
    </row>
    <row r="25" spans="1:21" ht="18.600000000000001" thickBot="1">
      <c r="A25" s="318" t="s">
        <v>47</v>
      </c>
      <c r="B25" s="77"/>
      <c r="C25" s="24">
        <v>0</v>
      </c>
      <c r="D25" s="77"/>
      <c r="E25" s="24"/>
      <c r="F25" s="24"/>
      <c r="G25" s="24"/>
      <c r="H25" s="24"/>
      <c r="I25" s="25"/>
      <c r="J25" s="24"/>
      <c r="K25" s="24"/>
      <c r="L25" s="25"/>
      <c r="M25" s="24"/>
      <c r="N25" s="24"/>
      <c r="O25" s="24"/>
      <c r="P25" s="24"/>
      <c r="Q25" s="24"/>
      <c r="R25" s="24"/>
      <c r="S25" s="25"/>
      <c r="T25" s="23">
        <f t="shared" si="2"/>
        <v>0</v>
      </c>
    </row>
    <row r="26" spans="1:21">
      <c r="A26" s="328" t="s">
        <v>42</v>
      </c>
      <c r="B26" s="118"/>
      <c r="C26" s="26"/>
      <c r="D26" s="118"/>
      <c r="E26" s="27">
        <f>SUM(E16:E25)</f>
        <v>0</v>
      </c>
      <c r="F26" s="27">
        <f t="shared" ref="F26:T26" si="3">SUM(F16:F25)</f>
        <v>0</v>
      </c>
      <c r="G26" s="27">
        <f t="shared" si="3"/>
        <v>80</v>
      </c>
      <c r="H26" s="27">
        <f t="shared" si="3"/>
        <v>0</v>
      </c>
      <c r="I26" s="27">
        <f t="shared" si="3"/>
        <v>0</v>
      </c>
      <c r="J26" s="27">
        <f t="shared" si="3"/>
        <v>0</v>
      </c>
      <c r="K26" s="27">
        <f t="shared" si="3"/>
        <v>0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0</v>
      </c>
      <c r="T26" s="27">
        <f t="shared" si="3"/>
        <v>80</v>
      </c>
    </row>
    <row r="27" spans="1:21" ht="18.600000000000001" thickBot="1">
      <c r="A27" s="329" t="s">
        <v>43</v>
      </c>
      <c r="B27" s="96"/>
      <c r="C27" s="28"/>
      <c r="D27" s="96"/>
      <c r="E27" s="29">
        <f>ROUNDDOWN((E26+E13),0)</f>
        <v>0</v>
      </c>
      <c r="F27" s="29">
        <f t="shared" ref="F27:T27" si="4">ROUNDDOWN((F26+F13),0)</f>
        <v>0</v>
      </c>
      <c r="G27" s="29">
        <f t="shared" si="4"/>
        <v>176</v>
      </c>
      <c r="H27" s="29">
        <f t="shared" si="4"/>
        <v>80</v>
      </c>
      <c r="I27" s="29">
        <f t="shared" si="4"/>
        <v>0</v>
      </c>
      <c r="J27" s="29">
        <f t="shared" si="4"/>
        <v>42</v>
      </c>
      <c r="K27" s="29">
        <f t="shared" si="4"/>
        <v>0</v>
      </c>
      <c r="L27" s="29">
        <f t="shared" si="4"/>
        <v>0</v>
      </c>
      <c r="M27" s="29">
        <f t="shared" si="4"/>
        <v>0</v>
      </c>
      <c r="N27" s="29">
        <f t="shared" si="4"/>
        <v>0</v>
      </c>
      <c r="O27" s="29">
        <f t="shared" si="4"/>
        <v>0</v>
      </c>
      <c r="P27" s="29">
        <f t="shared" si="4"/>
        <v>0</v>
      </c>
      <c r="Q27" s="29">
        <f t="shared" si="4"/>
        <v>0</v>
      </c>
      <c r="R27" s="29">
        <f t="shared" si="4"/>
        <v>0</v>
      </c>
      <c r="S27" s="29">
        <f t="shared" si="4"/>
        <v>0</v>
      </c>
      <c r="T27" s="29">
        <f t="shared" si="4"/>
        <v>298</v>
      </c>
    </row>
    <row r="29" spans="1:21">
      <c r="T29" s="40">
        <v>300</v>
      </c>
      <c r="U29" s="86">
        <f>T27-T29</f>
        <v>-2</v>
      </c>
    </row>
    <row r="30" spans="1:21">
      <c r="U30" s="40">
        <f>Норматив_2020_2021!H6</f>
        <v>0</v>
      </c>
    </row>
  </sheetData>
  <mergeCells count="3">
    <mergeCell ref="A1:T1"/>
    <mergeCell ref="A6:T6"/>
    <mergeCell ref="A14:T14"/>
  </mergeCells>
  <pageMargins left="0.7" right="0.7" top="0.75" bottom="0.75" header="0.51180555555555496" footer="0.51180555555555496"/>
  <pageSetup paperSize="9" scale="52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>
    <tabColor rgb="FF92D050"/>
    <pageSetUpPr fitToPage="1"/>
  </sheetPr>
  <dimension ref="A1:W32"/>
  <sheetViews>
    <sheetView tabSelected="1" zoomScale="70" zoomScaleNormal="70" workbookViewId="0">
      <pane ySplit="4" topLeftCell="A11" activePane="bottomLeft" state="frozen"/>
      <selection activeCell="I21" sqref="I21"/>
      <selection pane="bottomLeft" activeCell="A3" sqref="A3"/>
    </sheetView>
  </sheetViews>
  <sheetFormatPr defaultColWidth="9.109375" defaultRowHeight="18"/>
  <cols>
    <col min="1" max="1" width="45" style="10" customWidth="1"/>
    <col min="2" max="2" width="6.88671875" style="10" customWidth="1"/>
    <col min="3" max="3" width="6.44140625" style="10" customWidth="1"/>
    <col min="4" max="4" width="21.109375" style="10" customWidth="1"/>
    <col min="5" max="20" width="9.44140625" style="10" customWidth="1"/>
    <col min="21" max="16384" width="9.109375" style="10"/>
  </cols>
  <sheetData>
    <row r="1" spans="1:20" ht="18.600000000000001" thickBot="1">
      <c r="A1" s="202"/>
      <c r="B1" s="203"/>
      <c r="C1" s="204"/>
      <c r="D1" s="203" t="s">
        <v>9</v>
      </c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5"/>
    </row>
    <row r="3" spans="1:20" ht="18.600000000000001" thickBot="1">
      <c r="A3" s="445" t="s">
        <v>136</v>
      </c>
      <c r="F3" s="10" t="s">
        <v>5</v>
      </c>
      <c r="G3" s="246">
        <v>1</v>
      </c>
      <c r="I3" s="10" t="s">
        <v>10</v>
      </c>
      <c r="L3" s="10" t="s">
        <v>11</v>
      </c>
    </row>
    <row r="4" spans="1:20" ht="143.4">
      <c r="A4" s="252" t="s">
        <v>12</v>
      </c>
      <c r="B4" s="253" t="s">
        <v>8</v>
      </c>
      <c r="C4" s="253" t="s">
        <v>13</v>
      </c>
      <c r="D4" s="253" t="s">
        <v>14</v>
      </c>
      <c r="E4" s="75" t="s">
        <v>6</v>
      </c>
      <c r="F4" s="75" t="s">
        <v>15</v>
      </c>
      <c r="G4" s="75" t="s">
        <v>16</v>
      </c>
      <c r="H4" s="75" t="s">
        <v>17</v>
      </c>
      <c r="I4" s="75" t="s">
        <v>18</v>
      </c>
      <c r="J4" s="75" t="s">
        <v>19</v>
      </c>
      <c r="K4" s="75" t="s">
        <v>20</v>
      </c>
      <c r="L4" s="75" t="s">
        <v>21</v>
      </c>
      <c r="M4" s="75" t="s">
        <v>22</v>
      </c>
      <c r="N4" s="75" t="s">
        <v>7</v>
      </c>
      <c r="O4" s="75" t="s">
        <v>23</v>
      </c>
      <c r="P4" s="75" t="s">
        <v>24</v>
      </c>
      <c r="Q4" s="75" t="s">
        <v>25</v>
      </c>
      <c r="R4" s="75" t="s">
        <v>26</v>
      </c>
      <c r="S4" s="75" t="s">
        <v>27</v>
      </c>
      <c r="T4" s="76" t="s">
        <v>28</v>
      </c>
    </row>
    <row r="5" spans="1:20" ht="18.600000000000001" thickBot="1">
      <c r="A5" s="261" t="s">
        <v>29</v>
      </c>
      <c r="B5" s="70"/>
      <c r="C5" s="70"/>
      <c r="D5" s="70"/>
      <c r="E5" s="70"/>
      <c r="F5" s="70"/>
      <c r="G5" s="70"/>
      <c r="H5" s="70"/>
      <c r="I5" s="330">
        <v>0.25</v>
      </c>
      <c r="J5" s="70"/>
      <c r="K5" s="70"/>
      <c r="L5" s="331">
        <v>0.33</v>
      </c>
      <c r="M5" s="70"/>
      <c r="N5" s="331">
        <f>0.5</f>
        <v>0.5</v>
      </c>
      <c r="O5" s="70"/>
      <c r="P5" s="332" t="s">
        <v>30</v>
      </c>
      <c r="Q5" s="70"/>
      <c r="R5" s="70"/>
      <c r="S5" s="70"/>
      <c r="T5" s="333"/>
    </row>
    <row r="6" spans="1:20" ht="18.600000000000001" thickBot="1">
      <c r="A6" s="427" t="s">
        <v>49</v>
      </c>
      <c r="B6" s="427"/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</row>
    <row r="7" spans="1:20" ht="18.600000000000001" thickBot="1">
      <c r="A7" s="1"/>
      <c r="B7" s="13"/>
      <c r="C7" s="14"/>
      <c r="D7" s="13"/>
      <c r="E7" s="6"/>
      <c r="F7" s="6"/>
      <c r="G7" s="6"/>
      <c r="H7" s="6"/>
      <c r="I7" s="15"/>
      <c r="J7" s="6"/>
      <c r="K7" s="6"/>
      <c r="L7" s="6"/>
      <c r="M7" s="6"/>
      <c r="N7" s="2"/>
      <c r="O7" s="2"/>
      <c r="P7" s="2"/>
      <c r="Q7" s="2"/>
      <c r="R7" s="2"/>
      <c r="S7" s="2"/>
      <c r="T7" s="334">
        <f t="shared" ref="T7:T8" si="0">SUM(E7:S7)</f>
        <v>0</v>
      </c>
    </row>
    <row r="8" spans="1:20">
      <c r="A8" s="51"/>
      <c r="B8" s="8"/>
      <c r="C8" s="2"/>
      <c r="D8" s="8"/>
      <c r="E8" s="2"/>
      <c r="F8" s="2"/>
      <c r="G8" s="2"/>
      <c r="H8" s="2"/>
      <c r="I8" s="17"/>
      <c r="J8" s="2"/>
      <c r="K8" s="2"/>
      <c r="L8" s="17"/>
      <c r="M8" s="17"/>
      <c r="N8" s="2"/>
      <c r="O8" s="2"/>
      <c r="P8" s="2"/>
      <c r="Q8" s="2"/>
      <c r="R8" s="2"/>
      <c r="S8" s="2"/>
      <c r="T8" s="334">
        <f t="shared" si="0"/>
        <v>0</v>
      </c>
    </row>
    <row r="9" spans="1:20">
      <c r="A9" s="51"/>
      <c r="B9" s="8"/>
      <c r="C9" s="2"/>
      <c r="D9" s="8"/>
      <c r="E9" s="2"/>
      <c r="F9" s="2"/>
      <c r="G9" s="2"/>
      <c r="H9" s="2"/>
      <c r="I9" s="17"/>
      <c r="J9" s="2"/>
      <c r="K9" s="2"/>
      <c r="L9" s="17"/>
      <c r="M9" s="17"/>
      <c r="N9" s="2"/>
      <c r="O9" s="2"/>
      <c r="P9" s="2"/>
      <c r="Q9" s="2"/>
      <c r="R9" s="2"/>
      <c r="S9" s="2"/>
      <c r="T9" s="50">
        <f>ROUND(SUM(E9:S9),0)</f>
        <v>0</v>
      </c>
    </row>
    <row r="10" spans="1:20">
      <c r="A10" s="83" t="s">
        <v>34</v>
      </c>
      <c r="B10" s="116"/>
      <c r="C10" s="275"/>
      <c r="D10" s="116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4"/>
      <c r="T10" s="50">
        <f>ROUND(SUM(E10:S10),0)</f>
        <v>0</v>
      </c>
    </row>
    <row r="11" spans="1:20">
      <c r="A11" s="83" t="s">
        <v>35</v>
      </c>
      <c r="B11" s="116"/>
      <c r="C11" s="275">
        <v>2</v>
      </c>
      <c r="D11" s="116"/>
      <c r="E11" s="275"/>
      <c r="F11" s="275"/>
      <c r="G11" s="275"/>
      <c r="H11" s="275"/>
      <c r="I11" s="275"/>
      <c r="J11" s="287"/>
      <c r="K11" s="275"/>
      <c r="L11" s="275"/>
      <c r="M11" s="275">
        <f>C11*27</f>
        <v>54</v>
      </c>
      <c r="N11" s="275"/>
      <c r="O11" s="275"/>
      <c r="P11" s="275"/>
      <c r="Q11" s="275"/>
      <c r="R11" s="275"/>
      <c r="S11" s="274"/>
      <c r="T11" s="50">
        <f>ROUND(SUM(E11:S11),0)</f>
        <v>54</v>
      </c>
    </row>
    <row r="12" spans="1:20">
      <c r="A12" s="55" t="s">
        <v>36</v>
      </c>
      <c r="B12" s="116"/>
      <c r="C12" s="275">
        <v>2</v>
      </c>
      <c r="D12" s="116"/>
      <c r="E12" s="275"/>
      <c r="F12" s="275"/>
      <c r="G12" s="275"/>
      <c r="H12" s="275"/>
      <c r="I12" s="275"/>
      <c r="J12" s="275">
        <f>C12*3</f>
        <v>6</v>
      </c>
      <c r="K12" s="275"/>
      <c r="L12" s="275"/>
      <c r="M12" s="275"/>
      <c r="N12" s="275"/>
      <c r="O12" s="275"/>
      <c r="P12" s="275"/>
      <c r="Q12" s="275"/>
      <c r="R12" s="275"/>
      <c r="S12" s="274"/>
      <c r="T12" s="50">
        <f>ROUND(SUM(E12:S12),0)</f>
        <v>6</v>
      </c>
    </row>
    <row r="13" spans="1:20">
      <c r="A13" s="69" t="s">
        <v>47</v>
      </c>
      <c r="B13" s="41"/>
      <c r="C13" s="335"/>
      <c r="D13" s="41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  <c r="S13" s="336"/>
      <c r="T13" s="50">
        <f>ROUND(SUM(E13:S13),0)</f>
        <v>0</v>
      </c>
    </row>
    <row r="14" spans="1:20" ht="18.600000000000001" thickBot="1">
      <c r="A14" s="257" t="s">
        <v>38</v>
      </c>
      <c r="B14" s="58"/>
      <c r="C14" s="337"/>
      <c r="D14" s="58"/>
      <c r="E14" s="286">
        <f>ROUND(SUM(E7:E13),0)</f>
        <v>0</v>
      </c>
      <c r="F14" s="286">
        <f>ROUND(SUM(F7:F13),0)</f>
        <v>0</v>
      </c>
      <c r="G14" s="286">
        <f>ROUND(SUM(G7:G13),0)</f>
        <v>0</v>
      </c>
      <c r="H14" s="286">
        <f>ROUND(SUM(H7:H13),0)</f>
        <v>0</v>
      </c>
      <c r="I14" s="286">
        <f>ROUND(SUM(I7:I13),0)</f>
        <v>0</v>
      </c>
      <c r="J14" s="286">
        <f>ROUND(SUM(J7:J13),0)</f>
        <v>6</v>
      </c>
      <c r="K14" s="286">
        <f>ROUND(SUM(K7:K13),0)</f>
        <v>0</v>
      </c>
      <c r="L14" s="286">
        <f>ROUND(SUM(L7:L13),0)</f>
        <v>0</v>
      </c>
      <c r="M14" s="286">
        <f>ROUND(SUM(M7:M13),0)</f>
        <v>54</v>
      </c>
      <c r="N14" s="286">
        <f>ROUND(SUM(N7:N13),0)</f>
        <v>0</v>
      </c>
      <c r="O14" s="286">
        <f>ROUND(SUM(O7:O13),0)</f>
        <v>0</v>
      </c>
      <c r="P14" s="286">
        <f>ROUND(SUM(P7:P13),0)</f>
        <v>0</v>
      </c>
      <c r="Q14" s="286">
        <f>ROUND(SUM(Q7:Q13),0)</f>
        <v>0</v>
      </c>
      <c r="R14" s="286">
        <f>ROUND(SUM(R7:R13),0)</f>
        <v>0</v>
      </c>
      <c r="S14" s="286">
        <f>ROUND(SUM(S7:S13),0)</f>
        <v>0</v>
      </c>
      <c r="T14" s="286">
        <f>ROUND(SUM(T7:T13),0)</f>
        <v>60</v>
      </c>
    </row>
    <row r="15" spans="1:20" ht="18.600000000000001" thickBot="1">
      <c r="A15" s="429" t="s">
        <v>39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429"/>
      <c r="O15" s="429"/>
      <c r="P15" s="429"/>
      <c r="Q15" s="429"/>
      <c r="R15" s="429"/>
      <c r="S15" s="429"/>
      <c r="T15" s="429"/>
    </row>
    <row r="16" spans="1:20" ht="18.600000000000001" thickBot="1">
      <c r="A16" s="338" t="s">
        <v>29</v>
      </c>
      <c r="B16" s="211"/>
      <c r="C16" s="211"/>
      <c r="D16" s="211"/>
      <c r="E16" s="211"/>
      <c r="F16" s="211"/>
      <c r="G16" s="211"/>
      <c r="H16" s="211"/>
      <c r="I16" s="211">
        <v>0.25</v>
      </c>
      <c r="J16" s="339"/>
      <c r="K16" s="211"/>
      <c r="L16" s="211">
        <v>0.33</v>
      </c>
      <c r="M16" s="340" t="s">
        <v>64</v>
      </c>
      <c r="N16" s="211">
        <v>0.5</v>
      </c>
      <c r="O16" s="340">
        <f>0.5</f>
        <v>0.5</v>
      </c>
      <c r="P16" s="211"/>
      <c r="Q16" s="211"/>
      <c r="R16" s="211"/>
      <c r="S16" s="222"/>
      <c r="T16" s="341"/>
    </row>
    <row r="17" spans="1:23" ht="26.4">
      <c r="A17" s="372" t="s">
        <v>65</v>
      </c>
      <c r="B17" s="382">
        <v>2</v>
      </c>
      <c r="C17" s="368">
        <v>55</v>
      </c>
      <c r="D17" s="369" t="s">
        <v>51</v>
      </c>
      <c r="E17" s="387">
        <v>48</v>
      </c>
      <c r="F17" s="387">
        <v>10</v>
      </c>
      <c r="G17" s="387">
        <v>0</v>
      </c>
      <c r="H17" s="387">
        <v>0</v>
      </c>
      <c r="I17" s="387"/>
      <c r="J17" s="387"/>
      <c r="K17" s="387"/>
      <c r="L17" s="387">
        <v>18</v>
      </c>
      <c r="M17" s="387"/>
      <c r="N17" s="242"/>
      <c r="O17" s="342"/>
      <c r="P17" s="342"/>
      <c r="Q17" s="342"/>
      <c r="R17" s="342"/>
      <c r="S17" s="342"/>
      <c r="T17" s="343">
        <f t="shared" ref="T17:T26" si="1">SUM(E17:S17)</f>
        <v>76</v>
      </c>
      <c r="W17" s="344"/>
    </row>
    <row r="18" spans="1:23" ht="26.4">
      <c r="A18" s="372" t="s">
        <v>65</v>
      </c>
      <c r="B18" s="382">
        <v>2</v>
      </c>
      <c r="C18" s="382">
        <v>55</v>
      </c>
      <c r="D18" s="369" t="s">
        <v>51</v>
      </c>
      <c r="E18" s="387">
        <v>0</v>
      </c>
      <c r="F18" s="387">
        <v>0</v>
      </c>
      <c r="G18" s="387">
        <v>48</v>
      </c>
      <c r="H18" s="387">
        <v>0</v>
      </c>
      <c r="I18" s="387"/>
      <c r="J18" s="387"/>
      <c r="K18" s="387"/>
      <c r="L18" s="387">
        <v>0</v>
      </c>
      <c r="M18" s="387"/>
      <c r="N18" s="242"/>
      <c r="O18" s="54"/>
      <c r="P18" s="54"/>
      <c r="Q18" s="54"/>
      <c r="R18" s="54"/>
      <c r="S18" s="54"/>
      <c r="T18" s="343">
        <f t="shared" si="1"/>
        <v>48</v>
      </c>
    </row>
    <row r="19" spans="1:23">
      <c r="A19" s="372" t="s">
        <v>66</v>
      </c>
      <c r="B19" s="373">
        <v>4</v>
      </c>
      <c r="C19" s="368">
        <v>16</v>
      </c>
      <c r="D19" s="369" t="s">
        <v>44</v>
      </c>
      <c r="E19" s="387">
        <v>30</v>
      </c>
      <c r="F19" s="387">
        <v>4</v>
      </c>
      <c r="G19" s="387">
        <v>0</v>
      </c>
      <c r="H19" s="387">
        <v>40</v>
      </c>
      <c r="I19" s="387">
        <v>8</v>
      </c>
      <c r="J19" s="387"/>
      <c r="K19" s="387">
        <v>0</v>
      </c>
      <c r="L19" s="387">
        <v>5</v>
      </c>
      <c r="M19" s="387"/>
      <c r="N19" s="242"/>
      <c r="O19" s="54"/>
      <c r="P19" s="54"/>
      <c r="Q19" s="54"/>
      <c r="R19" s="54"/>
      <c r="S19" s="54"/>
      <c r="T19" s="343">
        <f t="shared" si="1"/>
        <v>87</v>
      </c>
    </row>
    <row r="20" spans="1:23">
      <c r="A20" s="7"/>
      <c r="B20" s="38"/>
      <c r="C20" s="38"/>
      <c r="D20" s="8"/>
      <c r="E20" s="242"/>
      <c r="F20" s="242"/>
      <c r="G20" s="242"/>
      <c r="H20" s="242"/>
      <c r="I20" s="36"/>
      <c r="J20" s="242"/>
      <c r="K20" s="242"/>
      <c r="L20" s="242"/>
      <c r="M20" s="36"/>
      <c r="N20" s="242"/>
      <c r="O20" s="54"/>
      <c r="P20" s="54"/>
      <c r="Q20" s="54"/>
      <c r="R20" s="54"/>
      <c r="S20" s="54"/>
      <c r="T20" s="343">
        <f t="shared" si="1"/>
        <v>0</v>
      </c>
    </row>
    <row r="21" spans="1:23">
      <c r="A21" s="417" t="s">
        <v>67</v>
      </c>
      <c r="B21" s="418">
        <v>4</v>
      </c>
      <c r="C21" s="418">
        <v>4</v>
      </c>
      <c r="D21" s="419" t="s">
        <v>44</v>
      </c>
      <c r="F21" s="242"/>
      <c r="G21" s="242"/>
      <c r="H21" s="242"/>
      <c r="I21" s="242"/>
      <c r="J21" s="242"/>
      <c r="K21" s="242"/>
      <c r="L21" s="242"/>
      <c r="M21" s="242"/>
      <c r="N21" s="37">
        <v>8</v>
      </c>
      <c r="O21" s="54"/>
      <c r="P21" s="54"/>
      <c r="Q21" s="54"/>
      <c r="R21" s="54"/>
      <c r="S21" s="54"/>
      <c r="T21" s="343">
        <f>SUM(D21:S21)</f>
        <v>8</v>
      </c>
    </row>
    <row r="22" spans="1:23">
      <c r="A22" s="56"/>
      <c r="B22" s="54"/>
      <c r="C22" s="54"/>
      <c r="D22" s="54"/>
      <c r="E22" s="54"/>
      <c r="F22" s="54"/>
      <c r="G22" s="54"/>
      <c r="H22" s="54"/>
      <c r="I22" s="230"/>
      <c r="J22" s="229"/>
      <c r="K22" s="54"/>
      <c r="L22" s="230"/>
      <c r="M22" s="54"/>
      <c r="N22" s="54"/>
      <c r="O22" s="54"/>
      <c r="P22" s="54"/>
      <c r="Q22" s="54"/>
      <c r="R22" s="54"/>
      <c r="S22" s="54"/>
      <c r="T22" s="343">
        <f t="shared" si="1"/>
        <v>0</v>
      </c>
    </row>
    <row r="23" spans="1:23">
      <c r="A23" s="83" t="s">
        <v>34</v>
      </c>
      <c r="B23" s="54"/>
      <c r="C23" s="275"/>
      <c r="D23" s="54"/>
      <c r="E23" s="54"/>
      <c r="F23" s="54"/>
      <c r="G23" s="54"/>
      <c r="H23" s="54"/>
      <c r="I23" s="230"/>
      <c r="J23" s="229"/>
      <c r="K23" s="54"/>
      <c r="L23" s="230"/>
      <c r="M23" s="54"/>
      <c r="N23" s="54"/>
      <c r="O23" s="54"/>
      <c r="P23" s="54"/>
      <c r="Q23" s="54"/>
      <c r="R23" s="54"/>
      <c r="S23" s="54"/>
      <c r="T23" s="343">
        <f t="shared" si="1"/>
        <v>0</v>
      </c>
    </row>
    <row r="24" spans="1:23">
      <c r="A24" s="83" t="s">
        <v>35</v>
      </c>
      <c r="B24" s="54"/>
      <c r="C24" s="275"/>
      <c r="D24" s="54"/>
      <c r="E24" s="54"/>
      <c r="F24" s="54"/>
      <c r="G24" s="54"/>
      <c r="H24" s="54"/>
      <c r="I24" s="230"/>
      <c r="J24" s="229"/>
      <c r="K24" s="54"/>
      <c r="L24" s="230"/>
      <c r="M24" s="54"/>
      <c r="N24" s="54"/>
      <c r="O24" s="54"/>
      <c r="P24" s="54"/>
      <c r="Q24" s="54"/>
      <c r="R24" s="54"/>
      <c r="S24" s="54"/>
      <c r="T24" s="343">
        <f t="shared" si="1"/>
        <v>0</v>
      </c>
    </row>
    <row r="25" spans="1:23">
      <c r="A25" s="55" t="s">
        <v>36</v>
      </c>
      <c r="B25" s="54"/>
      <c r="C25" s="275">
        <v>2</v>
      </c>
      <c r="D25" s="54"/>
      <c r="E25" s="54"/>
      <c r="F25" s="54"/>
      <c r="G25" s="54"/>
      <c r="H25" s="54"/>
      <c r="I25" s="230"/>
      <c r="J25" s="229"/>
      <c r="K25" s="54"/>
      <c r="L25" s="230"/>
      <c r="M25" s="54">
        <f>C25*14</f>
        <v>28</v>
      </c>
      <c r="N25" s="54"/>
      <c r="O25" s="54"/>
      <c r="P25" s="54"/>
      <c r="Q25" s="54"/>
      <c r="R25" s="54"/>
      <c r="S25" s="54"/>
      <c r="T25" s="343">
        <f t="shared" si="1"/>
        <v>28</v>
      </c>
    </row>
    <row r="26" spans="1:23" ht="18.600000000000001" thickBot="1">
      <c r="A26" s="57" t="s">
        <v>37</v>
      </c>
      <c r="B26" s="70"/>
      <c r="C26" s="33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343">
        <f t="shared" si="1"/>
        <v>0</v>
      </c>
    </row>
    <row r="27" spans="1:23" ht="18.600000000000001" thickBot="1">
      <c r="A27" s="60" t="s">
        <v>42</v>
      </c>
      <c r="B27" s="9"/>
      <c r="C27" s="99"/>
      <c r="D27" s="9"/>
      <c r="E27" s="109">
        <f t="shared" ref="E27:T27" si="2">SUM(E17:E26)</f>
        <v>78</v>
      </c>
      <c r="F27" s="109">
        <f t="shared" si="2"/>
        <v>14</v>
      </c>
      <c r="G27" s="109">
        <f t="shared" si="2"/>
        <v>48</v>
      </c>
      <c r="H27" s="109">
        <f t="shared" si="2"/>
        <v>40</v>
      </c>
      <c r="I27" s="109">
        <f t="shared" si="2"/>
        <v>8</v>
      </c>
      <c r="J27" s="109">
        <f t="shared" si="2"/>
        <v>0</v>
      </c>
      <c r="K27" s="109">
        <f t="shared" si="2"/>
        <v>0</v>
      </c>
      <c r="L27" s="109">
        <f t="shared" si="2"/>
        <v>23</v>
      </c>
      <c r="M27" s="109">
        <f t="shared" si="2"/>
        <v>28</v>
      </c>
      <c r="N27" s="109">
        <f t="shared" si="2"/>
        <v>8</v>
      </c>
      <c r="O27" s="109">
        <f t="shared" si="2"/>
        <v>0</v>
      </c>
      <c r="P27" s="109">
        <f t="shared" si="2"/>
        <v>0</v>
      </c>
      <c r="Q27" s="109">
        <f t="shared" si="2"/>
        <v>0</v>
      </c>
      <c r="R27" s="109">
        <f t="shared" si="2"/>
        <v>0</v>
      </c>
      <c r="S27" s="109">
        <f t="shared" si="2"/>
        <v>0</v>
      </c>
      <c r="T27" s="345">
        <f t="shared" si="2"/>
        <v>247</v>
      </c>
    </row>
    <row r="28" spans="1:23" ht="18.600000000000001" thickBot="1">
      <c r="A28" s="214" t="s">
        <v>43</v>
      </c>
      <c r="B28" s="9"/>
      <c r="C28" s="99"/>
      <c r="D28" s="9"/>
      <c r="E28" s="109">
        <f t="shared" ref="E28:T28" si="3">ROUNDDOWN((E27+E14),0)</f>
        <v>78</v>
      </c>
      <c r="F28" s="109">
        <f t="shared" si="3"/>
        <v>14</v>
      </c>
      <c r="G28" s="109">
        <f t="shared" si="3"/>
        <v>48</v>
      </c>
      <c r="H28" s="109">
        <f t="shared" si="3"/>
        <v>40</v>
      </c>
      <c r="I28" s="109">
        <f t="shared" si="3"/>
        <v>8</v>
      </c>
      <c r="J28" s="109">
        <f t="shared" si="3"/>
        <v>6</v>
      </c>
      <c r="K28" s="109">
        <f t="shared" si="3"/>
        <v>0</v>
      </c>
      <c r="L28" s="109">
        <f t="shared" si="3"/>
        <v>23</v>
      </c>
      <c r="M28" s="109">
        <f t="shared" si="3"/>
        <v>82</v>
      </c>
      <c r="N28" s="109">
        <f t="shared" si="3"/>
        <v>8</v>
      </c>
      <c r="O28" s="109">
        <f t="shared" si="3"/>
        <v>0</v>
      </c>
      <c r="P28" s="109">
        <f t="shared" si="3"/>
        <v>0</v>
      </c>
      <c r="Q28" s="109">
        <f t="shared" si="3"/>
        <v>0</v>
      </c>
      <c r="R28" s="109">
        <f t="shared" si="3"/>
        <v>0</v>
      </c>
      <c r="S28" s="109">
        <f t="shared" si="3"/>
        <v>0</v>
      </c>
      <c r="T28" s="109">
        <f t="shared" si="3"/>
        <v>307</v>
      </c>
      <c r="U28" s="258"/>
    </row>
    <row r="29" spans="1:23">
      <c r="C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3">
      <c r="C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>
        <f>550*1</f>
        <v>550</v>
      </c>
      <c r="U30" s="258">
        <f>T28-T30</f>
        <v>-243</v>
      </c>
    </row>
    <row r="31" spans="1:23">
      <c r="C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3">
      <c r="C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</sheetData>
  <mergeCells count="2">
    <mergeCell ref="A6:T6"/>
    <mergeCell ref="A15:T15"/>
  </mergeCells>
  <conditionalFormatting sqref="U28">
    <cfRule type="cellIs" dxfId="1" priority="2" operator="greaterThan">
      <formula>0</formula>
    </cfRule>
    <cfRule type="cellIs" dxfId="0" priority="3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paperSize="9" scale="48" firstPageNumber="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rgb="FF92D050"/>
    <pageSetUpPr fitToPage="1"/>
  </sheetPr>
  <dimension ref="A1:U39"/>
  <sheetViews>
    <sheetView zoomScale="55" zoomScaleNormal="55" workbookViewId="0">
      <pane ySplit="5" topLeftCell="A12" activePane="bottomLeft" state="frozen"/>
      <selection pane="bottomLeft" activeCell="A4" sqref="A4"/>
    </sheetView>
  </sheetViews>
  <sheetFormatPr defaultColWidth="8.6640625" defaultRowHeight="18"/>
  <cols>
    <col min="1" max="1" width="63.109375" style="10" customWidth="1"/>
    <col min="2" max="2" width="6.88671875" style="260" customWidth="1"/>
    <col min="3" max="3" width="7.5546875" style="260" customWidth="1"/>
    <col min="4" max="4" width="41.88671875" style="260" customWidth="1"/>
    <col min="5" max="20" width="10.44140625" style="260" customWidth="1"/>
    <col min="21" max="21" width="7.5546875" style="10" customWidth="1"/>
    <col min="22" max="16384" width="8.6640625" style="10"/>
  </cols>
  <sheetData>
    <row r="1" spans="1:20" ht="18.600000000000001" thickBot="1">
      <c r="A1" s="433" t="s">
        <v>9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</row>
    <row r="3" spans="1:20" ht="18.600000000000001" thickBot="1">
      <c r="A3" s="445" t="s">
        <v>137</v>
      </c>
      <c r="F3" s="260" t="s">
        <v>5</v>
      </c>
      <c r="G3" s="388" t="s">
        <v>74</v>
      </c>
      <c r="I3" s="260" t="s">
        <v>10</v>
      </c>
      <c r="L3" s="260" t="s">
        <v>11</v>
      </c>
    </row>
    <row r="4" spans="1:20" ht="145.19999999999999">
      <c r="A4" s="252" t="s">
        <v>12</v>
      </c>
      <c r="B4" s="253" t="s">
        <v>8</v>
      </c>
      <c r="C4" s="253" t="s">
        <v>13</v>
      </c>
      <c r="D4" s="253" t="s">
        <v>14</v>
      </c>
      <c r="E4" s="75" t="s">
        <v>6</v>
      </c>
      <c r="F4" s="75" t="s">
        <v>15</v>
      </c>
      <c r="G4" s="75" t="s">
        <v>16</v>
      </c>
      <c r="H4" s="75" t="s">
        <v>17</v>
      </c>
      <c r="I4" s="75" t="s">
        <v>18</v>
      </c>
      <c r="J4" s="75" t="s">
        <v>19</v>
      </c>
      <c r="K4" s="75" t="s">
        <v>20</v>
      </c>
      <c r="L4" s="75" t="s">
        <v>21</v>
      </c>
      <c r="M4" s="75" t="s">
        <v>22</v>
      </c>
      <c r="N4" s="75" t="s">
        <v>7</v>
      </c>
      <c r="O4" s="75" t="s">
        <v>23</v>
      </c>
      <c r="P4" s="75" t="s">
        <v>24</v>
      </c>
      <c r="Q4" s="75" t="s">
        <v>25</v>
      </c>
      <c r="R4" s="75" t="s">
        <v>26</v>
      </c>
      <c r="S4" s="75" t="s">
        <v>27</v>
      </c>
      <c r="T4" s="76" t="s">
        <v>28</v>
      </c>
    </row>
    <row r="5" spans="1:20" ht="18.600000000000001" thickBot="1">
      <c r="A5" s="261" t="s">
        <v>29</v>
      </c>
      <c r="B5" s="262"/>
      <c r="C5" s="262"/>
      <c r="D5" s="262"/>
      <c r="E5" s="262"/>
      <c r="F5" s="262"/>
      <c r="G5" s="262"/>
      <c r="H5" s="262"/>
      <c r="I5" s="263">
        <v>0.25</v>
      </c>
      <c r="J5" s="262"/>
      <c r="K5" s="262"/>
      <c r="L5" s="264">
        <v>0.33</v>
      </c>
      <c r="M5" s="262"/>
      <c r="N5" s="264">
        <f>0.5</f>
        <v>0.5</v>
      </c>
      <c r="O5" s="262"/>
      <c r="P5" s="265" t="s">
        <v>30</v>
      </c>
      <c r="Q5" s="262"/>
      <c r="R5" s="262"/>
      <c r="S5" s="262"/>
      <c r="T5" s="266"/>
    </row>
    <row r="6" spans="1:20" ht="18.600000000000001" thickBot="1">
      <c r="A6" s="428" t="s">
        <v>78</v>
      </c>
      <c r="B6" s="428"/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8"/>
      <c r="R6" s="428"/>
      <c r="S6" s="428"/>
      <c r="T6" s="428"/>
    </row>
    <row r="7" spans="1:20" s="267" customFormat="1">
      <c r="A7" s="378" t="s">
        <v>79</v>
      </c>
      <c r="B7" s="368">
        <v>2</v>
      </c>
      <c r="C7" s="368">
        <v>55</v>
      </c>
      <c r="D7" s="369" t="s">
        <v>51</v>
      </c>
      <c r="E7" s="370">
        <v>48</v>
      </c>
      <c r="F7" s="370"/>
      <c r="G7" s="370"/>
      <c r="H7" s="370">
        <v>0</v>
      </c>
      <c r="I7" s="370"/>
      <c r="J7" s="375">
        <v>0</v>
      </c>
      <c r="K7" s="375">
        <v>8</v>
      </c>
      <c r="L7" s="375"/>
      <c r="M7" s="375"/>
      <c r="N7" s="16"/>
      <c r="O7" s="16"/>
      <c r="P7" s="116"/>
      <c r="Q7" s="116"/>
      <c r="R7" s="116"/>
      <c r="S7" s="5"/>
      <c r="T7" s="389">
        <f t="shared" ref="T7:T18" si="0">ROUND(SUM(E7:S7),0)</f>
        <v>56</v>
      </c>
    </row>
    <row r="8" spans="1:20" s="267" customFormat="1">
      <c r="A8" s="378" t="s">
        <v>79</v>
      </c>
      <c r="B8" s="368">
        <v>2</v>
      </c>
      <c r="C8" s="368">
        <v>55</v>
      </c>
      <c r="D8" s="369" t="s">
        <v>51</v>
      </c>
      <c r="E8" s="370">
        <v>0</v>
      </c>
      <c r="F8" s="370"/>
      <c r="G8" s="370"/>
      <c r="H8" s="370">
        <v>48</v>
      </c>
      <c r="I8" s="370"/>
      <c r="J8" s="375">
        <v>0</v>
      </c>
      <c r="K8" s="375">
        <v>0</v>
      </c>
      <c r="L8" s="375"/>
      <c r="M8" s="375"/>
      <c r="N8" s="250"/>
      <c r="O8" s="250"/>
      <c r="P8" s="116"/>
      <c r="Q8" s="116"/>
      <c r="R8" s="116"/>
      <c r="S8" s="5"/>
      <c r="T8" s="389">
        <f t="shared" si="0"/>
        <v>48</v>
      </c>
    </row>
    <row r="9" spans="1:20" s="267" customFormat="1">
      <c r="A9" s="378" t="s">
        <v>79</v>
      </c>
      <c r="B9" s="368">
        <v>2</v>
      </c>
      <c r="C9" s="368">
        <v>10</v>
      </c>
      <c r="D9" s="369" t="s">
        <v>80</v>
      </c>
      <c r="E9" s="370">
        <v>0</v>
      </c>
      <c r="F9" s="370"/>
      <c r="G9" s="370"/>
      <c r="H9" s="370">
        <v>16</v>
      </c>
      <c r="I9" s="370"/>
      <c r="J9" s="375">
        <v>0</v>
      </c>
      <c r="K9" s="375">
        <v>0</v>
      </c>
      <c r="L9" s="375"/>
      <c r="M9" s="375"/>
      <c r="N9" s="54"/>
      <c r="O9" s="54"/>
      <c r="P9" s="54"/>
      <c r="Q9" s="54"/>
      <c r="R9" s="54"/>
      <c r="S9" s="54"/>
      <c r="T9" s="389">
        <f t="shared" si="0"/>
        <v>16</v>
      </c>
    </row>
    <row r="10" spans="1:20" s="267" customFormat="1">
      <c r="A10" s="78"/>
      <c r="B10" s="38"/>
      <c r="C10" s="38"/>
      <c r="D10" s="8"/>
      <c r="E10" s="36"/>
      <c r="F10" s="36"/>
      <c r="G10" s="36"/>
      <c r="H10" s="36"/>
      <c r="I10" s="102"/>
      <c r="J10" s="102"/>
      <c r="K10" s="102"/>
      <c r="L10" s="102"/>
      <c r="M10" s="102"/>
      <c r="N10" s="54"/>
      <c r="O10" s="54"/>
      <c r="P10" s="54"/>
      <c r="Q10" s="54"/>
      <c r="R10" s="54"/>
      <c r="S10" s="54"/>
      <c r="T10" s="389">
        <f t="shared" si="0"/>
        <v>0</v>
      </c>
    </row>
    <row r="11" spans="1:20" s="267" customFormat="1">
      <c r="A11" s="81"/>
      <c r="B11" s="38"/>
      <c r="C11" s="38"/>
      <c r="D11" s="8"/>
      <c r="E11" s="36"/>
      <c r="F11" s="36"/>
      <c r="G11" s="36"/>
      <c r="H11" s="36"/>
      <c r="I11" s="102"/>
      <c r="J11" s="102"/>
      <c r="K11" s="102"/>
      <c r="L11" s="102"/>
      <c r="M11" s="102"/>
      <c r="N11" s="54"/>
      <c r="O11" s="54"/>
      <c r="P11" s="54"/>
      <c r="Q11" s="54"/>
      <c r="R11" s="54"/>
      <c r="S11" s="54"/>
      <c r="T11" s="389">
        <f t="shared" si="0"/>
        <v>0</v>
      </c>
    </row>
    <row r="12" spans="1:20" s="267" customFormat="1">
      <c r="A12" s="81"/>
      <c r="B12" s="38"/>
      <c r="C12" s="38"/>
      <c r="D12" s="8"/>
      <c r="E12" s="36"/>
      <c r="F12" s="36"/>
      <c r="G12" s="36"/>
      <c r="H12" s="36"/>
      <c r="I12" s="102"/>
      <c r="J12" s="102"/>
      <c r="K12" s="102"/>
      <c r="L12" s="102"/>
      <c r="M12" s="102"/>
      <c r="N12" s="54"/>
      <c r="O12" s="54"/>
      <c r="P12" s="54"/>
      <c r="Q12" s="54"/>
      <c r="R12" s="54"/>
      <c r="S12" s="54"/>
      <c r="T12" s="389">
        <f t="shared" si="0"/>
        <v>0</v>
      </c>
    </row>
    <row r="13" spans="1:20" s="267" customFormat="1">
      <c r="A13" s="81"/>
      <c r="B13" s="38"/>
      <c r="C13" s="38"/>
      <c r="D13" s="8"/>
      <c r="E13" s="36"/>
      <c r="F13" s="36"/>
      <c r="G13" s="36"/>
      <c r="H13" s="36"/>
      <c r="I13" s="102"/>
      <c r="J13" s="102"/>
      <c r="K13" s="102"/>
      <c r="L13" s="102"/>
      <c r="M13" s="102"/>
      <c r="N13" s="54"/>
      <c r="O13" s="54"/>
      <c r="P13" s="54"/>
      <c r="Q13" s="54"/>
      <c r="R13" s="54"/>
      <c r="S13" s="54"/>
      <c r="T13" s="389">
        <f t="shared" si="0"/>
        <v>0</v>
      </c>
    </row>
    <row r="14" spans="1:20" s="267" customFormat="1">
      <c r="A14" s="67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2"/>
      <c r="P14" s="2"/>
      <c r="Q14" s="2"/>
      <c r="R14" s="2"/>
      <c r="S14" s="3"/>
      <c r="T14" s="389">
        <f t="shared" si="0"/>
        <v>0</v>
      </c>
    </row>
    <row r="15" spans="1:20" s="267" customFormat="1">
      <c r="A15" s="53"/>
      <c r="B15" s="390"/>
      <c r="C15" s="2"/>
      <c r="D15" s="391"/>
      <c r="E15" s="2"/>
      <c r="F15" s="2"/>
      <c r="G15" s="2"/>
      <c r="H15" s="2"/>
      <c r="I15" s="17"/>
      <c r="J15" s="17"/>
      <c r="K15" s="2"/>
      <c r="L15" s="17"/>
      <c r="M15" s="17"/>
      <c r="N15" s="17"/>
      <c r="O15" s="2"/>
      <c r="P15" s="2"/>
      <c r="Q15" s="2"/>
      <c r="R15" s="2"/>
      <c r="S15" s="3"/>
      <c r="T15" s="389">
        <f t="shared" si="0"/>
        <v>0</v>
      </c>
    </row>
    <row r="16" spans="1:20" s="267" customFormat="1">
      <c r="A16" s="256"/>
      <c r="B16" s="116"/>
      <c r="C16" s="116"/>
      <c r="D16" s="116"/>
      <c r="E16" s="116"/>
      <c r="F16" s="116"/>
      <c r="G16" s="116"/>
      <c r="H16" s="116"/>
      <c r="I16" s="116"/>
      <c r="J16" s="268"/>
      <c r="K16" s="116"/>
      <c r="L16" s="116"/>
      <c r="M16" s="116"/>
      <c r="N16" s="116"/>
      <c r="O16" s="116"/>
      <c r="P16" s="116"/>
      <c r="Q16" s="116"/>
      <c r="R16" s="116"/>
      <c r="S16" s="5"/>
      <c r="T16" s="389">
        <f t="shared" si="0"/>
        <v>0</v>
      </c>
    </row>
    <row r="17" spans="1:21" s="267" customFormat="1">
      <c r="A17" s="25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5"/>
      <c r="T17" s="389">
        <f t="shared" si="0"/>
        <v>0</v>
      </c>
      <c r="U17" s="269">
        <f>SUM(T7:T18)</f>
        <v>120</v>
      </c>
    </row>
    <row r="18" spans="1:21" s="267" customFormat="1">
      <c r="A18" s="25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5"/>
      <c r="T18" s="389">
        <f t="shared" si="0"/>
        <v>0</v>
      </c>
    </row>
    <row r="19" spans="1:21" s="395" customFormat="1" thickBot="1">
      <c r="A19" s="392" t="s">
        <v>38</v>
      </c>
      <c r="B19" s="393"/>
      <c r="C19" s="393"/>
      <c r="D19" s="393"/>
      <c r="E19" s="394">
        <f t="shared" ref="E19:T19" si="1">ROUND(SUM(E7:E18),0)</f>
        <v>48</v>
      </c>
      <c r="F19" s="394">
        <f t="shared" si="1"/>
        <v>0</v>
      </c>
      <c r="G19" s="394">
        <f t="shared" si="1"/>
        <v>0</v>
      </c>
      <c r="H19" s="394">
        <f t="shared" si="1"/>
        <v>64</v>
      </c>
      <c r="I19" s="394">
        <f t="shared" si="1"/>
        <v>0</v>
      </c>
      <c r="J19" s="394">
        <f t="shared" si="1"/>
        <v>0</v>
      </c>
      <c r="K19" s="394">
        <f t="shared" si="1"/>
        <v>8</v>
      </c>
      <c r="L19" s="394">
        <f t="shared" si="1"/>
        <v>0</v>
      </c>
      <c r="M19" s="394">
        <f t="shared" si="1"/>
        <v>0</v>
      </c>
      <c r="N19" s="394">
        <f t="shared" si="1"/>
        <v>0</v>
      </c>
      <c r="O19" s="394">
        <f t="shared" si="1"/>
        <v>0</v>
      </c>
      <c r="P19" s="394">
        <f t="shared" si="1"/>
        <v>0</v>
      </c>
      <c r="Q19" s="394">
        <f t="shared" si="1"/>
        <v>0</v>
      </c>
      <c r="R19" s="394">
        <f t="shared" si="1"/>
        <v>0</v>
      </c>
      <c r="S19" s="394">
        <f t="shared" si="1"/>
        <v>0</v>
      </c>
      <c r="T19" s="394">
        <f t="shared" si="1"/>
        <v>120</v>
      </c>
    </row>
    <row r="20" spans="1:21" s="267" customFormat="1" ht="18.600000000000001" thickBot="1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</row>
    <row r="21" spans="1:21" s="267" customFormat="1" ht="18.600000000000001" thickBot="1">
      <c r="A21" s="270" t="s">
        <v>29</v>
      </c>
      <c r="B21" s="271"/>
      <c r="C21" s="271"/>
      <c r="D21" s="271"/>
      <c r="E21" s="271"/>
      <c r="F21" s="271"/>
      <c r="G21" s="271"/>
      <c r="H21" s="271"/>
      <c r="I21" s="271">
        <v>0.25</v>
      </c>
      <c r="J21" s="396"/>
      <c r="K21" s="271"/>
      <c r="L21" s="271">
        <v>0.33</v>
      </c>
      <c r="M21" s="397" t="s">
        <v>40</v>
      </c>
      <c r="N21" s="271">
        <v>0.5</v>
      </c>
      <c r="O21" s="397">
        <f>0.5</f>
        <v>0.5</v>
      </c>
      <c r="P21" s="271"/>
      <c r="Q21" s="271"/>
      <c r="R21" s="271"/>
      <c r="S21" s="398"/>
      <c r="T21" s="399"/>
    </row>
    <row r="22" spans="1:21" s="267" customFormat="1">
      <c r="A22" s="372" t="s">
        <v>81</v>
      </c>
      <c r="B22" s="373">
        <v>1</v>
      </c>
      <c r="C22" s="368">
        <v>39</v>
      </c>
      <c r="D22" s="369" t="s">
        <v>75</v>
      </c>
      <c r="E22" s="371">
        <v>32</v>
      </c>
      <c r="F22" s="371">
        <v>0</v>
      </c>
      <c r="G22" s="371">
        <v>0</v>
      </c>
      <c r="H22" s="371"/>
      <c r="I22" s="371"/>
      <c r="J22" s="371"/>
      <c r="K22" s="371">
        <v>6</v>
      </c>
      <c r="L22" s="371">
        <v>0</v>
      </c>
      <c r="M22" s="371"/>
      <c r="N22" s="242"/>
      <c r="O22" s="5"/>
      <c r="P22" s="272"/>
      <c r="Q22" s="272"/>
      <c r="R22" s="272"/>
      <c r="S22" s="273"/>
      <c r="T22" s="274">
        <f t="shared" ref="T22:T34" si="2">ROUND(SUM(E22:S22),0)</f>
        <v>38</v>
      </c>
    </row>
    <row r="23" spans="1:21" s="267" customFormat="1">
      <c r="A23" s="372" t="s">
        <v>82</v>
      </c>
      <c r="B23" s="373">
        <v>1</v>
      </c>
      <c r="C23" s="373">
        <v>66</v>
      </c>
      <c r="D23" s="374" t="s">
        <v>83</v>
      </c>
      <c r="E23" s="371">
        <v>32</v>
      </c>
      <c r="F23" s="371">
        <v>0</v>
      </c>
      <c r="G23" s="371">
        <v>0</v>
      </c>
      <c r="H23" s="371">
        <v>0</v>
      </c>
      <c r="I23" s="371">
        <v>33</v>
      </c>
      <c r="J23" s="371"/>
      <c r="K23" s="371">
        <v>6</v>
      </c>
      <c r="L23" s="371">
        <v>0</v>
      </c>
      <c r="M23" s="371"/>
      <c r="N23" s="242"/>
      <c r="O23" s="5"/>
      <c r="P23" s="275"/>
      <c r="Q23" s="275"/>
      <c r="R23" s="275"/>
      <c r="S23" s="274"/>
      <c r="T23" s="274">
        <f t="shared" si="2"/>
        <v>71</v>
      </c>
    </row>
    <row r="24" spans="1:21" s="267" customFormat="1">
      <c r="A24" s="372" t="s">
        <v>82</v>
      </c>
      <c r="B24" s="373">
        <v>1</v>
      </c>
      <c r="C24" s="373">
        <v>66</v>
      </c>
      <c r="D24" s="374" t="s">
        <v>83</v>
      </c>
      <c r="E24" s="371">
        <v>0</v>
      </c>
      <c r="F24" s="371">
        <v>0</v>
      </c>
      <c r="G24" s="371">
        <v>0</v>
      </c>
      <c r="H24" s="371">
        <v>48</v>
      </c>
      <c r="I24" s="371">
        <v>0</v>
      </c>
      <c r="J24" s="371"/>
      <c r="K24" s="371">
        <v>0</v>
      </c>
      <c r="L24" s="371">
        <v>0</v>
      </c>
      <c r="M24" s="371"/>
      <c r="N24" s="242"/>
      <c r="O24" s="5"/>
      <c r="P24" s="275"/>
      <c r="Q24" s="275"/>
      <c r="R24" s="275"/>
      <c r="S24" s="274"/>
      <c r="T24" s="274">
        <f t="shared" si="2"/>
        <v>48</v>
      </c>
      <c r="U24" s="267" t="s">
        <v>84</v>
      </c>
    </row>
    <row r="25" spans="1:21" s="267" customFormat="1">
      <c r="A25" s="372" t="s">
        <v>85</v>
      </c>
      <c r="B25" s="373">
        <v>1</v>
      </c>
      <c r="C25" s="373">
        <v>66</v>
      </c>
      <c r="D25" s="374" t="s">
        <v>83</v>
      </c>
      <c r="E25" s="371">
        <v>32</v>
      </c>
      <c r="F25" s="371">
        <v>0</v>
      </c>
      <c r="G25" s="371">
        <v>0</v>
      </c>
      <c r="H25" s="371"/>
      <c r="I25" s="371">
        <v>33</v>
      </c>
      <c r="J25" s="371"/>
      <c r="K25" s="371">
        <v>6</v>
      </c>
      <c r="L25" s="371">
        <v>0</v>
      </c>
      <c r="M25" s="371"/>
      <c r="N25" s="242"/>
      <c r="O25" s="5"/>
      <c r="P25" s="275"/>
      <c r="Q25" s="275"/>
      <c r="R25" s="275"/>
      <c r="S25" s="274"/>
      <c r="T25" s="274">
        <f t="shared" si="2"/>
        <v>71</v>
      </c>
    </row>
    <row r="26" spans="1:21" s="267" customFormat="1" ht="26.4">
      <c r="A26" s="372" t="s">
        <v>85</v>
      </c>
      <c r="B26" s="373">
        <v>1</v>
      </c>
      <c r="C26" s="373">
        <v>65</v>
      </c>
      <c r="D26" s="412" t="s">
        <v>86</v>
      </c>
      <c r="E26" s="371">
        <v>32</v>
      </c>
      <c r="F26" s="371">
        <v>0</v>
      </c>
      <c r="G26" s="371">
        <v>0</v>
      </c>
      <c r="H26" s="371"/>
      <c r="I26" s="371">
        <v>33</v>
      </c>
      <c r="J26" s="371"/>
      <c r="K26" s="371">
        <v>10</v>
      </c>
      <c r="L26" s="371">
        <v>0</v>
      </c>
      <c r="M26" s="371"/>
      <c r="N26" s="242"/>
      <c r="O26" s="36"/>
      <c r="P26" s="275"/>
      <c r="Q26" s="275"/>
      <c r="R26" s="275"/>
      <c r="S26" s="275"/>
      <c r="T26" s="274">
        <f t="shared" si="2"/>
        <v>75</v>
      </c>
    </row>
    <row r="27" spans="1:21" s="267" customFormat="1">
      <c r="A27" s="372" t="s">
        <v>85</v>
      </c>
      <c r="B27" s="373">
        <v>1</v>
      </c>
      <c r="C27" s="373">
        <v>20</v>
      </c>
      <c r="D27" s="369" t="s">
        <v>87</v>
      </c>
      <c r="E27" s="371">
        <v>0</v>
      </c>
      <c r="F27" s="371">
        <v>0</v>
      </c>
      <c r="G27" s="371">
        <v>64</v>
      </c>
      <c r="H27" s="371"/>
      <c r="I27" s="371">
        <v>0</v>
      </c>
      <c r="J27" s="371"/>
      <c r="K27" s="371">
        <v>0</v>
      </c>
      <c r="L27" s="371">
        <v>0</v>
      </c>
      <c r="M27" s="371"/>
      <c r="N27" s="242"/>
      <c r="O27" s="36"/>
      <c r="P27" s="275"/>
      <c r="Q27" s="275"/>
      <c r="R27" s="275"/>
      <c r="S27" s="274"/>
      <c r="T27" s="274">
        <f t="shared" si="2"/>
        <v>64</v>
      </c>
    </row>
    <row r="28" spans="1:21" s="267" customFormat="1">
      <c r="A28" s="372" t="s">
        <v>88</v>
      </c>
      <c r="B28" s="382">
        <v>2</v>
      </c>
      <c r="C28" s="382">
        <v>55</v>
      </c>
      <c r="D28" s="369" t="s">
        <v>51</v>
      </c>
      <c r="E28" s="371">
        <v>48</v>
      </c>
      <c r="F28" s="371"/>
      <c r="G28" s="371">
        <v>0</v>
      </c>
      <c r="H28" s="371">
        <v>0</v>
      </c>
      <c r="I28" s="371"/>
      <c r="J28" s="371"/>
      <c r="K28" s="371">
        <v>10</v>
      </c>
      <c r="L28" s="371"/>
      <c r="M28" s="371"/>
      <c r="N28" s="242"/>
      <c r="O28" s="5"/>
      <c r="P28" s="275"/>
      <c r="Q28" s="275"/>
      <c r="R28" s="275"/>
      <c r="S28" s="274"/>
      <c r="T28" s="274">
        <f t="shared" si="2"/>
        <v>58</v>
      </c>
    </row>
    <row r="29" spans="1:21" s="267" customFormat="1">
      <c r="A29" s="372" t="s">
        <v>88</v>
      </c>
      <c r="B29" s="382">
        <v>2</v>
      </c>
      <c r="C29" s="382">
        <v>55</v>
      </c>
      <c r="D29" s="369" t="s">
        <v>51</v>
      </c>
      <c r="E29" s="371">
        <v>0</v>
      </c>
      <c r="F29" s="371"/>
      <c r="G29" s="371">
        <v>0</v>
      </c>
      <c r="H29" s="371">
        <v>48</v>
      </c>
      <c r="I29" s="371"/>
      <c r="J29" s="371"/>
      <c r="K29" s="371">
        <v>0</v>
      </c>
      <c r="L29" s="371"/>
      <c r="M29" s="371"/>
      <c r="N29" s="242"/>
      <c r="O29" s="254"/>
      <c r="P29" s="254"/>
      <c r="Q29" s="254"/>
      <c r="R29" s="254"/>
      <c r="S29" s="255"/>
      <c r="T29" s="274">
        <f t="shared" si="2"/>
        <v>48</v>
      </c>
    </row>
    <row r="30" spans="1:21" s="267" customFormat="1" ht="26.4">
      <c r="A30" s="372" t="s">
        <v>88</v>
      </c>
      <c r="B30" s="382">
        <v>2</v>
      </c>
      <c r="C30" s="382">
        <v>61</v>
      </c>
      <c r="D30" s="412" t="s">
        <v>89</v>
      </c>
      <c r="E30" s="371">
        <v>48</v>
      </c>
      <c r="F30" s="421"/>
      <c r="G30" s="421"/>
      <c r="H30" s="371">
        <v>0</v>
      </c>
      <c r="I30" s="421"/>
      <c r="J30" s="421"/>
      <c r="K30" s="371">
        <v>14</v>
      </c>
      <c r="L30" s="421"/>
      <c r="M30" s="421"/>
      <c r="N30" s="285"/>
      <c r="O30" s="276"/>
      <c r="P30" s="276"/>
      <c r="Q30" s="276"/>
      <c r="R30" s="276"/>
      <c r="S30" s="400"/>
      <c r="T30" s="274">
        <f t="shared" si="2"/>
        <v>62</v>
      </c>
    </row>
    <row r="31" spans="1:21" s="267" customFormat="1" ht="26.4">
      <c r="A31" s="372" t="s">
        <v>88</v>
      </c>
      <c r="B31" s="382">
        <v>2</v>
      </c>
      <c r="C31" s="382">
        <v>51</v>
      </c>
      <c r="D31" s="412" t="s">
        <v>90</v>
      </c>
      <c r="E31" s="371">
        <v>0</v>
      </c>
      <c r="F31" s="421"/>
      <c r="G31" s="421"/>
      <c r="H31" s="371">
        <v>64</v>
      </c>
      <c r="I31" s="421"/>
      <c r="J31" s="421"/>
      <c r="K31" s="371">
        <v>0</v>
      </c>
      <c r="L31" s="421"/>
      <c r="M31" s="421"/>
      <c r="N31" s="285"/>
      <c r="O31" s="276"/>
      <c r="P31" s="276"/>
      <c r="Q31" s="276"/>
      <c r="R31" s="276"/>
      <c r="S31" s="400"/>
      <c r="T31" s="274">
        <f t="shared" si="2"/>
        <v>64</v>
      </c>
    </row>
    <row r="32" spans="1:21" s="267" customFormat="1">
      <c r="A32" s="372" t="s">
        <v>91</v>
      </c>
      <c r="B32" s="373">
        <v>4</v>
      </c>
      <c r="C32" s="368">
        <v>16</v>
      </c>
      <c r="D32" s="369" t="s">
        <v>44</v>
      </c>
      <c r="E32" s="371">
        <v>20</v>
      </c>
      <c r="F32" s="371">
        <v>0</v>
      </c>
      <c r="G32" s="371">
        <v>0</v>
      </c>
      <c r="H32" s="371"/>
      <c r="I32" s="371"/>
      <c r="J32" s="371"/>
      <c r="K32" s="371">
        <v>4</v>
      </c>
      <c r="L32" s="371">
        <v>0</v>
      </c>
      <c r="M32" s="371"/>
      <c r="N32" s="242"/>
      <c r="O32" s="276"/>
      <c r="P32" s="276"/>
      <c r="Q32" s="276"/>
      <c r="R32" s="276"/>
      <c r="S32" s="400"/>
      <c r="T32" s="274">
        <f t="shared" si="2"/>
        <v>24</v>
      </c>
    </row>
    <row r="33" spans="1:21" s="267" customFormat="1">
      <c r="A33" s="401"/>
      <c r="B33" s="402"/>
      <c r="C33" s="276"/>
      <c r="D33" s="402"/>
      <c r="E33" s="276"/>
      <c r="F33" s="276"/>
      <c r="G33" s="276"/>
      <c r="H33" s="276"/>
      <c r="I33" s="400"/>
      <c r="J33" s="403"/>
      <c r="K33" s="276"/>
      <c r="L33" s="400"/>
      <c r="M33" s="276"/>
      <c r="N33" s="400"/>
      <c r="O33" s="276"/>
      <c r="P33" s="276"/>
      <c r="Q33" s="276"/>
      <c r="R33" s="276"/>
      <c r="S33" s="400"/>
      <c r="T33" s="274">
        <f t="shared" si="2"/>
        <v>0</v>
      </c>
    </row>
    <row r="34" spans="1:21" s="267" customFormat="1" ht="18.600000000000001" thickBot="1">
      <c r="A34" s="277"/>
      <c r="B34" s="278"/>
      <c r="C34" s="279"/>
      <c r="D34" s="278"/>
      <c r="E34" s="279"/>
      <c r="F34" s="199"/>
      <c r="G34" s="199"/>
      <c r="H34" s="199"/>
      <c r="I34" s="200"/>
      <c r="J34" s="199"/>
      <c r="K34" s="199"/>
      <c r="L34" s="200"/>
      <c r="M34" s="199"/>
      <c r="N34" s="199"/>
      <c r="O34" s="199"/>
      <c r="P34" s="199"/>
      <c r="Q34" s="199"/>
      <c r="R34" s="199"/>
      <c r="S34" s="200"/>
      <c r="T34" s="79">
        <f t="shared" si="2"/>
        <v>0</v>
      </c>
    </row>
    <row r="35" spans="1:21" s="395" customFormat="1" thickBot="1">
      <c r="A35" s="280" t="s">
        <v>42</v>
      </c>
      <c r="B35" s="281"/>
      <c r="C35" s="404"/>
      <c r="D35" s="281"/>
      <c r="E35" s="282">
        <f t="shared" ref="E35:T35" si="3">SUM(E22:E34)</f>
        <v>244</v>
      </c>
      <c r="F35" s="282">
        <f t="shared" si="3"/>
        <v>0</v>
      </c>
      <c r="G35" s="282">
        <f t="shared" si="3"/>
        <v>64</v>
      </c>
      <c r="H35" s="282">
        <f t="shared" si="3"/>
        <v>160</v>
      </c>
      <c r="I35" s="282">
        <f t="shared" si="3"/>
        <v>99</v>
      </c>
      <c r="J35" s="282">
        <f t="shared" si="3"/>
        <v>0</v>
      </c>
      <c r="K35" s="282">
        <f t="shared" si="3"/>
        <v>56</v>
      </c>
      <c r="L35" s="282">
        <f t="shared" si="3"/>
        <v>0</v>
      </c>
      <c r="M35" s="282">
        <f t="shared" si="3"/>
        <v>0</v>
      </c>
      <c r="N35" s="282">
        <f t="shared" si="3"/>
        <v>0</v>
      </c>
      <c r="O35" s="282">
        <f t="shared" si="3"/>
        <v>0</v>
      </c>
      <c r="P35" s="282">
        <f t="shared" si="3"/>
        <v>0</v>
      </c>
      <c r="Q35" s="282">
        <f t="shared" si="3"/>
        <v>0</v>
      </c>
      <c r="R35" s="282">
        <f t="shared" si="3"/>
        <v>0</v>
      </c>
      <c r="S35" s="282">
        <f t="shared" si="3"/>
        <v>0</v>
      </c>
      <c r="T35" s="282">
        <f t="shared" si="3"/>
        <v>623</v>
      </c>
      <c r="U35" s="405"/>
    </row>
    <row r="36" spans="1:21" s="246" customFormat="1" thickBot="1">
      <c r="A36" s="283" t="s">
        <v>43</v>
      </c>
      <c r="B36" s="281"/>
      <c r="C36" s="404"/>
      <c r="D36" s="281"/>
      <c r="E36" s="282">
        <f t="shared" ref="E36:T36" si="4">ROUNDDOWN((E35+E19),0)</f>
        <v>292</v>
      </c>
      <c r="F36" s="282">
        <f t="shared" si="4"/>
        <v>0</v>
      </c>
      <c r="G36" s="282">
        <f t="shared" si="4"/>
        <v>64</v>
      </c>
      <c r="H36" s="282">
        <f t="shared" si="4"/>
        <v>224</v>
      </c>
      <c r="I36" s="282">
        <f t="shared" si="4"/>
        <v>99</v>
      </c>
      <c r="J36" s="282">
        <f t="shared" si="4"/>
        <v>0</v>
      </c>
      <c r="K36" s="282">
        <f t="shared" si="4"/>
        <v>64</v>
      </c>
      <c r="L36" s="282">
        <f t="shared" si="4"/>
        <v>0</v>
      </c>
      <c r="M36" s="282">
        <f t="shared" si="4"/>
        <v>0</v>
      </c>
      <c r="N36" s="282">
        <f t="shared" si="4"/>
        <v>0</v>
      </c>
      <c r="O36" s="282">
        <f t="shared" si="4"/>
        <v>0</v>
      </c>
      <c r="P36" s="282">
        <f t="shared" si="4"/>
        <v>0</v>
      </c>
      <c r="Q36" s="282">
        <f t="shared" si="4"/>
        <v>0</v>
      </c>
      <c r="R36" s="282">
        <f t="shared" si="4"/>
        <v>0</v>
      </c>
      <c r="S36" s="282">
        <f t="shared" si="4"/>
        <v>0</v>
      </c>
      <c r="T36" s="282">
        <f t="shared" si="4"/>
        <v>743</v>
      </c>
      <c r="U36" s="284"/>
    </row>
    <row r="37" spans="1:21">
      <c r="C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1">
      <c r="C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>
        <f>600*1.25</f>
        <v>750</v>
      </c>
      <c r="U38" s="61">
        <f>T36-T38</f>
        <v>-7</v>
      </c>
    </row>
    <row r="39" spans="1:21">
      <c r="C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</sheetData>
  <mergeCells count="3">
    <mergeCell ref="A1:T1"/>
    <mergeCell ref="A6:T6"/>
    <mergeCell ref="A20:T20"/>
  </mergeCells>
  <pageMargins left="0.74791666666666701" right="0.74791666666666701" top="0.98402777777777795" bottom="0.98402777777777795" header="0.51180555555555496" footer="0.51180555555555496"/>
  <pageSetup paperSize="9" scale="34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rgb="FF92D050"/>
    <pageSetUpPr fitToPage="1"/>
  </sheetPr>
  <dimension ref="A1:U34"/>
  <sheetViews>
    <sheetView zoomScale="70" zoomScaleNormal="70" workbookViewId="0">
      <pane ySplit="4" topLeftCell="A14" activePane="bottomLeft" state="frozen"/>
      <selection activeCell="I21" sqref="I21"/>
      <selection pane="bottomLeft" activeCell="A3" sqref="A3"/>
    </sheetView>
  </sheetViews>
  <sheetFormatPr defaultColWidth="9.109375" defaultRowHeight="18"/>
  <cols>
    <col min="1" max="1" width="50.6640625" style="10" customWidth="1"/>
    <col min="2" max="2" width="6.88671875" style="288" customWidth="1"/>
    <col min="3" max="3" width="10.44140625" style="288" customWidth="1"/>
    <col min="4" max="4" width="21.109375" style="288" customWidth="1"/>
    <col min="5" max="20" width="9.44140625" style="288" customWidth="1"/>
    <col min="21" max="16384" width="9.109375" style="10"/>
  </cols>
  <sheetData>
    <row r="1" spans="1:20" ht="18.600000000000001" thickBot="1">
      <c r="A1" s="433" t="s">
        <v>92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</row>
    <row r="3" spans="1:20" ht="18.600000000000001" thickBot="1">
      <c r="A3" s="445" t="s">
        <v>138</v>
      </c>
      <c r="F3" s="288" t="s">
        <v>5</v>
      </c>
      <c r="H3" s="288">
        <v>0.25</v>
      </c>
      <c r="I3" s="435" t="s">
        <v>93</v>
      </c>
      <c r="J3" s="435"/>
      <c r="K3" s="435"/>
      <c r="L3" s="435"/>
      <c r="M3" s="435"/>
      <c r="N3" s="435" t="s">
        <v>94</v>
      </c>
      <c r="O3" s="435"/>
      <c r="P3" s="435"/>
      <c r="Q3" s="435"/>
      <c r="R3" s="435"/>
      <c r="S3" s="435"/>
      <c r="T3" s="435"/>
    </row>
    <row r="4" spans="1:20" ht="106.5" customHeight="1" thickBot="1">
      <c r="A4" s="206" t="s">
        <v>12</v>
      </c>
      <c r="B4" s="207" t="s">
        <v>8</v>
      </c>
      <c r="C4" s="207" t="s">
        <v>13</v>
      </c>
      <c r="D4" s="207" t="s">
        <v>14</v>
      </c>
      <c r="E4" s="122" t="s">
        <v>6</v>
      </c>
      <c r="F4" s="122" t="s">
        <v>15</v>
      </c>
      <c r="G4" s="122" t="s">
        <v>16</v>
      </c>
      <c r="H4" s="122" t="s">
        <v>17</v>
      </c>
      <c r="I4" s="122" t="s">
        <v>18</v>
      </c>
      <c r="J4" s="122" t="s">
        <v>19</v>
      </c>
      <c r="K4" s="122" t="s">
        <v>20</v>
      </c>
      <c r="L4" s="122" t="s">
        <v>21</v>
      </c>
      <c r="M4" s="122" t="s">
        <v>22</v>
      </c>
      <c r="N4" s="122" t="s">
        <v>7</v>
      </c>
      <c r="O4" s="122" t="s">
        <v>23</v>
      </c>
      <c r="P4" s="122" t="s">
        <v>24</v>
      </c>
      <c r="Q4" s="122" t="s">
        <v>25</v>
      </c>
      <c r="R4" s="122" t="s">
        <v>26</v>
      </c>
      <c r="S4" s="122" t="s">
        <v>27</v>
      </c>
      <c r="T4" s="123" t="s">
        <v>28</v>
      </c>
    </row>
    <row r="5" spans="1:20" s="246" customFormat="1" thickBot="1">
      <c r="A5" s="289" t="s">
        <v>29</v>
      </c>
      <c r="B5" s="290"/>
      <c r="C5" s="290"/>
      <c r="D5" s="290"/>
      <c r="E5" s="290"/>
      <c r="F5" s="290"/>
      <c r="G5" s="290"/>
      <c r="H5" s="290"/>
      <c r="I5" s="291">
        <v>0.25</v>
      </c>
      <c r="J5" s="290"/>
      <c r="K5" s="290"/>
      <c r="L5" s="292">
        <v>0.33</v>
      </c>
      <c r="M5" s="290"/>
      <c r="N5" s="292">
        <f>0.5</f>
        <v>0.5</v>
      </c>
      <c r="O5" s="290"/>
      <c r="P5" s="293" t="s">
        <v>30</v>
      </c>
      <c r="Q5" s="290"/>
      <c r="R5" s="290"/>
      <c r="S5" s="290"/>
      <c r="T5" s="294"/>
    </row>
    <row r="6" spans="1:20">
      <c r="A6" s="436" t="s">
        <v>78</v>
      </c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</row>
    <row r="7" spans="1:20" ht="15" customHeight="1">
      <c r="A7" s="426"/>
      <c r="B7" s="368"/>
      <c r="C7" s="368"/>
      <c r="D7" s="369"/>
      <c r="E7" s="275"/>
      <c r="F7" s="275"/>
      <c r="G7" s="275"/>
      <c r="H7" s="275"/>
      <c r="I7" s="287"/>
      <c r="J7" s="287"/>
      <c r="K7" s="275"/>
      <c r="L7" s="287"/>
      <c r="M7" s="287"/>
      <c r="N7" s="275"/>
      <c r="O7" s="275"/>
      <c r="P7" s="275"/>
      <c r="Q7" s="275"/>
      <c r="R7" s="275"/>
      <c r="S7" s="274"/>
      <c r="T7" s="296">
        <f t="shared" ref="T7:T15" si="0">ROUND(SUM(E7:S7),0)</f>
        <v>0</v>
      </c>
    </row>
    <row r="8" spans="1:20" ht="15" customHeight="1">
      <c r="A8" s="56" t="s">
        <v>58</v>
      </c>
      <c r="B8" s="4"/>
      <c r="C8" s="114"/>
      <c r="D8" s="4"/>
      <c r="E8" s="275"/>
      <c r="F8" s="275"/>
      <c r="G8" s="275"/>
      <c r="H8" s="275"/>
      <c r="I8" s="287"/>
      <c r="J8" s="287"/>
      <c r="K8" s="275"/>
      <c r="L8" s="287"/>
      <c r="M8" s="287"/>
      <c r="N8" s="275"/>
      <c r="O8" s="275"/>
      <c r="P8" s="275"/>
      <c r="Q8" s="275"/>
      <c r="R8" s="275"/>
      <c r="S8" s="274"/>
      <c r="T8" s="296">
        <f t="shared" si="0"/>
        <v>0</v>
      </c>
    </row>
    <row r="9" spans="1:20" ht="15" customHeight="1">
      <c r="A9" s="56" t="s">
        <v>52</v>
      </c>
      <c r="B9" s="4"/>
      <c r="C9" s="114"/>
      <c r="D9" s="4"/>
      <c r="E9" s="275"/>
      <c r="F9" s="275"/>
      <c r="G9" s="275"/>
      <c r="H9" s="275"/>
      <c r="I9" s="287"/>
      <c r="J9" s="287"/>
      <c r="K9" s="275"/>
      <c r="L9" s="287"/>
      <c r="M9" s="287"/>
      <c r="N9" s="275"/>
      <c r="O9" s="275"/>
      <c r="P9" s="275"/>
      <c r="Q9" s="275"/>
      <c r="R9" s="275"/>
      <c r="S9" s="274"/>
      <c r="T9" s="296">
        <f t="shared" si="0"/>
        <v>0</v>
      </c>
    </row>
    <row r="10" spans="1:20" ht="15" customHeight="1">
      <c r="A10" s="55" t="s">
        <v>32</v>
      </c>
      <c r="B10" s="4"/>
      <c r="C10" s="114"/>
      <c r="D10" s="4"/>
      <c r="E10" s="275"/>
      <c r="F10" s="275"/>
      <c r="G10" s="275"/>
      <c r="H10" s="275"/>
      <c r="I10" s="287"/>
      <c r="J10" s="287"/>
      <c r="K10" s="275"/>
      <c r="L10" s="287"/>
      <c r="M10" s="287"/>
      <c r="N10" s="275"/>
      <c r="O10" s="275"/>
      <c r="P10" s="275"/>
      <c r="Q10" s="275"/>
      <c r="R10" s="275"/>
      <c r="S10" s="274"/>
      <c r="T10" s="296">
        <f t="shared" si="0"/>
        <v>0</v>
      </c>
    </row>
    <row r="11" spans="1:20" ht="15" customHeight="1">
      <c r="A11" s="55" t="s">
        <v>33</v>
      </c>
      <c r="B11" s="4"/>
      <c r="C11" s="114"/>
      <c r="D11" s="4"/>
      <c r="E11" s="275"/>
      <c r="F11" s="275"/>
      <c r="G11" s="275"/>
      <c r="H11" s="275"/>
      <c r="I11" s="287"/>
      <c r="J11" s="287"/>
      <c r="K11" s="275"/>
      <c r="L11" s="287"/>
      <c r="M11" s="287"/>
      <c r="N11" s="275"/>
      <c r="O11" s="275"/>
      <c r="P11" s="275"/>
      <c r="Q11" s="275"/>
      <c r="R11" s="275"/>
      <c r="S11" s="274"/>
      <c r="T11" s="296">
        <f t="shared" si="0"/>
        <v>0</v>
      </c>
    </row>
    <row r="12" spans="1:20">
      <c r="A12" s="55" t="s">
        <v>53</v>
      </c>
      <c r="B12" s="116"/>
      <c r="C12" s="275">
        <v>0</v>
      </c>
      <c r="D12" s="116"/>
      <c r="E12" s="275"/>
      <c r="F12" s="275"/>
      <c r="G12" s="275"/>
      <c r="H12" s="275"/>
      <c r="I12" s="275"/>
      <c r="J12" s="287">
        <v>0</v>
      </c>
      <c r="K12" s="79"/>
      <c r="L12" s="79"/>
      <c r="M12" s="287"/>
      <c r="N12" s="275"/>
      <c r="O12" s="275"/>
      <c r="P12" s="275"/>
      <c r="Q12" s="275"/>
      <c r="R12" s="275"/>
      <c r="S12" s="274"/>
      <c r="T12" s="296">
        <f t="shared" si="0"/>
        <v>0</v>
      </c>
    </row>
    <row r="13" spans="1:20">
      <c r="A13" s="55" t="s">
        <v>54</v>
      </c>
      <c r="B13" s="116"/>
      <c r="C13" s="275"/>
      <c r="D13" s="116"/>
      <c r="E13" s="275"/>
      <c r="F13" s="275"/>
      <c r="G13" s="275"/>
      <c r="H13" s="275"/>
      <c r="I13" s="275"/>
      <c r="J13" s="287"/>
      <c r="K13" s="79"/>
      <c r="L13" s="79"/>
      <c r="M13" s="287"/>
      <c r="N13" s="275"/>
      <c r="O13" s="275"/>
      <c r="P13" s="275"/>
      <c r="Q13" s="275"/>
      <c r="R13" s="275"/>
      <c r="S13" s="274"/>
      <c r="T13" s="296">
        <f t="shared" si="0"/>
        <v>0</v>
      </c>
    </row>
    <row r="14" spans="1:20">
      <c r="A14" s="55" t="s">
        <v>55</v>
      </c>
      <c r="B14" s="116"/>
      <c r="C14" s="275"/>
      <c r="D14" s="116"/>
      <c r="E14" s="275"/>
      <c r="F14" s="275"/>
      <c r="G14" s="275"/>
      <c r="H14" s="275"/>
      <c r="I14" s="275"/>
      <c r="J14" s="287"/>
      <c r="K14" s="79"/>
      <c r="L14" s="79"/>
      <c r="M14" s="287"/>
      <c r="N14" s="275"/>
      <c r="O14" s="275"/>
      <c r="P14" s="275"/>
      <c r="Q14" s="275"/>
      <c r="R14" s="275"/>
      <c r="S14" s="274"/>
      <c r="T14" s="296">
        <f t="shared" si="0"/>
        <v>0</v>
      </c>
    </row>
    <row r="15" spans="1:20" ht="18.600000000000001" thickBot="1">
      <c r="A15" s="57" t="s">
        <v>56</v>
      </c>
      <c r="B15" s="278"/>
      <c r="C15" s="297"/>
      <c r="D15" s="278"/>
      <c r="E15" s="297"/>
      <c r="F15" s="297"/>
      <c r="G15" s="297"/>
      <c r="H15" s="297"/>
      <c r="I15" s="297"/>
      <c r="J15" s="298"/>
      <c r="K15" s="200"/>
      <c r="L15" s="200"/>
      <c r="M15" s="298"/>
      <c r="N15" s="297"/>
      <c r="O15" s="297"/>
      <c r="P15" s="297"/>
      <c r="Q15" s="297"/>
      <c r="R15" s="297"/>
      <c r="S15" s="299"/>
      <c r="T15" s="296">
        <f t="shared" si="0"/>
        <v>0</v>
      </c>
    </row>
    <row r="16" spans="1:20" ht="18.600000000000001" thickBot="1">
      <c r="A16" s="300" t="s">
        <v>95</v>
      </c>
      <c r="B16" s="301"/>
      <c r="C16" s="302"/>
      <c r="D16" s="301"/>
      <c r="E16" s="303">
        <f>SUM(E7:E15)</f>
        <v>0</v>
      </c>
      <c r="F16" s="303">
        <f>SUM(F7:F15)</f>
        <v>0</v>
      </c>
      <c r="G16" s="303">
        <f>SUM(G7:G15)</f>
        <v>0</v>
      </c>
      <c r="H16" s="303">
        <f>SUM(H7:H15)</f>
        <v>0</v>
      </c>
      <c r="I16" s="303">
        <f>SUM(I7:I15)</f>
        <v>0</v>
      </c>
      <c r="J16" s="303">
        <f>SUM(J7:J15)</f>
        <v>0</v>
      </c>
      <c r="K16" s="303">
        <f>SUM(K7:K15)</f>
        <v>0</v>
      </c>
      <c r="L16" s="303">
        <f>SUM(L7:L15)</f>
        <v>0</v>
      </c>
      <c r="M16" s="303">
        <f>SUM(M7:M15)</f>
        <v>0</v>
      </c>
      <c r="N16" s="303">
        <f>SUM(N7:N15)</f>
        <v>0</v>
      </c>
      <c r="O16" s="303">
        <f>SUM(O7:O15)</f>
        <v>0</v>
      </c>
      <c r="P16" s="303">
        <f>SUM(P7:P15)</f>
        <v>0</v>
      </c>
      <c r="Q16" s="303">
        <f>SUM(Q7:Q15)</f>
        <v>0</v>
      </c>
      <c r="R16" s="303">
        <f>SUM(R7:R15)</f>
        <v>0</v>
      </c>
      <c r="S16" s="303">
        <f>SUM(S7:S15)</f>
        <v>0</v>
      </c>
      <c r="T16" s="303">
        <f>SUM(T7:T15)</f>
        <v>0</v>
      </c>
    </row>
    <row r="17" spans="1:21" ht="18.600000000000001" thickBot="1">
      <c r="A17" s="433" t="s">
        <v>39</v>
      </c>
      <c r="B17" s="433"/>
      <c r="C17" s="433"/>
      <c r="D17" s="433"/>
      <c r="E17" s="433"/>
      <c r="F17" s="433"/>
      <c r="G17" s="433"/>
      <c r="H17" s="433"/>
      <c r="I17" s="433"/>
      <c r="J17" s="433"/>
      <c r="K17" s="433"/>
      <c r="L17" s="433"/>
      <c r="M17" s="433"/>
      <c r="N17" s="433"/>
      <c r="O17" s="433"/>
      <c r="P17" s="433"/>
      <c r="Q17" s="433"/>
      <c r="R17" s="433"/>
      <c r="S17" s="433"/>
      <c r="T17" s="433"/>
    </row>
    <row r="18" spans="1:21" s="246" customFormat="1" ht="17.399999999999999">
      <c r="A18" s="304" t="s">
        <v>29</v>
      </c>
      <c r="B18" s="305"/>
      <c r="C18" s="305"/>
      <c r="D18" s="305"/>
      <c r="E18" s="305"/>
      <c r="F18" s="305"/>
      <c r="G18" s="305"/>
      <c r="H18" s="305"/>
      <c r="I18" s="305"/>
      <c r="J18" s="306"/>
      <c r="K18" s="305"/>
      <c r="L18" s="305"/>
      <c r="M18" s="307"/>
      <c r="N18" s="305"/>
      <c r="O18" s="307"/>
      <c r="P18" s="305"/>
      <c r="Q18" s="305"/>
      <c r="R18" s="305"/>
      <c r="S18" s="308"/>
      <c r="T18" s="309"/>
    </row>
    <row r="19" spans="1:21" s="246" customFormat="1">
      <c r="A19" s="417" t="s">
        <v>63</v>
      </c>
      <c r="B19" s="418">
        <v>4</v>
      </c>
      <c r="C19" s="418">
        <v>16</v>
      </c>
      <c r="D19" s="419" t="s">
        <v>44</v>
      </c>
      <c r="E19" s="411"/>
      <c r="F19" s="411"/>
      <c r="G19" s="411"/>
      <c r="H19" s="411"/>
      <c r="I19" s="411"/>
      <c r="J19" s="411"/>
      <c r="K19" s="411">
        <v>4</v>
      </c>
      <c r="L19" s="411"/>
      <c r="M19" s="411"/>
      <c r="N19" s="411"/>
      <c r="O19" s="411"/>
      <c r="P19" s="411"/>
      <c r="Q19" s="411">
        <v>64</v>
      </c>
      <c r="R19" s="311"/>
      <c r="S19" s="312"/>
      <c r="T19" s="296">
        <f t="shared" ref="T19:T23" si="1">ROUND(SUM(E19:S19),0)</f>
        <v>68</v>
      </c>
    </row>
    <row r="20" spans="1:21" s="246" customFormat="1">
      <c r="A20" s="417" t="s">
        <v>63</v>
      </c>
      <c r="B20" s="418">
        <v>4</v>
      </c>
      <c r="C20" s="418">
        <v>12</v>
      </c>
      <c r="D20" s="419" t="s">
        <v>96</v>
      </c>
      <c r="E20" s="411"/>
      <c r="F20" s="411"/>
      <c r="G20" s="411"/>
      <c r="H20" s="411"/>
      <c r="I20" s="411"/>
      <c r="J20" s="411"/>
      <c r="K20" s="411">
        <v>4</v>
      </c>
      <c r="L20" s="411"/>
      <c r="M20" s="411"/>
      <c r="N20" s="411"/>
      <c r="O20" s="411"/>
      <c r="P20" s="411"/>
      <c r="Q20" s="411">
        <v>48</v>
      </c>
      <c r="R20" s="311"/>
      <c r="S20" s="312"/>
      <c r="T20" s="296">
        <f t="shared" si="1"/>
        <v>52</v>
      </c>
    </row>
    <row r="21" spans="1:21" s="246" customFormat="1">
      <c r="A21" s="163"/>
      <c r="B21" s="8"/>
      <c r="C21" s="38"/>
      <c r="D21" s="8"/>
      <c r="E21" s="163"/>
      <c r="F21" s="8"/>
      <c r="G21" s="38"/>
      <c r="H21" s="163"/>
      <c r="I21" s="8"/>
      <c r="J21" s="38"/>
      <c r="K21" s="163"/>
      <c r="L21" s="8"/>
      <c r="M21" s="38"/>
      <c r="N21" s="311"/>
      <c r="O21" s="310"/>
      <c r="P21" s="311"/>
      <c r="Q21" s="311"/>
      <c r="R21" s="311"/>
      <c r="S21" s="312"/>
      <c r="T21" s="296">
        <f t="shared" si="1"/>
        <v>0</v>
      </c>
    </row>
    <row r="22" spans="1:21" s="246" customFormat="1">
      <c r="A22" s="313"/>
      <c r="B22" s="314"/>
      <c r="C22" s="311"/>
      <c r="D22" s="314"/>
      <c r="E22" s="311"/>
      <c r="F22" s="311"/>
      <c r="G22" s="311"/>
      <c r="H22" s="311"/>
      <c r="I22" s="311"/>
      <c r="J22" s="315"/>
      <c r="K22" s="311"/>
      <c r="L22" s="311"/>
      <c r="M22" s="310"/>
      <c r="N22" s="311"/>
      <c r="O22" s="310"/>
      <c r="P22" s="311"/>
      <c r="Q22" s="311"/>
      <c r="R22" s="311"/>
      <c r="S22" s="312"/>
      <c r="T22" s="296">
        <f t="shared" si="1"/>
        <v>0</v>
      </c>
    </row>
    <row r="23" spans="1:21" s="246" customFormat="1">
      <c r="A23" s="56" t="s">
        <v>58</v>
      </c>
      <c r="B23" s="314"/>
      <c r="C23" s="311"/>
      <c r="D23" s="314"/>
      <c r="E23" s="311"/>
      <c r="F23" s="311"/>
      <c r="G23" s="311"/>
      <c r="H23" s="311"/>
      <c r="I23" s="311"/>
      <c r="J23" s="315"/>
      <c r="K23" s="311"/>
      <c r="L23" s="311"/>
      <c r="M23" s="310"/>
      <c r="N23" s="311"/>
      <c r="O23" s="310"/>
      <c r="P23" s="311"/>
      <c r="Q23" s="311"/>
      <c r="R23" s="311"/>
      <c r="S23" s="312"/>
      <c r="T23" s="296">
        <f t="shared" si="1"/>
        <v>0</v>
      </c>
    </row>
    <row r="24" spans="1:21" s="246" customFormat="1">
      <c r="A24" s="56" t="s">
        <v>52</v>
      </c>
      <c r="B24" s="314"/>
      <c r="C24" s="311"/>
      <c r="D24" s="314"/>
      <c r="E24" s="311"/>
      <c r="F24" s="311"/>
      <c r="G24" s="311"/>
      <c r="H24" s="311"/>
      <c r="I24" s="311"/>
      <c r="J24" s="315"/>
      <c r="K24" s="311"/>
      <c r="L24" s="311"/>
      <c r="M24" s="310"/>
      <c r="N24" s="311"/>
      <c r="O24" s="310"/>
      <c r="P24" s="311"/>
      <c r="Q24" s="311"/>
      <c r="R24" s="311"/>
      <c r="S24" s="312"/>
      <c r="T24" s="296"/>
    </row>
    <row r="25" spans="1:21" ht="15" customHeight="1">
      <c r="A25" s="55" t="s">
        <v>32</v>
      </c>
      <c r="B25" s="8"/>
      <c r="C25" s="275"/>
      <c r="D25" s="8"/>
      <c r="E25" s="275"/>
      <c r="F25" s="275"/>
      <c r="G25" s="275"/>
      <c r="H25" s="275"/>
      <c r="I25" s="274"/>
      <c r="J25" s="287"/>
      <c r="K25" s="275"/>
      <c r="L25" s="274"/>
      <c r="M25" s="275"/>
      <c r="N25" s="275"/>
      <c r="O25" s="275"/>
      <c r="P25" s="275"/>
      <c r="Q25" s="275"/>
      <c r="R25" s="275"/>
      <c r="S25" s="274"/>
      <c r="T25" s="296">
        <f>ROUND(SUM(E25:S25),0)</f>
        <v>0</v>
      </c>
    </row>
    <row r="26" spans="1:21" ht="15" customHeight="1">
      <c r="A26" s="55" t="s">
        <v>33</v>
      </c>
      <c r="B26" s="8"/>
      <c r="C26" s="275"/>
      <c r="D26" s="8"/>
      <c r="E26" s="275"/>
      <c r="F26" s="275"/>
      <c r="G26" s="275"/>
      <c r="H26" s="275"/>
      <c r="I26" s="274"/>
      <c r="J26" s="287"/>
      <c r="K26" s="275"/>
      <c r="L26" s="274"/>
      <c r="M26" s="275"/>
      <c r="N26" s="275"/>
      <c r="O26" s="275"/>
      <c r="P26" s="275"/>
      <c r="Q26" s="275"/>
      <c r="R26" s="275"/>
      <c r="S26" s="274"/>
      <c r="T26" s="296"/>
    </row>
    <row r="27" spans="1:21" ht="15" customHeight="1">
      <c r="A27" s="55" t="s">
        <v>53</v>
      </c>
      <c r="B27" s="116"/>
      <c r="C27" s="275">
        <v>0</v>
      </c>
      <c r="D27" s="116"/>
      <c r="E27" s="79"/>
      <c r="F27" s="79"/>
      <c r="G27" s="79"/>
      <c r="H27" s="79"/>
      <c r="I27" s="79"/>
      <c r="J27" s="79"/>
      <c r="K27" s="79"/>
      <c r="L27" s="79"/>
      <c r="M27" s="275">
        <v>0</v>
      </c>
      <c r="N27" s="275"/>
      <c r="O27" s="275"/>
      <c r="P27" s="275"/>
      <c r="Q27" s="275"/>
      <c r="R27" s="275"/>
      <c r="S27" s="274"/>
      <c r="T27" s="296">
        <f>ROUND(SUM(E27:S27),0)</f>
        <v>0</v>
      </c>
    </row>
    <row r="28" spans="1:21" ht="15" customHeight="1">
      <c r="A28" s="55" t="s">
        <v>54</v>
      </c>
      <c r="B28" s="116"/>
      <c r="C28" s="275"/>
      <c r="D28" s="116"/>
      <c r="E28" s="79"/>
      <c r="F28" s="79"/>
      <c r="G28" s="79"/>
      <c r="H28" s="79"/>
      <c r="I28" s="79"/>
      <c r="J28" s="79"/>
      <c r="K28" s="79"/>
      <c r="L28" s="79"/>
      <c r="M28" s="275"/>
      <c r="N28" s="275"/>
      <c r="O28" s="275"/>
      <c r="P28" s="275"/>
      <c r="Q28" s="275"/>
      <c r="R28" s="275"/>
      <c r="S28" s="274"/>
      <c r="T28" s="296">
        <f>ROUND(SUM(E28:S28),0)</f>
        <v>0</v>
      </c>
    </row>
    <row r="29" spans="1:21" ht="15" customHeight="1">
      <c r="A29" s="55" t="s">
        <v>55</v>
      </c>
      <c r="B29" s="116"/>
      <c r="C29" s="114"/>
      <c r="D29" s="116"/>
      <c r="E29" s="79"/>
      <c r="F29" s="79"/>
      <c r="G29" s="79"/>
      <c r="H29" s="79"/>
      <c r="I29" s="79"/>
      <c r="J29" s="79"/>
      <c r="K29" s="79"/>
      <c r="L29" s="79"/>
      <c r="M29" s="114"/>
      <c r="N29" s="114"/>
      <c r="O29" s="114"/>
      <c r="P29" s="114"/>
      <c r="Q29" s="114"/>
      <c r="R29" s="114"/>
      <c r="S29" s="79"/>
      <c r="T29" s="176">
        <f>ROUND(SUM(E29:S29),0)</f>
        <v>0</v>
      </c>
    </row>
    <row r="30" spans="1:21" ht="15" customHeight="1" thickBot="1">
      <c r="A30" s="55" t="s">
        <v>56</v>
      </c>
      <c r="B30" s="41"/>
      <c r="C30" s="179"/>
      <c r="D30" s="41"/>
      <c r="E30" s="180"/>
      <c r="F30" s="180"/>
      <c r="G30" s="180"/>
      <c r="H30" s="180"/>
      <c r="I30" s="180"/>
      <c r="J30" s="180"/>
      <c r="K30" s="180"/>
      <c r="L30" s="180"/>
      <c r="M30" s="179"/>
      <c r="N30" s="179"/>
      <c r="O30" s="179"/>
      <c r="P30" s="179"/>
      <c r="Q30" s="179"/>
      <c r="R30" s="179"/>
      <c r="S30" s="180"/>
      <c r="T30" s="176">
        <f>ROUND(SUM(E30:S30),0)</f>
        <v>0</v>
      </c>
    </row>
    <row r="31" spans="1:21" ht="18.600000000000001" thickBot="1">
      <c r="A31" s="210" t="s">
        <v>97</v>
      </c>
      <c r="B31" s="316"/>
      <c r="C31" s="244"/>
      <c r="D31" s="316"/>
      <c r="E31" s="185">
        <f t="shared" ref="E31:T31" si="2">SUM(E19:E30)</f>
        <v>0</v>
      </c>
      <c r="F31" s="185">
        <f t="shared" si="2"/>
        <v>0</v>
      </c>
      <c r="G31" s="185">
        <f t="shared" si="2"/>
        <v>0</v>
      </c>
      <c r="H31" s="185">
        <f t="shared" si="2"/>
        <v>0</v>
      </c>
      <c r="I31" s="185">
        <f t="shared" si="2"/>
        <v>0</v>
      </c>
      <c r="J31" s="185">
        <f t="shared" si="2"/>
        <v>0</v>
      </c>
      <c r="K31" s="185">
        <f t="shared" si="2"/>
        <v>8</v>
      </c>
      <c r="L31" s="185">
        <f t="shared" si="2"/>
        <v>0</v>
      </c>
      <c r="M31" s="185">
        <f t="shared" si="2"/>
        <v>0</v>
      </c>
      <c r="N31" s="185">
        <f t="shared" si="2"/>
        <v>0</v>
      </c>
      <c r="O31" s="185">
        <f t="shared" si="2"/>
        <v>0</v>
      </c>
      <c r="P31" s="185">
        <f t="shared" si="2"/>
        <v>0</v>
      </c>
      <c r="Q31" s="185">
        <f t="shared" si="2"/>
        <v>112</v>
      </c>
      <c r="R31" s="185">
        <f t="shared" si="2"/>
        <v>0</v>
      </c>
      <c r="S31" s="185">
        <f t="shared" si="2"/>
        <v>0</v>
      </c>
      <c r="T31" s="185">
        <f t="shared" si="2"/>
        <v>120</v>
      </c>
    </row>
    <row r="32" spans="1:21" ht="18.600000000000001" thickBot="1">
      <c r="A32" s="214" t="s">
        <v>98</v>
      </c>
      <c r="B32" s="301"/>
      <c r="C32" s="201"/>
      <c r="D32" s="301"/>
      <c r="E32" s="219">
        <f t="shared" ref="E32:T32" si="3">ROUNDDOWN((E31+E16),0)</f>
        <v>0</v>
      </c>
      <c r="F32" s="219">
        <f t="shared" si="3"/>
        <v>0</v>
      </c>
      <c r="G32" s="219">
        <f t="shared" si="3"/>
        <v>0</v>
      </c>
      <c r="H32" s="219">
        <f t="shared" si="3"/>
        <v>0</v>
      </c>
      <c r="I32" s="219">
        <f t="shared" si="3"/>
        <v>0</v>
      </c>
      <c r="J32" s="219">
        <f t="shared" si="3"/>
        <v>0</v>
      </c>
      <c r="K32" s="219">
        <f t="shared" si="3"/>
        <v>8</v>
      </c>
      <c r="L32" s="219">
        <f t="shared" si="3"/>
        <v>0</v>
      </c>
      <c r="M32" s="219">
        <f t="shared" si="3"/>
        <v>0</v>
      </c>
      <c r="N32" s="219">
        <f t="shared" si="3"/>
        <v>0</v>
      </c>
      <c r="O32" s="219">
        <f t="shared" si="3"/>
        <v>0</v>
      </c>
      <c r="P32" s="219">
        <f t="shared" si="3"/>
        <v>0</v>
      </c>
      <c r="Q32" s="219">
        <f t="shared" si="3"/>
        <v>112</v>
      </c>
      <c r="R32" s="219">
        <f t="shared" si="3"/>
        <v>0</v>
      </c>
      <c r="S32" s="219">
        <f t="shared" si="3"/>
        <v>0</v>
      </c>
      <c r="T32" s="219">
        <f t="shared" si="3"/>
        <v>120</v>
      </c>
      <c r="U32" s="61">
        <f>T32-T34</f>
        <v>-7.5</v>
      </c>
    </row>
    <row r="33" spans="3:20">
      <c r="C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3:20">
      <c r="C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>
        <f>Норматив_2020_2021!G3</f>
        <v>127.5</v>
      </c>
    </row>
  </sheetData>
  <mergeCells count="5">
    <mergeCell ref="A1:T1"/>
    <mergeCell ref="I3:M3"/>
    <mergeCell ref="N3:T3"/>
    <mergeCell ref="A6:T6"/>
    <mergeCell ref="A17:T17"/>
  </mergeCells>
  <pageMargins left="0.70833333333333304" right="0.70833333333333304" top="0.74791666666666701" bottom="0.74791666666666701" header="0.51180555555555496" footer="0.51180555555555496"/>
  <pageSetup paperSize="9" scale="52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tabColor rgb="FF92D050"/>
    <pageSetUpPr fitToPage="1"/>
  </sheetPr>
  <dimension ref="A1:V30"/>
  <sheetViews>
    <sheetView zoomScale="68" zoomScaleNormal="68" workbookViewId="0">
      <pane ySplit="3" topLeftCell="A4" activePane="bottomLeft" state="frozen"/>
      <selection activeCell="I21" sqref="I21"/>
      <selection pane="bottomLeft" activeCell="A2" sqref="A2"/>
    </sheetView>
  </sheetViews>
  <sheetFormatPr defaultColWidth="9.109375" defaultRowHeight="18" outlineLevelRow="1"/>
  <cols>
    <col min="1" max="1" width="52.5546875" style="139" customWidth="1"/>
    <col min="2" max="2" width="6.88671875" style="140" customWidth="1"/>
    <col min="3" max="3" width="7.88671875" style="140" customWidth="1"/>
    <col min="4" max="4" width="27.6640625" style="140" customWidth="1"/>
    <col min="5" max="19" width="9.44140625" style="140" customWidth="1"/>
    <col min="20" max="20" width="9.44140625" style="198" customWidth="1"/>
    <col min="21" max="21" width="7.109375" style="40" customWidth="1"/>
    <col min="22" max="16384" width="9.109375" style="40"/>
  </cols>
  <sheetData>
    <row r="1" spans="1:21" ht="18.600000000000001" thickBot="1">
      <c r="A1" s="136"/>
      <c r="B1" s="137"/>
      <c r="C1" s="138"/>
      <c r="D1" s="137" t="s">
        <v>9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360"/>
    </row>
    <row r="2" spans="1:21" ht="18.600000000000001" thickBot="1">
      <c r="A2" s="445" t="s">
        <v>139</v>
      </c>
      <c r="F2" s="140" t="s">
        <v>5</v>
      </c>
      <c r="G2" s="259">
        <v>1.5</v>
      </c>
      <c r="I2" s="140" t="s">
        <v>10</v>
      </c>
      <c r="L2" s="140" t="s">
        <v>11</v>
      </c>
    </row>
    <row r="3" spans="1:21" ht="144" thickBot="1">
      <c r="A3" s="121" t="s">
        <v>12</v>
      </c>
      <c r="B3" s="103"/>
      <c r="C3" s="103" t="s">
        <v>13</v>
      </c>
      <c r="D3" s="103" t="s">
        <v>14</v>
      </c>
      <c r="E3" s="122" t="s">
        <v>6</v>
      </c>
      <c r="F3" s="122" t="s">
        <v>15</v>
      </c>
      <c r="G3" s="122" t="s">
        <v>16</v>
      </c>
      <c r="H3" s="122" t="s">
        <v>17</v>
      </c>
      <c r="I3" s="122" t="s">
        <v>18</v>
      </c>
      <c r="J3" s="122" t="s">
        <v>19</v>
      </c>
      <c r="K3" s="122" t="s">
        <v>20</v>
      </c>
      <c r="L3" s="122" t="s">
        <v>108</v>
      </c>
      <c r="M3" s="122" t="s">
        <v>22</v>
      </c>
      <c r="N3" s="122" t="s">
        <v>7</v>
      </c>
      <c r="O3" s="122" t="s">
        <v>23</v>
      </c>
      <c r="P3" s="122" t="s">
        <v>24</v>
      </c>
      <c r="Q3" s="122" t="s">
        <v>25</v>
      </c>
      <c r="R3" s="122" t="s">
        <v>26</v>
      </c>
      <c r="S3" s="122" t="s">
        <v>27</v>
      </c>
      <c r="T3" s="123" t="s">
        <v>28</v>
      </c>
    </row>
    <row r="4" spans="1:21" ht="18.600000000000001" thickBot="1">
      <c r="A4" s="141" t="s">
        <v>29</v>
      </c>
      <c r="B4" s="142" t="s">
        <v>8</v>
      </c>
      <c r="C4" s="142"/>
      <c r="D4" s="142"/>
      <c r="E4" s="142"/>
      <c r="F4" s="142"/>
      <c r="G4" s="142"/>
      <c r="H4" s="142"/>
      <c r="I4" s="143"/>
      <c r="J4" s="142"/>
      <c r="K4" s="142"/>
      <c r="L4" s="144"/>
      <c r="M4" s="142"/>
      <c r="N4" s="144"/>
      <c r="O4" s="142"/>
      <c r="P4" s="145"/>
      <c r="Q4" s="142"/>
      <c r="R4" s="142"/>
      <c r="S4" s="142"/>
      <c r="T4" s="361"/>
    </row>
    <row r="5" spans="1:21" ht="18.600000000000001" thickBot="1">
      <c r="A5" s="437" t="s">
        <v>49</v>
      </c>
      <c r="B5" s="437"/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7"/>
      <c r="R5" s="437"/>
      <c r="S5" s="437"/>
      <c r="T5" s="437"/>
    </row>
    <row r="6" spans="1:21" ht="18.600000000000001" thickBot="1">
      <c r="A6" s="378" t="s">
        <v>59</v>
      </c>
      <c r="B6" s="368">
        <v>4</v>
      </c>
      <c r="C6" s="368">
        <v>56</v>
      </c>
      <c r="D6" s="369" t="s">
        <v>45</v>
      </c>
      <c r="E6" s="370">
        <v>48</v>
      </c>
      <c r="F6" s="370">
        <v>6</v>
      </c>
      <c r="G6" s="370">
        <v>0</v>
      </c>
      <c r="H6" s="370">
        <v>48</v>
      </c>
      <c r="I6" s="375">
        <v>28</v>
      </c>
      <c r="J6" s="375"/>
      <c r="K6" s="375"/>
      <c r="L6" s="375">
        <v>18</v>
      </c>
      <c r="M6" s="375"/>
      <c r="N6" s="355"/>
      <c r="O6" s="146"/>
      <c r="P6" s="146"/>
      <c r="Q6" s="146"/>
      <c r="R6" s="146"/>
      <c r="S6" s="146"/>
      <c r="T6" s="362">
        <f t="shared" ref="T6:T13" si="0">ROUND(SUM(E6:S6),0)</f>
        <v>148</v>
      </c>
    </row>
    <row r="7" spans="1:21" ht="18.600000000000001" thickBot="1">
      <c r="A7" s="378" t="s">
        <v>109</v>
      </c>
      <c r="B7" s="368">
        <v>4</v>
      </c>
      <c r="C7" s="368">
        <v>56</v>
      </c>
      <c r="D7" s="369" t="s">
        <v>45</v>
      </c>
      <c r="E7" s="370">
        <v>32</v>
      </c>
      <c r="F7" s="423"/>
      <c r="G7" s="370">
        <v>96</v>
      </c>
      <c r="H7" s="370"/>
      <c r="I7" s="370"/>
      <c r="J7" s="375">
        <v>0</v>
      </c>
      <c r="K7" s="375">
        <v>6</v>
      </c>
      <c r="L7" s="375"/>
      <c r="M7" s="375"/>
      <c r="N7" s="355"/>
      <c r="O7" s="93"/>
      <c r="P7" s="93"/>
      <c r="Q7" s="93"/>
      <c r="R7" s="93"/>
      <c r="S7" s="94"/>
      <c r="T7" s="362">
        <f t="shared" si="0"/>
        <v>134</v>
      </c>
    </row>
    <row r="8" spans="1:21" ht="18.600000000000001" thickBot="1">
      <c r="A8" s="378" t="s">
        <v>59</v>
      </c>
      <c r="B8" s="368">
        <v>4</v>
      </c>
      <c r="C8" s="368">
        <v>12</v>
      </c>
      <c r="D8" s="369" t="s">
        <v>96</v>
      </c>
      <c r="E8" s="370">
        <v>48</v>
      </c>
      <c r="F8" s="370">
        <v>2</v>
      </c>
      <c r="G8" s="370"/>
      <c r="H8" s="370">
        <v>16</v>
      </c>
      <c r="I8" s="375">
        <v>6</v>
      </c>
      <c r="J8" s="375"/>
      <c r="K8" s="375"/>
      <c r="L8" s="375">
        <v>4</v>
      </c>
      <c r="M8" s="375"/>
      <c r="N8" s="355"/>
      <c r="O8" s="93"/>
      <c r="P8" s="93"/>
      <c r="Q8" s="93"/>
      <c r="R8" s="93"/>
      <c r="S8" s="94"/>
      <c r="T8" s="362">
        <f t="shared" si="0"/>
        <v>76</v>
      </c>
    </row>
    <row r="9" spans="1:21" ht="18.600000000000001" thickBot="1">
      <c r="A9" s="378" t="s">
        <v>109</v>
      </c>
      <c r="B9" s="368">
        <v>4</v>
      </c>
      <c r="C9" s="368">
        <v>12</v>
      </c>
      <c r="D9" s="369" t="s">
        <v>96</v>
      </c>
      <c r="E9" s="370">
        <v>32</v>
      </c>
      <c r="F9" s="370"/>
      <c r="G9" s="370">
        <v>32</v>
      </c>
      <c r="H9" s="370"/>
      <c r="I9" s="370"/>
      <c r="J9" s="375">
        <v>0</v>
      </c>
      <c r="K9" s="375">
        <v>2</v>
      </c>
      <c r="L9" s="375"/>
      <c r="M9" s="375"/>
      <c r="N9" s="102"/>
      <c r="O9" s="93"/>
      <c r="P9" s="93"/>
      <c r="Q9" s="93"/>
      <c r="R9" s="93"/>
      <c r="S9" s="94"/>
      <c r="T9" s="362">
        <f t="shared" si="0"/>
        <v>66</v>
      </c>
    </row>
    <row r="10" spans="1:21" ht="18.600000000000001" thickBot="1">
      <c r="A10" s="78"/>
      <c r="B10" s="38"/>
      <c r="C10" s="38"/>
      <c r="D10" s="8"/>
      <c r="E10" s="36"/>
      <c r="F10" s="36"/>
      <c r="G10" s="36"/>
      <c r="H10" s="36"/>
      <c r="I10" s="102"/>
      <c r="J10" s="102"/>
      <c r="K10" s="102"/>
      <c r="L10" s="102"/>
      <c r="M10" s="102"/>
      <c r="N10" s="102"/>
      <c r="O10" s="114"/>
      <c r="P10" s="114"/>
      <c r="Q10" s="114"/>
      <c r="R10" s="114"/>
      <c r="S10" s="79"/>
      <c r="T10" s="362">
        <f t="shared" si="0"/>
        <v>0</v>
      </c>
    </row>
    <row r="11" spans="1:21" ht="18.600000000000001" thickBot="1">
      <c r="A11" s="78"/>
      <c r="B11" s="38"/>
      <c r="C11" s="38"/>
      <c r="D11" s="8"/>
      <c r="E11" s="36"/>
      <c r="F11" s="36"/>
      <c r="G11" s="36"/>
      <c r="H11" s="36"/>
      <c r="I11" s="102"/>
      <c r="J11" s="102"/>
      <c r="K11" s="102"/>
      <c r="L11" s="102"/>
      <c r="M11" s="102"/>
      <c r="N11" s="102"/>
      <c r="O11" s="36"/>
      <c r="P11" s="36"/>
      <c r="Q11" s="20"/>
      <c r="R11" s="20"/>
      <c r="S11" s="21"/>
      <c r="T11" s="362">
        <f t="shared" si="0"/>
        <v>0</v>
      </c>
    </row>
    <row r="12" spans="1:21" ht="18.600000000000001" thickBot="1">
      <c r="A12" s="147" t="s">
        <v>36</v>
      </c>
      <c r="B12" s="148"/>
      <c r="C12" s="93">
        <v>6</v>
      </c>
      <c r="D12" s="148"/>
      <c r="E12" s="93"/>
      <c r="F12" s="93"/>
      <c r="G12" s="93"/>
      <c r="H12" s="93"/>
      <c r="I12" s="93"/>
      <c r="J12" s="134">
        <f>C12*3</f>
        <v>18</v>
      </c>
      <c r="K12" s="93"/>
      <c r="L12" s="93"/>
      <c r="M12" s="93"/>
      <c r="N12" s="93"/>
      <c r="O12" s="93"/>
      <c r="P12" s="93"/>
      <c r="Q12" s="93"/>
      <c r="R12" s="93"/>
      <c r="S12" s="94"/>
      <c r="T12" s="362">
        <f t="shared" si="0"/>
        <v>18</v>
      </c>
    </row>
    <row r="13" spans="1:21" ht="18.600000000000001" thickBot="1">
      <c r="A13" s="149" t="s">
        <v>47</v>
      </c>
      <c r="B13" s="150"/>
      <c r="C13" s="151"/>
      <c r="D13" s="150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2"/>
      <c r="T13" s="362">
        <f t="shared" si="0"/>
        <v>0</v>
      </c>
    </row>
    <row r="14" spans="1:21" ht="18.600000000000001" thickBot="1">
      <c r="A14" s="153" t="s">
        <v>38</v>
      </c>
      <c r="B14" s="154"/>
      <c r="C14" s="155"/>
      <c r="D14" s="154"/>
      <c r="E14" s="156">
        <f t="shared" ref="E14:T14" si="1">ROUND(SUM(E6:E13),0)</f>
        <v>160</v>
      </c>
      <c r="F14" s="156">
        <f t="shared" si="1"/>
        <v>8</v>
      </c>
      <c r="G14" s="156">
        <f t="shared" si="1"/>
        <v>128</v>
      </c>
      <c r="H14" s="156">
        <f t="shared" si="1"/>
        <v>64</v>
      </c>
      <c r="I14" s="156">
        <f t="shared" si="1"/>
        <v>34</v>
      </c>
      <c r="J14" s="156">
        <f t="shared" si="1"/>
        <v>18</v>
      </c>
      <c r="K14" s="156">
        <f t="shared" si="1"/>
        <v>8</v>
      </c>
      <c r="L14" s="156">
        <f t="shared" si="1"/>
        <v>22</v>
      </c>
      <c r="M14" s="156">
        <f t="shared" si="1"/>
        <v>0</v>
      </c>
      <c r="N14" s="156">
        <f t="shared" si="1"/>
        <v>0</v>
      </c>
      <c r="O14" s="156">
        <f t="shared" si="1"/>
        <v>0</v>
      </c>
      <c r="P14" s="156">
        <f t="shared" si="1"/>
        <v>0</v>
      </c>
      <c r="Q14" s="156">
        <f t="shared" si="1"/>
        <v>0</v>
      </c>
      <c r="R14" s="156">
        <f t="shared" si="1"/>
        <v>0</v>
      </c>
      <c r="S14" s="156">
        <f t="shared" si="1"/>
        <v>0</v>
      </c>
      <c r="T14" s="363">
        <f t="shared" si="1"/>
        <v>442</v>
      </c>
      <c r="U14" s="86">
        <f>SUM(T6:T13)</f>
        <v>442</v>
      </c>
    </row>
    <row r="15" spans="1:21" ht="18.600000000000001" thickBot="1">
      <c r="A15" s="439" t="s">
        <v>39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39"/>
      <c r="N15" s="439"/>
      <c r="O15" s="439"/>
      <c r="P15" s="439"/>
      <c r="Q15" s="439"/>
      <c r="R15" s="439"/>
      <c r="S15" s="439"/>
      <c r="T15" s="439"/>
    </row>
    <row r="16" spans="1:21" ht="18.600000000000001" thickBot="1">
      <c r="A16" s="157" t="s">
        <v>29</v>
      </c>
      <c r="B16" s="158"/>
      <c r="C16" s="158"/>
      <c r="D16" s="158"/>
      <c r="E16" s="158"/>
      <c r="F16" s="158"/>
      <c r="G16" s="158"/>
      <c r="H16" s="158"/>
      <c r="I16" s="158">
        <v>0.25</v>
      </c>
      <c r="J16" s="159"/>
      <c r="K16" s="158"/>
      <c r="L16" s="158">
        <v>0.33</v>
      </c>
      <c r="M16" s="160" t="s">
        <v>64</v>
      </c>
      <c r="N16" s="158">
        <v>0.5</v>
      </c>
      <c r="O16" s="160">
        <f>0.5</f>
        <v>0.5</v>
      </c>
      <c r="P16" s="158"/>
      <c r="Q16" s="158"/>
      <c r="R16" s="158"/>
      <c r="S16" s="161"/>
      <c r="T16" s="218"/>
    </row>
    <row r="17" spans="1:22" ht="18.600000000000001" thickBot="1">
      <c r="A17" s="367" t="s">
        <v>110</v>
      </c>
      <c r="B17" s="368">
        <v>3</v>
      </c>
      <c r="C17" s="368">
        <v>60</v>
      </c>
      <c r="D17" s="369" t="s">
        <v>73</v>
      </c>
      <c r="E17" s="371">
        <v>32</v>
      </c>
      <c r="F17" s="371">
        <v>6</v>
      </c>
      <c r="G17" s="371">
        <v>48</v>
      </c>
      <c r="H17" s="371"/>
      <c r="I17" s="370"/>
      <c r="J17" s="371">
        <v>0</v>
      </c>
      <c r="K17" s="370">
        <v>0</v>
      </c>
      <c r="L17" s="371">
        <v>20</v>
      </c>
      <c r="M17" s="370"/>
      <c r="N17" s="36"/>
      <c r="O17" s="93"/>
      <c r="P17" s="93"/>
      <c r="Q17" s="93"/>
      <c r="R17" s="93"/>
      <c r="S17" s="94"/>
      <c r="T17" s="362">
        <f>ROUND(SUM(E17:S17),0)</f>
        <v>106</v>
      </c>
    </row>
    <row r="18" spans="1:22" ht="18.600000000000001" outlineLevel="1" thickBot="1">
      <c r="A18" s="410" t="s">
        <v>61</v>
      </c>
      <c r="B18" s="408">
        <v>3</v>
      </c>
      <c r="C18" s="408">
        <v>27</v>
      </c>
      <c r="D18" s="409" t="s">
        <v>71</v>
      </c>
      <c r="E18" s="411">
        <v>0</v>
      </c>
      <c r="F18" s="411">
        <v>0</v>
      </c>
      <c r="G18" s="371">
        <v>32</v>
      </c>
      <c r="H18" s="411"/>
      <c r="I18" s="411">
        <v>0</v>
      </c>
      <c r="J18" s="411">
        <v>0</v>
      </c>
      <c r="K18" s="411">
        <v>0</v>
      </c>
      <c r="L18" s="411">
        <v>0</v>
      </c>
      <c r="M18" s="414"/>
      <c r="N18" s="357"/>
      <c r="O18" s="93"/>
      <c r="P18" s="93"/>
      <c r="Q18" s="93"/>
      <c r="R18" s="93"/>
      <c r="S18" s="94"/>
      <c r="T18" s="362">
        <f>ROUND(SUM(E18:S18),0)</f>
        <v>32</v>
      </c>
    </row>
    <row r="19" spans="1:22" ht="27" thickBot="1">
      <c r="A19" s="367" t="s">
        <v>110</v>
      </c>
      <c r="B19" s="368">
        <v>3</v>
      </c>
      <c r="C19" s="368">
        <v>32</v>
      </c>
      <c r="D19" s="369" t="s">
        <v>102</v>
      </c>
      <c r="E19" s="371">
        <v>32</v>
      </c>
      <c r="F19" s="371">
        <v>6</v>
      </c>
      <c r="G19" s="371">
        <v>48</v>
      </c>
      <c r="H19" s="371"/>
      <c r="I19" s="370"/>
      <c r="J19" s="371">
        <v>0</v>
      </c>
      <c r="K19" s="370">
        <v>0</v>
      </c>
      <c r="L19" s="371">
        <v>11</v>
      </c>
      <c r="M19" s="370"/>
      <c r="N19" s="36"/>
      <c r="O19" s="93"/>
      <c r="P19" s="93"/>
      <c r="Q19" s="93"/>
      <c r="R19" s="93"/>
      <c r="S19" s="94"/>
      <c r="T19" s="362">
        <f t="shared" ref="T19:T25" si="2">ROUND(SUM(E19:S19),0)</f>
        <v>97</v>
      </c>
    </row>
    <row r="20" spans="1:22" ht="26.4">
      <c r="A20" s="410" t="s">
        <v>61</v>
      </c>
      <c r="B20" s="408">
        <v>3</v>
      </c>
      <c r="C20" s="408">
        <v>32</v>
      </c>
      <c r="D20" s="409" t="s">
        <v>102</v>
      </c>
      <c r="E20" s="411">
        <v>16</v>
      </c>
      <c r="F20" s="411">
        <v>0</v>
      </c>
      <c r="G20" s="371">
        <v>96</v>
      </c>
      <c r="H20" s="411"/>
      <c r="I20" s="411">
        <v>0</v>
      </c>
      <c r="J20" s="411">
        <v>0</v>
      </c>
      <c r="K20" s="411">
        <v>6</v>
      </c>
      <c r="L20" s="411">
        <v>0</v>
      </c>
      <c r="M20" s="414"/>
      <c r="N20" s="357"/>
      <c r="O20" s="93"/>
      <c r="P20" s="93"/>
      <c r="Q20" s="93"/>
      <c r="R20" s="93"/>
      <c r="S20" s="94"/>
      <c r="T20" s="362">
        <f t="shared" si="2"/>
        <v>118</v>
      </c>
    </row>
    <row r="21" spans="1:22">
      <c r="A21" s="110"/>
      <c r="B21" s="52"/>
      <c r="C21" s="93"/>
      <c r="D21" s="52"/>
      <c r="E21" s="93"/>
      <c r="F21" s="93"/>
      <c r="G21" s="93"/>
      <c r="H21" s="93"/>
      <c r="I21" s="93"/>
      <c r="J21" s="93"/>
      <c r="K21" s="93"/>
      <c r="L21" s="94"/>
      <c r="M21" s="93"/>
      <c r="N21" s="93"/>
      <c r="O21" s="93"/>
      <c r="P21" s="93"/>
      <c r="Q21" s="93"/>
      <c r="R21" s="93"/>
      <c r="S21" s="94"/>
      <c r="T21" s="104">
        <f t="shared" si="2"/>
        <v>0</v>
      </c>
    </row>
    <row r="22" spans="1:22">
      <c r="A22" s="110"/>
      <c r="B22" s="52"/>
      <c r="C22" s="93"/>
      <c r="D22" s="52"/>
      <c r="E22" s="93"/>
      <c r="F22" s="93"/>
      <c r="G22" s="93"/>
      <c r="H22" s="93"/>
      <c r="I22" s="94"/>
      <c r="J22" s="134"/>
      <c r="K22" s="93"/>
      <c r="L22" s="94"/>
      <c r="M22" s="93"/>
      <c r="N22" s="93"/>
      <c r="O22" s="93"/>
      <c r="P22" s="93"/>
      <c r="Q22" s="93"/>
      <c r="R22" s="93"/>
      <c r="S22" s="94"/>
      <c r="T22" s="104">
        <f t="shared" si="2"/>
        <v>0</v>
      </c>
    </row>
    <row r="23" spans="1:22">
      <c r="A23" s="110"/>
      <c r="B23" s="52"/>
      <c r="C23" s="93"/>
      <c r="D23" s="52"/>
      <c r="E23" s="93"/>
      <c r="F23" s="93"/>
      <c r="G23" s="93"/>
      <c r="H23" s="93"/>
      <c r="I23" s="94"/>
      <c r="J23" s="134"/>
      <c r="K23" s="93"/>
      <c r="L23" s="94"/>
      <c r="M23" s="93"/>
      <c r="N23" s="93"/>
      <c r="O23" s="93"/>
      <c r="P23" s="93"/>
      <c r="Q23" s="93"/>
      <c r="R23" s="93"/>
      <c r="S23" s="94"/>
      <c r="T23" s="104">
        <f t="shared" si="2"/>
        <v>0</v>
      </c>
    </row>
    <row r="24" spans="1:22">
      <c r="A24" s="147" t="s">
        <v>36</v>
      </c>
      <c r="B24" s="148"/>
      <c r="C24" s="93">
        <v>6</v>
      </c>
      <c r="D24" s="148"/>
      <c r="E24" s="93"/>
      <c r="F24" s="93"/>
      <c r="G24" s="93"/>
      <c r="H24" s="93"/>
      <c r="I24" s="94"/>
      <c r="J24" s="134"/>
      <c r="K24" s="93"/>
      <c r="L24" s="94"/>
      <c r="M24" s="93">
        <f>C24*14</f>
        <v>84</v>
      </c>
      <c r="N24" s="93"/>
      <c r="O24" s="93"/>
      <c r="P24" s="93"/>
      <c r="Q24" s="93"/>
      <c r="R24" s="93"/>
      <c r="S24" s="94"/>
      <c r="T24" s="104">
        <f t="shared" si="2"/>
        <v>84</v>
      </c>
      <c r="V24" s="413" t="s">
        <v>111</v>
      </c>
    </row>
    <row r="25" spans="1:22" ht="18.600000000000001" thickBot="1">
      <c r="A25" s="346" t="s">
        <v>47</v>
      </c>
      <c r="B25" s="347"/>
      <c r="C25" s="348"/>
      <c r="D25" s="347"/>
      <c r="E25" s="348"/>
      <c r="F25" s="348"/>
      <c r="G25" s="348"/>
      <c r="H25" s="348"/>
      <c r="I25" s="349"/>
      <c r="J25" s="348"/>
      <c r="K25" s="348"/>
      <c r="L25" s="349"/>
      <c r="M25" s="348"/>
      <c r="N25" s="348"/>
      <c r="O25" s="348"/>
      <c r="P25" s="348"/>
      <c r="Q25" s="348"/>
      <c r="R25" s="348"/>
      <c r="S25" s="349"/>
      <c r="T25" s="364">
        <f t="shared" si="2"/>
        <v>0</v>
      </c>
    </row>
    <row r="26" spans="1:22" ht="18.600000000000001" thickBot="1">
      <c r="A26" s="350" t="s">
        <v>42</v>
      </c>
      <c r="B26" s="351"/>
      <c r="C26" s="352"/>
      <c r="D26" s="351"/>
      <c r="E26" s="353">
        <f t="shared" ref="E26:T26" si="3">SUM(E17:E25)</f>
        <v>80</v>
      </c>
      <c r="F26" s="353">
        <f t="shared" si="3"/>
        <v>12</v>
      </c>
      <c r="G26" s="353">
        <f t="shared" si="3"/>
        <v>224</v>
      </c>
      <c r="H26" s="353">
        <f t="shared" si="3"/>
        <v>0</v>
      </c>
      <c r="I26" s="353">
        <f t="shared" si="3"/>
        <v>0</v>
      </c>
      <c r="J26" s="353">
        <f t="shared" si="3"/>
        <v>0</v>
      </c>
      <c r="K26" s="353">
        <f t="shared" si="3"/>
        <v>6</v>
      </c>
      <c r="L26" s="353">
        <f t="shared" si="3"/>
        <v>31</v>
      </c>
      <c r="M26" s="353">
        <f t="shared" si="3"/>
        <v>84</v>
      </c>
      <c r="N26" s="353">
        <f t="shared" si="3"/>
        <v>0</v>
      </c>
      <c r="O26" s="353">
        <f t="shared" si="3"/>
        <v>0</v>
      </c>
      <c r="P26" s="353">
        <f t="shared" si="3"/>
        <v>0</v>
      </c>
      <c r="Q26" s="353">
        <f t="shared" si="3"/>
        <v>0</v>
      </c>
      <c r="R26" s="353">
        <f t="shared" si="3"/>
        <v>0</v>
      </c>
      <c r="S26" s="353">
        <f t="shared" si="3"/>
        <v>0</v>
      </c>
      <c r="T26" s="282">
        <f t="shared" si="3"/>
        <v>437</v>
      </c>
      <c r="U26" s="86">
        <f>SUM(T17:T25)</f>
        <v>437</v>
      </c>
      <c r="V26" s="86"/>
    </row>
    <row r="27" spans="1:22" ht="18.600000000000001" thickBot="1">
      <c r="A27" s="354" t="s">
        <v>43</v>
      </c>
      <c r="B27" s="351"/>
      <c r="C27" s="352"/>
      <c r="D27" s="351"/>
      <c r="E27" s="353">
        <f t="shared" ref="E27:T27" si="4">ROUNDDOWN((E26+E14),0)</f>
        <v>240</v>
      </c>
      <c r="F27" s="353">
        <f t="shared" si="4"/>
        <v>20</v>
      </c>
      <c r="G27" s="353">
        <f t="shared" si="4"/>
        <v>352</v>
      </c>
      <c r="H27" s="353">
        <f t="shared" si="4"/>
        <v>64</v>
      </c>
      <c r="I27" s="353">
        <f t="shared" si="4"/>
        <v>34</v>
      </c>
      <c r="J27" s="353">
        <f t="shared" si="4"/>
        <v>18</v>
      </c>
      <c r="K27" s="353">
        <f t="shared" si="4"/>
        <v>14</v>
      </c>
      <c r="L27" s="353">
        <f t="shared" si="4"/>
        <v>53</v>
      </c>
      <c r="M27" s="353">
        <f t="shared" si="4"/>
        <v>84</v>
      </c>
      <c r="N27" s="353">
        <f t="shared" si="4"/>
        <v>0</v>
      </c>
      <c r="O27" s="353">
        <f t="shared" si="4"/>
        <v>0</v>
      </c>
      <c r="P27" s="353">
        <f t="shared" si="4"/>
        <v>0</v>
      </c>
      <c r="Q27" s="353">
        <f t="shared" si="4"/>
        <v>0</v>
      </c>
      <c r="R27" s="353">
        <f t="shared" si="4"/>
        <v>0</v>
      </c>
      <c r="S27" s="353">
        <f t="shared" si="4"/>
        <v>0</v>
      </c>
      <c r="T27" s="282">
        <f t="shared" si="4"/>
        <v>879</v>
      </c>
      <c r="U27" s="86"/>
    </row>
    <row r="29" spans="1:22">
      <c r="A29" s="365"/>
      <c r="B29" s="366"/>
      <c r="C29" s="366"/>
      <c r="D29" s="366"/>
      <c r="E29" s="366"/>
      <c r="T29" s="198">
        <f>600*1.5</f>
        <v>900</v>
      </c>
      <c r="U29" s="86">
        <f>T27-T29</f>
        <v>-21</v>
      </c>
    </row>
    <row r="30" spans="1:22">
      <c r="T30" s="198">
        <f>570*1.5</f>
        <v>855</v>
      </c>
    </row>
  </sheetData>
  <mergeCells count="2">
    <mergeCell ref="A5:T5"/>
    <mergeCell ref="A15:T15"/>
  </mergeCells>
  <pageMargins left="0.74791666666666701" right="0.74791666666666701" top="0.15763888888888899" bottom="0.23611111111111099" header="0.51180555555555496" footer="0.51180555555555496"/>
  <pageSetup paperSize="9" scale="54" firstPageNumber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rgb="FF92D050"/>
    <pageSetUpPr fitToPage="1"/>
  </sheetPr>
  <dimension ref="A1:U47"/>
  <sheetViews>
    <sheetView zoomScale="69" zoomScaleNormal="69" workbookViewId="0">
      <selection activeCell="A4" sqref="A4"/>
    </sheetView>
  </sheetViews>
  <sheetFormatPr defaultColWidth="9.109375" defaultRowHeight="18"/>
  <cols>
    <col min="1" max="1" width="59" style="40" customWidth="1"/>
    <col min="2" max="3" width="6.88671875" style="40" customWidth="1"/>
    <col min="4" max="4" width="21.109375" style="40" customWidth="1"/>
    <col min="5" max="6" width="7.6640625" style="40" customWidth="1"/>
    <col min="7" max="7" width="6.88671875" style="40" customWidth="1"/>
    <col min="8" max="8" width="7" style="40" customWidth="1"/>
    <col min="9" max="9" width="10.88671875" style="40" customWidth="1"/>
    <col min="10" max="10" width="8.109375" style="40" customWidth="1"/>
    <col min="11" max="11" width="5.88671875" style="40" customWidth="1"/>
    <col min="12" max="12" width="9.88671875" style="40" customWidth="1"/>
    <col min="13" max="13" width="9.109375" style="40" customWidth="1"/>
    <col min="14" max="14" width="5.88671875" style="40" customWidth="1"/>
    <col min="15" max="18" width="9.109375" style="40" customWidth="1"/>
    <col min="19" max="19" width="7.109375" style="40" customWidth="1"/>
    <col min="20" max="20" width="8.88671875" style="40" customWidth="1"/>
    <col min="21" max="16384" width="9.109375" style="40"/>
  </cols>
  <sheetData>
    <row r="1" spans="1:20" ht="18.600000000000001" thickBot="1">
      <c r="A1" s="71"/>
      <c r="B1" s="72"/>
      <c r="C1" s="73"/>
      <c r="D1" s="72" t="s">
        <v>9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3" spans="1:20" ht="18.600000000000001" thickBot="1">
      <c r="A3" s="445" t="s">
        <v>140</v>
      </c>
      <c r="F3" s="40" t="s">
        <v>5</v>
      </c>
      <c r="G3" s="117">
        <v>1.5</v>
      </c>
      <c r="I3" s="40" t="s">
        <v>10</v>
      </c>
      <c r="L3" s="40" t="s">
        <v>94</v>
      </c>
    </row>
    <row r="4" spans="1:20" ht="129" thickBot="1">
      <c r="A4" s="121" t="s">
        <v>12</v>
      </c>
      <c r="B4" s="103" t="s">
        <v>8</v>
      </c>
      <c r="C4" s="103" t="s">
        <v>13</v>
      </c>
      <c r="D4" s="103" t="s">
        <v>14</v>
      </c>
      <c r="E4" s="122" t="s">
        <v>6</v>
      </c>
      <c r="F4" s="122" t="s">
        <v>15</v>
      </c>
      <c r="G4" s="122" t="s">
        <v>16</v>
      </c>
      <c r="H4" s="122" t="s">
        <v>17</v>
      </c>
      <c r="I4" s="122" t="s">
        <v>18</v>
      </c>
      <c r="J4" s="122" t="s">
        <v>19</v>
      </c>
      <c r="K4" s="122" t="s">
        <v>20</v>
      </c>
      <c r="L4" s="122" t="s">
        <v>21</v>
      </c>
      <c r="M4" s="122" t="s">
        <v>22</v>
      </c>
      <c r="N4" s="122" t="s">
        <v>7</v>
      </c>
      <c r="O4" s="122" t="s">
        <v>23</v>
      </c>
      <c r="P4" s="122" t="s">
        <v>24</v>
      </c>
      <c r="Q4" s="122" t="s">
        <v>25</v>
      </c>
      <c r="R4" s="122" t="s">
        <v>26</v>
      </c>
      <c r="S4" s="122" t="s">
        <v>27</v>
      </c>
      <c r="T4" s="123" t="s">
        <v>28</v>
      </c>
    </row>
    <row r="5" spans="1:20" ht="18.600000000000001" thickBot="1">
      <c r="A5" s="128" t="s">
        <v>29</v>
      </c>
      <c r="B5" s="129"/>
      <c r="C5" s="129"/>
      <c r="D5" s="129"/>
      <c r="E5" s="129"/>
      <c r="F5" s="129"/>
      <c r="G5" s="129"/>
      <c r="H5" s="129"/>
      <c r="I5" s="130">
        <v>0.25</v>
      </c>
      <c r="J5" s="129"/>
      <c r="K5" s="129"/>
      <c r="L5" s="131">
        <v>0.33</v>
      </c>
      <c r="M5" s="129"/>
      <c r="N5" s="131">
        <f>0.5</f>
        <v>0.5</v>
      </c>
      <c r="O5" s="129"/>
      <c r="P5" s="132" t="s">
        <v>30</v>
      </c>
      <c r="Q5" s="129"/>
      <c r="R5" s="129"/>
      <c r="S5" s="129"/>
      <c r="T5" s="133"/>
    </row>
    <row r="6" spans="1:20">
      <c r="A6" s="437"/>
      <c r="B6" s="437"/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437"/>
      <c r="Q6" s="437"/>
      <c r="R6" s="437"/>
      <c r="S6" s="437"/>
      <c r="T6" s="437"/>
    </row>
    <row r="7" spans="1:20">
      <c r="A7" s="378" t="s">
        <v>112</v>
      </c>
      <c r="B7" s="368">
        <v>3</v>
      </c>
      <c r="C7" s="368">
        <v>60</v>
      </c>
      <c r="D7" s="369" t="s">
        <v>73</v>
      </c>
      <c r="E7" s="370">
        <v>32</v>
      </c>
      <c r="F7" s="406">
        <v>6</v>
      </c>
      <c r="G7" s="370">
        <v>0</v>
      </c>
      <c r="H7" s="370">
        <v>0</v>
      </c>
      <c r="I7" s="370"/>
      <c r="J7" s="375">
        <v>0</v>
      </c>
      <c r="K7" s="375">
        <v>0</v>
      </c>
      <c r="L7" s="375">
        <v>20</v>
      </c>
      <c r="M7" s="375"/>
      <c r="N7" s="102"/>
      <c r="O7" s="250"/>
      <c r="P7" s="20"/>
      <c r="Q7" s="20"/>
      <c r="R7" s="20"/>
      <c r="S7" s="21"/>
      <c r="T7" s="33">
        <f>ROUND(SUM(E7:S7),0)</f>
        <v>58</v>
      </c>
    </row>
    <row r="8" spans="1:20">
      <c r="A8" s="378" t="s">
        <v>112</v>
      </c>
      <c r="B8" s="368">
        <v>3</v>
      </c>
      <c r="C8" s="368">
        <v>18</v>
      </c>
      <c r="D8" s="369" t="s">
        <v>113</v>
      </c>
      <c r="E8" s="370">
        <v>0</v>
      </c>
      <c r="F8" s="370">
        <v>0</v>
      </c>
      <c r="G8" s="370">
        <v>32</v>
      </c>
      <c r="H8" s="370">
        <v>0</v>
      </c>
      <c r="I8" s="370"/>
      <c r="J8" s="375">
        <v>0</v>
      </c>
      <c r="K8" s="375">
        <v>0</v>
      </c>
      <c r="L8" s="375">
        <v>0</v>
      </c>
      <c r="M8" s="375"/>
      <c r="N8" s="102"/>
      <c r="O8" s="250"/>
      <c r="P8" s="20"/>
      <c r="Q8" s="20"/>
      <c r="R8" s="20"/>
      <c r="S8" s="21"/>
      <c r="T8" s="33">
        <f>ROUND(SUM(E8:S8),0)</f>
        <v>32</v>
      </c>
    </row>
    <row r="9" spans="1:20" ht="26.4">
      <c r="A9" s="407" t="s">
        <v>114</v>
      </c>
      <c r="B9" s="408">
        <v>3</v>
      </c>
      <c r="C9" s="408">
        <v>33</v>
      </c>
      <c r="D9" s="409" t="s">
        <v>115</v>
      </c>
      <c r="E9" s="414">
        <v>32</v>
      </c>
      <c r="F9" s="414">
        <v>0</v>
      </c>
      <c r="G9" s="414">
        <v>0</v>
      </c>
      <c r="H9" s="414">
        <v>0</v>
      </c>
      <c r="I9" s="414"/>
      <c r="J9" s="416">
        <v>0</v>
      </c>
      <c r="K9" s="416">
        <v>4</v>
      </c>
      <c r="L9" s="416">
        <v>0</v>
      </c>
      <c r="M9" s="416"/>
      <c r="N9" s="102"/>
      <c r="O9" s="102"/>
      <c r="P9" s="20"/>
      <c r="Q9" s="20"/>
      <c r="R9" s="20"/>
      <c r="S9" s="21"/>
      <c r="T9" s="33">
        <f>ROUND(SUM(E9:S9),0)</f>
        <v>36</v>
      </c>
    </row>
    <row r="10" spans="1:20" ht="26.4">
      <c r="A10" s="407" t="s">
        <v>114</v>
      </c>
      <c r="B10" s="408">
        <v>3</v>
      </c>
      <c r="C10" s="408">
        <v>18</v>
      </c>
      <c r="D10" s="409" t="s">
        <v>113</v>
      </c>
      <c r="E10" s="414">
        <v>0</v>
      </c>
      <c r="F10" s="414">
        <v>0</v>
      </c>
      <c r="G10" s="414">
        <v>32</v>
      </c>
      <c r="H10" s="414">
        <v>0</v>
      </c>
      <c r="I10" s="414"/>
      <c r="J10" s="416">
        <v>0</v>
      </c>
      <c r="K10" s="416">
        <v>0</v>
      </c>
      <c r="L10" s="416">
        <v>0</v>
      </c>
      <c r="M10" s="416"/>
      <c r="N10" s="102"/>
      <c r="O10" s="20"/>
      <c r="P10" s="20"/>
      <c r="Q10" s="20"/>
      <c r="R10" s="20"/>
      <c r="S10" s="21"/>
      <c r="T10" s="33">
        <f t="shared" ref="T10:T18" si="0">ROUND(SUM(E10:S10),0)</f>
        <v>32</v>
      </c>
    </row>
    <row r="11" spans="1:20">
      <c r="A11" s="407" t="s">
        <v>116</v>
      </c>
      <c r="B11" s="408">
        <v>3</v>
      </c>
      <c r="C11" s="408">
        <v>33</v>
      </c>
      <c r="D11" s="409" t="s">
        <v>115</v>
      </c>
      <c r="E11" s="414">
        <v>32</v>
      </c>
      <c r="F11" s="414">
        <v>0</v>
      </c>
      <c r="G11" s="414">
        <v>0</v>
      </c>
      <c r="H11" s="414">
        <v>0</v>
      </c>
      <c r="I11" s="414"/>
      <c r="J11" s="416">
        <v>0</v>
      </c>
      <c r="K11" s="416">
        <v>4</v>
      </c>
      <c r="L11" s="416">
        <v>0</v>
      </c>
      <c r="M11" s="416"/>
      <c r="N11" s="102"/>
      <c r="O11" s="20"/>
      <c r="P11" s="20"/>
      <c r="Q11" s="20"/>
      <c r="R11" s="20"/>
      <c r="S11" s="21"/>
      <c r="T11" s="33">
        <f t="shared" si="0"/>
        <v>36</v>
      </c>
    </row>
    <row r="12" spans="1:20">
      <c r="A12" s="407" t="s">
        <v>116</v>
      </c>
      <c r="B12" s="408">
        <v>3</v>
      </c>
      <c r="C12" s="408">
        <v>18</v>
      </c>
      <c r="D12" s="409" t="s">
        <v>113</v>
      </c>
      <c r="E12" s="414">
        <v>0</v>
      </c>
      <c r="F12" s="414">
        <v>0</v>
      </c>
      <c r="G12" s="414">
        <v>32</v>
      </c>
      <c r="H12" s="414">
        <v>0</v>
      </c>
      <c r="I12" s="414"/>
      <c r="J12" s="416">
        <v>0</v>
      </c>
      <c r="K12" s="416">
        <v>0</v>
      </c>
      <c r="L12" s="416">
        <v>0</v>
      </c>
      <c r="M12" s="416"/>
      <c r="N12" s="102"/>
      <c r="O12" s="20"/>
      <c r="P12" s="20"/>
      <c r="Q12" s="20"/>
      <c r="R12" s="20"/>
      <c r="S12" s="21"/>
      <c r="T12" s="33">
        <f t="shared" si="0"/>
        <v>32</v>
      </c>
    </row>
    <row r="13" spans="1:20" ht="26.4">
      <c r="A13" s="378" t="s">
        <v>112</v>
      </c>
      <c r="B13" s="368">
        <v>3</v>
      </c>
      <c r="C13" s="368">
        <v>32</v>
      </c>
      <c r="D13" s="369" t="s">
        <v>102</v>
      </c>
      <c r="E13" s="370">
        <v>32</v>
      </c>
      <c r="F13" s="406">
        <v>6</v>
      </c>
      <c r="G13" s="370">
        <v>0</v>
      </c>
      <c r="H13" s="370">
        <v>0</v>
      </c>
      <c r="I13" s="375">
        <v>0</v>
      </c>
      <c r="J13" s="375"/>
      <c r="K13" s="375">
        <v>0</v>
      </c>
      <c r="L13" s="375">
        <v>11</v>
      </c>
      <c r="M13" s="375"/>
      <c r="N13" s="102"/>
      <c r="O13" s="20"/>
      <c r="P13" s="20"/>
      <c r="Q13" s="20"/>
      <c r="R13" s="20"/>
      <c r="S13" s="21"/>
      <c r="T13" s="33">
        <f t="shared" si="0"/>
        <v>49</v>
      </c>
    </row>
    <row r="14" spans="1:20">
      <c r="A14" s="378" t="s">
        <v>112</v>
      </c>
      <c r="B14" s="368">
        <v>3</v>
      </c>
      <c r="C14" s="368">
        <v>23</v>
      </c>
      <c r="D14" s="369" t="s">
        <v>117</v>
      </c>
      <c r="E14" s="370">
        <v>0</v>
      </c>
      <c r="F14" s="370">
        <v>0</v>
      </c>
      <c r="G14" s="370">
        <v>64</v>
      </c>
      <c r="H14" s="370">
        <v>0</v>
      </c>
      <c r="I14" s="375">
        <v>0</v>
      </c>
      <c r="J14" s="375"/>
      <c r="K14" s="375">
        <v>0</v>
      </c>
      <c r="L14" s="375">
        <v>0</v>
      </c>
      <c r="M14" s="375"/>
      <c r="N14" s="102"/>
      <c r="O14" s="20"/>
      <c r="P14" s="20"/>
      <c r="Q14" s="20"/>
      <c r="R14" s="20"/>
      <c r="S14" s="21"/>
      <c r="T14" s="33">
        <f t="shared" si="0"/>
        <v>64</v>
      </c>
    </row>
    <row r="15" spans="1:20">
      <c r="A15" s="78"/>
      <c r="B15" s="38"/>
      <c r="C15" s="38"/>
      <c r="D15" s="8"/>
      <c r="E15" s="36"/>
      <c r="F15" s="36"/>
      <c r="G15" s="36"/>
      <c r="H15" s="36"/>
      <c r="I15" s="102"/>
      <c r="J15" s="102"/>
      <c r="K15" s="102"/>
      <c r="L15" s="102"/>
      <c r="M15" s="102"/>
      <c r="N15" s="102"/>
      <c r="O15" s="20"/>
      <c r="P15" s="20"/>
      <c r="Q15" s="20"/>
      <c r="R15" s="20"/>
      <c r="S15" s="21"/>
      <c r="T15" s="33">
        <f t="shared" si="0"/>
        <v>0</v>
      </c>
    </row>
    <row r="16" spans="1:20">
      <c r="A16" s="78"/>
      <c r="B16" s="38"/>
      <c r="C16" s="38"/>
      <c r="D16" s="8"/>
      <c r="E16" s="36"/>
      <c r="F16" s="36"/>
      <c r="G16" s="36"/>
      <c r="H16" s="36"/>
      <c r="I16" s="102"/>
      <c r="J16" s="102"/>
      <c r="K16" s="102"/>
      <c r="L16" s="102"/>
      <c r="M16" s="102"/>
      <c r="N16" s="102"/>
      <c r="O16" s="20"/>
      <c r="P16" s="20"/>
      <c r="Q16" s="20"/>
      <c r="R16" s="20"/>
      <c r="S16" s="21"/>
      <c r="T16" s="33">
        <f t="shared" si="0"/>
        <v>0</v>
      </c>
    </row>
    <row r="17" spans="1:20">
      <c r="A17" s="78"/>
      <c r="B17" s="38"/>
      <c r="C17" s="38"/>
      <c r="D17" s="8"/>
      <c r="E17" s="36"/>
      <c r="F17" s="36"/>
      <c r="G17" s="36"/>
      <c r="H17" s="36"/>
      <c r="I17" s="102"/>
      <c r="J17" s="102"/>
      <c r="K17" s="102"/>
      <c r="L17" s="102"/>
      <c r="M17" s="102"/>
      <c r="N17" s="102"/>
      <c r="O17" s="20"/>
      <c r="P17" s="20"/>
      <c r="Q17" s="20"/>
      <c r="R17" s="20"/>
      <c r="S17" s="21"/>
      <c r="T17" s="33">
        <f t="shared" si="0"/>
        <v>0</v>
      </c>
    </row>
    <row r="18" spans="1:20">
      <c r="A18" s="81"/>
      <c r="B18" s="38"/>
      <c r="C18" s="38"/>
      <c r="D18" s="8"/>
      <c r="E18" s="36"/>
      <c r="F18" s="36"/>
      <c r="G18" s="36"/>
      <c r="H18" s="36"/>
      <c r="I18" s="102"/>
      <c r="J18" s="102"/>
      <c r="K18" s="102"/>
      <c r="L18" s="102"/>
      <c r="M18" s="102"/>
      <c r="N18" s="102"/>
      <c r="O18" s="20"/>
      <c r="P18" s="20"/>
      <c r="Q18" s="20"/>
      <c r="R18" s="20"/>
      <c r="S18" s="21"/>
      <c r="T18" s="33">
        <f t="shared" si="0"/>
        <v>0</v>
      </c>
    </row>
    <row r="19" spans="1:20">
      <c r="A19" s="112" t="s">
        <v>104</v>
      </c>
      <c r="B19" s="113"/>
      <c r="C19" s="20"/>
      <c r="D19" s="113"/>
      <c r="E19" s="21"/>
      <c r="F19" s="21"/>
      <c r="G19" s="21"/>
      <c r="H19" s="21"/>
      <c r="I19" s="21"/>
      <c r="J19" s="22"/>
      <c r="K19" s="21"/>
      <c r="L19" s="21"/>
      <c r="M19" s="20"/>
      <c r="N19" s="20"/>
      <c r="O19" s="20"/>
      <c r="P19" s="20"/>
      <c r="Q19" s="20"/>
      <c r="R19" s="20"/>
      <c r="S19" s="21"/>
      <c r="T19" s="33">
        <f t="shared" ref="T19:T22" si="1">ROUND(SUM(E19:S19),0)</f>
        <v>0</v>
      </c>
    </row>
    <row r="20" spans="1:20">
      <c r="A20" s="112" t="s">
        <v>103</v>
      </c>
      <c r="B20" s="113"/>
      <c r="C20" s="38">
        <v>2</v>
      </c>
      <c r="D20" s="113"/>
      <c r="E20" s="21"/>
      <c r="F20" s="21"/>
      <c r="G20" s="21"/>
      <c r="H20" s="21"/>
      <c r="I20" s="21"/>
      <c r="J20" s="22"/>
      <c r="K20" s="21"/>
      <c r="L20" s="21"/>
      <c r="M20" s="20">
        <f>C20*27</f>
        <v>54</v>
      </c>
      <c r="N20" s="20"/>
      <c r="O20" s="20"/>
      <c r="P20" s="20"/>
      <c r="Q20" s="20"/>
      <c r="R20" s="20"/>
      <c r="S20" s="21"/>
      <c r="T20" s="33">
        <f t="shared" si="1"/>
        <v>54</v>
      </c>
    </row>
    <row r="21" spans="1:20">
      <c r="A21" s="112" t="s">
        <v>55</v>
      </c>
      <c r="B21" s="113"/>
      <c r="C21" s="38">
        <v>7</v>
      </c>
      <c r="D21" s="113"/>
      <c r="E21" s="21"/>
      <c r="F21" s="21"/>
      <c r="G21" s="21"/>
      <c r="H21" s="21"/>
      <c r="I21" s="21"/>
      <c r="J21" s="22">
        <f>C21*3</f>
        <v>21</v>
      </c>
      <c r="K21" s="20"/>
      <c r="L21" s="20"/>
      <c r="M21" s="20"/>
      <c r="N21" s="20"/>
      <c r="O21" s="20"/>
      <c r="P21" s="20"/>
      <c r="Q21" s="20"/>
      <c r="R21" s="20"/>
      <c r="S21" s="21"/>
      <c r="T21" s="33">
        <f t="shared" si="1"/>
        <v>21</v>
      </c>
    </row>
    <row r="22" spans="1:20" ht="18.600000000000001" thickBot="1">
      <c r="A22" s="95" t="s">
        <v>48</v>
      </c>
      <c r="B22" s="96"/>
      <c r="C22" s="28">
        <v>4</v>
      </c>
      <c r="D22" s="96"/>
      <c r="E22" s="28"/>
      <c r="F22" s="28"/>
      <c r="G22" s="28"/>
      <c r="H22" s="28"/>
      <c r="I22" s="28"/>
      <c r="J22" s="22">
        <f>C22*3</f>
        <v>12</v>
      </c>
      <c r="K22" s="28"/>
      <c r="L22" s="28"/>
      <c r="M22" s="28"/>
      <c r="N22" s="28"/>
      <c r="O22" s="28"/>
      <c r="P22" s="28"/>
      <c r="Q22" s="28"/>
      <c r="R22" s="28"/>
      <c r="S22" s="34"/>
      <c r="T22" s="33">
        <f t="shared" si="1"/>
        <v>12</v>
      </c>
    </row>
    <row r="23" spans="1:20" ht="18.600000000000001" thickBot="1">
      <c r="A23" s="84" t="s">
        <v>38</v>
      </c>
      <c r="B23" s="107"/>
      <c r="C23" s="162"/>
      <c r="D23" s="107"/>
      <c r="E23" s="85">
        <f t="shared" ref="E23:T23" si="2">SUM(E7:E22)</f>
        <v>128</v>
      </c>
      <c r="F23" s="85">
        <f t="shared" si="2"/>
        <v>12</v>
      </c>
      <c r="G23" s="85">
        <f t="shared" si="2"/>
        <v>160</v>
      </c>
      <c r="H23" s="85">
        <f t="shared" si="2"/>
        <v>0</v>
      </c>
      <c r="I23" s="85">
        <f t="shared" si="2"/>
        <v>0</v>
      </c>
      <c r="J23" s="85">
        <f t="shared" si="2"/>
        <v>33</v>
      </c>
      <c r="K23" s="85">
        <f t="shared" si="2"/>
        <v>8</v>
      </c>
      <c r="L23" s="85">
        <f t="shared" si="2"/>
        <v>31</v>
      </c>
      <c r="M23" s="85">
        <f t="shared" si="2"/>
        <v>54</v>
      </c>
      <c r="N23" s="85">
        <f t="shared" si="2"/>
        <v>0</v>
      </c>
      <c r="O23" s="85">
        <f t="shared" si="2"/>
        <v>0</v>
      </c>
      <c r="P23" s="85">
        <f t="shared" si="2"/>
        <v>0</v>
      </c>
      <c r="Q23" s="85">
        <f t="shared" si="2"/>
        <v>0</v>
      </c>
      <c r="R23" s="85">
        <f t="shared" si="2"/>
        <v>0</v>
      </c>
      <c r="S23" s="85">
        <f t="shared" si="2"/>
        <v>0</v>
      </c>
      <c r="T23" s="85">
        <f t="shared" si="2"/>
        <v>426</v>
      </c>
    </row>
    <row r="24" spans="1:20" ht="18.600000000000001" thickBot="1">
      <c r="A24" s="440" t="s">
        <v>39</v>
      </c>
      <c r="B24" s="440"/>
      <c r="C24" s="440"/>
      <c r="D24" s="440"/>
      <c r="E24" s="440"/>
      <c r="F24" s="440"/>
      <c r="G24" s="440"/>
      <c r="H24" s="440"/>
      <c r="I24" s="440"/>
      <c r="J24" s="440"/>
      <c r="K24" s="440"/>
      <c r="L24" s="440"/>
      <c r="M24" s="440"/>
      <c r="N24" s="440"/>
      <c r="O24" s="440"/>
      <c r="P24" s="440"/>
      <c r="Q24" s="440"/>
      <c r="R24" s="440"/>
      <c r="S24" s="440"/>
      <c r="T24" s="440"/>
    </row>
    <row r="25" spans="1:20">
      <c r="A25" s="87" t="s">
        <v>29</v>
      </c>
      <c r="B25" s="88"/>
      <c r="C25" s="88"/>
      <c r="D25" s="88"/>
      <c r="E25" s="88"/>
      <c r="F25" s="88"/>
      <c r="G25" s="88"/>
      <c r="H25" s="88"/>
      <c r="I25" s="88">
        <v>0.25</v>
      </c>
      <c r="J25" s="89"/>
      <c r="K25" s="88"/>
      <c r="L25" s="88">
        <v>0.33</v>
      </c>
      <c r="M25" s="90" t="s">
        <v>40</v>
      </c>
      <c r="N25" s="88">
        <v>0.5</v>
      </c>
      <c r="O25" s="90">
        <f>0.5</f>
        <v>0.5</v>
      </c>
      <c r="P25" s="88"/>
      <c r="Q25" s="88"/>
      <c r="R25" s="88"/>
      <c r="S25" s="91"/>
      <c r="T25" s="92"/>
    </row>
    <row r="26" spans="1:20">
      <c r="A26" s="367" t="s">
        <v>101</v>
      </c>
      <c r="B26" s="368">
        <v>3</v>
      </c>
      <c r="C26" s="368">
        <v>60</v>
      </c>
      <c r="D26" s="369" t="s">
        <v>73</v>
      </c>
      <c r="E26" s="371">
        <v>0</v>
      </c>
      <c r="F26" s="371">
        <v>0</v>
      </c>
      <c r="G26" s="371">
        <v>48</v>
      </c>
      <c r="H26" s="371"/>
      <c r="I26" s="370"/>
      <c r="J26" s="370">
        <v>0</v>
      </c>
      <c r="K26" s="371">
        <v>6</v>
      </c>
      <c r="L26" s="370"/>
      <c r="M26" s="370"/>
      <c r="N26" s="36"/>
      <c r="O26" s="36"/>
      <c r="P26" s="30"/>
      <c r="Q26" s="30"/>
      <c r="R26" s="30"/>
      <c r="S26" s="31"/>
      <c r="T26" s="32">
        <f>ROUND(SUM(E26:S26),0)</f>
        <v>54</v>
      </c>
    </row>
    <row r="27" spans="1:20">
      <c r="N27" s="36"/>
      <c r="O27" s="80"/>
      <c r="P27" s="20"/>
      <c r="Q27" s="20"/>
      <c r="R27" s="20"/>
      <c r="S27" s="21"/>
      <c r="T27" s="32">
        <f>ROUND(SUM(N27:S27),0)</f>
        <v>0</v>
      </c>
    </row>
    <row r="28" spans="1:20">
      <c r="A28" s="367" t="s">
        <v>118</v>
      </c>
      <c r="B28" s="368">
        <v>3</v>
      </c>
      <c r="C28" s="368">
        <v>60</v>
      </c>
      <c r="D28" s="369" t="s">
        <v>73</v>
      </c>
      <c r="E28" s="371">
        <v>32</v>
      </c>
      <c r="F28" s="371"/>
      <c r="G28" s="371">
        <v>0</v>
      </c>
      <c r="H28" s="371"/>
      <c r="I28" s="370"/>
      <c r="J28" s="371">
        <v>0</v>
      </c>
      <c r="K28" s="370">
        <v>0</v>
      </c>
      <c r="L28" s="371">
        <v>20</v>
      </c>
      <c r="M28" s="370"/>
      <c r="N28" s="36"/>
      <c r="O28" s="80"/>
      <c r="P28" s="20"/>
      <c r="Q28" s="20"/>
      <c r="R28" s="20"/>
      <c r="S28" s="21"/>
      <c r="T28" s="32">
        <f t="shared" ref="T28:T36" si="3">ROUND(SUM(E28:S28),0)</f>
        <v>52</v>
      </c>
    </row>
    <row r="29" spans="1:20" ht="26.4">
      <c r="A29" s="410" t="s">
        <v>119</v>
      </c>
      <c r="B29" s="408">
        <v>3</v>
      </c>
      <c r="C29" s="408">
        <v>33</v>
      </c>
      <c r="D29" s="409" t="s">
        <v>115</v>
      </c>
      <c r="E29" s="411">
        <v>16</v>
      </c>
      <c r="F29" s="411">
        <v>0</v>
      </c>
      <c r="G29" s="411">
        <v>0</v>
      </c>
      <c r="H29" s="411"/>
      <c r="I29" s="411">
        <v>0</v>
      </c>
      <c r="J29" s="411">
        <v>0</v>
      </c>
      <c r="K29" s="411">
        <v>4</v>
      </c>
      <c r="L29" s="411">
        <v>0</v>
      </c>
      <c r="M29" s="414"/>
      <c r="N29" s="36"/>
      <c r="O29" s="80"/>
      <c r="P29" s="20"/>
      <c r="Q29" s="20"/>
      <c r="R29" s="20"/>
      <c r="S29" s="21"/>
      <c r="T29" s="32">
        <f t="shared" si="3"/>
        <v>20</v>
      </c>
    </row>
    <row r="30" spans="1:20" ht="26.4">
      <c r="A30" s="410" t="s">
        <v>119</v>
      </c>
      <c r="B30" s="408">
        <v>3</v>
      </c>
      <c r="C30" s="408">
        <v>18</v>
      </c>
      <c r="D30" s="409" t="s">
        <v>113</v>
      </c>
      <c r="E30" s="411">
        <v>0</v>
      </c>
      <c r="F30" s="411">
        <v>0</v>
      </c>
      <c r="G30" s="371">
        <v>32</v>
      </c>
      <c r="H30" s="411"/>
      <c r="I30" s="411">
        <v>0</v>
      </c>
      <c r="J30" s="411">
        <v>0</v>
      </c>
      <c r="K30" s="411">
        <v>0</v>
      </c>
      <c r="L30" s="411">
        <v>0</v>
      </c>
      <c r="M30" s="414"/>
      <c r="N30" s="36"/>
      <c r="O30" s="80"/>
      <c r="P30" s="20"/>
      <c r="Q30" s="20"/>
      <c r="R30" s="20"/>
      <c r="S30" s="21"/>
      <c r="T30" s="32">
        <f t="shared" si="3"/>
        <v>32</v>
      </c>
    </row>
    <row r="31" spans="1:20" ht="26.4">
      <c r="A31" s="410" t="s">
        <v>120</v>
      </c>
      <c r="B31" s="408">
        <v>3</v>
      </c>
      <c r="C31" s="408">
        <v>33</v>
      </c>
      <c r="D31" s="409" t="s">
        <v>115</v>
      </c>
      <c r="E31" s="411">
        <v>32</v>
      </c>
      <c r="F31" s="411">
        <v>0</v>
      </c>
      <c r="G31" s="411">
        <v>0</v>
      </c>
      <c r="H31" s="411"/>
      <c r="I31" s="411">
        <v>0</v>
      </c>
      <c r="J31" s="411">
        <v>0</v>
      </c>
      <c r="K31" s="411">
        <v>4</v>
      </c>
      <c r="L31" s="411">
        <v>0</v>
      </c>
      <c r="M31" s="414"/>
      <c r="N31" s="36"/>
      <c r="O31" s="80"/>
      <c r="P31" s="20"/>
      <c r="Q31" s="20"/>
      <c r="R31" s="20"/>
      <c r="S31" s="21"/>
      <c r="T31" s="32">
        <f t="shared" si="3"/>
        <v>36</v>
      </c>
    </row>
    <row r="32" spans="1:20" ht="26.4">
      <c r="A32" s="410" t="s">
        <v>120</v>
      </c>
      <c r="B32" s="408">
        <v>3</v>
      </c>
      <c r="C32" s="408">
        <v>18</v>
      </c>
      <c r="D32" s="409" t="s">
        <v>113</v>
      </c>
      <c r="E32" s="411">
        <v>0</v>
      </c>
      <c r="F32" s="411">
        <v>0</v>
      </c>
      <c r="G32" s="371">
        <v>16</v>
      </c>
      <c r="H32" s="411"/>
      <c r="I32" s="411">
        <v>0</v>
      </c>
      <c r="J32" s="411">
        <v>0</v>
      </c>
      <c r="K32" s="411">
        <v>0</v>
      </c>
      <c r="L32" s="411">
        <v>0</v>
      </c>
      <c r="M32" s="414"/>
      <c r="N32" s="36"/>
      <c r="O32" s="80"/>
      <c r="P32" s="20"/>
      <c r="Q32" s="20"/>
      <c r="R32" s="20"/>
      <c r="S32" s="21"/>
      <c r="T32" s="32">
        <f t="shared" si="3"/>
        <v>16</v>
      </c>
    </row>
    <row r="33" spans="1:21" ht="26.4">
      <c r="A33" s="367" t="s">
        <v>101</v>
      </c>
      <c r="B33" s="368">
        <v>3</v>
      </c>
      <c r="C33" s="368">
        <v>32</v>
      </c>
      <c r="D33" s="369" t="s">
        <v>102</v>
      </c>
      <c r="E33" s="371">
        <v>0</v>
      </c>
      <c r="F33" s="370"/>
      <c r="G33" s="371">
        <v>48</v>
      </c>
      <c r="H33" s="371"/>
      <c r="I33" s="370"/>
      <c r="J33" s="370">
        <v>0</v>
      </c>
      <c r="K33" s="371">
        <v>6</v>
      </c>
      <c r="L33" s="370"/>
      <c r="M33" s="370"/>
      <c r="N33" s="36"/>
      <c r="O33" s="80"/>
      <c r="P33" s="20"/>
      <c r="Q33" s="20"/>
      <c r="R33" s="20"/>
      <c r="S33" s="21"/>
      <c r="T33" s="32">
        <f t="shared" si="3"/>
        <v>54</v>
      </c>
    </row>
    <row r="34" spans="1:21" ht="26.4">
      <c r="A34" s="383" t="s">
        <v>101</v>
      </c>
      <c r="B34" s="379">
        <v>3</v>
      </c>
      <c r="C34" s="379">
        <v>5</v>
      </c>
      <c r="D34" s="380" t="s">
        <v>102</v>
      </c>
      <c r="E34" s="384">
        <v>0</v>
      </c>
      <c r="F34" s="381"/>
      <c r="G34" s="384">
        <v>0</v>
      </c>
      <c r="H34" s="384"/>
      <c r="I34" s="381"/>
      <c r="J34" s="381">
        <v>15</v>
      </c>
      <c r="K34" s="384">
        <v>0</v>
      </c>
      <c r="L34" s="381"/>
      <c r="M34" s="381"/>
      <c r="N34" s="36"/>
      <c r="O34" s="80"/>
      <c r="P34" s="20"/>
      <c r="Q34" s="20"/>
      <c r="R34" s="20"/>
      <c r="S34" s="21"/>
      <c r="T34" s="32">
        <f t="shared" si="3"/>
        <v>15</v>
      </c>
    </row>
    <row r="35" spans="1:21" ht="26.4">
      <c r="A35" s="367" t="s">
        <v>118</v>
      </c>
      <c r="B35" s="368">
        <v>3</v>
      </c>
      <c r="C35" s="368">
        <v>32</v>
      </c>
      <c r="D35" s="369" t="s">
        <v>102</v>
      </c>
      <c r="E35" s="371">
        <v>32</v>
      </c>
      <c r="F35" s="371"/>
      <c r="G35" s="371">
        <v>0</v>
      </c>
      <c r="H35" s="371"/>
      <c r="I35" s="370"/>
      <c r="J35" s="371">
        <v>0</v>
      </c>
      <c r="K35" s="370">
        <v>0</v>
      </c>
      <c r="L35" s="371">
        <v>11</v>
      </c>
      <c r="M35" s="370"/>
      <c r="N35" s="36"/>
      <c r="O35" s="80"/>
      <c r="P35" s="20"/>
      <c r="Q35" s="20"/>
      <c r="R35" s="20"/>
      <c r="S35" s="21"/>
      <c r="T35" s="32">
        <f t="shared" si="3"/>
        <v>43</v>
      </c>
    </row>
    <row r="36" spans="1:21">
      <c r="A36" s="367" t="s">
        <v>118</v>
      </c>
      <c r="B36" s="368">
        <v>3</v>
      </c>
      <c r="C36" s="368">
        <v>23</v>
      </c>
      <c r="D36" s="369" t="s">
        <v>121</v>
      </c>
      <c r="E36" s="371">
        <v>0</v>
      </c>
      <c r="F36" s="371">
        <v>0</v>
      </c>
      <c r="G36" s="371">
        <v>64</v>
      </c>
      <c r="H36" s="371"/>
      <c r="I36" s="370"/>
      <c r="J36" s="371">
        <v>0</v>
      </c>
      <c r="K36" s="370">
        <v>0</v>
      </c>
      <c r="L36" s="371">
        <v>0</v>
      </c>
      <c r="M36" s="370"/>
      <c r="N36" s="36"/>
      <c r="O36" s="80"/>
      <c r="P36" s="20"/>
      <c r="Q36" s="20"/>
      <c r="R36" s="20"/>
      <c r="S36" s="21"/>
      <c r="T36" s="32">
        <f t="shared" si="3"/>
        <v>64</v>
      </c>
    </row>
    <row r="37" spans="1:21">
      <c r="A37" s="424"/>
      <c r="B37" s="368"/>
      <c r="C37" s="368"/>
      <c r="D37" s="369"/>
      <c r="E37" s="242"/>
      <c r="F37" s="242"/>
      <c r="G37" s="242"/>
      <c r="H37" s="242"/>
      <c r="I37" s="36"/>
      <c r="J37" s="242"/>
      <c r="K37" s="36"/>
      <c r="L37" s="242"/>
      <c r="M37" s="36"/>
      <c r="N37" s="36"/>
      <c r="O37" s="80"/>
      <c r="P37" s="20"/>
      <c r="Q37" s="20"/>
      <c r="R37" s="20"/>
      <c r="S37" s="21"/>
      <c r="T37" s="32"/>
    </row>
    <row r="38" spans="1:21">
      <c r="A38" s="424"/>
      <c r="B38" s="368"/>
      <c r="C38" s="368"/>
      <c r="D38" s="369"/>
      <c r="E38" s="242"/>
      <c r="F38" s="242"/>
      <c r="G38" s="242"/>
      <c r="H38" s="242"/>
      <c r="I38" s="36"/>
      <c r="J38" s="242"/>
      <c r="K38" s="36"/>
      <c r="L38" s="242"/>
      <c r="M38" s="36"/>
      <c r="N38" s="36"/>
      <c r="O38" s="80"/>
      <c r="P38" s="20"/>
      <c r="Q38" s="20"/>
      <c r="R38" s="20"/>
      <c r="S38" s="21"/>
      <c r="T38" s="32"/>
    </row>
    <row r="39" spans="1:21">
      <c r="A39" s="112" t="s">
        <v>122</v>
      </c>
      <c r="B39" s="113"/>
      <c r="C39" s="20"/>
      <c r="D39" s="113"/>
      <c r="E39" s="20"/>
      <c r="F39" s="20"/>
      <c r="G39" s="20"/>
      <c r="H39" s="20"/>
      <c r="I39" s="20"/>
      <c r="J39" s="22"/>
      <c r="K39" s="20"/>
      <c r="L39" s="20"/>
      <c r="M39" s="20"/>
      <c r="N39" s="20"/>
      <c r="O39" s="80"/>
      <c r="P39" s="20"/>
      <c r="Q39" s="20"/>
      <c r="R39" s="20"/>
      <c r="S39" s="21"/>
      <c r="T39" s="32">
        <f>ROUND(SUM(E39:S39),0)</f>
        <v>0</v>
      </c>
    </row>
    <row r="40" spans="1:21">
      <c r="A40" s="112" t="s">
        <v>123</v>
      </c>
      <c r="B40" s="113"/>
      <c r="C40" s="38">
        <v>1</v>
      </c>
      <c r="D40" s="113"/>
      <c r="E40" s="21"/>
      <c r="F40" s="21"/>
      <c r="G40" s="21"/>
      <c r="H40" s="21"/>
      <c r="I40" s="21"/>
      <c r="J40" s="22"/>
      <c r="K40" s="21"/>
      <c r="L40" s="21"/>
      <c r="M40" s="20">
        <f>C40*27</f>
        <v>27</v>
      </c>
      <c r="N40" s="20"/>
      <c r="O40" s="20"/>
      <c r="P40" s="20"/>
      <c r="Q40" s="20"/>
      <c r="R40" s="20"/>
      <c r="S40" s="21"/>
      <c r="T40" s="33">
        <f>ROUND(SUM(E40:S40),0)</f>
        <v>27</v>
      </c>
    </row>
    <row r="41" spans="1:21">
      <c r="A41" s="112" t="s">
        <v>55</v>
      </c>
      <c r="B41" s="113"/>
      <c r="C41" s="38">
        <v>7</v>
      </c>
      <c r="D41" s="113"/>
      <c r="E41" s="20"/>
      <c r="F41" s="20"/>
      <c r="G41" s="20"/>
      <c r="H41" s="20"/>
      <c r="I41" s="20"/>
      <c r="J41" s="22"/>
      <c r="K41" s="20"/>
      <c r="L41" s="20"/>
      <c r="M41" s="20">
        <f>C41*14</f>
        <v>98</v>
      </c>
      <c r="N41" s="20"/>
      <c r="O41" s="80"/>
      <c r="P41" s="20"/>
      <c r="Q41" s="20"/>
      <c r="R41" s="20"/>
      <c r="S41" s="21"/>
      <c r="T41" s="33">
        <f>ROUND(SUM(E41:S41),0)</f>
        <v>98</v>
      </c>
    </row>
    <row r="42" spans="1:21" ht="18.600000000000001" thickBot="1">
      <c r="A42" s="95" t="s">
        <v>48</v>
      </c>
      <c r="B42" s="77"/>
      <c r="C42" s="20">
        <v>4</v>
      </c>
      <c r="D42" s="96"/>
      <c r="E42" s="34"/>
      <c r="F42" s="34"/>
      <c r="G42" s="34"/>
      <c r="H42" s="34"/>
      <c r="I42" s="34"/>
      <c r="J42" s="22">
        <f>3*C42</f>
        <v>12</v>
      </c>
      <c r="K42" s="34"/>
      <c r="L42" s="34"/>
      <c r="M42" s="28"/>
      <c r="N42" s="28"/>
      <c r="O42" s="28"/>
      <c r="P42" s="28"/>
      <c r="Q42" s="28"/>
      <c r="R42" s="28"/>
      <c r="S42" s="34"/>
      <c r="T42" s="97">
        <f>ROUND(SUM(E42:S42),0)</f>
        <v>12</v>
      </c>
    </row>
    <row r="43" spans="1:21" ht="18.600000000000001" thickBot="1">
      <c r="A43" s="98" t="s">
        <v>42</v>
      </c>
      <c r="B43" s="108"/>
      <c r="C43" s="100"/>
      <c r="D43" s="108"/>
      <c r="E43" s="35">
        <f t="shared" ref="E43:T43" si="4">SUM(E26:E42)</f>
        <v>112</v>
      </c>
      <c r="F43" s="35">
        <f t="shared" si="4"/>
        <v>0</v>
      </c>
      <c r="G43" s="35">
        <f t="shared" si="4"/>
        <v>208</v>
      </c>
      <c r="H43" s="35">
        <f t="shared" si="4"/>
        <v>0</v>
      </c>
      <c r="I43" s="35">
        <f t="shared" si="4"/>
        <v>0</v>
      </c>
      <c r="J43" s="35">
        <f t="shared" si="4"/>
        <v>27</v>
      </c>
      <c r="K43" s="35">
        <f t="shared" si="4"/>
        <v>20</v>
      </c>
      <c r="L43" s="35">
        <f t="shared" si="4"/>
        <v>31</v>
      </c>
      <c r="M43" s="35">
        <f t="shared" si="4"/>
        <v>125</v>
      </c>
      <c r="N43" s="35">
        <f t="shared" si="4"/>
        <v>0</v>
      </c>
      <c r="O43" s="35">
        <f t="shared" si="4"/>
        <v>0</v>
      </c>
      <c r="P43" s="35">
        <f t="shared" si="4"/>
        <v>0</v>
      </c>
      <c r="Q43" s="35">
        <f t="shared" si="4"/>
        <v>0</v>
      </c>
      <c r="R43" s="35">
        <f t="shared" si="4"/>
        <v>0</v>
      </c>
      <c r="S43" s="35">
        <f t="shared" si="4"/>
        <v>0</v>
      </c>
      <c r="T43" s="35">
        <f t="shared" si="4"/>
        <v>523</v>
      </c>
    </row>
    <row r="44" spans="1:21" ht="18.600000000000001" thickBot="1">
      <c r="A44" s="101" t="s">
        <v>43</v>
      </c>
      <c r="B44" s="108"/>
      <c r="C44" s="100"/>
      <c r="D44" s="108"/>
      <c r="E44" s="35">
        <f t="shared" ref="E44:T44" si="5">ROUNDDOWN((E43+E23),0)</f>
        <v>240</v>
      </c>
      <c r="F44" s="35">
        <f t="shared" si="5"/>
        <v>12</v>
      </c>
      <c r="G44" s="35">
        <f t="shared" si="5"/>
        <v>368</v>
      </c>
      <c r="H44" s="35">
        <f t="shared" si="5"/>
        <v>0</v>
      </c>
      <c r="I44" s="35">
        <f t="shared" si="5"/>
        <v>0</v>
      </c>
      <c r="J44" s="35">
        <f t="shared" si="5"/>
        <v>60</v>
      </c>
      <c r="K44" s="35">
        <f t="shared" si="5"/>
        <v>28</v>
      </c>
      <c r="L44" s="35">
        <f t="shared" si="5"/>
        <v>62</v>
      </c>
      <c r="M44" s="35">
        <f t="shared" si="5"/>
        <v>179</v>
      </c>
      <c r="N44" s="35">
        <f t="shared" si="5"/>
        <v>0</v>
      </c>
      <c r="O44" s="35">
        <f t="shared" si="5"/>
        <v>0</v>
      </c>
      <c r="P44" s="35">
        <f t="shared" si="5"/>
        <v>0</v>
      </c>
      <c r="Q44" s="35">
        <f t="shared" si="5"/>
        <v>0</v>
      </c>
      <c r="R44" s="35">
        <f t="shared" si="5"/>
        <v>0</v>
      </c>
      <c r="S44" s="35">
        <f t="shared" si="5"/>
        <v>0</v>
      </c>
      <c r="T44" s="35">
        <f t="shared" si="5"/>
        <v>949</v>
      </c>
      <c r="U44" s="86">
        <f>T47-T44</f>
        <v>-49</v>
      </c>
    </row>
    <row r="45" spans="1:21">
      <c r="A45" s="376"/>
      <c r="B45" s="223"/>
      <c r="C45" s="376"/>
      <c r="D45" s="223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</row>
    <row r="47" spans="1:21">
      <c r="T47" s="40">
        <v>900</v>
      </c>
    </row>
  </sheetData>
  <mergeCells count="2">
    <mergeCell ref="A6:T6"/>
    <mergeCell ref="A24:T24"/>
  </mergeCells>
  <pageMargins left="0.70833333333333304" right="0.70833333333333304" top="0.74791666666666701" bottom="0.74791666666666701" header="0.51180555555555496" footer="0.51180555555555496"/>
  <pageSetup paperSize="9" scale="61" firstPageNumber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rgb="FF92D050"/>
    <pageSetUpPr fitToPage="1"/>
  </sheetPr>
  <dimension ref="A1:U40"/>
  <sheetViews>
    <sheetView zoomScale="70" zoomScaleNormal="70" workbookViewId="0">
      <pane ySplit="4" topLeftCell="A5" activePane="bottomLeft" state="frozen"/>
      <selection activeCell="I21" sqref="I21"/>
      <selection pane="bottomLeft" activeCell="A3" sqref="A3"/>
    </sheetView>
  </sheetViews>
  <sheetFormatPr defaultColWidth="9.109375" defaultRowHeight="18"/>
  <cols>
    <col min="1" max="1" width="50.6640625" style="10" customWidth="1"/>
    <col min="2" max="2" width="6.88671875" style="288" customWidth="1"/>
    <col min="3" max="3" width="10.44140625" style="288" customWidth="1"/>
    <col min="4" max="4" width="25.44140625" style="288" customWidth="1"/>
    <col min="5" max="20" width="9.44140625" style="288" customWidth="1"/>
    <col min="21" max="16384" width="9.109375" style="10"/>
  </cols>
  <sheetData>
    <row r="1" spans="1:20" ht="18.600000000000001" thickBot="1">
      <c r="A1" s="433" t="s">
        <v>92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</row>
    <row r="3" spans="1:20" ht="18.600000000000001" thickBot="1">
      <c r="A3" s="445" t="s">
        <v>141</v>
      </c>
      <c r="F3" s="288" t="s">
        <v>5</v>
      </c>
      <c r="H3" s="317">
        <v>1</v>
      </c>
      <c r="I3" s="435" t="s">
        <v>93</v>
      </c>
      <c r="J3" s="435"/>
      <c r="K3" s="435"/>
      <c r="L3" s="435"/>
      <c r="M3" s="435"/>
      <c r="N3" s="435" t="s">
        <v>94</v>
      </c>
      <c r="O3" s="435"/>
      <c r="P3" s="435"/>
      <c r="Q3" s="435"/>
      <c r="R3" s="435"/>
      <c r="S3" s="435"/>
      <c r="T3" s="435"/>
    </row>
    <row r="4" spans="1:20" ht="106.5" customHeight="1" thickBot="1">
      <c r="A4" s="206" t="s">
        <v>12</v>
      </c>
      <c r="B4" s="207" t="s">
        <v>8</v>
      </c>
      <c r="C4" s="207" t="s">
        <v>13</v>
      </c>
      <c r="D4" s="207" t="s">
        <v>14</v>
      </c>
      <c r="E4" s="122" t="s">
        <v>6</v>
      </c>
      <c r="F4" s="122" t="s">
        <v>15</v>
      </c>
      <c r="G4" s="122" t="s">
        <v>16</v>
      </c>
      <c r="H4" s="122" t="s">
        <v>17</v>
      </c>
      <c r="I4" s="122" t="s">
        <v>18</v>
      </c>
      <c r="J4" s="122" t="s">
        <v>19</v>
      </c>
      <c r="K4" s="122" t="s">
        <v>20</v>
      </c>
      <c r="L4" s="122" t="s">
        <v>21</v>
      </c>
      <c r="M4" s="122" t="s">
        <v>22</v>
      </c>
      <c r="N4" s="122" t="s">
        <v>7</v>
      </c>
      <c r="O4" s="122" t="s">
        <v>23</v>
      </c>
      <c r="P4" s="122" t="s">
        <v>24</v>
      </c>
      <c r="Q4" s="122" t="s">
        <v>25</v>
      </c>
      <c r="R4" s="122" t="s">
        <v>26</v>
      </c>
      <c r="S4" s="122" t="s">
        <v>27</v>
      </c>
      <c r="T4" s="123" t="s">
        <v>28</v>
      </c>
    </row>
    <row r="5" spans="1:20" s="246" customFormat="1" thickBot="1">
      <c r="A5" s="289" t="s">
        <v>29</v>
      </c>
      <c r="B5" s="290"/>
      <c r="C5" s="290"/>
      <c r="D5" s="290"/>
      <c r="E5" s="290"/>
      <c r="F5" s="290"/>
      <c r="G5" s="290"/>
      <c r="H5" s="290"/>
      <c r="I5" s="291">
        <v>0.25</v>
      </c>
      <c r="J5" s="290"/>
      <c r="K5" s="290"/>
      <c r="L5" s="292">
        <v>0.33</v>
      </c>
      <c r="M5" s="290"/>
      <c r="N5" s="292">
        <f>0.5</f>
        <v>0.5</v>
      </c>
      <c r="O5" s="290"/>
      <c r="P5" s="293" t="s">
        <v>30</v>
      </c>
      <c r="Q5" s="290"/>
      <c r="R5" s="290"/>
      <c r="S5" s="290"/>
      <c r="T5" s="294"/>
    </row>
    <row r="6" spans="1:20" ht="18.600000000000001" thickBot="1">
      <c r="A6" s="436" t="s">
        <v>78</v>
      </c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</row>
    <row r="7" spans="1:20" ht="27" thickBot="1">
      <c r="A7" s="378" t="s">
        <v>124</v>
      </c>
      <c r="B7" s="368">
        <v>1</v>
      </c>
      <c r="C7" s="368">
        <v>20</v>
      </c>
      <c r="D7" s="369" t="s">
        <v>87</v>
      </c>
      <c r="E7" s="370">
        <v>0</v>
      </c>
      <c r="F7" s="370"/>
      <c r="G7" s="370">
        <v>64</v>
      </c>
      <c r="H7" s="370"/>
      <c r="I7" s="370"/>
      <c r="J7" s="375">
        <v>0</v>
      </c>
      <c r="K7" s="375">
        <v>0</v>
      </c>
      <c r="L7" s="375"/>
      <c r="M7" s="375"/>
      <c r="N7" s="272"/>
      <c r="O7" s="272"/>
      <c r="P7" s="272"/>
      <c r="Q7" s="272"/>
      <c r="R7" s="272"/>
      <c r="S7" s="273"/>
      <c r="T7" s="295">
        <f>SUM(E7:O7)</f>
        <v>64</v>
      </c>
    </row>
    <row r="8" spans="1:20">
      <c r="A8" s="378" t="s">
        <v>124</v>
      </c>
      <c r="B8" s="368">
        <v>1</v>
      </c>
      <c r="C8" s="368">
        <v>34</v>
      </c>
      <c r="D8" s="369" t="s">
        <v>125</v>
      </c>
      <c r="E8" s="370">
        <v>0</v>
      </c>
      <c r="F8" s="370"/>
      <c r="G8" s="370">
        <v>64</v>
      </c>
      <c r="H8" s="370"/>
      <c r="I8" s="370"/>
      <c r="J8" s="375">
        <v>0</v>
      </c>
      <c r="K8" s="375">
        <v>0</v>
      </c>
      <c r="L8" s="375"/>
      <c r="M8" s="375"/>
      <c r="N8" s="275"/>
      <c r="O8" s="275"/>
      <c r="P8" s="275"/>
      <c r="Q8" s="275"/>
      <c r="R8" s="275"/>
      <c r="S8" s="274"/>
      <c r="T8" s="295">
        <f>SUM(E8:O8)</f>
        <v>64</v>
      </c>
    </row>
    <row r="9" spans="1:20" ht="26.4">
      <c r="A9" s="410" t="s">
        <v>126</v>
      </c>
      <c r="B9" s="408">
        <v>3</v>
      </c>
      <c r="C9" s="408">
        <v>45</v>
      </c>
      <c r="D9" s="409" t="s">
        <v>62</v>
      </c>
      <c r="E9" s="414">
        <v>32</v>
      </c>
      <c r="F9" s="411">
        <v>0</v>
      </c>
      <c r="G9" s="414">
        <v>0</v>
      </c>
      <c r="H9" s="411"/>
      <c r="I9" s="414"/>
      <c r="J9" s="414"/>
      <c r="K9" s="416">
        <v>6</v>
      </c>
      <c r="L9" s="411">
        <v>0</v>
      </c>
      <c r="M9" s="414"/>
      <c r="N9" s="275"/>
      <c r="O9" s="275"/>
      <c r="P9" s="275"/>
      <c r="Q9" s="275"/>
      <c r="R9" s="275"/>
      <c r="S9" s="274"/>
      <c r="T9" s="296">
        <f>ROUND(SUM(E9:S9),0)</f>
        <v>38</v>
      </c>
    </row>
    <row r="10" spans="1:20">
      <c r="A10" s="410" t="s">
        <v>126</v>
      </c>
      <c r="B10" s="408">
        <v>3</v>
      </c>
      <c r="C10" s="408">
        <v>18</v>
      </c>
      <c r="D10" s="409" t="s">
        <v>60</v>
      </c>
      <c r="E10" s="414">
        <v>0</v>
      </c>
      <c r="F10" s="411">
        <v>0</v>
      </c>
      <c r="G10" s="414">
        <v>64</v>
      </c>
      <c r="H10" s="411"/>
      <c r="I10" s="414"/>
      <c r="J10" s="414"/>
      <c r="K10" s="416">
        <v>0</v>
      </c>
      <c r="L10" s="411">
        <v>0</v>
      </c>
      <c r="M10" s="414"/>
      <c r="N10" s="275"/>
      <c r="O10" s="275"/>
      <c r="P10" s="275"/>
      <c r="Q10" s="275"/>
      <c r="R10" s="275"/>
      <c r="S10" s="274"/>
      <c r="T10" s="296">
        <f>ROUND(SUM(E10:S10),0)</f>
        <v>64</v>
      </c>
    </row>
    <row r="11" spans="1:20">
      <c r="A11" s="410" t="s">
        <v>126</v>
      </c>
      <c r="B11" s="408">
        <v>3</v>
      </c>
      <c r="C11" s="408">
        <v>27</v>
      </c>
      <c r="D11" s="409" t="s">
        <v>71</v>
      </c>
      <c r="E11" s="414">
        <v>0</v>
      </c>
      <c r="F11" s="414">
        <v>0</v>
      </c>
      <c r="G11" s="414">
        <v>32</v>
      </c>
      <c r="H11" s="414">
        <v>0</v>
      </c>
      <c r="I11" s="414"/>
      <c r="J11" s="416">
        <v>0</v>
      </c>
      <c r="K11" s="416">
        <v>0</v>
      </c>
      <c r="L11" s="416">
        <v>0</v>
      </c>
      <c r="M11" s="416"/>
      <c r="N11" s="275"/>
      <c r="O11" s="275"/>
      <c r="P11" s="275"/>
      <c r="Q11" s="275"/>
      <c r="R11" s="275"/>
      <c r="S11" s="274"/>
      <c r="T11" s="296">
        <f t="shared" ref="T11:T20" si="0">ROUND(SUM(E11:S11),0)</f>
        <v>32</v>
      </c>
    </row>
    <row r="12" spans="1:20" ht="26.4">
      <c r="A12" s="410" t="s">
        <v>126</v>
      </c>
      <c r="B12" s="408">
        <v>3</v>
      </c>
      <c r="C12" s="408">
        <v>32</v>
      </c>
      <c r="D12" s="409" t="s">
        <v>102</v>
      </c>
      <c r="E12" s="414">
        <v>32</v>
      </c>
      <c r="F12" s="414">
        <v>0</v>
      </c>
      <c r="G12" s="414">
        <v>96</v>
      </c>
      <c r="H12" s="414"/>
      <c r="I12" s="414"/>
      <c r="J12" s="416">
        <v>0</v>
      </c>
      <c r="K12" s="416">
        <v>6</v>
      </c>
      <c r="L12" s="416">
        <v>0</v>
      </c>
      <c r="M12" s="416"/>
      <c r="N12" s="275"/>
      <c r="O12" s="275"/>
      <c r="P12" s="275"/>
      <c r="Q12" s="275"/>
      <c r="R12" s="275"/>
      <c r="S12" s="274"/>
      <c r="T12" s="296">
        <f t="shared" si="0"/>
        <v>134</v>
      </c>
    </row>
    <row r="13" spans="1:20" ht="15" customHeight="1">
      <c r="A13" s="56"/>
      <c r="B13" s="4"/>
      <c r="C13" s="114"/>
      <c r="D13" s="4"/>
      <c r="E13" s="275"/>
      <c r="F13" s="275"/>
      <c r="G13" s="275"/>
      <c r="H13" s="275"/>
      <c r="I13" s="287"/>
      <c r="J13" s="287"/>
      <c r="K13" s="275"/>
      <c r="L13" s="287"/>
      <c r="M13" s="287"/>
      <c r="N13" s="275"/>
      <c r="O13" s="275"/>
      <c r="P13" s="275"/>
      <c r="Q13" s="275"/>
      <c r="R13" s="275"/>
      <c r="S13" s="274"/>
      <c r="T13" s="296">
        <f t="shared" si="0"/>
        <v>0</v>
      </c>
    </row>
    <row r="14" spans="1:20" ht="15" customHeight="1">
      <c r="A14" s="56"/>
      <c r="B14" s="4"/>
      <c r="C14" s="114"/>
      <c r="D14" s="4"/>
      <c r="E14" s="275"/>
      <c r="F14" s="275"/>
      <c r="G14" s="275"/>
      <c r="H14" s="275"/>
      <c r="I14" s="287"/>
      <c r="J14" s="287"/>
      <c r="K14" s="275"/>
      <c r="L14" s="287"/>
      <c r="M14" s="287"/>
      <c r="N14" s="275"/>
      <c r="O14" s="275"/>
      <c r="P14" s="275"/>
      <c r="Q14" s="275"/>
      <c r="R14" s="275"/>
      <c r="S14" s="274"/>
      <c r="T14" s="296">
        <f t="shared" si="0"/>
        <v>0</v>
      </c>
    </row>
    <row r="15" spans="1:20" ht="15" customHeight="1">
      <c r="A15" s="55" t="s">
        <v>32</v>
      </c>
      <c r="B15" s="4"/>
      <c r="C15" s="114"/>
      <c r="D15" s="4"/>
      <c r="E15" s="275"/>
      <c r="F15" s="275"/>
      <c r="G15" s="275"/>
      <c r="H15" s="275"/>
      <c r="I15" s="287"/>
      <c r="J15" s="287"/>
      <c r="K15" s="275"/>
      <c r="L15" s="287"/>
      <c r="M15" s="287"/>
      <c r="N15" s="275"/>
      <c r="O15" s="275"/>
      <c r="P15" s="275"/>
      <c r="Q15" s="275"/>
      <c r="R15" s="275"/>
      <c r="S15" s="274"/>
      <c r="T15" s="296">
        <f t="shared" si="0"/>
        <v>0</v>
      </c>
    </row>
    <row r="16" spans="1:20" ht="15" customHeight="1">
      <c r="A16" s="55" t="s">
        <v>33</v>
      </c>
      <c r="B16" s="4"/>
      <c r="C16" s="114"/>
      <c r="D16" s="4"/>
      <c r="E16" s="275"/>
      <c r="F16" s="275"/>
      <c r="G16" s="275"/>
      <c r="H16" s="275"/>
      <c r="I16" s="287"/>
      <c r="J16" s="287"/>
      <c r="K16" s="275"/>
      <c r="L16" s="287"/>
      <c r="M16" s="287"/>
      <c r="N16" s="275"/>
      <c r="O16" s="275"/>
      <c r="P16" s="275"/>
      <c r="Q16" s="275"/>
      <c r="R16" s="275"/>
      <c r="S16" s="274"/>
      <c r="T16" s="296">
        <f t="shared" si="0"/>
        <v>0</v>
      </c>
    </row>
    <row r="17" spans="1:20">
      <c r="A17" s="55" t="s">
        <v>53</v>
      </c>
      <c r="B17" s="116"/>
      <c r="C17" s="275"/>
      <c r="D17" s="116"/>
      <c r="E17" s="275"/>
      <c r="F17" s="275"/>
      <c r="G17" s="275"/>
      <c r="H17" s="275"/>
      <c r="I17" s="275"/>
      <c r="J17" s="287">
        <v>0</v>
      </c>
      <c r="K17" s="79"/>
      <c r="L17" s="79"/>
      <c r="M17" s="287">
        <f>27*C17</f>
        <v>0</v>
      </c>
      <c r="N17" s="275"/>
      <c r="O17" s="275"/>
      <c r="P17" s="275"/>
      <c r="Q17" s="275"/>
      <c r="R17" s="275"/>
      <c r="S17" s="274"/>
      <c r="T17" s="296">
        <f t="shared" si="0"/>
        <v>0</v>
      </c>
    </row>
    <row r="18" spans="1:20">
      <c r="A18" s="55" t="s">
        <v>54</v>
      </c>
      <c r="B18" s="116"/>
      <c r="C18" s="275"/>
      <c r="D18" s="116"/>
      <c r="E18" s="275"/>
      <c r="F18" s="275"/>
      <c r="G18" s="275"/>
      <c r="H18" s="275"/>
      <c r="I18" s="275"/>
      <c r="J18" s="287"/>
      <c r="K18" s="79"/>
      <c r="L18" s="79"/>
      <c r="M18" s="287"/>
      <c r="N18" s="275"/>
      <c r="O18" s="275"/>
      <c r="P18" s="275"/>
      <c r="Q18" s="275"/>
      <c r="R18" s="275"/>
      <c r="S18" s="274"/>
      <c r="T18" s="296">
        <f t="shared" si="0"/>
        <v>0</v>
      </c>
    </row>
    <row r="19" spans="1:20">
      <c r="A19" s="55" t="s">
        <v>55</v>
      </c>
      <c r="B19" s="116"/>
      <c r="C19" s="275"/>
      <c r="D19" s="116"/>
      <c r="E19" s="275"/>
      <c r="F19" s="275"/>
      <c r="G19" s="275"/>
      <c r="H19" s="275"/>
      <c r="I19" s="275"/>
      <c r="J19" s="287"/>
      <c r="K19" s="79"/>
      <c r="L19" s="79"/>
      <c r="M19" s="287"/>
      <c r="N19" s="275"/>
      <c r="O19" s="275"/>
      <c r="P19" s="275"/>
      <c r="Q19" s="275"/>
      <c r="R19" s="275"/>
      <c r="S19" s="274"/>
      <c r="T19" s="296">
        <f t="shared" si="0"/>
        <v>0</v>
      </c>
    </row>
    <row r="20" spans="1:20" ht="18.600000000000001" thickBot="1">
      <c r="A20" s="57" t="s">
        <v>56</v>
      </c>
      <c r="B20" s="278"/>
      <c r="C20" s="297"/>
      <c r="D20" s="278"/>
      <c r="E20" s="297"/>
      <c r="F20" s="297"/>
      <c r="G20" s="297"/>
      <c r="H20" s="297"/>
      <c r="I20" s="297"/>
      <c r="J20" s="298"/>
      <c r="K20" s="200"/>
      <c r="L20" s="200"/>
      <c r="M20" s="298"/>
      <c r="N20" s="297"/>
      <c r="O20" s="297"/>
      <c r="P20" s="297"/>
      <c r="Q20" s="297"/>
      <c r="R20" s="297"/>
      <c r="S20" s="299"/>
      <c r="T20" s="296">
        <f t="shared" si="0"/>
        <v>0</v>
      </c>
    </row>
    <row r="21" spans="1:20" ht="18.600000000000001" thickBot="1">
      <c r="A21" s="300" t="s">
        <v>95</v>
      </c>
      <c r="B21" s="301"/>
      <c r="C21" s="302"/>
      <c r="D21" s="301"/>
      <c r="E21" s="303">
        <f t="shared" ref="E21:K21" si="1">SUM(E7:E20)</f>
        <v>64</v>
      </c>
      <c r="F21" s="303">
        <f t="shared" si="1"/>
        <v>0</v>
      </c>
      <c r="G21" s="303">
        <f t="shared" si="1"/>
        <v>320</v>
      </c>
      <c r="H21" s="303">
        <f t="shared" si="1"/>
        <v>0</v>
      </c>
      <c r="I21" s="303">
        <f t="shared" si="1"/>
        <v>0</v>
      </c>
      <c r="J21" s="303">
        <f t="shared" si="1"/>
        <v>0</v>
      </c>
      <c r="K21" s="303">
        <f t="shared" si="1"/>
        <v>12</v>
      </c>
      <c r="L21" s="303">
        <f t="shared" ref="L21:T21" si="2">SUM(L7:L20)</f>
        <v>0</v>
      </c>
      <c r="M21" s="303">
        <f t="shared" si="2"/>
        <v>0</v>
      </c>
      <c r="N21" s="303">
        <f t="shared" si="2"/>
        <v>0</v>
      </c>
      <c r="O21" s="303">
        <f t="shared" si="2"/>
        <v>0</v>
      </c>
      <c r="P21" s="303">
        <f t="shared" si="2"/>
        <v>0</v>
      </c>
      <c r="Q21" s="303">
        <f t="shared" si="2"/>
        <v>0</v>
      </c>
      <c r="R21" s="303">
        <f t="shared" si="2"/>
        <v>0</v>
      </c>
      <c r="S21" s="303">
        <f t="shared" si="2"/>
        <v>0</v>
      </c>
      <c r="T21" s="303">
        <f t="shared" si="2"/>
        <v>396</v>
      </c>
    </row>
    <row r="22" spans="1:20" ht="18.600000000000001" thickBot="1">
      <c r="A22" s="433" t="s">
        <v>39</v>
      </c>
      <c r="B22" s="433"/>
      <c r="C22" s="433"/>
      <c r="D22" s="433"/>
      <c r="E22" s="433"/>
      <c r="F22" s="433"/>
      <c r="G22" s="433"/>
      <c r="H22" s="433"/>
      <c r="I22" s="433"/>
      <c r="J22" s="433"/>
      <c r="K22" s="433"/>
      <c r="L22" s="433"/>
      <c r="M22" s="433"/>
      <c r="N22" s="433"/>
      <c r="O22" s="433"/>
      <c r="P22" s="433"/>
      <c r="Q22" s="433"/>
      <c r="R22" s="433"/>
      <c r="S22" s="433"/>
      <c r="T22" s="433"/>
    </row>
    <row r="23" spans="1:20" s="246" customFormat="1" ht="17.399999999999999">
      <c r="A23" s="304" t="s">
        <v>29</v>
      </c>
      <c r="B23" s="305"/>
      <c r="C23" s="305"/>
      <c r="D23" s="305"/>
      <c r="E23" s="305"/>
      <c r="F23" s="305"/>
      <c r="G23" s="305"/>
      <c r="H23" s="305"/>
      <c r="I23" s="305"/>
      <c r="J23" s="306"/>
      <c r="K23" s="305"/>
      <c r="L23" s="305"/>
      <c r="M23" s="307"/>
      <c r="N23" s="305"/>
      <c r="O23" s="307"/>
      <c r="P23" s="305"/>
      <c r="Q23" s="305"/>
      <c r="R23" s="305"/>
      <c r="S23" s="308"/>
      <c r="T23" s="309"/>
    </row>
    <row r="24" spans="1:20" s="246" customFormat="1">
      <c r="A24" s="378" t="s">
        <v>127</v>
      </c>
      <c r="B24" s="368">
        <v>2</v>
      </c>
      <c r="C24" s="368">
        <v>31</v>
      </c>
      <c r="D24" s="369" t="s">
        <v>69</v>
      </c>
      <c r="E24" s="371">
        <v>32</v>
      </c>
      <c r="F24" s="370"/>
      <c r="G24" s="371">
        <v>0</v>
      </c>
      <c r="H24" s="370"/>
      <c r="I24" s="370"/>
      <c r="J24" s="375">
        <v>0</v>
      </c>
      <c r="K24" s="371">
        <v>6</v>
      </c>
      <c r="L24" s="375"/>
      <c r="M24" s="375"/>
      <c r="N24" s="102"/>
      <c r="O24" s="102"/>
      <c r="P24" s="311"/>
      <c r="Q24" s="311"/>
      <c r="R24" s="311"/>
      <c r="S24" s="312"/>
      <c r="T24" s="296">
        <f t="shared" ref="T24:T30" si="3">ROUND(SUM(E24:S24),0)</f>
        <v>38</v>
      </c>
    </row>
    <row r="25" spans="1:20" s="246" customFormat="1">
      <c r="A25" s="378" t="s">
        <v>127</v>
      </c>
      <c r="B25" s="368">
        <v>2</v>
      </c>
      <c r="C25" s="368">
        <v>31</v>
      </c>
      <c r="D25" s="369" t="s">
        <v>69</v>
      </c>
      <c r="E25" s="371">
        <v>0</v>
      </c>
      <c r="F25" s="370"/>
      <c r="G25" s="371">
        <v>16</v>
      </c>
      <c r="H25" s="370"/>
      <c r="I25" s="370"/>
      <c r="J25" s="375">
        <v>0</v>
      </c>
      <c r="K25" s="371">
        <v>0</v>
      </c>
      <c r="L25" s="375"/>
      <c r="M25" s="375"/>
      <c r="N25" s="102"/>
      <c r="O25" s="102"/>
      <c r="P25" s="311"/>
      <c r="Q25" s="311"/>
      <c r="R25" s="311"/>
      <c r="S25" s="312"/>
      <c r="T25" s="296">
        <f t="shared" si="3"/>
        <v>16</v>
      </c>
    </row>
    <row r="26" spans="1:20" s="246" customFormat="1" ht="52.8">
      <c r="A26" s="372" t="s">
        <v>127</v>
      </c>
      <c r="B26" s="382">
        <v>2</v>
      </c>
      <c r="C26" s="382">
        <v>61</v>
      </c>
      <c r="D26" s="412" t="s">
        <v>89</v>
      </c>
      <c r="E26" s="371">
        <v>32</v>
      </c>
      <c r="F26" s="421">
        <v>0</v>
      </c>
      <c r="G26" s="371">
        <v>0</v>
      </c>
      <c r="H26" s="421"/>
      <c r="I26" s="421"/>
      <c r="J26" s="421"/>
      <c r="K26" s="371">
        <v>14</v>
      </c>
      <c r="L26" s="421">
        <v>0</v>
      </c>
      <c r="M26" s="421"/>
      <c r="N26" s="356"/>
      <c r="O26" s="356"/>
      <c r="P26" s="311"/>
      <c r="Q26" s="311"/>
      <c r="R26" s="311"/>
      <c r="S26" s="312"/>
      <c r="T26" s="296">
        <f t="shared" si="3"/>
        <v>46</v>
      </c>
    </row>
    <row r="27" spans="1:20" s="246" customFormat="1" ht="52.8">
      <c r="A27" s="372" t="s">
        <v>127</v>
      </c>
      <c r="B27" s="382">
        <v>2</v>
      </c>
      <c r="C27" s="382">
        <v>61</v>
      </c>
      <c r="D27" s="412" t="s">
        <v>89</v>
      </c>
      <c r="E27" s="371">
        <v>0</v>
      </c>
      <c r="F27" s="421">
        <v>0</v>
      </c>
      <c r="G27" s="371">
        <v>80</v>
      </c>
      <c r="H27" s="421"/>
      <c r="I27" s="421"/>
      <c r="J27" s="421"/>
      <c r="K27" s="371">
        <v>0</v>
      </c>
      <c r="L27" s="421">
        <v>0</v>
      </c>
      <c r="M27" s="421"/>
      <c r="N27" s="285"/>
      <c r="O27" s="285"/>
      <c r="P27" s="311"/>
      <c r="Q27" s="311"/>
      <c r="R27" s="311"/>
      <c r="S27" s="312"/>
      <c r="T27" s="296">
        <f t="shared" si="3"/>
        <v>80</v>
      </c>
    </row>
    <row r="28" spans="1:20" s="246" customFormat="1">
      <c r="A28" s="417" t="s">
        <v>67</v>
      </c>
      <c r="B28" s="418">
        <v>4</v>
      </c>
      <c r="C28" s="418">
        <v>6</v>
      </c>
      <c r="D28" s="419" t="s">
        <v>96</v>
      </c>
      <c r="E28" s="285"/>
      <c r="F28" s="242"/>
      <c r="G28" s="285"/>
      <c r="H28" s="285"/>
      <c r="I28" s="285"/>
      <c r="J28" s="242"/>
      <c r="K28" s="285"/>
      <c r="L28" s="285"/>
      <c r="M28" s="285"/>
      <c r="N28" s="285">
        <v>12</v>
      </c>
      <c r="O28" s="311"/>
      <c r="P28" s="311"/>
      <c r="Q28" s="311"/>
      <c r="R28" s="312"/>
      <c r="S28" s="296"/>
      <c r="T28" s="296">
        <f t="shared" si="3"/>
        <v>12</v>
      </c>
    </row>
    <row r="29" spans="1:20" s="246" customFormat="1">
      <c r="A29" s="56" t="s">
        <v>58</v>
      </c>
      <c r="B29" s="314"/>
      <c r="C29" s="311"/>
      <c r="D29" s="314"/>
      <c r="E29" s="311"/>
      <c r="F29" s="311"/>
      <c r="G29" s="311"/>
      <c r="H29" s="311"/>
      <c r="I29" s="311"/>
      <c r="J29" s="315"/>
      <c r="K29" s="311"/>
      <c r="L29" s="311"/>
      <c r="M29" s="310"/>
      <c r="N29" s="311"/>
      <c r="O29" s="310"/>
      <c r="P29" s="311"/>
      <c r="Q29" s="311"/>
      <c r="R29" s="311"/>
      <c r="S29" s="312"/>
      <c r="T29" s="296">
        <f t="shared" si="3"/>
        <v>0</v>
      </c>
    </row>
    <row r="30" spans="1:20" s="246" customFormat="1">
      <c r="A30" s="56" t="s">
        <v>52</v>
      </c>
      <c r="B30" s="314"/>
      <c r="C30" s="311"/>
      <c r="D30" s="314"/>
      <c r="E30" s="311"/>
      <c r="F30" s="311"/>
      <c r="G30" s="311"/>
      <c r="H30" s="311"/>
      <c r="I30" s="311"/>
      <c r="J30" s="315"/>
      <c r="K30" s="311"/>
      <c r="L30" s="311"/>
      <c r="M30" s="310"/>
      <c r="N30" s="311"/>
      <c r="O30" s="310"/>
      <c r="P30" s="311"/>
      <c r="Q30" s="311"/>
      <c r="R30" s="311"/>
      <c r="S30" s="312"/>
      <c r="T30" s="296">
        <f t="shared" si="3"/>
        <v>0</v>
      </c>
    </row>
    <row r="31" spans="1:20" ht="15" customHeight="1">
      <c r="A31" s="55" t="s">
        <v>32</v>
      </c>
      <c r="B31" s="8"/>
      <c r="C31" s="275"/>
      <c r="D31" s="8"/>
      <c r="E31" s="275"/>
      <c r="F31" s="275"/>
      <c r="G31" s="275"/>
      <c r="H31" s="275"/>
      <c r="I31" s="274"/>
      <c r="J31" s="287"/>
      <c r="K31" s="275"/>
      <c r="L31" s="274"/>
      <c r="M31" s="275"/>
      <c r="N31" s="275"/>
      <c r="O31" s="275"/>
      <c r="P31" s="275"/>
      <c r="Q31" s="275"/>
      <c r="R31" s="275"/>
      <c r="S31" s="274"/>
      <c r="T31" s="296">
        <f>ROUND(SUM(E31:S31),0)</f>
        <v>0</v>
      </c>
    </row>
    <row r="32" spans="1:20" ht="15" customHeight="1">
      <c r="A32" s="55" t="s">
        <v>33</v>
      </c>
      <c r="B32" s="8"/>
      <c r="C32" s="275"/>
      <c r="D32" s="8"/>
      <c r="E32" s="275"/>
      <c r="F32" s="275"/>
      <c r="G32" s="275"/>
      <c r="H32" s="275"/>
      <c r="I32" s="274"/>
      <c r="J32" s="287"/>
      <c r="K32" s="275"/>
      <c r="L32" s="274"/>
      <c r="M32" s="275"/>
      <c r="N32" s="275"/>
      <c r="O32" s="275"/>
      <c r="P32" s="275"/>
      <c r="Q32" s="275"/>
      <c r="R32" s="275"/>
      <c r="S32" s="274"/>
      <c r="T32" s="296"/>
    </row>
    <row r="33" spans="1:21" ht="15" customHeight="1">
      <c r="A33" s="55" t="s">
        <v>53</v>
      </c>
      <c r="B33" s="116"/>
      <c r="C33" s="275">
        <v>0</v>
      </c>
      <c r="D33" s="116"/>
      <c r="E33" s="79"/>
      <c r="F33" s="79"/>
      <c r="G33" s="79"/>
      <c r="H33" s="79"/>
      <c r="I33" s="79"/>
      <c r="J33" s="79"/>
      <c r="K33" s="79"/>
      <c r="L33" s="79"/>
      <c r="M33" s="275">
        <v>0</v>
      </c>
      <c r="N33" s="275"/>
      <c r="O33" s="275"/>
      <c r="P33" s="275"/>
      <c r="Q33" s="275"/>
      <c r="R33" s="275"/>
      <c r="S33" s="274"/>
      <c r="T33" s="296">
        <f>ROUND(SUM(E33:S33),0)</f>
        <v>0</v>
      </c>
    </row>
    <row r="34" spans="1:21" ht="15" customHeight="1">
      <c r="A34" s="55" t="s">
        <v>54</v>
      </c>
      <c r="B34" s="116"/>
      <c r="C34" s="275"/>
      <c r="D34" s="116"/>
      <c r="E34" s="79"/>
      <c r="F34" s="79"/>
      <c r="G34" s="79"/>
      <c r="H34" s="79"/>
      <c r="I34" s="79"/>
      <c r="J34" s="79"/>
      <c r="K34" s="79"/>
      <c r="L34" s="79"/>
      <c r="M34" s="275"/>
      <c r="N34" s="275"/>
      <c r="O34" s="275"/>
      <c r="P34" s="275"/>
      <c r="Q34" s="275"/>
      <c r="R34" s="275"/>
      <c r="S34" s="274"/>
      <c r="T34" s="296">
        <f>ROUND(SUM(E34:S34),0)</f>
        <v>0</v>
      </c>
    </row>
    <row r="35" spans="1:21" ht="15" customHeight="1">
      <c r="A35" s="55" t="s">
        <v>55</v>
      </c>
      <c r="B35" s="116"/>
      <c r="C35" s="114"/>
      <c r="D35" s="116"/>
      <c r="E35" s="79"/>
      <c r="F35" s="79"/>
      <c r="G35" s="79"/>
      <c r="H35" s="79"/>
      <c r="I35" s="79"/>
      <c r="J35" s="79"/>
      <c r="K35" s="79"/>
      <c r="L35" s="79"/>
      <c r="M35" s="114"/>
      <c r="N35" s="114"/>
      <c r="O35" s="114"/>
      <c r="P35" s="114"/>
      <c r="Q35" s="114"/>
      <c r="R35" s="114"/>
      <c r="S35" s="79"/>
      <c r="T35" s="176">
        <f>ROUND(SUM(E35:S35),0)</f>
        <v>0</v>
      </c>
    </row>
    <row r="36" spans="1:21" ht="15" customHeight="1" thickBot="1">
      <c r="A36" s="55" t="s">
        <v>56</v>
      </c>
      <c r="B36" s="41"/>
      <c r="C36" s="179"/>
      <c r="D36" s="41"/>
      <c r="E36" s="180"/>
      <c r="F36" s="180"/>
      <c r="G36" s="180"/>
      <c r="H36" s="180"/>
      <c r="I36" s="180"/>
      <c r="J36" s="180"/>
      <c r="K36" s="180"/>
      <c r="L36" s="180"/>
      <c r="M36" s="179"/>
      <c r="N36" s="179"/>
      <c r="O36" s="179"/>
      <c r="P36" s="179"/>
      <c r="Q36" s="179"/>
      <c r="R36" s="179"/>
      <c r="S36" s="180"/>
      <c r="T36" s="176">
        <f>ROUND(SUM(E36:S36),0)</f>
        <v>0</v>
      </c>
    </row>
    <row r="37" spans="1:21" ht="18.600000000000001" thickBot="1">
      <c r="A37" s="210" t="s">
        <v>97</v>
      </c>
      <c r="B37" s="316"/>
      <c r="C37" s="244"/>
      <c r="D37" s="316"/>
      <c r="E37" s="185">
        <f t="shared" ref="E37:T37" si="4">SUM(E24:E36)</f>
        <v>64</v>
      </c>
      <c r="F37" s="185">
        <f t="shared" si="4"/>
        <v>0</v>
      </c>
      <c r="G37" s="185">
        <f t="shared" si="4"/>
        <v>96</v>
      </c>
      <c r="H37" s="185">
        <f t="shared" si="4"/>
        <v>0</v>
      </c>
      <c r="I37" s="185">
        <f t="shared" si="4"/>
        <v>0</v>
      </c>
      <c r="J37" s="185">
        <f t="shared" si="4"/>
        <v>0</v>
      </c>
      <c r="K37" s="185">
        <f t="shared" si="4"/>
        <v>20</v>
      </c>
      <c r="L37" s="185">
        <f t="shared" si="4"/>
        <v>0</v>
      </c>
      <c r="M37" s="185">
        <f t="shared" si="4"/>
        <v>0</v>
      </c>
      <c r="N37" s="185">
        <f t="shared" si="4"/>
        <v>12</v>
      </c>
      <c r="O37" s="185">
        <f t="shared" si="4"/>
        <v>0</v>
      </c>
      <c r="P37" s="185">
        <f t="shared" si="4"/>
        <v>0</v>
      </c>
      <c r="Q37" s="185">
        <f t="shared" si="4"/>
        <v>0</v>
      </c>
      <c r="R37" s="185">
        <f t="shared" si="4"/>
        <v>0</v>
      </c>
      <c r="S37" s="185">
        <f t="shared" si="4"/>
        <v>0</v>
      </c>
      <c r="T37" s="185">
        <f t="shared" si="4"/>
        <v>192</v>
      </c>
    </row>
    <row r="38" spans="1:21" ht="18.600000000000001" thickBot="1">
      <c r="A38" s="214" t="s">
        <v>98</v>
      </c>
      <c r="B38" s="301"/>
      <c r="C38" s="201"/>
      <c r="D38" s="301"/>
      <c r="E38" s="219">
        <f t="shared" ref="E38:T38" si="5">ROUNDDOWN((E37+E21),0)</f>
        <v>128</v>
      </c>
      <c r="F38" s="219">
        <f t="shared" si="5"/>
        <v>0</v>
      </c>
      <c r="G38" s="219">
        <f t="shared" si="5"/>
        <v>416</v>
      </c>
      <c r="H38" s="219">
        <f t="shared" si="5"/>
        <v>0</v>
      </c>
      <c r="I38" s="219">
        <f t="shared" si="5"/>
        <v>0</v>
      </c>
      <c r="J38" s="219">
        <f t="shared" si="5"/>
        <v>0</v>
      </c>
      <c r="K38" s="219">
        <f t="shared" si="5"/>
        <v>32</v>
      </c>
      <c r="L38" s="219">
        <f t="shared" si="5"/>
        <v>0</v>
      </c>
      <c r="M38" s="219">
        <f t="shared" si="5"/>
        <v>0</v>
      </c>
      <c r="N38" s="219">
        <f t="shared" si="5"/>
        <v>12</v>
      </c>
      <c r="O38" s="219">
        <f t="shared" si="5"/>
        <v>0</v>
      </c>
      <c r="P38" s="219">
        <f t="shared" si="5"/>
        <v>0</v>
      </c>
      <c r="Q38" s="219">
        <f t="shared" si="5"/>
        <v>0</v>
      </c>
      <c r="R38" s="219">
        <f t="shared" si="5"/>
        <v>0</v>
      </c>
      <c r="S38" s="219">
        <f t="shared" si="5"/>
        <v>0</v>
      </c>
      <c r="T38" s="219">
        <f t="shared" si="5"/>
        <v>588</v>
      </c>
      <c r="U38" s="61">
        <f>T38-T40</f>
        <v>-12</v>
      </c>
    </row>
    <row r="39" spans="1:21">
      <c r="C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1">
      <c r="C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>
        <v>600</v>
      </c>
    </row>
  </sheetData>
  <mergeCells count="5">
    <mergeCell ref="A1:T1"/>
    <mergeCell ref="I3:M3"/>
    <mergeCell ref="N3:T3"/>
    <mergeCell ref="A6:T6"/>
    <mergeCell ref="A22:T22"/>
  </mergeCells>
  <pageMargins left="0.70833333333333304" right="0.70833333333333304" top="0.74791666666666701" bottom="0.74791666666666701" header="0.51180555555555496" footer="0.51180555555555496"/>
  <pageSetup paperSize="9" scale="51" firstPageNumber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tabColor rgb="FF92D050"/>
    <pageSetUpPr fitToPage="1"/>
  </sheetPr>
  <dimension ref="A1:U41"/>
  <sheetViews>
    <sheetView zoomScale="70" zoomScaleNormal="70" workbookViewId="0">
      <pane ySplit="4" topLeftCell="A5" activePane="bottomLeft" state="frozen"/>
      <selection activeCell="I21" sqref="I21"/>
      <selection pane="bottomLeft" activeCell="A3" sqref="A3"/>
    </sheetView>
  </sheetViews>
  <sheetFormatPr defaultColWidth="9.109375" defaultRowHeight="18" outlineLevelRow="1"/>
  <cols>
    <col min="1" max="1" width="58.88671875" style="40" customWidth="1"/>
    <col min="2" max="2" width="6.88671875" style="197" customWidth="1"/>
    <col min="3" max="3" width="6" style="197" customWidth="1"/>
    <col min="4" max="4" width="31.44140625" style="197" customWidth="1"/>
    <col min="5" max="20" width="9.44140625" style="197" customWidth="1"/>
    <col min="21" max="21" width="7.5546875" style="40" customWidth="1"/>
    <col min="22" max="16384" width="9.109375" style="40"/>
  </cols>
  <sheetData>
    <row r="1" spans="1:20" ht="18.600000000000001" thickBot="1">
      <c r="A1" s="438" t="s">
        <v>92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8"/>
    </row>
    <row r="3" spans="1:20" ht="18.600000000000001" thickBot="1">
      <c r="A3" s="445" t="s">
        <v>142</v>
      </c>
      <c r="F3" s="197" t="s">
        <v>5</v>
      </c>
      <c r="G3" s="197">
        <v>1.25</v>
      </c>
      <c r="I3" s="197" t="s">
        <v>105</v>
      </c>
      <c r="L3" s="197" t="s">
        <v>11</v>
      </c>
    </row>
    <row r="4" spans="1:20" ht="144" thickBot="1">
      <c r="A4" s="121" t="s">
        <v>12</v>
      </c>
      <c r="B4" s="103" t="s">
        <v>8</v>
      </c>
      <c r="C4" s="103" t="s">
        <v>13</v>
      </c>
      <c r="D4" s="103" t="s">
        <v>14</v>
      </c>
      <c r="E4" s="122" t="s">
        <v>6</v>
      </c>
      <c r="F4" s="122" t="s">
        <v>15</v>
      </c>
      <c r="G4" s="122" t="s">
        <v>16</v>
      </c>
      <c r="H4" s="122" t="s">
        <v>17</v>
      </c>
      <c r="I4" s="122" t="s">
        <v>18</v>
      </c>
      <c r="J4" s="122" t="s">
        <v>19</v>
      </c>
      <c r="K4" s="122" t="s">
        <v>20</v>
      </c>
      <c r="L4" s="122" t="s">
        <v>21</v>
      </c>
      <c r="M4" s="122" t="s">
        <v>22</v>
      </c>
      <c r="N4" s="122" t="s">
        <v>7</v>
      </c>
      <c r="O4" s="122" t="s">
        <v>23</v>
      </c>
      <c r="P4" s="122" t="s">
        <v>24</v>
      </c>
      <c r="Q4" s="122" t="s">
        <v>25</v>
      </c>
      <c r="R4" s="122" t="s">
        <v>26</v>
      </c>
      <c r="S4" s="122" t="s">
        <v>27</v>
      </c>
      <c r="T4" s="123" t="s">
        <v>28</v>
      </c>
    </row>
    <row r="5" spans="1:20" ht="18.600000000000001" thickBot="1">
      <c r="A5" s="164" t="s">
        <v>29</v>
      </c>
      <c r="B5" s="165"/>
      <c r="C5" s="165"/>
      <c r="D5" s="165"/>
      <c r="E5" s="165"/>
      <c r="F5" s="165"/>
      <c r="G5" s="165"/>
      <c r="H5" s="165"/>
      <c r="I5" s="166">
        <v>0.25</v>
      </c>
      <c r="J5" s="165"/>
      <c r="K5" s="165"/>
      <c r="L5" s="167">
        <v>0.33</v>
      </c>
      <c r="M5" s="165"/>
      <c r="N5" s="167">
        <f>0.5</f>
        <v>0.5</v>
      </c>
      <c r="O5" s="165"/>
      <c r="P5" s="168" t="s">
        <v>30</v>
      </c>
      <c r="Q5" s="165"/>
      <c r="R5" s="165"/>
      <c r="S5" s="165"/>
      <c r="T5" s="169"/>
    </row>
    <row r="6" spans="1:20" ht="18.600000000000001" thickBot="1">
      <c r="A6" s="438" t="s">
        <v>78</v>
      </c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</row>
    <row r="7" spans="1:20" s="105" customFormat="1" outlineLevel="1">
      <c r="A7" s="170"/>
      <c r="B7" s="171"/>
      <c r="C7" s="172"/>
      <c r="D7" s="171"/>
      <c r="E7" s="172"/>
      <c r="F7" s="172"/>
      <c r="G7" s="172"/>
      <c r="H7" s="172"/>
      <c r="I7" s="173"/>
      <c r="J7" s="172"/>
      <c r="K7" s="172"/>
      <c r="L7" s="173"/>
      <c r="M7" s="172"/>
      <c r="N7" s="172"/>
      <c r="O7" s="172"/>
      <c r="P7" s="172"/>
      <c r="Q7" s="172"/>
      <c r="R7" s="172"/>
      <c r="S7" s="174"/>
      <c r="T7" s="175"/>
    </row>
    <row r="8" spans="1:20" s="105" customFormat="1" ht="39.6">
      <c r="A8" s="378" t="s">
        <v>68</v>
      </c>
      <c r="B8" s="368">
        <v>2</v>
      </c>
      <c r="C8" s="368">
        <v>61</v>
      </c>
      <c r="D8" s="369" t="s">
        <v>89</v>
      </c>
      <c r="E8" s="370">
        <v>32</v>
      </c>
      <c r="F8" s="370"/>
      <c r="G8" s="370">
        <v>0</v>
      </c>
      <c r="H8" s="370"/>
      <c r="I8" s="370"/>
      <c r="J8" s="375">
        <v>0</v>
      </c>
      <c r="K8" s="375">
        <v>14</v>
      </c>
      <c r="L8" s="375"/>
      <c r="M8" s="375"/>
      <c r="N8" s="358"/>
      <c r="O8" s="114"/>
      <c r="P8" s="114"/>
      <c r="Q8" s="114"/>
      <c r="R8" s="114"/>
      <c r="S8" s="79"/>
      <c r="T8" s="176">
        <f t="shared" ref="T8:T17" si="0">ROUND(SUM(E8:S8),0)</f>
        <v>46</v>
      </c>
    </row>
    <row r="9" spans="1:20" s="105" customFormat="1" ht="39.6">
      <c r="A9" s="378" t="s">
        <v>68</v>
      </c>
      <c r="B9" s="368">
        <v>2</v>
      </c>
      <c r="C9" s="368">
        <v>61</v>
      </c>
      <c r="D9" s="369" t="s">
        <v>89</v>
      </c>
      <c r="E9" s="370">
        <v>0</v>
      </c>
      <c r="F9" s="370"/>
      <c r="G9" s="370">
        <v>160</v>
      </c>
      <c r="H9" s="370"/>
      <c r="I9" s="370"/>
      <c r="J9" s="375">
        <v>0</v>
      </c>
      <c r="K9" s="375">
        <v>0</v>
      </c>
      <c r="L9" s="375"/>
      <c r="M9" s="375"/>
      <c r="N9" s="358"/>
      <c r="O9" s="114"/>
      <c r="P9" s="114"/>
      <c r="Q9" s="114"/>
      <c r="R9" s="114"/>
      <c r="S9" s="79"/>
      <c r="T9" s="176">
        <f t="shared" si="0"/>
        <v>160</v>
      </c>
    </row>
    <row r="10" spans="1:20" s="105" customFormat="1">
      <c r="A10" s="410" t="s">
        <v>70</v>
      </c>
      <c r="B10" s="408">
        <v>3</v>
      </c>
      <c r="C10" s="408">
        <v>32</v>
      </c>
      <c r="D10" s="409" t="s">
        <v>102</v>
      </c>
      <c r="E10" s="414">
        <v>32</v>
      </c>
      <c r="F10" s="414">
        <v>0</v>
      </c>
      <c r="G10" s="414">
        <v>96</v>
      </c>
      <c r="H10" s="414"/>
      <c r="I10" s="414"/>
      <c r="J10" s="416">
        <v>0</v>
      </c>
      <c r="K10" s="416">
        <v>6</v>
      </c>
      <c r="L10" s="416">
        <v>0</v>
      </c>
      <c r="M10" s="416"/>
      <c r="N10" s="356"/>
      <c r="O10" s="114"/>
      <c r="P10" s="114"/>
      <c r="Q10" s="114"/>
      <c r="R10" s="114"/>
      <c r="S10" s="79"/>
      <c r="T10" s="176">
        <f t="shared" si="0"/>
        <v>134</v>
      </c>
    </row>
    <row r="11" spans="1:20" s="105" customFormat="1">
      <c r="A11" s="378" t="s">
        <v>31</v>
      </c>
      <c r="B11" s="368">
        <v>4</v>
      </c>
      <c r="C11" s="368">
        <v>12</v>
      </c>
      <c r="D11" s="369" t="s">
        <v>96</v>
      </c>
      <c r="E11" s="370">
        <v>48</v>
      </c>
      <c r="F11" s="370">
        <v>2</v>
      </c>
      <c r="G11" s="370">
        <v>32</v>
      </c>
      <c r="H11" s="370"/>
      <c r="I11" s="375">
        <v>6</v>
      </c>
      <c r="J11" s="375"/>
      <c r="K11" s="375"/>
      <c r="L11" s="375">
        <v>4</v>
      </c>
      <c r="M11" s="375"/>
      <c r="N11" s="102"/>
      <c r="O11" s="114"/>
      <c r="P11" s="114"/>
      <c r="Q11" s="114"/>
      <c r="R11" s="114"/>
      <c r="S11" s="79"/>
      <c r="T11" s="176">
        <f t="shared" si="0"/>
        <v>92</v>
      </c>
    </row>
    <row r="12" spans="1:20" s="105" customFormat="1">
      <c r="A12" s="7"/>
      <c r="B12" s="38"/>
      <c r="C12" s="38"/>
      <c r="D12" s="8"/>
      <c r="E12" s="36"/>
      <c r="F12" s="242"/>
      <c r="G12" s="36"/>
      <c r="H12" s="242"/>
      <c r="I12" s="36"/>
      <c r="J12" s="36"/>
      <c r="K12" s="102"/>
      <c r="L12" s="242"/>
      <c r="M12" s="36"/>
      <c r="N12" s="102"/>
      <c r="O12" s="177"/>
      <c r="P12" s="177"/>
      <c r="Q12" s="177"/>
      <c r="R12" s="177"/>
      <c r="S12" s="23"/>
      <c r="T12" s="176">
        <f t="shared" si="0"/>
        <v>0</v>
      </c>
    </row>
    <row r="13" spans="1:20" s="105" customFormat="1">
      <c r="A13" s="7"/>
      <c r="B13" s="38"/>
      <c r="C13" s="38"/>
      <c r="D13" s="8"/>
      <c r="E13" s="36"/>
      <c r="F13" s="36"/>
      <c r="G13" s="36"/>
      <c r="H13" s="36"/>
      <c r="I13" s="36"/>
      <c r="J13" s="102"/>
      <c r="K13" s="102"/>
      <c r="L13" s="102"/>
      <c r="M13" s="102"/>
      <c r="N13" s="102"/>
      <c r="O13" s="20"/>
      <c r="P13" s="20"/>
      <c r="Q13" s="20"/>
      <c r="R13" s="20"/>
      <c r="S13" s="21"/>
      <c r="T13" s="176">
        <f t="shared" si="0"/>
        <v>0</v>
      </c>
    </row>
    <row r="14" spans="1:20" s="105" customFormat="1">
      <c r="A14" s="78"/>
      <c r="B14" s="38"/>
      <c r="C14" s="38"/>
      <c r="D14" s="8"/>
      <c r="E14" s="36"/>
      <c r="F14" s="36"/>
      <c r="G14" s="36"/>
      <c r="H14" s="36"/>
      <c r="I14" s="36"/>
      <c r="J14" s="102"/>
      <c r="K14" s="102"/>
      <c r="L14" s="102"/>
      <c r="M14" s="102"/>
      <c r="N14" s="102"/>
      <c r="O14" s="114"/>
      <c r="P14" s="114"/>
      <c r="Q14" s="114"/>
      <c r="R14" s="114"/>
      <c r="S14" s="79"/>
      <c r="T14" s="176">
        <f t="shared" si="0"/>
        <v>0</v>
      </c>
    </row>
    <row r="15" spans="1:20" s="105" customFormat="1">
      <c r="A15" s="78"/>
      <c r="B15" s="38"/>
      <c r="C15" s="38"/>
      <c r="D15" s="8"/>
      <c r="E15" s="36"/>
      <c r="F15" s="36"/>
      <c r="G15" s="36"/>
      <c r="H15" s="36"/>
      <c r="I15" s="102"/>
      <c r="J15" s="102"/>
      <c r="K15" s="102"/>
      <c r="L15" s="102"/>
      <c r="M15" s="102"/>
      <c r="N15" s="102"/>
      <c r="O15" s="114"/>
      <c r="P15" s="114"/>
      <c r="Q15" s="114"/>
      <c r="R15" s="114"/>
      <c r="S15" s="79"/>
      <c r="T15" s="176">
        <f t="shared" si="0"/>
        <v>0</v>
      </c>
    </row>
    <row r="16" spans="1:20" s="105" customFormat="1">
      <c r="A16" s="78"/>
      <c r="B16" s="38"/>
      <c r="C16" s="38"/>
      <c r="D16" s="8"/>
      <c r="E16" s="36"/>
      <c r="F16" s="36"/>
      <c r="G16" s="36"/>
      <c r="H16" s="36"/>
      <c r="I16" s="102"/>
      <c r="J16" s="102"/>
      <c r="K16" s="102"/>
      <c r="L16" s="102"/>
      <c r="M16" s="102"/>
      <c r="N16" s="114"/>
      <c r="O16" s="114"/>
      <c r="P16" s="114"/>
      <c r="Q16" s="114"/>
      <c r="R16" s="114"/>
      <c r="S16" s="79"/>
      <c r="T16" s="176">
        <f t="shared" si="0"/>
        <v>0</v>
      </c>
    </row>
    <row r="17" spans="1:21" s="105" customFormat="1">
      <c r="A17" s="83" t="s">
        <v>128</v>
      </c>
      <c r="B17" s="38"/>
      <c r="C17" s="114">
        <v>1</v>
      </c>
      <c r="D17" s="38"/>
      <c r="E17" s="114"/>
      <c r="F17" s="114"/>
      <c r="G17" s="114"/>
      <c r="H17" s="114"/>
      <c r="I17" s="114"/>
      <c r="J17" s="114"/>
      <c r="K17" s="114"/>
      <c r="L17" s="114"/>
      <c r="M17" s="114">
        <f>C17*27</f>
        <v>27</v>
      </c>
      <c r="N17" s="114"/>
      <c r="O17" s="114"/>
      <c r="P17" s="114"/>
      <c r="Q17" s="114"/>
      <c r="R17" s="114"/>
      <c r="S17" s="79"/>
      <c r="T17" s="176">
        <f t="shared" si="0"/>
        <v>27</v>
      </c>
    </row>
    <row r="18" spans="1:21" s="105" customFormat="1">
      <c r="A18" s="83" t="s">
        <v>54</v>
      </c>
      <c r="B18" s="38"/>
      <c r="C18" s="114"/>
      <c r="D18" s="38"/>
      <c r="E18" s="114"/>
      <c r="F18" s="114"/>
      <c r="G18" s="114"/>
      <c r="H18" s="114"/>
      <c r="I18" s="114"/>
      <c r="J18" s="114"/>
      <c r="K18" s="114"/>
      <c r="L18" s="114"/>
      <c r="M18" s="114"/>
      <c r="N18" s="115"/>
      <c r="O18" s="114"/>
      <c r="P18" s="114"/>
      <c r="Q18" s="114"/>
      <c r="R18" s="114"/>
      <c r="S18" s="79"/>
      <c r="T18" s="176">
        <f>ROUND(SUM(E18:S18),0)</f>
        <v>0</v>
      </c>
    </row>
    <row r="19" spans="1:21" s="105" customFormat="1">
      <c r="A19" s="83" t="s">
        <v>55</v>
      </c>
      <c r="B19" s="38"/>
      <c r="C19" s="114">
        <v>2</v>
      </c>
      <c r="D19" s="38"/>
      <c r="E19" s="114"/>
      <c r="F19" s="114"/>
      <c r="G19" s="114"/>
      <c r="H19" s="114"/>
      <c r="I19" s="114"/>
      <c r="J19" s="179">
        <f>C19*3</f>
        <v>6</v>
      </c>
      <c r="K19" s="114"/>
      <c r="L19" s="114"/>
      <c r="M19" s="114"/>
      <c r="N19" s="114"/>
      <c r="O19" s="114"/>
      <c r="P19" s="114"/>
      <c r="Q19" s="114"/>
      <c r="R19" s="114"/>
      <c r="S19" s="79"/>
      <c r="T19" s="176">
        <f>ROUND(SUM(E19:S19),0)</f>
        <v>6</v>
      </c>
    </row>
    <row r="20" spans="1:21" s="105" customFormat="1" ht="18.600000000000001" thickBot="1">
      <c r="A20" s="83" t="s">
        <v>56</v>
      </c>
      <c r="B20" s="178"/>
      <c r="C20" s="179">
        <v>2</v>
      </c>
      <c r="D20" s="178"/>
      <c r="E20" s="179"/>
      <c r="F20" s="179"/>
      <c r="G20" s="179"/>
      <c r="H20" s="179"/>
      <c r="I20" s="179"/>
      <c r="J20" s="179">
        <f>C20*3</f>
        <v>6</v>
      </c>
      <c r="K20" s="179"/>
      <c r="L20" s="179"/>
      <c r="M20" s="179"/>
      <c r="N20" s="179"/>
      <c r="O20" s="179"/>
      <c r="P20" s="179"/>
      <c r="Q20" s="179"/>
      <c r="R20" s="179"/>
      <c r="S20" s="180"/>
      <c r="T20" s="181">
        <f>ROUND(SUM(E20:S20),0)</f>
        <v>6</v>
      </c>
    </row>
    <row r="21" spans="1:21" s="105" customFormat="1" ht="18.600000000000001" thickBot="1">
      <c r="A21" s="182" t="s">
        <v>38</v>
      </c>
      <c r="B21" s="183"/>
      <c r="C21" s="184"/>
      <c r="D21" s="183"/>
      <c r="E21" s="185">
        <f t="shared" ref="E21:T21" si="1">ROUND(SUM(E7:E20),0)</f>
        <v>112</v>
      </c>
      <c r="F21" s="185">
        <f t="shared" si="1"/>
        <v>2</v>
      </c>
      <c r="G21" s="185">
        <f t="shared" si="1"/>
        <v>288</v>
      </c>
      <c r="H21" s="185">
        <f t="shared" si="1"/>
        <v>0</v>
      </c>
      <c r="I21" s="185">
        <f t="shared" si="1"/>
        <v>6</v>
      </c>
      <c r="J21" s="185">
        <f t="shared" si="1"/>
        <v>12</v>
      </c>
      <c r="K21" s="185">
        <f t="shared" si="1"/>
        <v>20</v>
      </c>
      <c r="L21" s="185">
        <f t="shared" si="1"/>
        <v>4</v>
      </c>
      <c r="M21" s="185">
        <f t="shared" si="1"/>
        <v>27</v>
      </c>
      <c r="N21" s="185">
        <f t="shared" si="1"/>
        <v>0</v>
      </c>
      <c r="O21" s="185">
        <f t="shared" si="1"/>
        <v>0</v>
      </c>
      <c r="P21" s="185">
        <f t="shared" si="1"/>
        <v>0</v>
      </c>
      <c r="Q21" s="185">
        <f t="shared" si="1"/>
        <v>0</v>
      </c>
      <c r="R21" s="185">
        <f t="shared" si="1"/>
        <v>0</v>
      </c>
      <c r="S21" s="185">
        <f t="shared" si="1"/>
        <v>0</v>
      </c>
      <c r="T21" s="185">
        <f t="shared" si="1"/>
        <v>471</v>
      </c>
      <c r="U21" s="186">
        <f>SUM(T7:T20)</f>
        <v>471</v>
      </c>
    </row>
    <row r="22" spans="1:21" s="105" customFormat="1" ht="18.600000000000001" thickBot="1">
      <c r="A22" s="430" t="s">
        <v>39</v>
      </c>
      <c r="B22" s="430"/>
      <c r="C22" s="430"/>
      <c r="D22" s="430"/>
      <c r="E22" s="430"/>
      <c r="F22" s="430"/>
      <c r="G22" s="430"/>
      <c r="H22" s="430"/>
      <c r="I22" s="430"/>
      <c r="J22" s="430"/>
      <c r="K22" s="430"/>
      <c r="L22" s="430"/>
      <c r="M22" s="430"/>
      <c r="N22" s="430"/>
      <c r="O22" s="430"/>
      <c r="P22" s="430"/>
      <c r="Q22" s="430"/>
      <c r="R22" s="430"/>
      <c r="S22" s="430"/>
      <c r="T22" s="430"/>
    </row>
    <row r="23" spans="1:21" s="105" customFormat="1">
      <c r="A23" s="187" t="s">
        <v>29</v>
      </c>
      <c r="B23" s="188"/>
      <c r="C23" s="188"/>
      <c r="D23" s="188"/>
      <c r="E23" s="188"/>
      <c r="F23" s="188"/>
      <c r="G23" s="188"/>
      <c r="H23" s="188"/>
      <c r="I23" s="188">
        <v>0.25</v>
      </c>
      <c r="J23" s="189"/>
      <c r="K23" s="188"/>
      <c r="L23" s="188">
        <v>0.33</v>
      </c>
      <c r="M23" s="190" t="s">
        <v>40</v>
      </c>
      <c r="N23" s="188">
        <v>0.5</v>
      </c>
      <c r="O23" s="190">
        <f>0.5</f>
        <v>0.5</v>
      </c>
      <c r="P23" s="188"/>
      <c r="Q23" s="188"/>
      <c r="R23" s="188"/>
      <c r="S23" s="191"/>
      <c r="T23" s="192"/>
    </row>
    <row r="24" spans="1:21" s="105" customFormat="1">
      <c r="A24" s="367" t="s">
        <v>72</v>
      </c>
      <c r="B24" s="368">
        <v>3</v>
      </c>
      <c r="C24" s="368">
        <v>32</v>
      </c>
      <c r="D24" s="369" t="s">
        <v>102</v>
      </c>
      <c r="E24" s="371">
        <v>32</v>
      </c>
      <c r="F24" s="370"/>
      <c r="G24" s="371">
        <v>48</v>
      </c>
      <c r="H24" s="371"/>
      <c r="I24" s="370"/>
      <c r="J24" s="370"/>
      <c r="K24" s="371">
        <v>6</v>
      </c>
      <c r="L24" s="370"/>
      <c r="M24" s="370"/>
      <c r="N24" s="5"/>
      <c r="O24" s="114"/>
      <c r="P24" s="114"/>
      <c r="Q24" s="114"/>
      <c r="R24" s="114"/>
      <c r="S24" s="79"/>
      <c r="T24" s="176">
        <f t="shared" ref="T24:T36" si="2">ROUND(SUM(E24:S24),0)</f>
        <v>86</v>
      </c>
    </row>
    <row r="25" spans="1:21" s="105" customFormat="1" ht="26.4">
      <c r="A25" s="425" t="s">
        <v>41</v>
      </c>
      <c r="B25" s="385">
        <v>5</v>
      </c>
      <c r="C25" s="385">
        <v>7</v>
      </c>
      <c r="D25" s="386" t="s">
        <v>106</v>
      </c>
      <c r="E25" s="422">
        <v>40</v>
      </c>
      <c r="F25" s="422"/>
      <c r="G25" s="422">
        <v>40</v>
      </c>
      <c r="H25" s="422"/>
      <c r="I25" s="422"/>
      <c r="J25" s="422">
        <v>0</v>
      </c>
      <c r="K25" s="422"/>
      <c r="L25" s="422"/>
      <c r="M25" s="422"/>
      <c r="N25" s="242"/>
      <c r="O25" s="114"/>
      <c r="P25" s="114"/>
      <c r="Q25" s="114"/>
      <c r="R25" s="114"/>
      <c r="S25" s="79"/>
      <c r="T25" s="176">
        <f t="shared" si="2"/>
        <v>80</v>
      </c>
    </row>
    <row r="26" spans="1:21" s="105" customFormat="1">
      <c r="A26" s="231"/>
      <c r="B26" s="232"/>
      <c r="C26" s="251"/>
      <c r="D26" s="232"/>
      <c r="E26" s="242"/>
      <c r="F26" s="242"/>
      <c r="G26" s="242"/>
      <c r="H26" s="242"/>
      <c r="I26" s="242"/>
      <c r="J26" s="242"/>
      <c r="K26" s="242"/>
      <c r="L26" s="242"/>
      <c r="M26" s="37"/>
      <c r="N26" s="37"/>
      <c r="O26" s="114"/>
      <c r="P26" s="114"/>
      <c r="Q26" s="114"/>
      <c r="R26" s="114"/>
      <c r="S26" s="79"/>
      <c r="T26" s="176">
        <f t="shared" si="2"/>
        <v>0</v>
      </c>
    </row>
    <row r="27" spans="1:21" s="105" customFormat="1">
      <c r="A27" s="7"/>
      <c r="B27" s="8"/>
      <c r="C27" s="38"/>
      <c r="D27" s="8"/>
      <c r="E27" s="36"/>
      <c r="F27" s="36"/>
      <c r="G27" s="36"/>
      <c r="H27" s="36"/>
      <c r="I27" s="36"/>
      <c r="J27" s="36"/>
      <c r="K27" s="36"/>
      <c r="L27" s="36"/>
      <c r="M27" s="37"/>
      <c r="N27" s="37"/>
      <c r="O27" s="114"/>
      <c r="P27" s="114"/>
      <c r="Q27" s="114"/>
      <c r="R27" s="114"/>
      <c r="S27" s="79"/>
      <c r="T27" s="176">
        <f t="shared" si="2"/>
        <v>0</v>
      </c>
    </row>
    <row r="28" spans="1:21" s="105" customFormat="1">
      <c r="A28" s="7"/>
      <c r="B28" s="8"/>
      <c r="C28" s="38"/>
      <c r="D28" s="8"/>
      <c r="E28" s="36"/>
      <c r="F28" s="36"/>
      <c r="G28" s="36"/>
      <c r="H28" s="36"/>
      <c r="I28" s="36"/>
      <c r="J28" s="36"/>
      <c r="K28" s="36"/>
      <c r="L28" s="36"/>
      <c r="M28" s="37"/>
      <c r="N28" s="37"/>
      <c r="O28" s="114"/>
      <c r="P28" s="114"/>
      <c r="Q28" s="114"/>
      <c r="R28" s="114"/>
      <c r="S28" s="79"/>
      <c r="T28" s="176">
        <f t="shared" si="2"/>
        <v>0</v>
      </c>
    </row>
    <row r="29" spans="1:21" s="105" customFormat="1">
      <c r="A29" s="7"/>
      <c r="B29" s="8"/>
      <c r="C29" s="38"/>
      <c r="D29" s="8"/>
      <c r="E29" s="36"/>
      <c r="F29" s="36"/>
      <c r="G29" s="36"/>
      <c r="H29" s="36"/>
      <c r="I29" s="36"/>
      <c r="J29" s="36"/>
      <c r="K29" s="36"/>
      <c r="L29" s="36"/>
      <c r="M29" s="37"/>
      <c r="N29" s="37"/>
      <c r="O29" s="114"/>
      <c r="P29" s="114"/>
      <c r="Q29" s="114"/>
      <c r="R29" s="114"/>
      <c r="S29" s="79"/>
      <c r="T29" s="176">
        <f t="shared" si="2"/>
        <v>0</v>
      </c>
    </row>
    <row r="30" spans="1:21" s="105" customFormat="1">
      <c r="A30" s="7"/>
      <c r="B30" s="8"/>
      <c r="C30" s="193"/>
      <c r="D30" s="8"/>
      <c r="E30" s="36"/>
      <c r="F30" s="36"/>
      <c r="G30" s="36"/>
      <c r="H30" s="36"/>
      <c r="I30" s="36"/>
      <c r="J30" s="36"/>
      <c r="K30" s="36"/>
      <c r="L30" s="36"/>
      <c r="M30" s="37"/>
      <c r="N30" s="37"/>
      <c r="O30" s="30"/>
      <c r="P30" s="30"/>
      <c r="Q30" s="30"/>
      <c r="R30" s="30"/>
      <c r="S30" s="30"/>
      <c r="T30" s="176">
        <f t="shared" si="2"/>
        <v>0</v>
      </c>
    </row>
    <row r="31" spans="1:21" s="105" customFormat="1">
      <c r="A31" s="82" t="s">
        <v>46</v>
      </c>
      <c r="B31" s="8"/>
      <c r="C31" s="114"/>
      <c r="D31" s="8"/>
      <c r="E31" s="114"/>
      <c r="F31" s="114"/>
      <c r="G31" s="114"/>
      <c r="H31" s="114"/>
      <c r="I31" s="114"/>
      <c r="J31" s="115"/>
      <c r="K31" s="114"/>
      <c r="L31" s="114"/>
      <c r="M31" s="114"/>
      <c r="N31" s="114"/>
      <c r="O31" s="114"/>
      <c r="P31" s="114"/>
      <c r="Q31" s="114"/>
      <c r="R31" s="114"/>
      <c r="S31" s="114"/>
      <c r="T31" s="176">
        <f t="shared" si="2"/>
        <v>0</v>
      </c>
      <c r="U31" s="194"/>
    </row>
    <row r="32" spans="1:21" s="105" customFormat="1">
      <c r="A32" s="83" t="s">
        <v>53</v>
      </c>
      <c r="B32" s="8"/>
      <c r="C32" s="114">
        <v>2</v>
      </c>
      <c r="D32" s="8"/>
      <c r="E32" s="114"/>
      <c r="F32" s="114"/>
      <c r="G32" s="114"/>
      <c r="H32" s="114"/>
      <c r="I32" s="79"/>
      <c r="J32" s="115"/>
      <c r="K32" s="114"/>
      <c r="L32" s="79"/>
      <c r="M32" s="114">
        <f>C32*27</f>
        <v>54</v>
      </c>
      <c r="N32" s="114"/>
      <c r="O32" s="114"/>
      <c r="P32" s="114"/>
      <c r="Q32" s="114"/>
      <c r="R32" s="114"/>
      <c r="S32" s="79"/>
      <c r="T32" s="176">
        <f t="shared" si="2"/>
        <v>54</v>
      </c>
    </row>
    <row r="33" spans="1:21" s="105" customFormat="1">
      <c r="A33" s="83" t="s">
        <v>54</v>
      </c>
      <c r="B33" s="38"/>
      <c r="C33" s="114"/>
      <c r="D33" s="38"/>
      <c r="E33" s="114"/>
      <c r="F33" s="114"/>
      <c r="G33" s="114"/>
      <c r="H33" s="114"/>
      <c r="I33" s="79"/>
      <c r="J33" s="115"/>
      <c r="K33" s="114"/>
      <c r="L33" s="79"/>
      <c r="M33" s="114"/>
      <c r="N33" s="114"/>
      <c r="O33" s="114"/>
      <c r="P33" s="114"/>
      <c r="Q33" s="114"/>
      <c r="R33" s="114"/>
      <c r="S33" s="79"/>
      <c r="T33" s="176">
        <f t="shared" si="2"/>
        <v>0</v>
      </c>
    </row>
    <row r="34" spans="1:21" s="105" customFormat="1">
      <c r="A34" s="83" t="s">
        <v>55</v>
      </c>
      <c r="B34" s="38"/>
      <c r="C34" s="114">
        <v>2</v>
      </c>
      <c r="D34" s="38"/>
      <c r="E34" s="114"/>
      <c r="F34" s="114"/>
      <c r="G34" s="114"/>
      <c r="H34" s="114"/>
      <c r="I34" s="79"/>
      <c r="J34" s="115"/>
      <c r="K34" s="114"/>
      <c r="L34" s="79"/>
      <c r="M34" s="114">
        <f>C34*14</f>
        <v>28</v>
      </c>
      <c r="N34" s="114"/>
      <c r="O34" s="114"/>
      <c r="P34" s="114"/>
      <c r="Q34" s="114"/>
      <c r="R34" s="114"/>
      <c r="S34" s="79"/>
      <c r="T34" s="176">
        <f t="shared" si="2"/>
        <v>28</v>
      </c>
    </row>
    <row r="35" spans="1:21" s="105" customFormat="1">
      <c r="A35" s="83" t="s">
        <v>56</v>
      </c>
      <c r="B35" s="38"/>
      <c r="C35" s="114">
        <v>2</v>
      </c>
      <c r="D35" s="38"/>
      <c r="E35" s="114"/>
      <c r="F35" s="114"/>
      <c r="G35" s="114"/>
      <c r="H35" s="114"/>
      <c r="I35" s="79"/>
      <c r="J35" s="114">
        <f>C35*3</f>
        <v>6</v>
      </c>
      <c r="K35" s="114"/>
      <c r="L35" s="79"/>
      <c r="M35" s="114"/>
      <c r="N35" s="114"/>
      <c r="O35" s="114"/>
      <c r="P35" s="114"/>
      <c r="Q35" s="114"/>
      <c r="R35" s="114"/>
      <c r="S35" s="79"/>
      <c r="T35" s="176">
        <f t="shared" si="2"/>
        <v>6</v>
      </c>
    </row>
    <row r="36" spans="1:21" s="105" customFormat="1" ht="18.600000000000001" thickBot="1">
      <c r="A36" s="195"/>
      <c r="B36" s="178"/>
      <c r="C36" s="179"/>
      <c r="D36" s="178"/>
      <c r="E36" s="179"/>
      <c r="F36" s="179"/>
      <c r="G36" s="179"/>
      <c r="H36" s="179"/>
      <c r="I36" s="180"/>
      <c r="J36" s="179"/>
      <c r="K36" s="179"/>
      <c r="L36" s="180"/>
      <c r="M36" s="179"/>
      <c r="N36" s="179"/>
      <c r="O36" s="179"/>
      <c r="P36" s="179"/>
      <c r="Q36" s="179"/>
      <c r="R36" s="179"/>
      <c r="S36" s="180"/>
      <c r="T36" s="176">
        <f t="shared" si="2"/>
        <v>0</v>
      </c>
    </row>
    <row r="37" spans="1:21" s="105" customFormat="1" ht="18.600000000000001" thickBot="1">
      <c r="A37" s="182" t="s">
        <v>42</v>
      </c>
      <c r="B37" s="183"/>
      <c r="C37" s="184"/>
      <c r="D37" s="183"/>
      <c r="E37" s="185">
        <f t="shared" ref="E37:T37" si="3">SUM(E24:E36)</f>
        <v>72</v>
      </c>
      <c r="F37" s="185">
        <f t="shared" si="3"/>
        <v>0</v>
      </c>
      <c r="G37" s="185">
        <f t="shared" si="3"/>
        <v>88</v>
      </c>
      <c r="H37" s="185">
        <f t="shared" si="3"/>
        <v>0</v>
      </c>
      <c r="I37" s="185">
        <f t="shared" si="3"/>
        <v>0</v>
      </c>
      <c r="J37" s="185">
        <f t="shared" si="3"/>
        <v>6</v>
      </c>
      <c r="K37" s="185">
        <f t="shared" si="3"/>
        <v>6</v>
      </c>
      <c r="L37" s="185">
        <f t="shared" si="3"/>
        <v>0</v>
      </c>
      <c r="M37" s="185">
        <f t="shared" si="3"/>
        <v>82</v>
      </c>
      <c r="N37" s="185">
        <f t="shared" si="3"/>
        <v>0</v>
      </c>
      <c r="O37" s="185">
        <f t="shared" si="3"/>
        <v>0</v>
      </c>
      <c r="P37" s="185">
        <f t="shared" si="3"/>
        <v>0</v>
      </c>
      <c r="Q37" s="185">
        <f t="shared" si="3"/>
        <v>0</v>
      </c>
      <c r="R37" s="185">
        <f t="shared" si="3"/>
        <v>0</v>
      </c>
      <c r="S37" s="185">
        <f t="shared" si="3"/>
        <v>0</v>
      </c>
      <c r="T37" s="185">
        <f t="shared" si="3"/>
        <v>254</v>
      </c>
      <c r="U37" s="186">
        <f>SUM(T24:T36)</f>
        <v>254</v>
      </c>
    </row>
    <row r="38" spans="1:21" s="105" customFormat="1" ht="18.600000000000001" thickBot="1">
      <c r="A38" s="196" t="s">
        <v>43</v>
      </c>
      <c r="B38" s="183"/>
      <c r="C38" s="184"/>
      <c r="D38" s="183"/>
      <c r="E38" s="185">
        <f t="shared" ref="E38:T38" si="4">ROUNDDOWN((E37+E21),0)</f>
        <v>184</v>
      </c>
      <c r="F38" s="185">
        <f t="shared" si="4"/>
        <v>2</v>
      </c>
      <c r="G38" s="185">
        <f t="shared" si="4"/>
        <v>376</v>
      </c>
      <c r="H38" s="185">
        <f t="shared" si="4"/>
        <v>0</v>
      </c>
      <c r="I38" s="185">
        <f t="shared" si="4"/>
        <v>6</v>
      </c>
      <c r="J38" s="185">
        <f t="shared" si="4"/>
        <v>18</v>
      </c>
      <c r="K38" s="185">
        <f t="shared" si="4"/>
        <v>26</v>
      </c>
      <c r="L38" s="185">
        <f t="shared" si="4"/>
        <v>4</v>
      </c>
      <c r="M38" s="185">
        <f t="shared" si="4"/>
        <v>109</v>
      </c>
      <c r="N38" s="185">
        <f t="shared" si="4"/>
        <v>0</v>
      </c>
      <c r="O38" s="185">
        <f t="shared" si="4"/>
        <v>0</v>
      </c>
      <c r="P38" s="185">
        <f t="shared" si="4"/>
        <v>0</v>
      </c>
      <c r="Q38" s="185">
        <f t="shared" si="4"/>
        <v>0</v>
      </c>
      <c r="R38" s="185">
        <f t="shared" si="4"/>
        <v>0</v>
      </c>
      <c r="S38" s="185">
        <f t="shared" si="4"/>
        <v>0</v>
      </c>
      <c r="T38" s="185">
        <f t="shared" si="4"/>
        <v>725</v>
      </c>
      <c r="U38" s="186">
        <f>T38-T40</f>
        <v>50</v>
      </c>
    </row>
    <row r="40" spans="1:21">
      <c r="T40" s="197">
        <f>Норматив_2020_2021!E4*1.25</f>
        <v>675</v>
      </c>
      <c r="U40" s="86">
        <f>T38-T40</f>
        <v>50</v>
      </c>
    </row>
    <row r="41" spans="1:21">
      <c r="T41" s="197">
        <f>540*1.25</f>
        <v>675</v>
      </c>
    </row>
  </sheetData>
  <mergeCells count="3">
    <mergeCell ref="A1:T1"/>
    <mergeCell ref="A6:T6"/>
    <mergeCell ref="A22:T22"/>
  </mergeCells>
  <pageMargins left="0.74791666666666701" right="0.74791666666666701" top="0.98402777777777795" bottom="0.82708333333333295" header="0.51180555555555496" footer="0.51180555555555496"/>
  <pageSetup paperSize="9" scale="48" firstPageNumber="0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/>
  <dimension ref="A2:U39"/>
  <sheetViews>
    <sheetView zoomScale="70" zoomScaleNormal="70" workbookViewId="0">
      <pane ySplit="5" topLeftCell="A12" activePane="bottomLeft" state="frozen"/>
      <selection activeCell="A17" sqref="A17:T17"/>
      <selection pane="bottomLeft" activeCell="L4" sqref="L4"/>
    </sheetView>
  </sheetViews>
  <sheetFormatPr defaultColWidth="8.6640625" defaultRowHeight="18"/>
  <cols>
    <col min="1" max="1" width="51.109375" style="10" customWidth="1"/>
    <col min="2" max="2" width="6.88671875" style="10" customWidth="1"/>
    <col min="3" max="3" width="9" style="10" bestFit="1" customWidth="1"/>
    <col min="4" max="4" width="19" style="10" customWidth="1"/>
    <col min="5" max="20" width="9.44140625" style="10" customWidth="1"/>
    <col min="21" max="21" width="15.44140625" style="10" bestFit="1" customWidth="1"/>
    <col min="22" max="16384" width="8.6640625" style="10"/>
  </cols>
  <sheetData>
    <row r="2" spans="1:20">
      <c r="A2" s="431" t="s">
        <v>9</v>
      </c>
      <c r="B2" s="431"/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</row>
    <row r="3" spans="1:20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 t="s">
        <v>11</v>
      </c>
      <c r="M3" s="216"/>
      <c r="N3" s="216"/>
      <c r="O3" s="216"/>
      <c r="P3" s="216"/>
      <c r="Q3" s="216"/>
      <c r="R3" s="216"/>
      <c r="S3" s="216"/>
      <c r="T3" s="216"/>
    </row>
    <row r="4" spans="1:20" ht="18.600000000000001" thickBot="1">
      <c r="A4" s="445" t="s">
        <v>143</v>
      </c>
      <c r="B4" s="10" t="s">
        <v>8</v>
      </c>
      <c r="F4" s="10" t="s">
        <v>5</v>
      </c>
      <c r="G4" s="10">
        <v>0.25</v>
      </c>
      <c r="I4" s="10" t="s">
        <v>10</v>
      </c>
    </row>
    <row r="5" spans="1:20" ht="144" thickBot="1">
      <c r="A5" s="225" t="s">
        <v>12</v>
      </c>
      <c r="B5" s="226"/>
      <c r="C5" s="226" t="s">
        <v>13</v>
      </c>
      <c r="D5" s="226" t="s">
        <v>14</v>
      </c>
      <c r="E5" s="227" t="s">
        <v>6</v>
      </c>
      <c r="F5" s="227" t="s">
        <v>15</v>
      </c>
      <c r="G5" s="227" t="s">
        <v>16</v>
      </c>
      <c r="H5" s="227" t="s">
        <v>17</v>
      </c>
      <c r="I5" s="227" t="s">
        <v>18</v>
      </c>
      <c r="J5" s="227" t="s">
        <v>19</v>
      </c>
      <c r="K5" s="227" t="s">
        <v>20</v>
      </c>
      <c r="L5" s="227" t="s">
        <v>21</v>
      </c>
      <c r="M5" s="227" t="s">
        <v>22</v>
      </c>
      <c r="N5" s="227" t="s">
        <v>7</v>
      </c>
      <c r="O5" s="227" t="s">
        <v>23</v>
      </c>
      <c r="P5" s="227" t="s">
        <v>24</v>
      </c>
      <c r="Q5" s="227" t="s">
        <v>25</v>
      </c>
      <c r="R5" s="227" t="s">
        <v>26</v>
      </c>
      <c r="S5" s="227" t="s">
        <v>27</v>
      </c>
      <c r="T5" s="228" t="s">
        <v>28</v>
      </c>
    </row>
    <row r="6" spans="1:20">
      <c r="A6" s="44" t="s">
        <v>29</v>
      </c>
      <c r="B6" s="45"/>
      <c r="C6" s="45"/>
      <c r="D6" s="45"/>
      <c r="E6" s="45"/>
      <c r="F6" s="45"/>
      <c r="G6" s="45"/>
      <c r="H6" s="45"/>
      <c r="I6" s="46">
        <v>0.25</v>
      </c>
      <c r="J6" s="45"/>
      <c r="K6" s="45"/>
      <c r="L6" s="47">
        <v>0.33</v>
      </c>
      <c r="M6" s="45"/>
      <c r="N6" s="47">
        <f>0.5</f>
        <v>0.5</v>
      </c>
      <c r="O6" s="45"/>
      <c r="P6" s="48" t="s">
        <v>30</v>
      </c>
      <c r="Q6" s="45"/>
      <c r="R6" s="45"/>
      <c r="S6" s="45"/>
      <c r="T6" s="49"/>
    </row>
    <row r="7" spans="1:20" ht="18.600000000000001" thickBot="1">
      <c r="A7" s="432" t="s">
        <v>49</v>
      </c>
      <c r="B7" s="432"/>
      <c r="C7" s="432"/>
      <c r="D7" s="432"/>
      <c r="E7" s="432"/>
      <c r="F7" s="432"/>
      <c r="G7" s="432"/>
      <c r="H7" s="432"/>
      <c r="I7" s="432"/>
      <c r="J7" s="432"/>
      <c r="K7" s="432"/>
      <c r="L7" s="432"/>
      <c r="M7" s="432"/>
      <c r="N7" s="432"/>
      <c r="O7" s="432"/>
      <c r="P7" s="432"/>
      <c r="Q7" s="432"/>
      <c r="R7" s="432"/>
      <c r="S7" s="432"/>
      <c r="T7" s="432"/>
    </row>
    <row r="8" spans="1:20">
      <c r="A8" s="378" t="s">
        <v>76</v>
      </c>
      <c r="B8" s="368">
        <v>2</v>
      </c>
      <c r="C8" s="368">
        <v>8</v>
      </c>
      <c r="D8" s="369" t="s">
        <v>129</v>
      </c>
      <c r="E8" s="36"/>
      <c r="F8" s="36"/>
      <c r="G8" s="36">
        <v>32</v>
      </c>
      <c r="H8" s="36"/>
      <c r="I8" s="37"/>
      <c r="J8" s="217"/>
      <c r="K8" s="36"/>
      <c r="L8" s="36"/>
      <c r="M8" s="45"/>
      <c r="N8" s="45"/>
      <c r="O8" s="45"/>
      <c r="P8" s="45"/>
      <c r="Q8" s="45"/>
      <c r="R8" s="45"/>
      <c r="S8" s="45"/>
      <c r="T8" s="50">
        <f t="shared" ref="T8:T15" si="0">ROUND(SUM(E8:S8),0)</f>
        <v>32</v>
      </c>
    </row>
    <row r="9" spans="1:20">
      <c r="A9" s="11"/>
      <c r="B9" s="4"/>
      <c r="C9" s="116"/>
      <c r="D9" s="4"/>
      <c r="E9" s="5"/>
      <c r="F9" s="5"/>
      <c r="G9" s="5"/>
      <c r="H9" s="5"/>
      <c r="I9" s="12"/>
      <c r="J9" s="5"/>
      <c r="K9" s="5"/>
      <c r="L9" s="5"/>
      <c r="M9" s="229"/>
      <c r="N9" s="54"/>
      <c r="O9" s="54"/>
      <c r="P9" s="54"/>
      <c r="Q9" s="54"/>
      <c r="R9" s="54"/>
      <c r="S9" s="230"/>
      <c r="T9" s="50">
        <f t="shared" si="0"/>
        <v>0</v>
      </c>
    </row>
    <row r="10" spans="1:20">
      <c r="A10" s="56"/>
      <c r="B10" s="54"/>
      <c r="C10" s="68"/>
      <c r="D10" s="54"/>
      <c r="E10" s="54"/>
      <c r="F10" s="54"/>
      <c r="G10" s="54"/>
      <c r="H10" s="54"/>
      <c r="I10" s="54"/>
      <c r="J10" s="229"/>
      <c r="K10" s="54"/>
      <c r="L10" s="54"/>
      <c r="M10" s="229"/>
      <c r="N10" s="54"/>
      <c r="O10" s="54"/>
      <c r="P10" s="54"/>
      <c r="Q10" s="54"/>
      <c r="R10" s="54"/>
      <c r="S10" s="230"/>
      <c r="T10" s="50">
        <f t="shared" si="0"/>
        <v>0</v>
      </c>
    </row>
    <row r="11" spans="1:20">
      <c r="A11" s="56" t="s">
        <v>46</v>
      </c>
      <c r="B11" s="54"/>
      <c r="C11" s="2"/>
      <c r="D11" s="54"/>
      <c r="E11" s="2"/>
      <c r="F11" s="2"/>
      <c r="G11" s="2"/>
      <c r="H11" s="2"/>
      <c r="I11" s="2"/>
      <c r="J11" s="17"/>
      <c r="K11" s="2"/>
      <c r="L11" s="2"/>
      <c r="M11" s="17"/>
      <c r="N11" s="2"/>
      <c r="O11" s="2"/>
      <c r="P11" s="2"/>
      <c r="Q11" s="2"/>
      <c r="R11" s="2"/>
      <c r="S11" s="3"/>
      <c r="T11" s="50">
        <f t="shared" si="0"/>
        <v>0</v>
      </c>
    </row>
    <row r="12" spans="1:20">
      <c r="A12" s="55" t="s">
        <v>54</v>
      </c>
      <c r="B12" s="54"/>
      <c r="C12" s="2">
        <v>0</v>
      </c>
      <c r="D12" s="54"/>
      <c r="E12" s="2"/>
      <c r="F12" s="2"/>
      <c r="G12" s="2"/>
      <c r="H12" s="2"/>
      <c r="I12" s="2"/>
      <c r="J12" s="17"/>
      <c r="K12" s="2"/>
      <c r="L12" s="2"/>
      <c r="M12" s="17"/>
      <c r="N12" s="2"/>
      <c r="O12" s="2"/>
      <c r="P12" s="2"/>
      <c r="Q12" s="2"/>
      <c r="R12" s="2"/>
      <c r="S12" s="3"/>
      <c r="T12" s="50">
        <f t="shared" si="0"/>
        <v>0</v>
      </c>
    </row>
    <row r="13" spans="1:20">
      <c r="A13" s="55" t="s">
        <v>36</v>
      </c>
      <c r="B13" s="54"/>
      <c r="C13" s="2">
        <v>0</v>
      </c>
      <c r="D13" s="5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  <c r="T13" s="50">
        <f t="shared" si="0"/>
        <v>0</v>
      </c>
    </row>
    <row r="14" spans="1:20">
      <c r="A14" s="55" t="s">
        <v>36</v>
      </c>
      <c r="B14" s="70"/>
      <c r="C14" s="208">
        <v>0</v>
      </c>
      <c r="D14" s="70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20"/>
      <c r="T14" s="50">
        <f t="shared" si="0"/>
        <v>0</v>
      </c>
    </row>
    <row r="15" spans="1:20" ht="18.600000000000001" thickBot="1">
      <c r="A15" s="69" t="s">
        <v>47</v>
      </c>
      <c r="B15" s="70"/>
      <c r="C15" s="208">
        <v>0</v>
      </c>
      <c r="D15" s="70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20"/>
      <c r="T15" s="209">
        <f t="shared" si="0"/>
        <v>0</v>
      </c>
    </row>
    <row r="16" spans="1:20" ht="18.600000000000001" thickBot="1">
      <c r="A16" s="210" t="s">
        <v>38</v>
      </c>
      <c r="B16" s="211"/>
      <c r="C16" s="221"/>
      <c r="D16" s="211"/>
      <c r="E16" s="222">
        <f t="shared" ref="E16:T16" si="1">ROUND(SUM(E8:E15),0)</f>
        <v>0</v>
      </c>
      <c r="F16" s="222">
        <f t="shared" si="1"/>
        <v>0</v>
      </c>
      <c r="G16" s="222">
        <f t="shared" si="1"/>
        <v>32</v>
      </c>
      <c r="H16" s="222">
        <f t="shared" si="1"/>
        <v>0</v>
      </c>
      <c r="I16" s="222">
        <f t="shared" si="1"/>
        <v>0</v>
      </c>
      <c r="J16" s="222">
        <f t="shared" si="1"/>
        <v>0</v>
      </c>
      <c r="K16" s="222">
        <f t="shared" si="1"/>
        <v>0</v>
      </c>
      <c r="L16" s="222">
        <f t="shared" si="1"/>
        <v>0</v>
      </c>
      <c r="M16" s="222">
        <f t="shared" si="1"/>
        <v>0</v>
      </c>
      <c r="N16" s="222">
        <f t="shared" si="1"/>
        <v>0</v>
      </c>
      <c r="O16" s="222">
        <f t="shared" si="1"/>
        <v>0</v>
      </c>
      <c r="P16" s="222">
        <f t="shared" si="1"/>
        <v>0</v>
      </c>
      <c r="Q16" s="222">
        <f t="shared" si="1"/>
        <v>0</v>
      </c>
      <c r="R16" s="222">
        <f t="shared" si="1"/>
        <v>0</v>
      </c>
      <c r="S16" s="222">
        <f t="shared" si="1"/>
        <v>0</v>
      </c>
      <c r="T16" s="222">
        <f t="shared" si="1"/>
        <v>32</v>
      </c>
    </row>
    <row r="17" spans="1:21">
      <c r="A17" s="444" t="s">
        <v>39</v>
      </c>
      <c r="B17" s="444"/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4"/>
    </row>
    <row r="18" spans="1:21" ht="18.600000000000001" thickBot="1">
      <c r="A18" s="62" t="s">
        <v>29</v>
      </c>
      <c r="B18" s="58"/>
      <c r="C18" s="58"/>
      <c r="D18" s="58"/>
      <c r="E18" s="58"/>
      <c r="F18" s="58"/>
      <c r="G18" s="58"/>
      <c r="H18" s="58"/>
      <c r="I18" s="58">
        <v>0.25</v>
      </c>
      <c r="J18" s="63"/>
      <c r="K18" s="58"/>
      <c r="L18" s="58">
        <v>0.33</v>
      </c>
      <c r="M18" s="64" t="s">
        <v>40</v>
      </c>
      <c r="N18" s="58">
        <v>0.5</v>
      </c>
      <c r="O18" s="64">
        <f>0.5</f>
        <v>0.5</v>
      </c>
      <c r="P18" s="58"/>
      <c r="Q18" s="58"/>
      <c r="R18" s="58"/>
      <c r="S18" s="65"/>
      <c r="T18" s="66"/>
    </row>
    <row r="19" spans="1:21" ht="26.4">
      <c r="A19" s="372" t="s">
        <v>77</v>
      </c>
      <c r="B19" s="382">
        <v>2</v>
      </c>
      <c r="C19" s="382">
        <v>55</v>
      </c>
      <c r="D19" s="369" t="s">
        <v>51</v>
      </c>
      <c r="E19" s="36"/>
      <c r="F19" s="36"/>
      <c r="G19" s="36">
        <v>96</v>
      </c>
      <c r="H19" s="36"/>
      <c r="I19" s="36"/>
      <c r="J19" s="36"/>
      <c r="K19" s="54"/>
      <c r="L19" s="230"/>
      <c r="M19" s="54"/>
      <c r="N19" s="54"/>
      <c r="O19" s="54"/>
      <c r="P19" s="54"/>
      <c r="Q19" s="54"/>
      <c r="R19" s="54"/>
      <c r="S19" s="230"/>
      <c r="T19" s="233">
        <f>ROUND(SUM(E19:S19),0)</f>
        <v>96</v>
      </c>
    </row>
    <row r="20" spans="1:21">
      <c r="A20" s="231"/>
      <c r="B20" s="232"/>
      <c r="C20" s="251"/>
      <c r="D20" s="232"/>
      <c r="E20" s="242"/>
      <c r="F20" s="242"/>
      <c r="G20" s="242"/>
      <c r="H20" s="5"/>
      <c r="I20" s="5"/>
      <c r="J20" s="5"/>
      <c r="K20" s="54"/>
      <c r="L20" s="230"/>
      <c r="M20" s="54"/>
      <c r="N20" s="54"/>
      <c r="O20" s="54"/>
      <c r="P20" s="54"/>
      <c r="Q20" s="54"/>
      <c r="R20" s="54"/>
      <c r="S20" s="230"/>
      <c r="T20" s="233">
        <f>ROUND(SUM(E20:S20),0)</f>
        <v>0</v>
      </c>
    </row>
    <row r="21" spans="1:21">
      <c r="A21" s="234"/>
      <c r="B21" s="235"/>
      <c r="C21" s="54"/>
      <c r="D21" s="235"/>
      <c r="E21" s="54"/>
      <c r="F21" s="54"/>
      <c r="G21" s="54"/>
      <c r="H21" s="54"/>
      <c r="I21" s="230"/>
      <c r="J21" s="229"/>
      <c r="K21" s="54"/>
      <c r="L21" s="230"/>
      <c r="M21" s="54"/>
      <c r="N21" s="54"/>
      <c r="O21" s="54"/>
      <c r="P21" s="54"/>
      <c r="Q21" s="54"/>
      <c r="R21" s="54"/>
      <c r="S21" s="230"/>
      <c r="T21" s="233">
        <f>ROUND(SUM(E21:S21),0)</f>
        <v>0</v>
      </c>
    </row>
    <row r="22" spans="1:21">
      <c r="A22" s="236"/>
      <c r="B22" s="54"/>
      <c r="C22" s="54"/>
      <c r="D22" s="54"/>
      <c r="E22" s="54"/>
      <c r="F22" s="54"/>
      <c r="G22" s="54"/>
      <c r="H22" s="54"/>
      <c r="I22" s="230"/>
      <c r="J22" s="229"/>
      <c r="K22" s="54"/>
      <c r="L22" s="230"/>
      <c r="M22" s="54"/>
      <c r="N22" s="54"/>
      <c r="O22" s="54"/>
      <c r="P22" s="54"/>
      <c r="Q22" s="54"/>
      <c r="R22" s="54"/>
      <c r="S22" s="230"/>
      <c r="T22" s="233">
        <f t="shared" ref="T22:T28" si="2">ROUND(SUM(E22:S22),0)</f>
        <v>0</v>
      </c>
    </row>
    <row r="23" spans="1:21">
      <c r="A23" s="237"/>
      <c r="B23" s="54"/>
      <c r="C23" s="54"/>
      <c r="D23" s="54"/>
      <c r="E23" s="54"/>
      <c r="F23" s="54"/>
      <c r="G23" s="54"/>
      <c r="H23" s="54"/>
      <c r="I23" s="230"/>
      <c r="J23" s="229"/>
      <c r="K23" s="54"/>
      <c r="L23" s="230"/>
      <c r="M23" s="54"/>
      <c r="N23" s="54"/>
      <c r="O23" s="54"/>
      <c r="P23" s="54"/>
      <c r="Q23" s="54"/>
      <c r="R23" s="54"/>
      <c r="S23" s="230"/>
      <c r="T23" s="233">
        <f t="shared" si="2"/>
        <v>0</v>
      </c>
    </row>
    <row r="24" spans="1:21">
      <c r="A24" s="56" t="s">
        <v>46</v>
      </c>
      <c r="B24" s="54"/>
      <c r="C24" s="2"/>
      <c r="D24" s="54"/>
      <c r="E24" s="2"/>
      <c r="F24" s="2"/>
      <c r="G24" s="2"/>
      <c r="H24" s="2"/>
      <c r="I24" s="3"/>
      <c r="J24" s="17"/>
      <c r="K24" s="2"/>
      <c r="L24" s="3"/>
      <c r="M24" s="2"/>
      <c r="N24" s="2"/>
      <c r="O24" s="2"/>
      <c r="P24" s="2"/>
      <c r="Q24" s="2"/>
      <c r="R24" s="2"/>
      <c r="S24" s="3"/>
      <c r="T24" s="50">
        <f t="shared" si="2"/>
        <v>0</v>
      </c>
    </row>
    <row r="25" spans="1:21">
      <c r="A25" s="55" t="s">
        <v>54</v>
      </c>
      <c r="B25" s="54"/>
      <c r="C25" s="2"/>
      <c r="D25" s="54"/>
      <c r="E25" s="2"/>
      <c r="F25" s="2"/>
      <c r="G25" s="2"/>
      <c r="H25" s="2"/>
      <c r="I25" s="3"/>
      <c r="J25" s="17"/>
      <c r="K25" s="2"/>
      <c r="L25" s="3"/>
      <c r="M25" s="2"/>
      <c r="N25" s="2"/>
      <c r="O25" s="2"/>
      <c r="P25" s="2"/>
      <c r="Q25" s="2"/>
      <c r="R25" s="2"/>
      <c r="S25" s="3"/>
      <c r="T25" s="50">
        <f t="shared" si="2"/>
        <v>0</v>
      </c>
    </row>
    <row r="26" spans="1:21">
      <c r="A26" s="55" t="s">
        <v>36</v>
      </c>
      <c r="B26" s="54"/>
      <c r="C26" s="2">
        <f>C13</f>
        <v>0</v>
      </c>
      <c r="D26" s="54"/>
      <c r="E26" s="2"/>
      <c r="F26" s="2"/>
      <c r="G26" s="2"/>
      <c r="H26" s="2"/>
      <c r="I26" s="3"/>
      <c r="J26" s="17"/>
      <c r="K26" s="2"/>
      <c r="L26" s="3"/>
      <c r="M26" s="2"/>
      <c r="N26" s="2"/>
      <c r="O26" s="2"/>
      <c r="P26" s="2"/>
      <c r="Q26" s="2"/>
      <c r="R26" s="2"/>
      <c r="S26" s="3"/>
      <c r="T26" s="50">
        <f t="shared" si="2"/>
        <v>0</v>
      </c>
    </row>
    <row r="27" spans="1:21">
      <c r="A27" s="55" t="s">
        <v>36</v>
      </c>
      <c r="B27" s="70"/>
      <c r="C27" s="2">
        <v>0</v>
      </c>
      <c r="D27" s="70"/>
      <c r="E27" s="208"/>
      <c r="F27" s="208"/>
      <c r="G27" s="208"/>
      <c r="H27" s="208"/>
      <c r="I27" s="220"/>
      <c r="J27" s="238"/>
      <c r="K27" s="208"/>
      <c r="L27" s="220"/>
      <c r="M27" s="2"/>
      <c r="N27" s="208"/>
      <c r="O27" s="208"/>
      <c r="P27" s="208"/>
      <c r="Q27" s="208"/>
      <c r="R27" s="208"/>
      <c r="S27" s="220"/>
      <c r="T27" s="50">
        <f t="shared" si="2"/>
        <v>0</v>
      </c>
    </row>
    <row r="28" spans="1:21" ht="18.600000000000001" thickBot="1">
      <c r="A28" s="57" t="s">
        <v>47</v>
      </c>
      <c r="B28" s="70"/>
      <c r="C28" s="2">
        <v>0</v>
      </c>
      <c r="D28" s="58"/>
      <c r="E28" s="18"/>
      <c r="F28" s="18"/>
      <c r="G28" s="18"/>
      <c r="H28" s="18"/>
      <c r="I28" s="19"/>
      <c r="J28" s="18"/>
      <c r="K28" s="18"/>
      <c r="L28" s="19"/>
      <c r="M28" s="18"/>
      <c r="N28" s="18"/>
      <c r="O28" s="18"/>
      <c r="P28" s="18"/>
      <c r="Q28" s="18"/>
      <c r="R28" s="18"/>
      <c r="S28" s="19"/>
      <c r="T28" s="59">
        <f t="shared" si="2"/>
        <v>0</v>
      </c>
    </row>
    <row r="29" spans="1:21" ht="18.600000000000001" thickBot="1">
      <c r="A29" s="239" t="s">
        <v>42</v>
      </c>
      <c r="B29" s="211"/>
      <c r="C29" s="211"/>
      <c r="D29" s="211"/>
      <c r="E29" s="222">
        <f>SUM(E19:E28)</f>
        <v>0</v>
      </c>
      <c r="F29" s="222">
        <f t="shared" ref="F29:T29" si="3">SUM(F19:F28)</f>
        <v>0</v>
      </c>
      <c r="G29" s="222">
        <f t="shared" si="3"/>
        <v>96</v>
      </c>
      <c r="H29" s="222">
        <f t="shared" si="3"/>
        <v>0</v>
      </c>
      <c r="I29" s="222">
        <f t="shared" si="3"/>
        <v>0</v>
      </c>
      <c r="J29" s="222">
        <f t="shared" si="3"/>
        <v>0</v>
      </c>
      <c r="K29" s="222">
        <f t="shared" si="3"/>
        <v>0</v>
      </c>
      <c r="L29" s="222">
        <f t="shared" si="3"/>
        <v>0</v>
      </c>
      <c r="M29" s="222">
        <f t="shared" si="3"/>
        <v>0</v>
      </c>
      <c r="N29" s="222">
        <f t="shared" si="3"/>
        <v>0</v>
      </c>
      <c r="O29" s="222">
        <f t="shared" si="3"/>
        <v>0</v>
      </c>
      <c r="P29" s="222">
        <f t="shared" si="3"/>
        <v>0</v>
      </c>
      <c r="Q29" s="222">
        <f t="shared" si="3"/>
        <v>0</v>
      </c>
      <c r="R29" s="222">
        <f t="shared" si="3"/>
        <v>0</v>
      </c>
      <c r="S29" s="222">
        <f t="shared" si="3"/>
        <v>0</v>
      </c>
      <c r="T29" s="222">
        <f t="shared" si="3"/>
        <v>96</v>
      </c>
    </row>
    <row r="30" spans="1:21" ht="18.600000000000001" thickBot="1">
      <c r="A30" s="240" t="s">
        <v>43</v>
      </c>
      <c r="B30" s="213"/>
      <c r="C30" s="213"/>
      <c r="D30" s="213"/>
      <c r="E30" s="241">
        <f>ROUNDDOWN((E29+E16),0)</f>
        <v>0</v>
      </c>
      <c r="F30" s="241">
        <f t="shared" ref="F30:T30" si="4">ROUNDDOWN((F29+F16),0)</f>
        <v>0</v>
      </c>
      <c r="G30" s="241">
        <f t="shared" si="4"/>
        <v>128</v>
      </c>
      <c r="H30" s="241">
        <f t="shared" si="4"/>
        <v>0</v>
      </c>
      <c r="I30" s="241">
        <f t="shared" si="4"/>
        <v>0</v>
      </c>
      <c r="J30" s="241">
        <f t="shared" si="4"/>
        <v>0</v>
      </c>
      <c r="K30" s="241">
        <f t="shared" si="4"/>
        <v>0</v>
      </c>
      <c r="L30" s="241">
        <f t="shared" si="4"/>
        <v>0</v>
      </c>
      <c r="M30" s="241">
        <f t="shared" si="4"/>
        <v>0</v>
      </c>
      <c r="N30" s="241">
        <f t="shared" si="4"/>
        <v>0</v>
      </c>
      <c r="O30" s="241">
        <f t="shared" si="4"/>
        <v>0</v>
      </c>
      <c r="P30" s="241">
        <f t="shared" si="4"/>
        <v>0</v>
      </c>
      <c r="Q30" s="241">
        <f t="shared" si="4"/>
        <v>0</v>
      </c>
      <c r="R30" s="241">
        <f t="shared" si="4"/>
        <v>0</v>
      </c>
      <c r="S30" s="241">
        <f t="shared" si="4"/>
        <v>0</v>
      </c>
      <c r="T30" s="241">
        <f t="shared" si="4"/>
        <v>128</v>
      </c>
    </row>
    <row r="32" spans="1:21">
      <c r="S32" s="216"/>
      <c r="T32" s="10">
        <f>Норматив_2020_2021!G6</f>
        <v>142.5</v>
      </c>
      <c r="U32" s="61">
        <f>T30-T32</f>
        <v>-14.5</v>
      </c>
    </row>
    <row r="33" spans="3:20">
      <c r="S33" s="216"/>
    </row>
    <row r="34" spans="3:20">
      <c r="C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3:20">
      <c r="C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  <row r="36" spans="3:20">
      <c r="C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3:20">
      <c r="C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</row>
    <row r="38" spans="3:20">
      <c r="C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</row>
    <row r="39" spans="3:20">
      <c r="C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</row>
  </sheetData>
  <mergeCells count="3">
    <mergeCell ref="A2:T2"/>
    <mergeCell ref="A7:T7"/>
    <mergeCell ref="A17:T1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7</vt:i4>
      </vt:variant>
    </vt:vector>
  </HeadingPairs>
  <TitlesOfParts>
    <vt:vector size="18" baseType="lpstr">
      <vt:lpstr>Норматив_2020_2021</vt:lpstr>
      <vt:lpstr>Викладач 12</vt:lpstr>
      <vt:lpstr>Викладач 38</vt:lpstr>
      <vt:lpstr>Викладач 2</vt:lpstr>
      <vt:lpstr>Викладач 10</vt:lpstr>
      <vt:lpstr>Викладач 14</vt:lpstr>
      <vt:lpstr>Викладач 20</vt:lpstr>
      <vt:lpstr>Викладач 21</vt:lpstr>
      <vt:lpstr>Викладач 4</vt:lpstr>
      <vt:lpstr>Викладач 39</vt:lpstr>
      <vt:lpstr>Викладач 35</vt:lpstr>
      <vt:lpstr>'Викладач 10'!Область_печати</vt:lpstr>
      <vt:lpstr>'Викладач 12'!Область_печати</vt:lpstr>
      <vt:lpstr>'Викладач 14'!Область_печати</vt:lpstr>
      <vt:lpstr>'Викладач 2'!Область_печати</vt:lpstr>
      <vt:lpstr>'Викладач 20'!Область_печати</vt:lpstr>
      <vt:lpstr>'Викладач 21'!Область_печати</vt:lpstr>
      <vt:lpstr>'Викладач 38'!Область_печати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ШАВ</dc:creator>
  <cp:keywords/>
  <dc:description/>
  <cp:lastModifiedBy>Windows User</cp:lastModifiedBy>
  <cp:revision>7</cp:revision>
  <dcterms:created xsi:type="dcterms:W3CDTF">2001-12-31T21:11:17Z</dcterms:created>
  <dcterms:modified xsi:type="dcterms:W3CDTF">2021-04-17T11:24:58Z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