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Software\Trash\IntelliJ IDEA 2020.3.2\workspace\POI_test2\src\main\resources\"/>
    </mc:Choice>
  </mc:AlternateContent>
  <xr:revisionPtr revIDLastSave="0" documentId="13_ncr:1_{3657192C-3B39-42AD-9F31-B5F574048950}" xr6:coauthVersionLast="46" xr6:coauthVersionMax="46" xr10:uidLastSave="{00000000-0000-0000-0000-000000000000}"/>
  <bookViews>
    <workbookView xWindow="-120" yWindow="-120" windowWidth="29040" windowHeight="15840" tabRatio="927" xr2:uid="{00000000-000D-0000-FFFF-FFFF00000000}"/>
  </bookViews>
  <sheets>
    <sheet name="Осень" sheetId="2" r:id="rId1"/>
    <sheet name="Весна" sheetId="19" r:id="rId2"/>
    <sheet name="Контингент" sheetId="17" r:id="rId3"/>
  </sheets>
  <definedNames>
    <definedName name="_xlnm._FilterDatabase" localSheetId="1" hidden="1">Весна!$A$10:$AJ$141</definedName>
    <definedName name="_xlnm._FilterDatabase" localSheetId="0" hidden="1">Осень!$A$10:$AJ$123</definedName>
    <definedName name="_xlnm.Print_Area" localSheetId="1">Весна!$A$1:$AJ$147</definedName>
    <definedName name="_xlnm.Print_Area" localSheetId="2">Контингент!$A$1:$J$66</definedName>
    <definedName name="_xlnm.Print_Area" localSheetId="0">Осень!$A$1:$AJ$129</definedName>
    <definedName name="_xlnm.Print_Titles" localSheetId="1">Весна!$8:$10</definedName>
    <definedName name="_xlnm.Print_Titles" localSheetId="0">Осень!$8:$10</definedName>
  </definedNames>
  <calcPr calcId="191029"/>
</workbook>
</file>

<file path=xl/calcChain.xml><?xml version="1.0" encoding="utf-8"?>
<calcChain xmlns="http://schemas.openxmlformats.org/spreadsheetml/2006/main">
  <c r="E53" i="2" l="1"/>
  <c r="R74" i="2"/>
  <c r="E31" i="19"/>
  <c r="X96" i="2" l="1"/>
  <c r="W96" i="2"/>
  <c r="V96" i="2"/>
  <c r="T96" i="2"/>
  <c r="S96" i="2"/>
  <c r="Q96" i="2"/>
  <c r="U74" i="2"/>
  <c r="T74" i="2"/>
  <c r="S74" i="2"/>
  <c r="Q74" i="2"/>
  <c r="X96" i="19"/>
  <c r="W96" i="19"/>
  <c r="V96" i="19"/>
  <c r="S96" i="19"/>
  <c r="Q96" i="19"/>
  <c r="X77" i="19"/>
  <c r="W77" i="19"/>
  <c r="V77" i="19"/>
  <c r="S77" i="19"/>
  <c r="Q77" i="19"/>
  <c r="V74" i="2" l="1"/>
  <c r="X74" i="2"/>
  <c r="AH74" i="2" s="1"/>
  <c r="AH96" i="2"/>
  <c r="AH77" i="19"/>
  <c r="AH96" i="19"/>
  <c r="E133" i="19" l="1"/>
  <c r="Z129" i="19"/>
  <c r="AH129" i="19" s="1"/>
  <c r="Z128" i="19"/>
  <c r="AH128" i="19" s="1"/>
  <c r="Z127" i="19"/>
  <c r="AH127" i="19" s="1"/>
  <c r="Z126" i="19"/>
  <c r="AH126" i="19" s="1"/>
  <c r="Z124" i="19"/>
  <c r="AH124" i="19" s="1"/>
  <c r="Z125" i="19"/>
  <c r="AH125" i="19" s="1"/>
  <c r="Z130" i="19"/>
  <c r="AH130" i="19" s="1"/>
  <c r="Z131" i="19"/>
  <c r="AH131" i="19" s="1"/>
  <c r="Z132" i="19"/>
  <c r="AH132" i="19" s="1"/>
  <c r="E135" i="19"/>
  <c r="Z134" i="19"/>
  <c r="AH134" i="19" s="1"/>
  <c r="E121" i="19"/>
  <c r="X26" i="19" l="1"/>
  <c r="W26" i="19"/>
  <c r="U26" i="19"/>
  <c r="T26" i="19"/>
  <c r="R26" i="19"/>
  <c r="Q26" i="19"/>
  <c r="E26" i="19"/>
  <c r="S26" i="19" s="1"/>
  <c r="AH26" i="19" l="1"/>
  <c r="E123" i="19"/>
  <c r="X110" i="19"/>
  <c r="E53" i="19"/>
  <c r="E47" i="19"/>
  <c r="E37" i="19"/>
  <c r="E21" i="2"/>
  <c r="E20" i="2"/>
  <c r="E19" i="2"/>
  <c r="E21" i="19"/>
  <c r="E17" i="19"/>
  <c r="E56" i="17" l="1"/>
  <c r="E58" i="2"/>
  <c r="E50" i="2"/>
  <c r="E47" i="2"/>
  <c r="E44" i="2"/>
  <c r="E32" i="2"/>
  <c r="E27" i="2"/>
  <c r="E25" i="2"/>
  <c r="E24" i="2"/>
  <c r="D42" i="17" l="1"/>
  <c r="D12" i="17"/>
  <c r="D6" i="17"/>
  <c r="D3" i="17"/>
  <c r="C65" i="17"/>
  <c r="D56" i="17"/>
  <c r="D31" i="17"/>
  <c r="D30" i="17"/>
  <c r="D16" i="17"/>
  <c r="D15" i="17"/>
  <c r="X24" i="19" l="1"/>
  <c r="W24" i="19"/>
  <c r="U24" i="19"/>
  <c r="T24" i="19"/>
  <c r="R24" i="19"/>
  <c r="Q24" i="19"/>
  <c r="S24" i="19"/>
  <c r="X92" i="2"/>
  <c r="W92" i="2"/>
  <c r="V92" i="2"/>
  <c r="U92" i="2"/>
  <c r="T92" i="2"/>
  <c r="S92" i="2"/>
  <c r="R92" i="2"/>
  <c r="Q92" i="2"/>
  <c r="X90" i="2"/>
  <c r="W90" i="2"/>
  <c r="V90" i="2"/>
  <c r="U90" i="2"/>
  <c r="T90" i="2"/>
  <c r="S90" i="2"/>
  <c r="R90" i="2"/>
  <c r="Q90" i="2"/>
  <c r="E73" i="2"/>
  <c r="X72" i="2"/>
  <c r="U72" i="2"/>
  <c r="T72" i="2"/>
  <c r="R72" i="2"/>
  <c r="Q72" i="2"/>
  <c r="V72" i="2"/>
  <c r="X68" i="2"/>
  <c r="W68" i="2"/>
  <c r="V68" i="2"/>
  <c r="U68" i="2"/>
  <c r="T68" i="2"/>
  <c r="R68" i="2"/>
  <c r="Q68" i="2"/>
  <c r="X65" i="2"/>
  <c r="W65" i="2"/>
  <c r="V65" i="2"/>
  <c r="U65" i="2"/>
  <c r="T65" i="2"/>
  <c r="R65" i="2"/>
  <c r="Q65" i="2"/>
  <c r="W57" i="2"/>
  <c r="V57" i="2"/>
  <c r="T57" i="2"/>
  <c r="Q57" i="2"/>
  <c r="AH24" i="19" l="1"/>
  <c r="AH92" i="2"/>
  <c r="AH90" i="2"/>
  <c r="AH57" i="2"/>
  <c r="AH72" i="2"/>
  <c r="AH68" i="2"/>
  <c r="AH65" i="2"/>
  <c r="E76" i="19" l="1"/>
  <c r="W75" i="19"/>
  <c r="S75" i="19"/>
  <c r="R75" i="19"/>
  <c r="Q75" i="19"/>
  <c r="V75" i="19"/>
  <c r="V42" i="2"/>
  <c r="T42" i="2"/>
  <c r="Q42" i="2"/>
  <c r="X42" i="2"/>
  <c r="W57" i="19"/>
  <c r="S57" i="19"/>
  <c r="Q57" i="19"/>
  <c r="X57" i="19"/>
  <c r="T54" i="19"/>
  <c r="S54" i="19"/>
  <c r="Q54" i="19"/>
  <c r="X54" i="19"/>
  <c r="AH75" i="19" l="1"/>
  <c r="AH42" i="2"/>
  <c r="AH57" i="19"/>
  <c r="AH54" i="19"/>
  <c r="X79" i="2" l="1"/>
  <c r="W79" i="2"/>
  <c r="V79" i="2"/>
  <c r="T79" i="2"/>
  <c r="S79" i="2"/>
  <c r="R79" i="2"/>
  <c r="Q79" i="2"/>
  <c r="X79" i="19"/>
  <c r="W79" i="19"/>
  <c r="V79" i="19"/>
  <c r="S79" i="19"/>
  <c r="R79" i="19"/>
  <c r="Q79" i="19"/>
  <c r="AH79" i="2" l="1"/>
  <c r="AH79" i="19"/>
  <c r="AH150" i="19"/>
  <c r="AC120" i="19" l="1"/>
  <c r="W120" i="19"/>
  <c r="AH120" i="19" l="1"/>
  <c r="E35" i="2" l="1"/>
  <c r="X47" i="2" l="1"/>
  <c r="V47" i="2"/>
  <c r="S47" i="2"/>
  <c r="R47" i="2"/>
  <c r="Q47" i="2"/>
  <c r="E36" i="2"/>
  <c r="AH47" i="2" l="1"/>
  <c r="X115" i="19" l="1"/>
  <c r="W115" i="19"/>
  <c r="S115" i="19"/>
  <c r="R115" i="19"/>
  <c r="Q115" i="19"/>
  <c r="X107" i="19"/>
  <c r="S107" i="19"/>
  <c r="R107" i="19"/>
  <c r="Q107" i="19"/>
  <c r="AH115" i="19" l="1"/>
  <c r="AH107" i="19"/>
  <c r="X28" i="19" l="1"/>
  <c r="W28" i="19"/>
  <c r="S28" i="19"/>
  <c r="R28" i="19"/>
  <c r="Q28" i="19"/>
  <c r="V28" i="19"/>
  <c r="AH28" i="19" l="1"/>
  <c r="W68" i="19" l="1"/>
  <c r="T68" i="19"/>
  <c r="Q68" i="19"/>
  <c r="W56" i="2"/>
  <c r="V56" i="2"/>
  <c r="T56" i="2"/>
  <c r="Q56" i="2"/>
  <c r="E56" i="2"/>
  <c r="W58" i="2"/>
  <c r="V58" i="2"/>
  <c r="T58" i="2"/>
  <c r="Q58" i="2"/>
  <c r="X35" i="2"/>
  <c r="V35" i="2"/>
  <c r="S35" i="2"/>
  <c r="R35" i="2"/>
  <c r="Q35" i="2"/>
  <c r="X34" i="19"/>
  <c r="W34" i="19"/>
  <c r="U34" i="19"/>
  <c r="S34" i="19"/>
  <c r="R34" i="19"/>
  <c r="Q34" i="19"/>
  <c r="AH68" i="19" l="1"/>
  <c r="AH35" i="2"/>
  <c r="AH56" i="2"/>
  <c r="AH58" i="2"/>
  <c r="AH34" i="19"/>
  <c r="U23" i="19" l="1"/>
  <c r="X23" i="19"/>
  <c r="W23" i="19"/>
  <c r="T23" i="19"/>
  <c r="R23" i="19"/>
  <c r="Q23" i="19"/>
  <c r="E51" i="19"/>
  <c r="E50" i="19"/>
  <c r="E48" i="19"/>
  <c r="E38" i="19"/>
  <c r="E39" i="19"/>
  <c r="E40" i="19"/>
  <c r="E41" i="19"/>
  <c r="E42" i="19"/>
  <c r="E29" i="2"/>
  <c r="E30" i="2"/>
  <c r="E31" i="2"/>
  <c r="E28" i="2"/>
  <c r="S23" i="19" l="1"/>
  <c r="AH23" i="19" s="1"/>
  <c r="W60" i="2" l="1"/>
  <c r="V60" i="2"/>
  <c r="S60" i="2"/>
  <c r="Q60" i="2"/>
  <c r="W59" i="2"/>
  <c r="V59" i="2"/>
  <c r="T59" i="2"/>
  <c r="Q59" i="2"/>
  <c r="AH60" i="2" l="1"/>
  <c r="AH59" i="2"/>
  <c r="X21" i="19" l="1"/>
  <c r="W21" i="19"/>
  <c r="S21" i="19"/>
  <c r="R21" i="19"/>
  <c r="Q21" i="19"/>
  <c r="U21" i="19"/>
  <c r="X32" i="2"/>
  <c r="V32" i="2"/>
  <c r="S32" i="2"/>
  <c r="R32" i="2"/>
  <c r="Q32" i="2"/>
  <c r="AH21" i="19" l="1"/>
  <c r="AH32" i="2"/>
  <c r="U75" i="2"/>
  <c r="T75" i="2"/>
  <c r="S75" i="2"/>
  <c r="Q75" i="2"/>
  <c r="V75" i="2" l="1"/>
  <c r="AH75" i="2" s="1"/>
  <c r="S145" i="19" l="1"/>
  <c r="X20" i="19"/>
  <c r="W20" i="19"/>
  <c r="U20" i="19"/>
  <c r="S20" i="19"/>
  <c r="R20" i="19"/>
  <c r="Q20" i="19"/>
  <c r="AH20" i="19" l="1"/>
  <c r="X71" i="2" l="1"/>
  <c r="V71" i="2"/>
  <c r="U71" i="2"/>
  <c r="T71" i="2"/>
  <c r="R71" i="2"/>
  <c r="Q71" i="2"/>
  <c r="W58" i="19"/>
  <c r="S58" i="19"/>
  <c r="R58" i="19"/>
  <c r="Q58" i="19"/>
  <c r="AH71" i="2" l="1"/>
  <c r="AH58" i="19"/>
  <c r="X56" i="19"/>
  <c r="T56" i="19"/>
  <c r="S56" i="19"/>
  <c r="R56" i="19"/>
  <c r="Q56" i="19"/>
  <c r="X113" i="19"/>
  <c r="S113" i="19"/>
  <c r="R113" i="19"/>
  <c r="Q113" i="19"/>
  <c r="X12" i="2"/>
  <c r="V12" i="2"/>
  <c r="S12" i="2"/>
  <c r="R12" i="2"/>
  <c r="Q12" i="2"/>
  <c r="X65" i="19"/>
  <c r="W65" i="19"/>
  <c r="V65" i="19"/>
  <c r="T65" i="19"/>
  <c r="S65" i="19"/>
  <c r="R65" i="19"/>
  <c r="Q65" i="19"/>
  <c r="X30" i="19"/>
  <c r="W30" i="19"/>
  <c r="S30" i="19"/>
  <c r="R30" i="19"/>
  <c r="Q30" i="19"/>
  <c r="V30" i="19"/>
  <c r="AH56" i="19" l="1"/>
  <c r="AH113" i="19"/>
  <c r="AH12" i="2"/>
  <c r="AH65" i="19"/>
  <c r="AH30" i="19"/>
  <c r="X16" i="19"/>
  <c r="W16" i="19"/>
  <c r="S16" i="19"/>
  <c r="R16" i="19"/>
  <c r="Q16" i="19"/>
  <c r="X15" i="19"/>
  <c r="W15" i="19"/>
  <c r="S15" i="19"/>
  <c r="R15" i="19"/>
  <c r="Q15" i="19"/>
  <c r="V15" i="19"/>
  <c r="X52" i="2"/>
  <c r="V52" i="2"/>
  <c r="S52" i="2"/>
  <c r="R52" i="2"/>
  <c r="Q52" i="2"/>
  <c r="X50" i="2"/>
  <c r="V50" i="2"/>
  <c r="S50" i="2"/>
  <c r="R50" i="2"/>
  <c r="Q50" i="2"/>
  <c r="AH52" i="2" l="1"/>
  <c r="AH15" i="19"/>
  <c r="AH50" i="2"/>
  <c r="E95" i="2"/>
  <c r="S119" i="19" l="1"/>
  <c r="S117" i="19"/>
  <c r="S116" i="19"/>
  <c r="S114" i="19"/>
  <c r="S112" i="19"/>
  <c r="S111" i="19"/>
  <c r="S109" i="19"/>
  <c r="S108" i="19"/>
  <c r="S106" i="19"/>
  <c r="S104" i="19"/>
  <c r="S103" i="19"/>
  <c r="S101" i="19"/>
  <c r="S100" i="19"/>
  <c r="S99" i="19"/>
  <c r="S98" i="19"/>
  <c r="S93" i="19"/>
  <c r="S92" i="19"/>
  <c r="S91" i="19"/>
  <c r="S90" i="19"/>
  <c r="S89" i="19"/>
  <c r="S88" i="19"/>
  <c r="S87" i="19"/>
  <c r="S86" i="19"/>
  <c r="S84" i="19"/>
  <c r="S83" i="19"/>
  <c r="S81" i="19"/>
  <c r="S73" i="19"/>
  <c r="S72" i="19"/>
  <c r="S71" i="19"/>
  <c r="S64" i="19"/>
  <c r="S63" i="19"/>
  <c r="S61" i="19"/>
  <c r="S59" i="19"/>
  <c r="S55" i="19"/>
  <c r="S51" i="19"/>
  <c r="S50" i="19"/>
  <c r="S48" i="19"/>
  <c r="S46" i="19"/>
  <c r="S45" i="19"/>
  <c r="S43" i="19"/>
  <c r="S40" i="19"/>
  <c r="S38" i="19"/>
  <c r="S36" i="19"/>
  <c r="S35" i="19"/>
  <c r="S32" i="19"/>
  <c r="S29" i="19"/>
  <c r="S22" i="19"/>
  <c r="S18" i="19"/>
  <c r="S14" i="19"/>
  <c r="E95" i="19" l="1"/>
  <c r="X69" i="2" l="1"/>
  <c r="W69" i="2"/>
  <c r="V69" i="2"/>
  <c r="U69" i="2"/>
  <c r="T69" i="2"/>
  <c r="R69" i="2"/>
  <c r="Q69" i="2"/>
  <c r="W67" i="2"/>
  <c r="W64" i="2"/>
  <c r="W66" i="2"/>
  <c r="X67" i="2"/>
  <c r="V67" i="2"/>
  <c r="U67" i="2"/>
  <c r="T67" i="2"/>
  <c r="R67" i="2"/>
  <c r="Q67" i="2"/>
  <c r="W91" i="2"/>
  <c r="W93" i="2"/>
  <c r="W100" i="2"/>
  <c r="W99" i="2"/>
  <c r="W98" i="2"/>
  <c r="W97" i="2"/>
  <c r="V93" i="2"/>
  <c r="X93" i="2"/>
  <c r="U93" i="2"/>
  <c r="T93" i="2"/>
  <c r="S93" i="2"/>
  <c r="R93" i="2"/>
  <c r="Q93" i="2"/>
  <c r="AH67" i="2" l="1"/>
  <c r="AH69" i="2"/>
  <c r="AH93" i="2"/>
  <c r="E98" i="19" l="1"/>
  <c r="X98" i="19"/>
  <c r="W97" i="19"/>
  <c r="V97" i="19"/>
  <c r="S97" i="19"/>
  <c r="R97" i="19"/>
  <c r="Q97" i="19"/>
  <c r="W98" i="19"/>
  <c r="R98" i="19"/>
  <c r="Q98" i="19"/>
  <c r="X85" i="19"/>
  <c r="W85" i="19"/>
  <c r="V85" i="19"/>
  <c r="U85" i="19"/>
  <c r="S85" i="19"/>
  <c r="R85" i="19"/>
  <c r="Q85" i="19"/>
  <c r="X86" i="19"/>
  <c r="W86" i="19"/>
  <c r="V86" i="19"/>
  <c r="U86" i="19"/>
  <c r="R86" i="19"/>
  <c r="Q86" i="19"/>
  <c r="X83" i="19"/>
  <c r="W83" i="19"/>
  <c r="V83" i="19"/>
  <c r="U83" i="19"/>
  <c r="R83" i="19"/>
  <c r="Q83" i="19"/>
  <c r="X82" i="19"/>
  <c r="W82" i="19"/>
  <c r="V82" i="19"/>
  <c r="U82" i="19"/>
  <c r="S82" i="19"/>
  <c r="R82" i="19"/>
  <c r="Q82" i="19"/>
  <c r="X99" i="2"/>
  <c r="U99" i="2"/>
  <c r="T99" i="2"/>
  <c r="S99" i="2"/>
  <c r="R99" i="2"/>
  <c r="Q99" i="2"/>
  <c r="X98" i="2"/>
  <c r="U98" i="2"/>
  <c r="T98" i="2"/>
  <c r="S98" i="2"/>
  <c r="R98" i="2"/>
  <c r="Q98" i="2"/>
  <c r="X94" i="2"/>
  <c r="V94" i="2"/>
  <c r="U94" i="2"/>
  <c r="T94" i="2"/>
  <c r="S94" i="2"/>
  <c r="R94" i="2"/>
  <c r="Q94" i="2"/>
  <c r="X84" i="2"/>
  <c r="W84" i="2"/>
  <c r="V84" i="2"/>
  <c r="T84" i="2"/>
  <c r="S84" i="2"/>
  <c r="R84" i="2"/>
  <c r="Q84" i="2"/>
  <c r="X82" i="2"/>
  <c r="W82" i="2"/>
  <c r="V82" i="2"/>
  <c r="T82" i="2"/>
  <c r="S82" i="2"/>
  <c r="R82" i="2"/>
  <c r="Q82" i="2"/>
  <c r="X85" i="2"/>
  <c r="W85" i="2"/>
  <c r="V85" i="2"/>
  <c r="T85" i="2"/>
  <c r="S85" i="2"/>
  <c r="R85" i="2"/>
  <c r="Q85" i="2"/>
  <c r="X81" i="2"/>
  <c r="W81" i="2"/>
  <c r="V81" i="2"/>
  <c r="T81" i="2"/>
  <c r="S81" i="2"/>
  <c r="R81" i="2"/>
  <c r="Q81" i="2"/>
  <c r="X78" i="2"/>
  <c r="W78" i="2"/>
  <c r="V78" i="2"/>
  <c r="T78" i="2"/>
  <c r="S78" i="2"/>
  <c r="R78" i="2"/>
  <c r="Q78" i="2"/>
  <c r="X70" i="2"/>
  <c r="V70" i="2"/>
  <c r="U70" i="2"/>
  <c r="T70" i="2"/>
  <c r="R70" i="2"/>
  <c r="Q70" i="2"/>
  <c r="AH97" i="19" l="1"/>
  <c r="AH98" i="2"/>
  <c r="AH82" i="19"/>
  <c r="AH85" i="19"/>
  <c r="V98" i="19"/>
  <c r="AH98" i="19" s="1"/>
  <c r="AH83" i="19"/>
  <c r="AH86" i="19"/>
  <c r="AH99" i="2"/>
  <c r="AH84" i="2"/>
  <c r="AH94" i="2"/>
  <c r="AH85" i="2"/>
  <c r="AH82" i="2"/>
  <c r="AH81" i="2"/>
  <c r="AH78" i="2"/>
  <c r="AH70" i="2"/>
  <c r="X63" i="2" l="1"/>
  <c r="W63" i="2"/>
  <c r="S63" i="2"/>
  <c r="R63" i="2"/>
  <c r="Q63" i="2"/>
  <c r="X62" i="2"/>
  <c r="W62" i="2"/>
  <c r="S62" i="2"/>
  <c r="R62" i="2"/>
  <c r="Q62" i="2"/>
  <c r="AH63" i="2" l="1"/>
  <c r="AH62" i="2"/>
  <c r="W94" i="19"/>
  <c r="V94" i="19"/>
  <c r="S94" i="19"/>
  <c r="Q94" i="19"/>
  <c r="W93" i="19"/>
  <c r="V93" i="19"/>
  <c r="Q93" i="19"/>
  <c r="W74" i="19"/>
  <c r="V74" i="19"/>
  <c r="S74" i="19"/>
  <c r="R74" i="19"/>
  <c r="Q74" i="19"/>
  <c r="AH94" i="19" l="1"/>
  <c r="AH93" i="19"/>
  <c r="AH74" i="19"/>
  <c r="X11" i="2" l="1"/>
  <c r="V11" i="2"/>
  <c r="S11" i="2"/>
  <c r="R11" i="2"/>
  <c r="Q11" i="2"/>
  <c r="AH11" i="2" l="1"/>
  <c r="X105" i="19" l="1"/>
  <c r="S105" i="19"/>
  <c r="R105" i="19"/>
  <c r="Q105" i="19"/>
  <c r="X80" i="19"/>
  <c r="W80" i="19"/>
  <c r="V80" i="19"/>
  <c r="S80" i="19"/>
  <c r="R80" i="19"/>
  <c r="Q80" i="19"/>
  <c r="AH80" i="19" l="1"/>
  <c r="AH105" i="19"/>
  <c r="W110" i="19" l="1"/>
  <c r="S110" i="19"/>
  <c r="Q110" i="19"/>
  <c r="W103" i="19"/>
  <c r="S102" i="19"/>
  <c r="Q103" i="19"/>
  <c r="Q89" i="19"/>
  <c r="AH110" i="19" l="1"/>
  <c r="Q25" i="2"/>
  <c r="S25" i="2"/>
  <c r="V25" i="2"/>
  <c r="W25" i="2"/>
  <c r="AH25" i="2" l="1"/>
  <c r="X89" i="19" l="1"/>
  <c r="V89" i="19"/>
  <c r="U89" i="19"/>
  <c r="R89" i="19"/>
  <c r="X103" i="19"/>
  <c r="V103" i="19"/>
  <c r="U103" i="19"/>
  <c r="R103" i="19"/>
  <c r="AH103" i="19" l="1"/>
  <c r="AH89" i="19"/>
  <c r="X114" i="2"/>
  <c r="V114" i="2"/>
  <c r="S114" i="2"/>
  <c r="R114" i="2"/>
  <c r="Q114" i="2"/>
  <c r="AH114" i="2" l="1"/>
  <c r="X89" i="2"/>
  <c r="V89" i="2"/>
  <c r="U89" i="2"/>
  <c r="T89" i="2"/>
  <c r="S89" i="2"/>
  <c r="R89" i="2"/>
  <c r="Q89" i="2"/>
  <c r="AH89" i="2" l="1"/>
  <c r="E49" i="19" l="1"/>
  <c r="W44" i="19"/>
  <c r="V44" i="19"/>
  <c r="S44" i="19"/>
  <c r="Q44" i="19"/>
  <c r="E40" i="2"/>
  <c r="E37" i="2"/>
  <c r="AH44" i="19" l="1"/>
  <c r="AL3" i="19"/>
  <c r="W41" i="19" l="1"/>
  <c r="T41" i="19"/>
  <c r="S41" i="19"/>
  <c r="Q41" i="19"/>
  <c r="AH41" i="19" l="1"/>
  <c r="X118" i="19" l="1"/>
  <c r="S118" i="19"/>
  <c r="Q118" i="19"/>
  <c r="W78" i="19"/>
  <c r="V78" i="19"/>
  <c r="S78" i="19"/>
  <c r="R78" i="19"/>
  <c r="Q78" i="19"/>
  <c r="W73" i="19"/>
  <c r="V73" i="19"/>
  <c r="R73" i="19"/>
  <c r="Q73" i="19"/>
  <c r="X70" i="19"/>
  <c r="W70" i="19"/>
  <c r="S70" i="19"/>
  <c r="R70" i="19"/>
  <c r="Q70" i="19"/>
  <c r="W67" i="19"/>
  <c r="T67" i="19"/>
  <c r="Q67" i="19"/>
  <c r="X64" i="19"/>
  <c r="W64" i="19"/>
  <c r="V64" i="19"/>
  <c r="T64" i="19"/>
  <c r="R64" i="19"/>
  <c r="Q64" i="19"/>
  <c r="X62" i="19"/>
  <c r="S62" i="19"/>
  <c r="R62" i="19"/>
  <c r="Q62" i="19"/>
  <c r="X60" i="19"/>
  <c r="W60" i="19"/>
  <c r="S60" i="19"/>
  <c r="R60" i="19"/>
  <c r="Q60" i="19"/>
  <c r="X51" i="19"/>
  <c r="W51" i="19"/>
  <c r="V51" i="19"/>
  <c r="T51" i="19"/>
  <c r="R51" i="19"/>
  <c r="Q51" i="19"/>
  <c r="X49" i="19"/>
  <c r="S49" i="19"/>
  <c r="R49" i="19"/>
  <c r="Q49" i="19"/>
  <c r="X47" i="19"/>
  <c r="W47" i="19"/>
  <c r="S47" i="19"/>
  <c r="R47" i="19"/>
  <c r="Q47" i="19"/>
  <c r="X39" i="19"/>
  <c r="W39" i="19"/>
  <c r="S39" i="19"/>
  <c r="R39" i="19"/>
  <c r="Q39" i="19"/>
  <c r="X37" i="19"/>
  <c r="T37" i="19"/>
  <c r="S37" i="19"/>
  <c r="R37" i="19"/>
  <c r="Q37" i="19"/>
  <c r="AH118" i="19" l="1"/>
  <c r="AH67" i="19"/>
  <c r="AH37" i="19"/>
  <c r="AH47" i="19"/>
  <c r="AH49" i="19"/>
  <c r="AH51" i="19"/>
  <c r="AH62" i="19"/>
  <c r="AH64" i="19"/>
  <c r="AH70" i="19"/>
  <c r="AH78" i="19"/>
  <c r="AH73" i="19"/>
  <c r="AH60" i="19"/>
  <c r="AH39" i="19"/>
  <c r="X33" i="19"/>
  <c r="W33" i="19"/>
  <c r="S33" i="19"/>
  <c r="R33" i="19"/>
  <c r="Q33" i="19"/>
  <c r="U33" i="19"/>
  <c r="W27" i="19"/>
  <c r="S27" i="19"/>
  <c r="R27" i="19"/>
  <c r="Q27" i="19"/>
  <c r="X27" i="19"/>
  <c r="W29" i="19"/>
  <c r="R29" i="19"/>
  <c r="Q29" i="19"/>
  <c r="X29" i="19"/>
  <c r="X19" i="19"/>
  <c r="W19" i="19"/>
  <c r="S19" i="19"/>
  <c r="R19" i="19"/>
  <c r="Q19" i="19"/>
  <c r="U19" i="19"/>
  <c r="X14" i="19"/>
  <c r="W14" i="19"/>
  <c r="R14" i="19"/>
  <c r="Q14" i="19"/>
  <c r="W13" i="19"/>
  <c r="S13" i="19"/>
  <c r="R13" i="19"/>
  <c r="Q13" i="19"/>
  <c r="X13" i="19"/>
  <c r="X11" i="19"/>
  <c r="W11" i="19"/>
  <c r="T11" i="19"/>
  <c r="R11" i="19"/>
  <c r="Q11" i="19"/>
  <c r="U11" i="19"/>
  <c r="V14" i="19" l="1"/>
  <c r="AH14" i="19" s="1"/>
  <c r="V16" i="19"/>
  <c r="AH16" i="19" s="1"/>
  <c r="AH33" i="19"/>
  <c r="V27" i="19"/>
  <c r="AH27" i="19" s="1"/>
  <c r="V29" i="19"/>
  <c r="AH29" i="19" s="1"/>
  <c r="AH19" i="19"/>
  <c r="V13" i="19"/>
  <c r="AH13" i="19" s="1"/>
  <c r="S11" i="19"/>
  <c r="AH11" i="19" s="1"/>
  <c r="X91" i="2" l="1"/>
  <c r="V91" i="2"/>
  <c r="U91" i="2"/>
  <c r="T91" i="2"/>
  <c r="S91" i="2"/>
  <c r="R91" i="2"/>
  <c r="Q91" i="2"/>
  <c r="AH91" i="2" l="1"/>
  <c r="X115" i="2"/>
  <c r="V115" i="2"/>
  <c r="S115" i="2"/>
  <c r="R115" i="2"/>
  <c r="Q115" i="2"/>
  <c r="X106" i="2"/>
  <c r="V106" i="2"/>
  <c r="S106" i="2"/>
  <c r="R106" i="2"/>
  <c r="Q106" i="2"/>
  <c r="X107" i="2"/>
  <c r="V107" i="2"/>
  <c r="S107" i="2"/>
  <c r="R107" i="2"/>
  <c r="Q107" i="2"/>
  <c r="X105" i="2"/>
  <c r="U105" i="2"/>
  <c r="S105" i="2"/>
  <c r="R105" i="2"/>
  <c r="Q105" i="2"/>
  <c r="X103" i="2"/>
  <c r="V103" i="2"/>
  <c r="S103" i="2"/>
  <c r="R103" i="2"/>
  <c r="Q103" i="2"/>
  <c r="X77" i="2"/>
  <c r="W77" i="2"/>
  <c r="V77" i="2"/>
  <c r="T77" i="2"/>
  <c r="S77" i="2"/>
  <c r="R77" i="2"/>
  <c r="Q77" i="2"/>
  <c r="X64" i="2"/>
  <c r="V64" i="2"/>
  <c r="U64" i="2"/>
  <c r="T64" i="2"/>
  <c r="R64" i="2"/>
  <c r="Q64" i="2"/>
  <c r="X66" i="2"/>
  <c r="V66" i="2"/>
  <c r="U66" i="2"/>
  <c r="T66" i="2"/>
  <c r="R66" i="2"/>
  <c r="Q66" i="2"/>
  <c r="W54" i="2"/>
  <c r="V54" i="2"/>
  <c r="S54" i="2"/>
  <c r="Q54" i="2"/>
  <c r="X49" i="2"/>
  <c r="V49" i="2"/>
  <c r="S49" i="2"/>
  <c r="R49" i="2"/>
  <c r="Q49" i="2"/>
  <c r="X51" i="2"/>
  <c r="V51" i="2"/>
  <c r="S51" i="2"/>
  <c r="R51" i="2"/>
  <c r="Q51" i="2"/>
  <c r="X46" i="2"/>
  <c r="V46" i="2"/>
  <c r="S46" i="2"/>
  <c r="R46" i="2"/>
  <c r="Q46" i="2"/>
  <c r="X44" i="2"/>
  <c r="V44" i="2"/>
  <c r="T44" i="2"/>
  <c r="R44" i="2"/>
  <c r="Q44" i="2"/>
  <c r="V43" i="2"/>
  <c r="T43" i="2"/>
  <c r="R43" i="2"/>
  <c r="Q43" i="2"/>
  <c r="W40" i="2"/>
  <c r="V40" i="2"/>
  <c r="T40" i="2"/>
  <c r="Q40" i="2"/>
  <c r="W38" i="2"/>
  <c r="V38" i="2"/>
  <c r="S38" i="2"/>
  <c r="Q38" i="2"/>
  <c r="W37" i="2"/>
  <c r="V37" i="2"/>
  <c r="S37" i="2"/>
  <c r="Q37" i="2"/>
  <c r="X31" i="2"/>
  <c r="V31" i="2"/>
  <c r="S31" i="2"/>
  <c r="R31" i="2"/>
  <c r="Q31" i="2"/>
  <c r="X33" i="2"/>
  <c r="V33" i="2"/>
  <c r="S33" i="2"/>
  <c r="R33" i="2"/>
  <c r="Q33" i="2"/>
  <c r="X29" i="2"/>
  <c r="V29" i="2"/>
  <c r="S29" i="2"/>
  <c r="R29" i="2"/>
  <c r="Q29" i="2"/>
  <c r="X27" i="2"/>
  <c r="V27" i="2"/>
  <c r="T27" i="2"/>
  <c r="R27" i="2"/>
  <c r="Q27" i="2"/>
  <c r="W20" i="2"/>
  <c r="V20" i="2"/>
  <c r="S20" i="2"/>
  <c r="Q20" i="2"/>
  <c r="W21" i="2"/>
  <c r="V21" i="2"/>
  <c r="S21" i="2"/>
  <c r="Q21" i="2"/>
  <c r="V17" i="2"/>
  <c r="S17" i="2"/>
  <c r="R17" i="2"/>
  <c r="Q17" i="2"/>
  <c r="X17" i="2"/>
  <c r="X18" i="2"/>
  <c r="V18" i="2"/>
  <c r="S18" i="2"/>
  <c r="R18" i="2"/>
  <c r="Q18" i="2"/>
  <c r="W15" i="2"/>
  <c r="V15" i="2"/>
  <c r="S15" i="2"/>
  <c r="Q15" i="2"/>
  <c r="W14" i="2"/>
  <c r="V14" i="2"/>
  <c r="S14" i="2"/>
  <c r="Q14" i="2"/>
  <c r="AH27" i="2" l="1"/>
  <c r="AH33" i="2"/>
  <c r="AH115" i="2"/>
  <c r="AH106" i="2"/>
  <c r="AH107" i="2"/>
  <c r="AH103" i="2"/>
  <c r="AH105" i="2"/>
  <c r="AH17" i="2"/>
  <c r="AH43" i="2"/>
  <c r="AH46" i="2"/>
  <c r="AH40" i="2"/>
  <c r="AH44" i="2"/>
  <c r="AH51" i="2"/>
  <c r="AH66" i="2"/>
  <c r="AH77" i="2"/>
  <c r="AH64" i="2"/>
  <c r="AH54" i="2"/>
  <c r="AH49" i="2"/>
  <c r="AH37" i="2"/>
  <c r="AH38" i="2"/>
  <c r="AH31" i="2"/>
  <c r="AH29" i="2"/>
  <c r="AH21" i="2"/>
  <c r="AH20" i="2"/>
  <c r="AH18" i="2"/>
  <c r="AH15" i="2"/>
  <c r="AH14" i="2"/>
  <c r="AA138" i="19" l="1"/>
  <c r="AD138" i="19"/>
  <c r="AF138" i="19"/>
  <c r="AA120" i="2"/>
  <c r="AC120" i="2"/>
  <c r="AD120" i="2"/>
  <c r="AF120" i="2"/>
  <c r="AD139" i="19" l="1"/>
  <c r="AA139" i="19"/>
  <c r="AF139" i="19"/>
  <c r="X52" i="19" l="1"/>
  <c r="W52" i="19"/>
  <c r="V52" i="19"/>
  <c r="T52" i="19"/>
  <c r="S52" i="19"/>
  <c r="R52" i="19"/>
  <c r="Q52" i="19"/>
  <c r="X34" i="2"/>
  <c r="V34" i="2"/>
  <c r="S34" i="2"/>
  <c r="R34" i="2"/>
  <c r="Q34" i="2"/>
  <c r="AH52" i="19" l="1"/>
  <c r="AH34" i="2"/>
  <c r="Z136" i="19"/>
  <c r="Z137" i="19"/>
  <c r="V95" i="19"/>
  <c r="V76" i="19"/>
  <c r="V66" i="19"/>
  <c r="V53" i="19"/>
  <c r="V116" i="2"/>
  <c r="V108" i="2"/>
  <c r="V95" i="2"/>
  <c r="V73" i="2"/>
  <c r="V53" i="2"/>
  <c r="V36" i="2"/>
  <c r="U117" i="2" l="1"/>
  <c r="U113" i="2"/>
  <c r="U112" i="2"/>
  <c r="U109" i="2"/>
  <c r="U104" i="2"/>
  <c r="W119" i="2"/>
  <c r="W111" i="2"/>
  <c r="W102" i="2"/>
  <c r="W101" i="2"/>
  <c r="W88" i="2"/>
  <c r="W87" i="2"/>
  <c r="W86" i="2"/>
  <c r="W83" i="2"/>
  <c r="W61" i="2"/>
  <c r="W55" i="2"/>
  <c r="W41" i="2"/>
  <c r="W39" i="2"/>
  <c r="W26" i="2"/>
  <c r="W24" i="2"/>
  <c r="W23" i="2"/>
  <c r="W22" i="2"/>
  <c r="W16" i="2"/>
  <c r="W122" i="19"/>
  <c r="W121" i="19"/>
  <c r="W112" i="19"/>
  <c r="W104" i="19"/>
  <c r="W102" i="19"/>
  <c r="W101" i="19"/>
  <c r="W95" i="19"/>
  <c r="W91" i="19"/>
  <c r="W90" i="19"/>
  <c r="W88" i="19"/>
  <c r="W87" i="19"/>
  <c r="W84" i="19"/>
  <c r="W76" i="19"/>
  <c r="W71" i="19"/>
  <c r="W69" i="19"/>
  <c r="W66" i="19"/>
  <c r="W53" i="19"/>
  <c r="W46" i="19"/>
  <c r="W45" i="19"/>
  <c r="W43" i="19"/>
  <c r="W42" i="19"/>
  <c r="W36" i="19"/>
  <c r="W35" i="19"/>
  <c r="W25" i="19"/>
  <c r="W22" i="19"/>
  <c r="W12" i="19"/>
  <c r="R117" i="19"/>
  <c r="R116" i="19"/>
  <c r="R114" i="19"/>
  <c r="R111" i="19"/>
  <c r="R109" i="19"/>
  <c r="R108" i="19"/>
  <c r="R106" i="19"/>
  <c r="R100" i="19"/>
  <c r="R99" i="19"/>
  <c r="R92" i="19"/>
  <c r="R81" i="19"/>
  <c r="R72" i="19"/>
  <c r="R63" i="19"/>
  <c r="R61" i="19"/>
  <c r="R59" i="19"/>
  <c r="R55" i="19"/>
  <c r="R50" i="19"/>
  <c r="R48" i="19"/>
  <c r="R40" i="19"/>
  <c r="R38" i="19"/>
  <c r="R32" i="19"/>
  <c r="R31" i="19"/>
  <c r="R18" i="19"/>
  <c r="R17" i="19"/>
  <c r="X119" i="19"/>
  <c r="X117" i="19"/>
  <c r="X116" i="19"/>
  <c r="X114" i="19"/>
  <c r="X109" i="19"/>
  <c r="X108" i="19"/>
  <c r="X106" i="19"/>
  <c r="X100" i="19"/>
  <c r="X99" i="19"/>
  <c r="X92" i="19"/>
  <c r="X81" i="19"/>
  <c r="X72" i="19"/>
  <c r="X63" i="19"/>
  <c r="X61" i="19"/>
  <c r="X59" i="19"/>
  <c r="X50" i="19"/>
  <c r="X48" i="19"/>
  <c r="X40" i="19"/>
  <c r="X38" i="19"/>
  <c r="X118" i="2"/>
  <c r="X117" i="2"/>
  <c r="X116" i="2"/>
  <c r="X113" i="2"/>
  <c r="X112" i="2"/>
  <c r="X110" i="2"/>
  <c r="X109" i="2"/>
  <c r="X108" i="2"/>
  <c r="X104" i="2"/>
  <c r="X100" i="2"/>
  <c r="X95" i="2"/>
  <c r="X80" i="2"/>
  <c r="X76" i="2"/>
  <c r="X73" i="2"/>
  <c r="X53" i="2"/>
  <c r="X48" i="2"/>
  <c r="X45" i="2"/>
  <c r="X36" i="2"/>
  <c r="X30" i="2"/>
  <c r="X28" i="2"/>
  <c r="X13" i="2"/>
  <c r="R118" i="2"/>
  <c r="R117" i="2"/>
  <c r="R116" i="2"/>
  <c r="R113" i="2"/>
  <c r="R112" i="2"/>
  <c r="R110" i="2"/>
  <c r="R109" i="2"/>
  <c r="R108" i="2"/>
  <c r="R104" i="2"/>
  <c r="R100" i="2"/>
  <c r="R97" i="2"/>
  <c r="R95" i="2"/>
  <c r="R80" i="2"/>
  <c r="R76" i="2"/>
  <c r="R73" i="2"/>
  <c r="R53" i="2"/>
  <c r="R48" i="2"/>
  <c r="R45" i="2"/>
  <c r="R36" i="2"/>
  <c r="R30" i="2"/>
  <c r="R28" i="2"/>
  <c r="R19" i="2"/>
  <c r="R13" i="2"/>
  <c r="T117" i="2"/>
  <c r="T112" i="2"/>
  <c r="T109" i="2"/>
  <c r="T104" i="2"/>
  <c r="T95" i="2"/>
  <c r="T73" i="2"/>
  <c r="T45" i="2"/>
  <c r="T41" i="2"/>
  <c r="T28" i="2"/>
  <c r="T69" i="19"/>
  <c r="T55" i="19"/>
  <c r="T42" i="19"/>
  <c r="T38" i="19"/>
  <c r="T25" i="19"/>
  <c r="T12" i="19"/>
  <c r="S95" i="19"/>
  <c r="S76" i="19"/>
  <c r="S66" i="19"/>
  <c r="S53" i="19"/>
  <c r="S31" i="19"/>
  <c r="S17" i="19"/>
  <c r="S119" i="2"/>
  <c r="S118" i="2"/>
  <c r="S116" i="2"/>
  <c r="S113" i="2"/>
  <c r="S111" i="2"/>
  <c r="S110" i="2"/>
  <c r="S108" i="2"/>
  <c r="S102" i="2"/>
  <c r="S101" i="2"/>
  <c r="S100" i="2"/>
  <c r="S97" i="2"/>
  <c r="S88" i="2"/>
  <c r="S87" i="2"/>
  <c r="S86" i="2"/>
  <c r="S83" i="2"/>
  <c r="S80" i="2"/>
  <c r="S76" i="2"/>
  <c r="S61" i="2"/>
  <c r="S55" i="2"/>
  <c r="S53" i="2"/>
  <c r="S48" i="2"/>
  <c r="S39" i="2"/>
  <c r="S36" i="2"/>
  <c r="S30" i="2"/>
  <c r="S26" i="2"/>
  <c r="S24" i="2"/>
  <c r="S23" i="2"/>
  <c r="S22" i="2"/>
  <c r="S19" i="2"/>
  <c r="S16" i="2"/>
  <c r="S13" i="2"/>
  <c r="Q91" i="19"/>
  <c r="Q119" i="19"/>
  <c r="Q117" i="19"/>
  <c r="Q116" i="19"/>
  <c r="Q114" i="19"/>
  <c r="Q112" i="19"/>
  <c r="Q111" i="19"/>
  <c r="Q109" i="19"/>
  <c r="Q108" i="19"/>
  <c r="Q106" i="19"/>
  <c r="Q104" i="19"/>
  <c r="Q102" i="19"/>
  <c r="Q101" i="19"/>
  <c r="Q100" i="19"/>
  <c r="Q99" i="19"/>
  <c r="Q92" i="19"/>
  <c r="Q90" i="19"/>
  <c r="Q88" i="19"/>
  <c r="Q87" i="19"/>
  <c r="Q84" i="19"/>
  <c r="Q81" i="19"/>
  <c r="Q72" i="19"/>
  <c r="Q71" i="19"/>
  <c r="Q69" i="19"/>
  <c r="Q63" i="19"/>
  <c r="Q61" i="19"/>
  <c r="Q59" i="19"/>
  <c r="Q55" i="19"/>
  <c r="Q50" i="19"/>
  <c r="Q48" i="19"/>
  <c r="Q46" i="19"/>
  <c r="Q45" i="19"/>
  <c r="Q43" i="19"/>
  <c r="Q42" i="19"/>
  <c r="Q40" i="19"/>
  <c r="Q38" i="19"/>
  <c r="Q36" i="19"/>
  <c r="Q35" i="19"/>
  <c r="Q32" i="19"/>
  <c r="Q31" i="19"/>
  <c r="Q25" i="19"/>
  <c r="Q22" i="19"/>
  <c r="Q18" i="19"/>
  <c r="Q17" i="19"/>
  <c r="Q12" i="19"/>
  <c r="Q119" i="2"/>
  <c r="Q118" i="2"/>
  <c r="Q117" i="2"/>
  <c r="Q116" i="2"/>
  <c r="Q113" i="2"/>
  <c r="Q112" i="2"/>
  <c r="Q111" i="2"/>
  <c r="Q110" i="2"/>
  <c r="Q109" i="2"/>
  <c r="Q108" i="2"/>
  <c r="Q104" i="2"/>
  <c r="Q102" i="2"/>
  <c r="Q101" i="2"/>
  <c r="Q100" i="2"/>
  <c r="Q97" i="2"/>
  <c r="Q95" i="2"/>
  <c r="Q88" i="2"/>
  <c r="Q87" i="2"/>
  <c r="Q86" i="2"/>
  <c r="Q83" i="2"/>
  <c r="Q80" i="2"/>
  <c r="Q76" i="2"/>
  <c r="Q73" i="2"/>
  <c r="Q61" i="2"/>
  <c r="Q55" i="2"/>
  <c r="Q53" i="2"/>
  <c r="Q48" i="2"/>
  <c r="Q45" i="2"/>
  <c r="Q41" i="2"/>
  <c r="Q39" i="2"/>
  <c r="Q36" i="2"/>
  <c r="Q30" i="2"/>
  <c r="Q28" i="2"/>
  <c r="Q26" i="2"/>
  <c r="Q24" i="2"/>
  <c r="Q23" i="2"/>
  <c r="Q22" i="2"/>
  <c r="Q19" i="2"/>
  <c r="Q16" i="2"/>
  <c r="Q13" i="2"/>
  <c r="AH91" i="19" l="1"/>
  <c r="S104" i="2" l="1"/>
  <c r="X102" i="19"/>
  <c r="V102" i="19"/>
  <c r="U102" i="19"/>
  <c r="R102" i="19"/>
  <c r="X101" i="19"/>
  <c r="V101" i="19"/>
  <c r="U101" i="19"/>
  <c r="R101" i="19"/>
  <c r="X88" i="19"/>
  <c r="V88" i="19"/>
  <c r="U88" i="19"/>
  <c r="R88" i="19"/>
  <c r="R87" i="19"/>
  <c r="U87" i="19"/>
  <c r="V87" i="19"/>
  <c r="X87" i="19"/>
  <c r="V92" i="19"/>
  <c r="V72" i="19"/>
  <c r="V81" i="19"/>
  <c r="V84" i="19"/>
  <c r="R76" i="19"/>
  <c r="R84" i="19"/>
  <c r="T97" i="2"/>
  <c r="T100" i="2"/>
  <c r="X88" i="2"/>
  <c r="V88" i="2"/>
  <c r="T88" i="2"/>
  <c r="R88" i="2"/>
  <c r="X87" i="2"/>
  <c r="T87" i="2"/>
  <c r="R87" i="2"/>
  <c r="V87" i="2"/>
  <c r="W80" i="2"/>
  <c r="T76" i="2"/>
  <c r="T80" i="2"/>
  <c r="T83" i="2"/>
  <c r="T86" i="2"/>
  <c r="V76" i="2"/>
  <c r="V46" i="19"/>
  <c r="V45" i="19"/>
  <c r="V43" i="19"/>
  <c r="V24" i="2"/>
  <c r="V26" i="2"/>
  <c r="AH101" i="19" l="1"/>
  <c r="AH102" i="19"/>
  <c r="AH88" i="19"/>
  <c r="AH87" i="19"/>
  <c r="AH88" i="2"/>
  <c r="AH87" i="2"/>
  <c r="AH46" i="19"/>
  <c r="AH45" i="19"/>
  <c r="AH43" i="19"/>
  <c r="AH24" i="2"/>
  <c r="AH26" i="2"/>
  <c r="D65" i="17"/>
  <c r="D62" i="17"/>
  <c r="D57" i="17"/>
  <c r="F64" i="17"/>
  <c r="F63" i="17"/>
  <c r="F61" i="17"/>
  <c r="F60" i="17"/>
  <c r="F59" i="17"/>
  <c r="D26" i="17"/>
  <c r="D66" i="17" l="1"/>
  <c r="X112" i="19" l="1"/>
  <c r="R112" i="19"/>
  <c r="AH112" i="19" l="1"/>
  <c r="Z133" i="19" l="1"/>
  <c r="AH133" i="19" s="1"/>
  <c r="W100" i="19" l="1"/>
  <c r="W81" i="19"/>
  <c r="U35" i="19" l="1"/>
  <c r="U36" i="19"/>
  <c r="X32" i="19"/>
  <c r="U25" i="19"/>
  <c r="U22" i="19"/>
  <c r="X18" i="19"/>
  <c r="U12" i="19"/>
  <c r="V80" i="2"/>
  <c r="V17" i="19" l="1"/>
  <c r="X17" i="19"/>
  <c r="V31" i="19"/>
  <c r="X31" i="19"/>
  <c r="X19" i="2"/>
  <c r="Y120" i="2" l="1"/>
  <c r="D64" i="17" l="1"/>
  <c r="D53" i="17"/>
  <c r="D50" i="17"/>
  <c r="D48" i="17"/>
  <c r="V23" i="2" l="1"/>
  <c r="AH23" i="2" l="1"/>
  <c r="U76" i="2" l="1"/>
  <c r="V45" i="2"/>
  <c r="V16" i="2"/>
  <c r="X71" i="19"/>
  <c r="R71" i="19"/>
  <c r="AH76" i="2" l="1"/>
  <c r="AH45" i="2"/>
  <c r="AH16" i="2"/>
  <c r="AH71" i="19"/>
  <c r="AH100" i="19" l="1"/>
  <c r="AH38" i="19" l="1"/>
  <c r="V13" i="2" l="1"/>
  <c r="V28" i="2"/>
  <c r="AH13" i="2" l="1"/>
  <c r="AH119" i="19"/>
  <c r="AH28" i="2"/>
  <c r="V22" i="2" l="1"/>
  <c r="AH22" i="2" l="1"/>
  <c r="D35" i="17" l="1"/>
  <c r="D22" i="17"/>
  <c r="AH106" i="19" l="1"/>
  <c r="AH114" i="19"/>
  <c r="AB138" i="19"/>
  <c r="AG138" i="19"/>
  <c r="Y137" i="19"/>
  <c r="Y136" i="19"/>
  <c r="Z135" i="19"/>
  <c r="AE123" i="19"/>
  <c r="AH123" i="19" s="1"/>
  <c r="AC122" i="19"/>
  <c r="AC121" i="19"/>
  <c r="W116" i="19"/>
  <c r="X104" i="19"/>
  <c r="R104" i="19"/>
  <c r="W111" i="19"/>
  <c r="Q95" i="19"/>
  <c r="W99" i="19"/>
  <c r="V99" i="19"/>
  <c r="W92" i="19"/>
  <c r="X84" i="19"/>
  <c r="U84" i="19"/>
  <c r="U138" i="19" s="1"/>
  <c r="Q76" i="19"/>
  <c r="W72" i="19"/>
  <c r="X66" i="19"/>
  <c r="T66" i="19"/>
  <c r="R66" i="19"/>
  <c r="Q66" i="19"/>
  <c r="W61" i="19"/>
  <c r="W59" i="19"/>
  <c r="S42" i="19"/>
  <c r="X53" i="19"/>
  <c r="T53" i="19"/>
  <c r="R53" i="19"/>
  <c r="Q53" i="19"/>
  <c r="W48" i="19"/>
  <c r="W40" i="19"/>
  <c r="X36" i="19"/>
  <c r="R36" i="19"/>
  <c r="X35" i="19"/>
  <c r="R35" i="19"/>
  <c r="W32" i="19"/>
  <c r="W31" i="19"/>
  <c r="X25" i="19"/>
  <c r="S25" i="19"/>
  <c r="R25" i="19"/>
  <c r="X22" i="19"/>
  <c r="R22" i="19"/>
  <c r="W18" i="19"/>
  <c r="W17" i="19"/>
  <c r="X12" i="19"/>
  <c r="S12" i="19"/>
  <c r="R12" i="19"/>
  <c r="Y138" i="19" l="1"/>
  <c r="Y139" i="19" s="1"/>
  <c r="S138" i="19"/>
  <c r="V138" i="19"/>
  <c r="Q138" i="19"/>
  <c r="W138" i="19"/>
  <c r="T138" i="19"/>
  <c r="AE138" i="19"/>
  <c r="AC138" i="19"/>
  <c r="AC139" i="19" s="1"/>
  <c r="AH135" i="19"/>
  <c r="Z138" i="19"/>
  <c r="R138" i="19"/>
  <c r="X138" i="19"/>
  <c r="AH59" i="19"/>
  <c r="AH63" i="19"/>
  <c r="AH76" i="19"/>
  <c r="AH92" i="19"/>
  <c r="AH99" i="19"/>
  <c r="AH109" i="19"/>
  <c r="AH116" i="19"/>
  <c r="AH121" i="19"/>
  <c r="AH17" i="19"/>
  <c r="AH25" i="19"/>
  <c r="AH31" i="19"/>
  <c r="AH32" i="19"/>
  <c r="AH40" i="19"/>
  <c r="AH48" i="19"/>
  <c r="AH42" i="19"/>
  <c r="AH12" i="19"/>
  <c r="AH18" i="19"/>
  <c r="AH22" i="19"/>
  <c r="AH35" i="19"/>
  <c r="AH36" i="19"/>
  <c r="AH50" i="19"/>
  <c r="AH53" i="19"/>
  <c r="AH55" i="19"/>
  <c r="AH61" i="19"/>
  <c r="AH66" i="19"/>
  <c r="AH69" i="19"/>
  <c r="AH72" i="19"/>
  <c r="AH81" i="19"/>
  <c r="AH95" i="19"/>
  <c r="AH90" i="19"/>
  <c r="AH111" i="19"/>
  <c r="AH104" i="19"/>
  <c r="AH117" i="19"/>
  <c r="AH136" i="19"/>
  <c r="AH137" i="19"/>
  <c r="AH84" i="19"/>
  <c r="AH108" i="19"/>
  <c r="AH122" i="19"/>
  <c r="AH138" i="19" l="1"/>
  <c r="AJ138" i="19"/>
  <c r="X83" i="2" l="1"/>
  <c r="V83" i="2"/>
  <c r="R83" i="2"/>
  <c r="X101" i="2"/>
  <c r="V101" i="2"/>
  <c r="R101" i="2"/>
  <c r="AH101" i="2" l="1"/>
  <c r="AH83" i="2"/>
  <c r="AH108" i="2" l="1"/>
  <c r="V48" i="2"/>
  <c r="AH48" i="2" l="1"/>
  <c r="V111" i="2"/>
  <c r="AH111" i="2" l="1"/>
  <c r="X102" i="2" l="1"/>
  <c r="V102" i="2"/>
  <c r="R102" i="2"/>
  <c r="U100" i="2"/>
  <c r="U73" i="2"/>
  <c r="V55" i="2"/>
  <c r="V41" i="2"/>
  <c r="V39" i="2"/>
  <c r="V30" i="2"/>
  <c r="V19" i="2"/>
  <c r="AH19" i="2" l="1"/>
  <c r="AH36" i="2"/>
  <c r="AH80" i="2"/>
  <c r="AH100" i="2"/>
  <c r="AH30" i="2"/>
  <c r="AH39" i="2"/>
  <c r="AH41" i="2"/>
  <c r="AH53" i="2"/>
  <c r="AH102" i="2"/>
  <c r="AH73" i="2"/>
  <c r="AH55" i="2"/>
  <c r="U95" i="2" l="1"/>
  <c r="U120" i="2" s="1"/>
  <c r="U139" i="19" s="1"/>
  <c r="R86" i="2" l="1"/>
  <c r="X86" i="2"/>
  <c r="X120" i="2" s="1"/>
  <c r="X139" i="19" s="1"/>
  <c r="S95" i="2"/>
  <c r="S120" i="2" s="1"/>
  <c r="S139" i="19" s="1"/>
  <c r="W120" i="2" l="1"/>
  <c r="W139" i="19" s="1"/>
  <c r="T120" i="2" l="1"/>
  <c r="T139" i="19" s="1"/>
  <c r="AB120" i="2" l="1"/>
  <c r="AB139" i="19" s="1"/>
  <c r="D40" i="17" l="1"/>
  <c r="D39" i="17"/>
  <c r="D47" i="17" l="1"/>
  <c r="AG120" i="2" l="1"/>
  <c r="AG139" i="19" s="1"/>
  <c r="Z120" i="2"/>
  <c r="Z139" i="19" s="1"/>
  <c r="R120" i="2" l="1"/>
  <c r="R139" i="19" s="1"/>
  <c r="V118" i="2" l="1"/>
  <c r="V119" i="2"/>
  <c r="V110" i="2"/>
  <c r="V97" i="2"/>
  <c r="V86" i="2"/>
  <c r="V61" i="2"/>
  <c r="AE120" i="2" l="1"/>
  <c r="AE139" i="19" s="1"/>
  <c r="V120" i="2" l="1"/>
  <c r="V139" i="19" s="1"/>
  <c r="AH61" i="2"/>
  <c r="Q120" i="2" l="1"/>
  <c r="Q139" i="19" s="1"/>
  <c r="AH86" i="2" l="1"/>
  <c r="AH95" i="2"/>
  <c r="AH97" i="2"/>
  <c r="AH104" i="2"/>
  <c r="AH109" i="2"/>
  <c r="AH110" i="2"/>
  <c r="AH112" i="2"/>
  <c r="AH116" i="2"/>
  <c r="AH113" i="2"/>
  <c r="AH117" i="2"/>
  <c r="AH118" i="2"/>
  <c r="AH119" i="2"/>
  <c r="AH120" i="2" l="1"/>
  <c r="AH139" i="19" s="1"/>
  <c r="AH146" i="19" s="1"/>
  <c r="AJ139" i="19"/>
  <c r="AH142" i="19" l="1"/>
  <c r="AH141" i="19"/>
  <c r="AJ147" i="19"/>
  <c r="AJ144" i="19"/>
</calcChain>
</file>

<file path=xl/sharedStrings.xml><?xml version="1.0" encoding="utf-8"?>
<sst xmlns="http://schemas.openxmlformats.org/spreadsheetml/2006/main" count="1028" uniqueCount="266">
  <si>
    <t>"ЗАТВЕРДЖУЮ"</t>
  </si>
  <si>
    <t>Форма № У-4.01 розд. 2.1</t>
  </si>
  <si>
    <t>Проректор (декан)________________</t>
  </si>
  <si>
    <t xml:space="preserve">          (прізвище, ініціали)</t>
  </si>
  <si>
    <t>ПЛАН НАВЧАЛЬНОГО НАВАНТАЖЕННЯ НАУКОВО-ПЕДАГОГІЧНИХ ПРАЦІВНИКІВ НА 2020/2021 НАВЧАЛЬНИЙ РІК</t>
  </si>
  <si>
    <t>"_____" _________________ 2017 р.</t>
  </si>
  <si>
    <r>
      <t xml:space="preserve">Кафедра   </t>
    </r>
    <r>
      <rPr>
        <b/>
        <sz val="12"/>
        <rFont val="Times New Roman"/>
        <family val="1"/>
        <charset val="204"/>
      </rPr>
      <t>Програмної інженерії та інформаційних технологій управління</t>
    </r>
  </si>
  <si>
    <t>Факультет   Комп'ютерних наук і програмної іженерії</t>
  </si>
  <si>
    <t>ОСІННІЙ</t>
  </si>
  <si>
    <t>№ п/п</t>
  </si>
  <si>
    <t>Назва навчальних предметів і навчальних доручень</t>
  </si>
  <si>
    <t>Спеціальність</t>
  </si>
  <si>
    <t>Курс</t>
  </si>
  <si>
    <t>Кількість студентів</t>
  </si>
  <si>
    <t>Шифр груп</t>
  </si>
  <si>
    <t>Кількість потоків</t>
  </si>
  <si>
    <t>Кількість підгруп для лаб та практ робіт</t>
  </si>
  <si>
    <t>Передбачено робоч. навчальним планом</t>
  </si>
  <si>
    <t>Розрахунок годин</t>
  </si>
  <si>
    <t>Лекції</t>
  </si>
  <si>
    <t>Лабораторні роботи</t>
  </si>
  <si>
    <t>Практ. заняття, семінари</t>
  </si>
  <si>
    <t>Інші форми</t>
  </si>
  <si>
    <t>Курсові проекти (роботи)</t>
  </si>
  <si>
    <t>Завдання</t>
  </si>
  <si>
    <t>Заліки</t>
  </si>
  <si>
    <t>Екзамени</t>
  </si>
  <si>
    <t>Консультації</t>
  </si>
  <si>
    <t>Лабораторні заняття</t>
  </si>
  <si>
    <t>Практичні заняття</t>
  </si>
  <si>
    <t>Перевірка індивідуальних завдань</t>
  </si>
  <si>
    <t>Курсові проекти</t>
  </si>
  <si>
    <t>Дипломні проекти</t>
  </si>
  <si>
    <t>ДЕК</t>
  </si>
  <si>
    <t>Керівництво НДРС</t>
  </si>
  <si>
    <t>Керівництво аспірантами</t>
  </si>
  <si>
    <t>Керівництво практикою</t>
  </si>
  <si>
    <t>Відвідування занять</t>
  </si>
  <si>
    <t>Інші види</t>
  </si>
  <si>
    <t>Погодинна оплата</t>
  </si>
  <si>
    <t>Усього</t>
  </si>
  <si>
    <t>Примітки</t>
  </si>
  <si>
    <t>Викладач</t>
  </si>
  <si>
    <t>Ісп</t>
  </si>
  <si>
    <t>Залік</t>
  </si>
  <si>
    <t>КН-720</t>
  </si>
  <si>
    <t>Основи програмування (частина 1)</t>
  </si>
  <si>
    <t>КН-220абв</t>
  </si>
  <si>
    <t>КН-220а</t>
  </si>
  <si>
    <t>КН-220бв</t>
  </si>
  <si>
    <t>Основи інженерії програмного забезпечення</t>
  </si>
  <si>
    <t>КН-220ае</t>
  </si>
  <si>
    <t>КН-220іб.е, КН-220ів.е</t>
  </si>
  <si>
    <t>Основи веб-розробки (частина 1) (дисципліна вибору 01)</t>
  </si>
  <si>
    <t>КН-419б</t>
  </si>
  <si>
    <t>Об'єктно-орієнтоване програмування (частина 1)</t>
  </si>
  <si>
    <t>КР</t>
  </si>
  <si>
    <t>Основи комп'ютерних мереж</t>
  </si>
  <si>
    <t>Бази даних (частина 1)</t>
  </si>
  <si>
    <t>Кошель Я.В.</t>
  </si>
  <si>
    <t>КН-219а</t>
  </si>
  <si>
    <t>Основи програмування Python (дисципліна вибору 02)</t>
  </si>
  <si>
    <t>КН-219б, КН-219іб, КН-220с</t>
  </si>
  <si>
    <t>Java та Kotlin для мобільної розробки (дисципліна вибору 04)</t>
  </si>
  <si>
    <t>КН-219в</t>
  </si>
  <si>
    <t>Основи теорії ймовірності</t>
  </si>
  <si>
    <t>КН-219абв, КН-219іб, КН-220с</t>
  </si>
  <si>
    <t>КН-219аб, КН-219іб, КН-220с</t>
  </si>
  <si>
    <t>Комп'ютерна математика (частина 2)</t>
  </si>
  <si>
    <t>КН-219ае, КН-220се, КН-219іа.е</t>
  </si>
  <si>
    <t>КН-219ае, КН-220се, КН-219іа.е, КН-219іб.е</t>
  </si>
  <si>
    <t>КН-219ае, КН-220се</t>
  </si>
  <si>
    <t>КН-219ае, КН-220се, КН-219іа.е, КН-219іб.е, КН-219ів.е</t>
  </si>
  <si>
    <t>КН-219іа.е, КН-219іб.е</t>
  </si>
  <si>
    <t>КН-219ів.е</t>
  </si>
  <si>
    <t>Якість і тестування програмного забезпечення</t>
  </si>
  <si>
    <t>Поглиблений курс програмування Python (дисципліна вибору 02)</t>
  </si>
  <si>
    <t>Фреймворки Python (дисципліна вибору 02)</t>
  </si>
  <si>
    <t>КН-418</t>
  </si>
  <si>
    <t>КН-718</t>
  </si>
  <si>
    <t>Комп'ютерна математика (частина 3)</t>
  </si>
  <si>
    <t>КН-218абв, КН-218ів</t>
  </si>
  <si>
    <t>КН-218а</t>
  </si>
  <si>
    <t>КН-218бв, КН-218ів</t>
  </si>
  <si>
    <t>Практичний семінар з математичних методів в інженерії програмного забезпечення</t>
  </si>
  <si>
    <t>КН-218б</t>
  </si>
  <si>
    <t>КН-218в, КН-218ів</t>
  </si>
  <si>
    <t>Архітектура та проектування програмного забезпечення (частина 1)</t>
  </si>
  <si>
    <t>Поглиблений курс програмування  Java (Частина 1) (дисципліна вибору 01)</t>
  </si>
  <si>
    <t>КН-218аб</t>
  </si>
  <si>
    <t>Розробка Web-додатків на основі Java  (дисципліна вибору 01)</t>
  </si>
  <si>
    <t>КН-218г.е, КН-218іа.е,  КН-218іб.е</t>
  </si>
  <si>
    <t>КН-218г.е</t>
  </si>
  <si>
    <t>КН-218іа.е,  КН-218іб.е</t>
  </si>
  <si>
    <t xml:space="preserve">Практичний семінар з математичних методів в інженерії програмного забезпечення </t>
  </si>
  <si>
    <t>КН-218г.е,  КН-218іб.е</t>
  </si>
  <si>
    <t>КН-218іа.е</t>
  </si>
  <si>
    <t>Р</t>
  </si>
  <si>
    <t>Теорія прийняття рішень</t>
  </si>
  <si>
    <t>курсові</t>
  </si>
  <si>
    <t>Моделі і методи м'яких обчислень</t>
  </si>
  <si>
    <t>Методи обробки емпіричної інформації</t>
  </si>
  <si>
    <t>КН-217абв, КН-217іа</t>
  </si>
  <si>
    <t>Моделювання та аналіз програмного забезпечення</t>
  </si>
  <si>
    <t>Основи моделювання систем</t>
  </si>
  <si>
    <t>Науково-практичний семінар "Штучний інтелект" (ДВВ 3)</t>
  </si>
  <si>
    <t>КН-217г, КН-217іг.е</t>
  </si>
  <si>
    <t>КН-М720</t>
  </si>
  <si>
    <t>КН-Н219</t>
  </si>
  <si>
    <t>КН-Н219е</t>
  </si>
  <si>
    <t>КН-М419</t>
  </si>
  <si>
    <t>КН-Н719</t>
  </si>
  <si>
    <t>Усього за семестр</t>
  </si>
  <si>
    <t>Зав. кафедрою __________________ (М.Д. Годлевський)</t>
  </si>
  <si>
    <t>(підпис)</t>
  </si>
  <si>
    <t>(прізвище, ініціали)</t>
  </si>
  <si>
    <t xml:space="preserve">          (підпис)</t>
  </si>
  <si>
    <t>ВЕСНЯНИЙ</t>
  </si>
  <si>
    <t>Кількість підгруп для лаб.та практ. робіт</t>
  </si>
  <si>
    <t>Комп'ютерна математика (частина 1)</t>
  </si>
  <si>
    <t>Основи програмування (частина 2)</t>
  </si>
  <si>
    <t>Основи архітектури програмних систем</t>
  </si>
  <si>
    <t>Основи теорії алгоритмів</t>
  </si>
  <si>
    <t>Основи функціонування операційних систем</t>
  </si>
  <si>
    <t>КН-220аб</t>
  </si>
  <si>
    <t>КН-220в</t>
  </si>
  <si>
    <t>КН-220ае, КН-220іа.е, КН-220іб.е, КН-220ів.е,  КН-420іа.е, КН-219diа.е, КН-419di.e</t>
  </si>
  <si>
    <t>Чисельні методи</t>
  </si>
  <si>
    <t>Об'єктно-орієнтоване програмування (частина 2)</t>
  </si>
  <si>
    <t>Бази даних (Частина 2)</t>
  </si>
  <si>
    <t>Практичний семінар з проектування баз даних</t>
  </si>
  <si>
    <t>Основи веб-розробки (частина 2) (дисципліна вибору 01)</t>
  </si>
  <si>
    <t>Основи теорії математичної статистики</t>
  </si>
  <si>
    <t>Дослідження операцій</t>
  </si>
  <si>
    <t>Обробка даних  Python (дисциплина вибору 02)</t>
  </si>
  <si>
    <t>Архітектура, дизайн та патерни Android (дисципліна вибору 04)</t>
  </si>
  <si>
    <t>Грін-комп'ютінг</t>
  </si>
  <si>
    <t>Практичний семінар з проектування програмного забезпечення</t>
  </si>
  <si>
    <t>КП</t>
  </si>
  <si>
    <t>Вступ до нейронних мереж (дисципліна вибору 02)</t>
  </si>
  <si>
    <t>Інтелектуальний аналіз даних (дисципліна вибору 02)</t>
  </si>
  <si>
    <t>Основи безпеки програм та даних</t>
  </si>
  <si>
    <t>Основи теорії м'яких обчислень</t>
  </si>
  <si>
    <t>Архітектура та проектування програмного забезпечення (частина 2)</t>
  </si>
  <si>
    <t>Поглиблений курс програмування  Java (Частина 2) (дисципліна вибору 01)</t>
  </si>
  <si>
    <t>Розробка додатків на основі фреймворку Spring (дисципліна вибору 01)</t>
  </si>
  <si>
    <t>КН-218г.е, КН-218іб.е</t>
  </si>
  <si>
    <t>Економіка виробництва програмного забезпечення</t>
  </si>
  <si>
    <t>Якість програмного забезпечення</t>
  </si>
  <si>
    <t>Основи управління проектами програмної інженерії</t>
  </si>
  <si>
    <t>Знання-орієнтовані моделі та технології розробки програмного забезпечення</t>
  </si>
  <si>
    <t>Переддипломна практика</t>
  </si>
  <si>
    <t>Консультації з економічної частини бакалаврської роботи</t>
  </si>
  <si>
    <t>КН-217абв, КН-217іа, КН-217г, КН-217іг.е</t>
  </si>
  <si>
    <t>Внутр. рецензування</t>
  </si>
  <si>
    <t>Випускна бакалаврська робота</t>
  </si>
  <si>
    <t>Разом за рік</t>
  </si>
  <si>
    <t>При нагрузке 600 часов нужно ставок:</t>
  </si>
  <si>
    <t>2020/2021 навч.рік</t>
  </si>
  <si>
    <t>КУРС</t>
  </si>
  <si>
    <t>группа</t>
  </si>
  <si>
    <t>количество студентов</t>
  </si>
  <si>
    <t xml:space="preserve"> </t>
  </si>
  <si>
    <t>КН-220б</t>
  </si>
  <si>
    <t>КН-220іа.е</t>
  </si>
  <si>
    <t>КН-220іб.е</t>
  </si>
  <si>
    <t>КН-220ів.е</t>
  </si>
  <si>
    <t>КН-219dіa.е</t>
  </si>
  <si>
    <t>КН-419dі.е</t>
  </si>
  <si>
    <t>КН-420а</t>
  </si>
  <si>
    <t>КН-420б</t>
  </si>
  <si>
    <t>КН-420іа.е</t>
  </si>
  <si>
    <t>КН-219б</t>
  </si>
  <si>
    <t>КН-219іб</t>
  </si>
  <si>
    <t>КН-220с</t>
  </si>
  <si>
    <t>КН-220се</t>
  </si>
  <si>
    <t>КН-219ае</t>
  </si>
  <si>
    <t>КН-219іа.е</t>
  </si>
  <si>
    <t>КН-219іб.е</t>
  </si>
  <si>
    <t>КН-419а</t>
  </si>
  <si>
    <t>КН-420с</t>
  </si>
  <si>
    <t>КН-719</t>
  </si>
  <si>
    <t>КН-720с</t>
  </si>
  <si>
    <t>КН-218в</t>
  </si>
  <si>
    <t>КН-218ві</t>
  </si>
  <si>
    <t>КН-218г.e</t>
  </si>
  <si>
    <t>КН-218іб.е</t>
  </si>
  <si>
    <t>КН-417а</t>
  </si>
  <si>
    <t>КН-417б</t>
  </si>
  <si>
    <t>КН-217а</t>
  </si>
  <si>
    <t>КН-217аі</t>
  </si>
  <si>
    <t>КН-217б</t>
  </si>
  <si>
    <t>КН-217в</t>
  </si>
  <si>
    <t>КН-217г</t>
  </si>
  <si>
    <t>КН-217іг.е</t>
  </si>
  <si>
    <t>КН-М220</t>
  </si>
  <si>
    <t>КН-Н220</t>
  </si>
  <si>
    <t>КН-М220е</t>
  </si>
  <si>
    <t>-</t>
  </si>
  <si>
    <t>КН-М220ів.е</t>
  </si>
  <si>
    <t>КН-Н220е</t>
  </si>
  <si>
    <t>КН-Н720</t>
  </si>
  <si>
    <t>КН-М420</t>
  </si>
  <si>
    <t>КН-Н420</t>
  </si>
  <si>
    <t>КН-М219</t>
  </si>
  <si>
    <t>проф</t>
  </si>
  <si>
    <t>КН-М219е</t>
  </si>
  <si>
    <t>КН-М219іа.е</t>
  </si>
  <si>
    <t>КН-М719</t>
  </si>
  <si>
    <t>наук</t>
  </si>
  <si>
    <t>ИТОГО</t>
  </si>
  <si>
    <t>КН-220ае, КН-220іа.е, КН-220іб.е, КН-220ів.е</t>
  </si>
  <si>
    <t>КН-220ае, КН-220іа.е</t>
  </si>
  <si>
    <t>КН-220іа.е, КН-220іб.е, КН-220ів.е</t>
  </si>
  <si>
    <t>КН-217абв</t>
  </si>
  <si>
    <t>КН-219іб.е, КН-219ів.е</t>
  </si>
  <si>
    <t>КН-219іа.е, КН-219іб.е, КН-219ів.е</t>
  </si>
  <si>
    <t>Викладач 1</t>
  </si>
  <si>
    <t>Викладач 2</t>
  </si>
  <si>
    <t>Викладач 3</t>
  </si>
  <si>
    <t>Викладач 4</t>
  </si>
  <si>
    <t>Викладач 5</t>
  </si>
  <si>
    <t>Викладач 6</t>
  </si>
  <si>
    <t>Викладач 7</t>
  </si>
  <si>
    <t>Викладач 9</t>
  </si>
  <si>
    <t>Викладач 10</t>
  </si>
  <si>
    <t>Викладач 11</t>
  </si>
  <si>
    <t>Викладач 12</t>
  </si>
  <si>
    <t>Викладач 13</t>
  </si>
  <si>
    <t>Викладач 14</t>
  </si>
  <si>
    <t>Викладач 15</t>
  </si>
  <si>
    <t>Викладач 16</t>
  </si>
  <si>
    <t>Викладач 17</t>
  </si>
  <si>
    <t>Викладач 18</t>
  </si>
  <si>
    <t>Викладач 19</t>
  </si>
  <si>
    <t>Викладач 20</t>
  </si>
  <si>
    <t>Викладач 21</t>
  </si>
  <si>
    <t>Викладач 22</t>
  </si>
  <si>
    <t>Викладач 23</t>
  </si>
  <si>
    <t>Викладач 24</t>
  </si>
  <si>
    <t>Викладач 25</t>
  </si>
  <si>
    <t>Викладач 26</t>
  </si>
  <si>
    <t>Викладач 27</t>
  </si>
  <si>
    <t>Викладач 28</t>
  </si>
  <si>
    <t>Викладач 29</t>
  </si>
  <si>
    <t>Викладач 30</t>
  </si>
  <si>
    <t>Викладач 31</t>
  </si>
  <si>
    <t>Викладач 32</t>
  </si>
  <si>
    <t>Викладач 33</t>
  </si>
  <si>
    <t>Викладач 34</t>
  </si>
  <si>
    <t>Викладач 35</t>
  </si>
  <si>
    <t>Викладач 36</t>
  </si>
  <si>
    <t>Викладач 37</t>
  </si>
  <si>
    <t>Викладач 38</t>
  </si>
  <si>
    <t>Викладач 39</t>
  </si>
  <si>
    <t>Викладач 40</t>
  </si>
  <si>
    <t>Викладач 41</t>
  </si>
  <si>
    <t>Викладач 42</t>
  </si>
  <si>
    <t>Викладач 43</t>
  </si>
  <si>
    <t>Викладач 44</t>
  </si>
  <si>
    <t>Викладач 45</t>
  </si>
  <si>
    <t>Викладач 46</t>
  </si>
  <si>
    <t>Викладач 47</t>
  </si>
  <si>
    <t>Викладач 48</t>
  </si>
  <si>
    <t>(Викладач 7)</t>
  </si>
  <si>
    <t>Викладач 46.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</si>
</sst>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.00_р_._-;\-* #,##0.00_р_._-;_-* \-??_р_._-;_-@_-"/>
  </numFmts>
  <fonts count="26">
    <font>
      <sz val="10"/>
      <name val="Arial Cyr"/>
    </font>
    <font>
      <sz val="10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0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rgb="FF00206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Arial Cyr"/>
      <charset val="1"/>
    </font>
    <font>
      <b/>
      <sz val="16"/>
      <name val="Times New Roman"/>
      <family val="1"/>
      <charset val="204"/>
    </font>
    <font>
      <b/>
      <sz val="12"/>
      <name val="Calibri"/>
      <family val="2"/>
      <charset val="204"/>
    </font>
    <font>
      <sz val="12"/>
      <name val="Arial Cyr"/>
      <charset val="1"/>
    </font>
    <font>
      <sz val="11"/>
      <color indexed="63"/>
      <name val="Calibri"/>
      <family val="2"/>
      <charset val="204"/>
    </font>
    <font>
      <sz val="12"/>
      <color theme="0"/>
      <name val="Arial Cyr"/>
      <charset val="1"/>
    </font>
    <font>
      <b/>
      <sz val="12"/>
      <name val="Arial Cyr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FFC000"/>
        <bgColor rgb="FFF2F2F2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9" fillId="0" borderId="0"/>
    <xf numFmtId="0" fontId="23" fillId="0" borderId="0"/>
    <xf numFmtId="165" fontId="23" fillId="0" borderId="0" applyBorder="0" applyProtection="0"/>
  </cellStyleXfs>
  <cellXfs count="257">
    <xf numFmtId="0" fontId="0" fillId="0" borderId="0" xfId="0"/>
    <xf numFmtId="0" fontId="7" fillId="0" borderId="0" xfId="0" applyFont="1" applyFill="1" applyBorder="1"/>
    <xf numFmtId="0" fontId="8" fillId="0" borderId="0" xfId="0" applyFont="1" applyFill="1" applyBorder="1"/>
    <xf numFmtId="1" fontId="8" fillId="0" borderId="0" xfId="0" applyNumberFormat="1" applyFont="1" applyFill="1" applyBorder="1"/>
    <xf numFmtId="0" fontId="8" fillId="0" borderId="0" xfId="0" applyFont="1" applyFill="1" applyBorder="1" applyAlignment="1">
      <alignment vertical="top"/>
    </xf>
    <xf numFmtId="49" fontId="11" fillId="0" borderId="0" xfId="0" applyNumberFormat="1" applyFont="1" applyFill="1" applyBorder="1"/>
    <xf numFmtId="49" fontId="11" fillId="0" borderId="17" xfId="0" applyNumberFormat="1" applyFont="1" applyFill="1" applyBorder="1" applyAlignment="1">
      <alignment horizontal="center" vertical="center" textRotation="90" wrapText="1"/>
    </xf>
    <xf numFmtId="49" fontId="11" fillId="0" borderId="21" xfId="0" applyNumberFormat="1" applyFont="1" applyFill="1" applyBorder="1" applyAlignment="1">
      <alignment horizontal="center" vertical="center" textRotation="90" wrapText="1"/>
    </xf>
    <xf numFmtId="49" fontId="11" fillId="0" borderId="20" xfId="0" applyNumberFormat="1" applyFont="1" applyFill="1" applyBorder="1" applyAlignment="1">
      <alignment horizontal="center" vertical="center" textRotation="90" wrapText="1"/>
    </xf>
    <xf numFmtId="1" fontId="11" fillId="0" borderId="7" xfId="0" applyNumberFormat="1" applyFont="1" applyFill="1" applyBorder="1" applyAlignment="1">
      <alignment horizontal="center" vertical="center" textRotation="90" wrapText="1"/>
    </xf>
    <xf numFmtId="0" fontId="11" fillId="0" borderId="17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1" fontId="11" fillId="0" borderId="7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0" fontId="11" fillId="0" borderId="0" xfId="0" applyFont="1" applyFill="1" applyBorder="1"/>
    <xf numFmtId="49" fontId="11" fillId="0" borderId="0" xfId="0" applyNumberFormat="1" applyFont="1" applyFill="1" applyBorder="1" applyAlignment="1">
      <alignment horizontal="center" wrapText="1"/>
    </xf>
    <xf numFmtId="1" fontId="10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 textRotation="90"/>
    </xf>
    <xf numFmtId="0" fontId="11" fillId="0" borderId="4" xfId="0" applyFont="1" applyFill="1" applyBorder="1"/>
    <xf numFmtId="0" fontId="8" fillId="0" borderId="0" xfId="0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/>
    <xf numFmtId="0" fontId="11" fillId="0" borderId="0" xfId="0" applyFont="1" applyFill="1" applyBorder="1" applyAlignment="1"/>
    <xf numFmtId="49" fontId="8" fillId="0" borderId="0" xfId="0" applyNumberFormat="1" applyFont="1" applyFill="1" applyBorder="1" applyAlignment="1">
      <alignment horizontal="left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/>
    <xf numFmtId="49" fontId="11" fillId="0" borderId="0" xfId="0" applyNumberFormat="1" applyFont="1" applyFill="1" applyBorder="1" applyAlignment="1"/>
    <xf numFmtId="1" fontId="11" fillId="0" borderId="0" xfId="0" applyNumberFormat="1" applyFont="1" applyFill="1" applyBorder="1"/>
    <xf numFmtId="0" fontId="11" fillId="0" borderId="2" xfId="0" applyFont="1" applyFill="1" applyBorder="1"/>
    <xf numFmtId="0" fontId="11" fillId="0" borderId="3" xfId="0" applyFont="1" applyFill="1" applyBorder="1"/>
    <xf numFmtId="0" fontId="11" fillId="0" borderId="5" xfId="0" applyFont="1" applyFill="1" applyBorder="1"/>
    <xf numFmtId="0" fontId="11" fillId="0" borderId="6" xfId="0" applyFont="1" applyFill="1" applyBorder="1"/>
    <xf numFmtId="0" fontId="9" fillId="0" borderId="0" xfId="0" applyFont="1" applyFill="1" applyBorder="1"/>
    <xf numFmtId="1" fontId="7" fillId="0" borderId="0" xfId="0" applyNumberFormat="1" applyFont="1" applyFill="1" applyBorder="1"/>
    <xf numFmtId="49" fontId="11" fillId="0" borderId="40" xfId="0" applyNumberFormat="1" applyFont="1" applyFill="1" applyBorder="1" applyAlignment="1">
      <alignment horizontal="center" vertical="center" textRotation="90" wrapText="1"/>
    </xf>
    <xf numFmtId="49" fontId="11" fillId="0" borderId="30" xfId="0" applyNumberFormat="1" applyFont="1" applyFill="1" applyBorder="1" applyAlignment="1">
      <alignment horizontal="center" vertical="center" textRotation="90" wrapText="1"/>
    </xf>
    <xf numFmtId="0" fontId="11" fillId="0" borderId="42" xfId="0" applyFont="1" applyFill="1" applyBorder="1" applyAlignment="1">
      <alignment horizontal="center" vertical="center"/>
    </xf>
    <xf numFmtId="0" fontId="11" fillId="0" borderId="43" xfId="0" applyFont="1" applyFill="1" applyBorder="1" applyAlignment="1">
      <alignment horizontal="center" vertical="center" wrapText="1"/>
    </xf>
    <xf numFmtId="0" fontId="11" fillId="0" borderId="35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1" fontId="8" fillId="0" borderId="7" xfId="0" applyNumberFormat="1" applyFont="1" applyFill="1" applyBorder="1"/>
    <xf numFmtId="0" fontId="8" fillId="0" borderId="0" xfId="0" applyFont="1" applyFill="1" applyBorder="1" applyAlignment="1">
      <alignment horizontal="center" textRotation="90"/>
    </xf>
    <xf numFmtId="164" fontId="8" fillId="0" borderId="0" xfId="0" applyNumberFormat="1" applyFont="1" applyFill="1" applyBorder="1"/>
    <xf numFmtId="164" fontId="11" fillId="0" borderId="7" xfId="0" applyNumberFormat="1" applyFont="1" applyFill="1" applyBorder="1" applyAlignment="1">
      <alignment horizontal="center" vertical="center" textRotation="90" wrapText="1"/>
    </xf>
    <xf numFmtId="164" fontId="11" fillId="0" borderId="7" xfId="0" applyNumberFormat="1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 textRotation="90"/>
    </xf>
    <xf numFmtId="164" fontId="8" fillId="0" borderId="0" xfId="0" applyNumberFormat="1" applyFont="1" applyFill="1" applyBorder="1" applyAlignment="1">
      <alignment horizontal="right"/>
    </xf>
    <xf numFmtId="164" fontId="11" fillId="0" borderId="0" xfId="0" applyNumberFormat="1" applyFont="1" applyFill="1" applyBorder="1" applyAlignment="1">
      <alignment horizontal="center"/>
    </xf>
    <xf numFmtId="164" fontId="11" fillId="0" borderId="0" xfId="0" applyNumberFormat="1" applyFont="1" applyFill="1" applyBorder="1" applyAlignment="1"/>
    <xf numFmtId="164" fontId="11" fillId="0" borderId="0" xfId="0" applyNumberFormat="1" applyFont="1" applyFill="1" applyBorder="1"/>
    <xf numFmtId="0" fontId="14" fillId="0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 wrapText="1"/>
    </xf>
    <xf numFmtId="1" fontId="12" fillId="0" borderId="7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49" fontId="8" fillId="0" borderId="7" xfId="0" applyNumberFormat="1" applyFont="1" applyFill="1" applyBorder="1" applyAlignment="1">
      <alignment vertical="center" wrapText="1"/>
    </xf>
    <xf numFmtId="0" fontId="8" fillId="0" borderId="7" xfId="0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 wrapText="1"/>
    </xf>
    <xf numFmtId="1" fontId="8" fillId="0" borderId="7" xfId="0" applyNumberFormat="1" applyFont="1" applyFill="1" applyBorder="1" applyAlignment="1">
      <alignment horizontal="center" vertical="center"/>
    </xf>
    <xf numFmtId="1" fontId="8" fillId="0" borderId="7" xfId="0" applyNumberFormat="1" applyFont="1" applyFill="1" applyBorder="1" applyAlignment="1">
      <alignment vertical="center"/>
    </xf>
    <xf numFmtId="0" fontId="8" fillId="0" borderId="7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left" vertical="center" wrapText="1"/>
    </xf>
    <xf numFmtId="49" fontId="12" fillId="0" borderId="7" xfId="0" applyNumberFormat="1" applyFont="1" applyFill="1" applyBorder="1" applyAlignment="1">
      <alignment horizontal="left" vertical="center" wrapText="1"/>
    </xf>
    <xf numFmtId="0" fontId="13" fillId="0" borderId="7" xfId="0" applyFont="1" applyFill="1" applyBorder="1" applyAlignment="1">
      <alignment horizontal="center" vertical="center"/>
    </xf>
    <xf numFmtId="1" fontId="12" fillId="0" borderId="7" xfId="0" applyNumberFormat="1" applyFont="1" applyFill="1" applyBorder="1"/>
    <xf numFmtId="0" fontId="12" fillId="0" borderId="0" xfId="0" applyFont="1" applyFill="1" applyBorder="1"/>
    <xf numFmtId="0" fontId="11" fillId="0" borderId="7" xfId="0" applyFont="1" applyFill="1" applyBorder="1" applyAlignment="1">
      <alignment horizontal="center" vertical="center"/>
    </xf>
    <xf numFmtId="3" fontId="8" fillId="0" borderId="7" xfId="0" applyNumberFormat="1" applyFont="1" applyFill="1" applyBorder="1" applyAlignment="1">
      <alignment horizontal="center" vertical="center"/>
    </xf>
    <xf numFmtId="1" fontId="14" fillId="0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/>
    <xf numFmtId="164" fontId="8" fillId="0" borderId="7" xfId="0" applyNumberFormat="1" applyFont="1" applyFill="1" applyBorder="1" applyAlignment="1">
      <alignment horizontal="center" vertical="center"/>
    </xf>
    <xf numFmtId="0" fontId="21" fillId="0" borderId="0" xfId="2" applyFont="1" applyFill="1" applyAlignment="1">
      <alignment horizontal="center"/>
    </xf>
    <xf numFmtId="0" fontId="22" fillId="0" borderId="0" xfId="2" applyFont="1" applyFill="1"/>
    <xf numFmtId="49" fontId="5" fillId="5" borderId="22" xfId="2" applyNumberFormat="1" applyFont="1" applyFill="1" applyBorder="1" applyAlignment="1">
      <alignment horizontal="center" vertical="center" wrapText="1"/>
    </xf>
    <xf numFmtId="0" fontId="5" fillId="5" borderId="26" xfId="2" applyFont="1" applyFill="1" applyBorder="1" applyAlignment="1">
      <alignment horizontal="center" vertical="center"/>
    </xf>
    <xf numFmtId="49" fontId="5" fillId="5" borderId="7" xfId="2" applyNumberFormat="1" applyFont="1" applyFill="1" applyBorder="1" applyAlignment="1">
      <alignment horizontal="center" vertical="center" wrapText="1"/>
    </xf>
    <xf numFmtId="0" fontId="5" fillId="5" borderId="21" xfId="2" applyFont="1" applyFill="1" applyBorder="1" applyAlignment="1">
      <alignment horizontal="center" vertical="center"/>
    </xf>
    <xf numFmtId="0" fontId="2" fillId="0" borderId="0" xfId="2" applyFont="1" applyFill="1"/>
    <xf numFmtId="49" fontId="5" fillId="5" borderId="13" xfId="2" applyNumberFormat="1" applyFont="1" applyFill="1" applyBorder="1" applyAlignment="1">
      <alignment horizontal="center" vertical="center" wrapText="1"/>
    </xf>
    <xf numFmtId="0" fontId="5" fillId="5" borderId="30" xfId="2" applyFont="1" applyFill="1" applyBorder="1" applyAlignment="1">
      <alignment horizontal="center" vertical="center"/>
    </xf>
    <xf numFmtId="49" fontId="5" fillId="0" borderId="22" xfId="2" applyNumberFormat="1" applyFont="1" applyFill="1" applyBorder="1" applyAlignment="1">
      <alignment horizontal="center" vertical="center" wrapText="1"/>
    </xf>
    <xf numFmtId="0" fontId="22" fillId="0" borderId="7" xfId="2" applyFont="1" applyFill="1" applyBorder="1"/>
    <xf numFmtId="49" fontId="5" fillId="0" borderId="7" xfId="2" applyNumberFormat="1" applyFont="1" applyFill="1" applyBorder="1" applyAlignment="1">
      <alignment horizontal="center" vertical="center" wrapText="1"/>
    </xf>
    <xf numFmtId="49" fontId="5" fillId="0" borderId="13" xfId="2" applyNumberFormat="1" applyFont="1" applyFill="1" applyBorder="1" applyAlignment="1">
      <alignment horizontal="center" vertical="center" wrapText="1"/>
    </xf>
    <xf numFmtId="0" fontId="2" fillId="0" borderId="0" xfId="2" applyFont="1" applyFill="1" applyBorder="1"/>
    <xf numFmtId="0" fontId="22" fillId="0" borderId="0" xfId="2" applyFont="1" applyFill="1" applyBorder="1"/>
    <xf numFmtId="0" fontId="5" fillId="0" borderId="26" xfId="2" applyFont="1" applyFill="1" applyBorder="1" applyAlignment="1">
      <alignment horizontal="center" vertical="center"/>
    </xf>
    <xf numFmtId="49" fontId="5" fillId="0" borderId="36" xfId="2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/>
    </xf>
    <xf numFmtId="0" fontId="22" fillId="0" borderId="0" xfId="2" applyFont="1" applyFill="1" applyAlignment="1">
      <alignment horizontal="right" vertical="center"/>
    </xf>
    <xf numFmtId="0" fontId="22" fillId="0" borderId="7" xfId="2" applyFont="1" applyFill="1" applyBorder="1" applyAlignment="1">
      <alignment horizontal="right" vertical="center"/>
    </xf>
    <xf numFmtId="0" fontId="10" fillId="0" borderId="7" xfId="0" applyFont="1" applyFill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5" fillId="0" borderId="0" xfId="0" applyFont="1" applyFill="1" applyBorder="1" applyAlignment="1">
      <alignment vertical="top"/>
    </xf>
    <xf numFmtId="0" fontId="10" fillId="0" borderId="0" xfId="0" applyFont="1" applyFill="1" applyBorder="1"/>
    <xf numFmtId="0" fontId="8" fillId="0" borderId="7" xfId="0" applyFont="1" applyFill="1" applyBorder="1" applyAlignment="1">
      <alignment horizontal="right"/>
    </xf>
    <xf numFmtId="0" fontId="6" fillId="0" borderId="0" xfId="0" applyFont="1" applyFill="1" applyAlignment="1"/>
    <xf numFmtId="0" fontId="7" fillId="0" borderId="33" xfId="0" applyFont="1" applyFill="1" applyBorder="1" applyAlignment="1">
      <alignment horizontal="center"/>
    </xf>
    <xf numFmtId="0" fontId="8" fillId="0" borderId="0" xfId="0" applyFont="1" applyFill="1" applyBorder="1" applyAlignment="1">
      <alignment wrapText="1"/>
    </xf>
    <xf numFmtId="0" fontId="5" fillId="5" borderId="29" xfId="2" applyFont="1" applyFill="1" applyBorder="1" applyAlignment="1">
      <alignment horizontal="center" vertical="center"/>
    </xf>
    <xf numFmtId="0" fontId="5" fillId="4" borderId="21" xfId="2" applyFont="1" applyFill="1" applyBorder="1" applyAlignment="1">
      <alignment horizontal="center" vertical="center"/>
    </xf>
    <xf numFmtId="49" fontId="5" fillId="5" borderId="11" xfId="2" applyNumberFormat="1" applyFont="1" applyFill="1" applyBorder="1" applyAlignment="1">
      <alignment horizontal="center" vertical="center" wrapText="1"/>
    </xf>
    <xf numFmtId="0" fontId="22" fillId="0" borderId="46" xfId="2" applyFont="1" applyFill="1" applyBorder="1" applyAlignment="1">
      <alignment vertical="center"/>
    </xf>
    <xf numFmtId="49" fontId="5" fillId="4" borderId="7" xfId="2" applyNumberFormat="1" applyFont="1" applyFill="1" applyBorder="1" applyAlignment="1">
      <alignment horizontal="center" vertical="center" wrapText="1"/>
    </xf>
    <xf numFmtId="0" fontId="4" fillId="0" borderId="21" xfId="2" applyFont="1" applyFill="1" applyBorder="1" applyAlignment="1">
      <alignment horizontal="center" vertical="center"/>
    </xf>
    <xf numFmtId="0" fontId="5" fillId="0" borderId="21" xfId="2" quotePrefix="1" applyFont="1" applyFill="1" applyBorder="1" applyAlignment="1">
      <alignment horizontal="center" vertical="center"/>
    </xf>
    <xf numFmtId="0" fontId="4" fillId="0" borderId="31" xfId="2" applyFont="1" applyFill="1" applyBorder="1" applyAlignment="1">
      <alignment horizontal="center" vertical="center"/>
    </xf>
    <xf numFmtId="0" fontId="22" fillId="0" borderId="19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/>
    </xf>
    <xf numFmtId="0" fontId="2" fillId="2" borderId="9" xfId="2" applyFont="1" applyFill="1" applyBorder="1" applyAlignment="1">
      <alignment horizontal="center" vertical="center"/>
    </xf>
    <xf numFmtId="0" fontId="22" fillId="0" borderId="1" xfId="2" applyFont="1" applyFill="1" applyBorder="1" applyAlignment="1">
      <alignment horizontal="center" vertical="center"/>
    </xf>
    <xf numFmtId="0" fontId="2" fillId="3" borderId="1" xfId="2" applyFont="1" applyFill="1" applyBorder="1"/>
    <xf numFmtId="0" fontId="22" fillId="3" borderId="8" xfId="2" applyFont="1" applyFill="1" applyBorder="1"/>
    <xf numFmtId="0" fontId="3" fillId="0" borderId="0" xfId="2" applyFont="1" applyFill="1" applyAlignment="1">
      <alignment horizontal="center" vertical="center"/>
    </xf>
    <xf numFmtId="0" fontId="2" fillId="2" borderId="35" xfId="2" applyFont="1" applyFill="1" applyBorder="1" applyAlignment="1">
      <alignment horizontal="center"/>
    </xf>
    <xf numFmtId="1" fontId="10" fillId="0" borderId="7" xfId="0" applyNumberFormat="1" applyFont="1" applyFill="1" applyBorder="1" applyAlignment="1">
      <alignment vertical="center"/>
    </xf>
    <xf numFmtId="164" fontId="7" fillId="0" borderId="0" xfId="0" applyNumberFormat="1" applyFont="1" applyFill="1" applyBorder="1"/>
    <xf numFmtId="0" fontId="10" fillId="0" borderId="7" xfId="0" applyFont="1" applyFill="1" applyBorder="1" applyAlignment="1">
      <alignment horizontal="right"/>
    </xf>
    <xf numFmtId="0" fontId="6" fillId="0" borderId="0" xfId="0" applyFont="1" applyFill="1" applyBorder="1"/>
    <xf numFmtId="1" fontId="7" fillId="0" borderId="0" xfId="0" applyNumberFormat="1" applyFont="1" applyFill="1" applyBorder="1" applyAlignment="1">
      <alignment horizontal="right"/>
    </xf>
    <xf numFmtId="0" fontId="11" fillId="0" borderId="7" xfId="0" applyFont="1" applyFill="1" applyBorder="1"/>
    <xf numFmtId="0" fontId="11" fillId="0" borderId="10" xfId="0" applyFont="1" applyFill="1" applyBorder="1"/>
    <xf numFmtId="1" fontId="20" fillId="0" borderId="0" xfId="0" applyNumberFormat="1" applyFont="1" applyFill="1" applyBorder="1" applyAlignment="1">
      <alignment horizontal="right"/>
    </xf>
    <xf numFmtId="0" fontId="5" fillId="4" borderId="30" xfId="2" applyFont="1" applyFill="1" applyBorder="1" applyAlignment="1">
      <alignment horizontal="center" vertical="center"/>
    </xf>
    <xf numFmtId="49" fontId="5" fillId="6" borderId="7" xfId="2" applyNumberFormat="1" applyFont="1" applyFill="1" applyBorder="1" applyAlignment="1">
      <alignment horizontal="center" vertical="center" wrapText="1"/>
    </xf>
    <xf numFmtId="0" fontId="5" fillId="6" borderId="21" xfId="2" applyFont="1" applyFill="1" applyBorder="1" applyAlignment="1">
      <alignment horizontal="center" vertical="center"/>
    </xf>
    <xf numFmtId="0" fontId="5" fillId="0" borderId="21" xfId="2" applyFont="1" applyFill="1" applyBorder="1" applyAlignment="1">
      <alignment horizontal="center" vertical="center"/>
    </xf>
    <xf numFmtId="49" fontId="5" fillId="4" borderId="32" xfId="2" applyNumberFormat="1" applyFont="1" applyFill="1" applyBorder="1" applyAlignment="1">
      <alignment horizontal="center" vertical="center" wrapText="1"/>
    </xf>
    <xf numFmtId="0" fontId="5" fillId="4" borderId="25" xfId="2" applyFont="1" applyFill="1" applyBorder="1" applyAlignment="1">
      <alignment horizontal="center" vertical="center"/>
    </xf>
    <xf numFmtId="49" fontId="5" fillId="4" borderId="37" xfId="2" applyNumberFormat="1" applyFont="1" applyFill="1" applyBorder="1" applyAlignment="1">
      <alignment horizontal="center" vertical="center" wrapText="1"/>
    </xf>
    <xf numFmtId="0" fontId="5" fillId="4" borderId="34" xfId="2" applyFont="1" applyFill="1" applyBorder="1" applyAlignment="1">
      <alignment horizontal="center" vertical="center"/>
    </xf>
    <xf numFmtId="49" fontId="5" fillId="6" borderId="36" xfId="2" applyNumberFormat="1" applyFont="1" applyFill="1" applyBorder="1" applyAlignment="1">
      <alignment horizontal="center" vertical="center" wrapText="1"/>
    </xf>
    <xf numFmtId="0" fontId="5" fillId="6" borderId="31" xfId="2" applyFont="1" applyFill="1" applyBorder="1" applyAlignment="1">
      <alignment horizontal="center" vertical="center"/>
    </xf>
    <xf numFmtId="0" fontId="5" fillId="0" borderId="31" xfId="2" applyFont="1" applyFill="1" applyBorder="1" applyAlignment="1">
      <alignment horizontal="center" vertical="center"/>
    </xf>
    <xf numFmtId="0" fontId="5" fillId="2" borderId="25" xfId="2" applyFont="1" applyFill="1" applyBorder="1" applyAlignment="1">
      <alignment horizontal="center" vertical="center"/>
    </xf>
    <xf numFmtId="49" fontId="5" fillId="4" borderId="39" xfId="2" applyNumberFormat="1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/>
    </xf>
    <xf numFmtId="0" fontId="5" fillId="2" borderId="34" xfId="2" applyFont="1" applyFill="1" applyBorder="1" applyAlignment="1">
      <alignment horizontal="center" vertical="center"/>
    </xf>
    <xf numFmtId="0" fontId="2" fillId="0" borderId="9" xfId="2" applyFont="1" applyFill="1" applyBorder="1" applyAlignment="1">
      <alignment horizontal="center" vertical="center"/>
    </xf>
    <xf numFmtId="49" fontId="5" fillId="2" borderId="7" xfId="2" applyNumberFormat="1" applyFont="1" applyFill="1" applyBorder="1" applyAlignment="1">
      <alignment horizontal="center" vertical="center" wrapText="1"/>
    </xf>
    <xf numFmtId="0" fontId="2" fillId="2" borderId="9" xfId="2" applyFont="1" applyFill="1" applyBorder="1" applyAlignment="1">
      <alignment horizontal="center"/>
    </xf>
    <xf numFmtId="49" fontId="5" fillId="2" borderId="13" xfId="2" applyNumberFormat="1" applyFont="1" applyFill="1" applyBorder="1" applyAlignment="1">
      <alignment horizontal="center" vertical="center" wrapText="1"/>
    </xf>
    <xf numFmtId="49" fontId="5" fillId="0" borderId="11" xfId="2" applyNumberFormat="1" applyFont="1" applyFill="1" applyBorder="1" applyAlignment="1">
      <alignment horizontal="center" vertical="center" wrapText="1"/>
    </xf>
    <xf numFmtId="0" fontId="5" fillId="0" borderId="29" xfId="2" applyFont="1" applyFill="1" applyBorder="1" applyAlignment="1">
      <alignment horizontal="center" vertical="center"/>
    </xf>
    <xf numFmtId="0" fontId="5" fillId="2" borderId="21" xfId="2" quotePrefix="1" applyFont="1" applyFill="1" applyBorder="1" applyAlignment="1">
      <alignment horizontal="center" vertical="center"/>
    </xf>
    <xf numFmtId="49" fontId="5" fillId="0" borderId="51" xfId="2" applyNumberFormat="1" applyFont="1" applyFill="1" applyBorder="1" applyAlignment="1">
      <alignment horizontal="center" vertical="center" wrapText="1"/>
    </xf>
    <xf numFmtId="0" fontId="4" fillId="0" borderId="52" xfId="2" applyFont="1" applyFill="1" applyBorder="1" applyAlignment="1">
      <alignment horizontal="center" vertical="center"/>
    </xf>
    <xf numFmtId="0" fontId="24" fillId="0" borderId="0" xfId="2" applyFont="1" applyFill="1"/>
    <xf numFmtId="0" fontId="21" fillId="0" borderId="0" xfId="2" applyFont="1" applyFill="1" applyAlignment="1">
      <alignment horizontal="center" vertical="center"/>
    </xf>
    <xf numFmtId="0" fontId="25" fillId="0" borderId="16" xfId="2" applyFont="1" applyFill="1" applyBorder="1" applyAlignment="1">
      <alignment horizontal="center" vertical="center"/>
    </xf>
    <xf numFmtId="0" fontId="25" fillId="0" borderId="17" xfId="2" applyFont="1" applyFill="1" applyBorder="1" applyAlignment="1">
      <alignment horizontal="center" vertical="center"/>
    </xf>
    <xf numFmtId="0" fontId="25" fillId="0" borderId="40" xfId="2" applyFont="1" applyFill="1" applyBorder="1" applyAlignment="1">
      <alignment horizontal="center" vertical="center"/>
    </xf>
    <xf numFmtId="0" fontId="25" fillId="0" borderId="18" xfId="2" applyFont="1" applyFill="1" applyBorder="1" applyAlignment="1">
      <alignment horizontal="center" vertical="center"/>
    </xf>
    <xf numFmtId="0" fontId="25" fillId="0" borderId="39" xfId="2" applyFont="1" applyFill="1" applyBorder="1" applyAlignment="1">
      <alignment horizontal="center" vertical="center"/>
    </xf>
    <xf numFmtId="0" fontId="25" fillId="0" borderId="38" xfId="2" applyFont="1" applyFill="1" applyBorder="1" applyAlignment="1">
      <alignment horizontal="center" vertical="center"/>
    </xf>
    <xf numFmtId="0" fontId="25" fillId="0" borderId="0" xfId="2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" fontId="8" fillId="0" borderId="7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49" fontId="11" fillId="0" borderId="23" xfId="0" applyNumberFormat="1" applyFont="1" applyFill="1" applyBorder="1" applyAlignment="1">
      <alignment horizontal="center" vertical="center" textRotation="90" wrapText="1"/>
    </xf>
    <xf numFmtId="0" fontId="11" fillId="0" borderId="43" xfId="0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center" vertical="center"/>
    </xf>
    <xf numFmtId="0" fontId="22" fillId="0" borderId="46" xfId="2" applyFont="1" applyFill="1" applyBorder="1" applyAlignment="1">
      <alignment horizontal="center" vertical="center"/>
    </xf>
    <xf numFmtId="0" fontId="3" fillId="0" borderId="10" xfId="2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right"/>
    </xf>
    <xf numFmtId="1" fontId="8" fillId="0" borderId="0" xfId="0" applyNumberFormat="1" applyFont="1" applyFill="1" applyBorder="1" applyAlignment="1">
      <alignment horizontal="center"/>
    </xf>
    <xf numFmtId="49" fontId="11" fillId="0" borderId="7" xfId="0" applyNumberFormat="1" applyFont="1" applyFill="1" applyBorder="1" applyAlignment="1">
      <alignment horizontal="center" vertical="center" textRotation="90" wrapText="1"/>
    </xf>
    <xf numFmtId="0" fontId="7" fillId="0" borderId="0" xfId="0" applyFont="1" applyFill="1" applyBorder="1" applyAlignment="1">
      <alignment horizontal="left"/>
    </xf>
    <xf numFmtId="0" fontId="11" fillId="0" borderId="41" xfId="0" applyFont="1" applyFill="1" applyBorder="1" applyAlignment="1">
      <alignment horizontal="center" vertical="center"/>
    </xf>
    <xf numFmtId="49" fontId="11" fillId="0" borderId="24" xfId="0" applyNumberFormat="1" applyFont="1" applyFill="1" applyBorder="1" applyAlignment="1">
      <alignment horizontal="center" vertical="center" textRotation="90" wrapText="1"/>
    </xf>
    <xf numFmtId="49" fontId="11" fillId="0" borderId="13" xfId="0" applyNumberFormat="1" applyFont="1" applyFill="1" applyBorder="1" applyAlignment="1">
      <alignment horizontal="center" vertical="center" textRotation="90" wrapText="1"/>
    </xf>
    <xf numFmtId="1" fontId="12" fillId="0" borderId="7" xfId="0" applyNumberFormat="1" applyFont="1" applyFill="1" applyBorder="1" applyAlignment="1">
      <alignment horizontal="left" vertical="center"/>
    </xf>
    <xf numFmtId="0" fontId="12" fillId="0" borderId="7" xfId="0" applyFont="1" applyFill="1" applyBorder="1" applyAlignment="1">
      <alignment horizontal="left" vertical="center"/>
    </xf>
    <xf numFmtId="1" fontId="14" fillId="0" borderId="7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14" fillId="0" borderId="7" xfId="0" applyFont="1" applyFill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49" fontId="18" fillId="0" borderId="7" xfId="0" applyNumberFormat="1" applyFont="1" applyFill="1" applyBorder="1" applyAlignment="1">
      <alignment horizontal="center" vertical="center" wrapText="1"/>
    </xf>
    <xf numFmtId="1" fontId="18" fillId="0" borderId="7" xfId="0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left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left" wrapText="1"/>
    </xf>
    <xf numFmtId="49" fontId="9" fillId="0" borderId="0" xfId="0" applyNumberFormat="1" applyFont="1" applyFill="1" applyBorder="1" applyAlignment="1">
      <alignment horizontal="center" wrapText="1"/>
    </xf>
    <xf numFmtId="49" fontId="15" fillId="0" borderId="0" xfId="0" applyNumberFormat="1" applyFont="1" applyFill="1" applyBorder="1" applyAlignment="1">
      <alignment horizontal="center" wrapText="1"/>
    </xf>
    <xf numFmtId="1" fontId="20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 wrapText="1"/>
    </xf>
    <xf numFmtId="0" fontId="11" fillId="0" borderId="0" xfId="0" applyFont="1" applyFill="1" applyBorder="1" applyAlignment="1">
      <alignment wrapText="1"/>
    </xf>
    <xf numFmtId="0" fontId="11" fillId="0" borderId="3" xfId="0" applyFont="1" applyFill="1" applyBorder="1" applyAlignment="1">
      <alignment wrapText="1"/>
    </xf>
    <xf numFmtId="0" fontId="11" fillId="0" borderId="7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49" fontId="11" fillId="0" borderId="20" xfId="0" applyNumberFormat="1" applyFont="1" applyFill="1" applyBorder="1" applyAlignment="1">
      <alignment horizontal="center" vertical="center" wrapText="1"/>
    </xf>
    <xf numFmtId="49" fontId="11" fillId="0" borderId="7" xfId="0" applyNumberFormat="1" applyFont="1" applyFill="1" applyBorder="1" applyAlignment="1">
      <alignment horizontal="center" vertical="center" wrapText="1"/>
    </xf>
    <xf numFmtId="49" fontId="11" fillId="0" borderId="7" xfId="0" applyNumberFormat="1" applyFont="1" applyFill="1" applyBorder="1" applyAlignment="1">
      <alignment horizontal="center" vertical="center" textRotation="90" wrapText="1"/>
    </xf>
    <xf numFmtId="49" fontId="11" fillId="0" borderId="14" xfId="0" applyNumberFormat="1" applyFont="1" applyFill="1" applyBorder="1" applyAlignment="1">
      <alignment horizontal="center" vertical="center" textRotation="90" wrapText="1"/>
    </xf>
    <xf numFmtId="0" fontId="8" fillId="0" borderId="14" xfId="0" applyFont="1" applyFill="1" applyBorder="1" applyAlignment="1">
      <alignment horizontal="center" vertical="center" textRotation="90" wrapText="1"/>
    </xf>
    <xf numFmtId="49" fontId="11" fillId="0" borderId="16" xfId="0" applyNumberFormat="1" applyFont="1" applyFill="1" applyBorder="1" applyAlignment="1">
      <alignment horizontal="center" vertical="center" wrapText="1"/>
    </xf>
    <xf numFmtId="49" fontId="11" fillId="0" borderId="22" xfId="0" applyNumberFormat="1" applyFont="1" applyFill="1" applyBorder="1" applyAlignment="1">
      <alignment horizontal="center" vertical="center" wrapText="1"/>
    </xf>
    <xf numFmtId="49" fontId="11" fillId="0" borderId="26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top"/>
    </xf>
    <xf numFmtId="0" fontId="11" fillId="0" borderId="41" xfId="0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/>
    </xf>
    <xf numFmtId="49" fontId="11" fillId="0" borderId="27" xfId="0" applyNumberFormat="1" applyFont="1" applyFill="1" applyBorder="1" applyAlignment="1">
      <alignment horizontal="center" vertical="center" textRotation="90" wrapText="1"/>
    </xf>
    <xf numFmtId="49" fontId="11" fillId="0" borderId="24" xfId="0" applyNumberFormat="1" applyFont="1" applyFill="1" applyBorder="1" applyAlignment="1">
      <alignment horizontal="center" vertical="center" textRotation="90" wrapText="1"/>
    </xf>
    <xf numFmtId="49" fontId="11" fillId="0" borderId="22" xfId="0" applyNumberFormat="1" applyFont="1" applyFill="1" applyBorder="1" applyAlignment="1">
      <alignment horizontal="center" vertical="center" textRotation="90" wrapText="1"/>
    </xf>
    <xf numFmtId="49" fontId="11" fillId="0" borderId="13" xfId="0" applyNumberFormat="1" applyFont="1" applyFill="1" applyBorder="1" applyAlignment="1">
      <alignment horizontal="center" vertical="center" textRotation="90" wrapText="1"/>
    </xf>
    <xf numFmtId="49" fontId="11" fillId="0" borderId="26" xfId="0" applyNumberFormat="1" applyFont="1" applyFill="1" applyBorder="1" applyAlignment="1">
      <alignment horizontal="center" vertical="center" textRotation="90" wrapText="1"/>
    </xf>
    <xf numFmtId="0" fontId="11" fillId="0" borderId="30" xfId="0" applyFont="1" applyFill="1" applyBorder="1" applyAlignment="1">
      <alignment horizontal="center" vertical="center" textRotation="90" wrapText="1"/>
    </xf>
    <xf numFmtId="49" fontId="11" fillId="0" borderId="27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right"/>
    </xf>
    <xf numFmtId="49" fontId="11" fillId="0" borderId="40" xfId="0" applyNumberFormat="1" applyFont="1" applyFill="1" applyBorder="1" applyAlignment="1">
      <alignment horizontal="center" vertical="center" wrapText="1"/>
    </xf>
    <xf numFmtId="49" fontId="11" fillId="0" borderId="28" xfId="0" applyNumberFormat="1" applyFont="1" applyFill="1" applyBorder="1" applyAlignment="1">
      <alignment horizontal="center" vertical="center" wrapText="1"/>
    </xf>
    <xf numFmtId="49" fontId="11" fillId="0" borderId="23" xfId="0" applyNumberFormat="1" applyFont="1" applyFill="1" applyBorder="1" applyAlignment="1">
      <alignment horizontal="center" vertical="center" wrapText="1"/>
    </xf>
    <xf numFmtId="49" fontId="11" fillId="0" borderId="25" xfId="0" applyNumberFormat="1" applyFont="1" applyFill="1" applyBorder="1" applyAlignment="1">
      <alignment horizontal="center" vertical="center" textRotation="90" wrapText="1"/>
    </xf>
    <xf numFmtId="49" fontId="11" fillId="0" borderId="15" xfId="0" applyNumberFormat="1" applyFont="1" applyFill="1" applyBorder="1" applyAlignment="1">
      <alignment horizontal="center" vertical="center" textRotation="90" wrapText="1"/>
    </xf>
    <xf numFmtId="0" fontId="3" fillId="0" borderId="47" xfId="2" applyFont="1" applyFill="1" applyBorder="1" applyAlignment="1">
      <alignment horizontal="center" vertical="center"/>
    </xf>
    <xf numFmtId="0" fontId="3" fillId="0" borderId="46" xfId="2" applyFont="1" applyFill="1" applyBorder="1" applyAlignment="1">
      <alignment horizontal="center" vertical="center"/>
    </xf>
    <xf numFmtId="0" fontId="22" fillId="0" borderId="0" xfId="2" applyFont="1" applyFill="1" applyAlignment="1">
      <alignment horizontal="center"/>
    </xf>
    <xf numFmtId="0" fontId="22" fillId="0" borderId="0" xfId="2" applyFont="1" applyFill="1" applyBorder="1" applyAlignment="1">
      <alignment horizontal="center" vertical="center"/>
    </xf>
    <xf numFmtId="0" fontId="22" fillId="0" borderId="47" xfId="2" applyFont="1" applyFill="1" applyBorder="1" applyAlignment="1">
      <alignment horizontal="center" vertical="center"/>
    </xf>
    <xf numFmtId="0" fontId="22" fillId="0" borderId="46" xfId="2" applyFont="1" applyFill="1" applyBorder="1" applyAlignment="1">
      <alignment horizontal="center" vertical="center"/>
    </xf>
    <xf numFmtId="0" fontId="22" fillId="0" borderId="49" xfId="2" applyFont="1" applyFill="1" applyBorder="1" applyAlignment="1">
      <alignment horizontal="center" vertical="center"/>
    </xf>
    <xf numFmtId="0" fontId="3" fillId="0" borderId="10" xfId="2" applyFont="1" applyFill="1" applyBorder="1" applyAlignment="1">
      <alignment horizontal="center" vertical="center"/>
    </xf>
    <xf numFmtId="0" fontId="3" fillId="0" borderId="50" xfId="2" applyFont="1" applyFill="1" applyBorder="1" applyAlignment="1">
      <alignment horizontal="center" vertical="center"/>
    </xf>
    <xf numFmtId="0" fontId="22" fillId="0" borderId="48" xfId="2" applyFont="1" applyFill="1" applyBorder="1" applyAlignment="1">
      <alignment horizontal="center" vertical="center"/>
    </xf>
  </cellXfs>
  <cellStyles count="5">
    <cellStyle name="Normal" xfId="0" builtinId="0"/>
    <cellStyle name="Обычный 2" xfId="1" xr:uid="{00000000-0005-0000-0000-000001000000}"/>
    <cellStyle name="Обычный 3" xfId="2" xr:uid="{00000000-0005-0000-0000-000002000000}"/>
    <cellStyle name="Обычный 4" xfId="3" xr:uid="{00000000-0005-0000-0000-000003000000}"/>
    <cellStyle name="Финансовый 2" xfId="4" xr:uid="{00000000-0005-0000-0000-000004000000}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>
    <pageSetUpPr fitToPage="1"/>
  </sheetPr>
  <dimension ref="A1:IQ1103"/>
  <sheetViews>
    <sheetView tabSelected="1" zoomScaleNormal="100" workbookViewId="0">
      <pane xSplit="2" ySplit="10" topLeftCell="D11" activePane="bottomRight" state="frozen"/>
      <selection pane="topRight" activeCell="C1" sqref="C1"/>
      <selection pane="bottomLeft" activeCell="A11" sqref="A11"/>
      <selection pane="bottomRight" activeCell="AJ43" sqref="AJ43:AJ119"/>
    </sheetView>
  </sheetViews>
  <sheetFormatPr defaultColWidth="9.140625" defaultRowHeight="11.25" outlineLevelRow="1" outlineLevelCol="1"/>
  <cols>
    <col min="1" max="1" width="4.85546875" style="35" customWidth="1"/>
    <col min="2" max="2" width="35.28515625" style="36" customWidth="1"/>
    <col min="3" max="3" width="3.85546875" style="25" hidden="1" customWidth="1"/>
    <col min="4" max="4" width="6" style="25" customWidth="1"/>
    <col min="5" max="5" width="4.7109375" style="25" customWidth="1"/>
    <col min="6" max="6" width="22.7109375" style="25" customWidth="1"/>
    <col min="7" max="7" width="4.140625" style="36" customWidth="1"/>
    <col min="8" max="8" width="3.85546875" style="36" customWidth="1"/>
    <col min="9" max="9" width="4.7109375" style="36" customWidth="1" outlineLevel="1"/>
    <col min="10" max="12" width="4.7109375" style="25" customWidth="1" outlineLevel="1"/>
    <col min="13" max="13" width="4.140625" style="25" customWidth="1" outlineLevel="1"/>
    <col min="14" max="14" width="3.7109375" style="25" customWidth="1" outlineLevel="1"/>
    <col min="15" max="15" width="4.7109375" style="21" customWidth="1" outlineLevel="1"/>
    <col min="16" max="16" width="4.7109375" style="35" customWidth="1" outlineLevel="1"/>
    <col min="17" max="17" width="9.140625" style="37" customWidth="1" outlineLevel="1"/>
    <col min="18" max="18" width="5.7109375" style="25" customWidth="1" outlineLevel="1"/>
    <col min="19" max="19" width="6.85546875" style="25" customWidth="1" outlineLevel="1"/>
    <col min="20" max="20" width="10" style="25" customWidth="1" outlineLevel="1"/>
    <col min="21" max="21" width="5.5703125" style="25" customWidth="1" outlineLevel="1"/>
    <col min="22" max="22" width="7" style="25" customWidth="1" outlineLevel="1"/>
    <col min="23" max="23" width="4.5703125" style="25" customWidth="1" outlineLevel="1"/>
    <col min="24" max="25" width="6.85546875" style="25" customWidth="1" outlineLevel="1"/>
    <col min="26" max="26" width="5.28515625" style="25" customWidth="1" outlineLevel="1"/>
    <col min="27" max="27" width="4.7109375" style="25" customWidth="1" outlineLevel="1"/>
    <col min="28" max="28" width="5.42578125" style="25" customWidth="1" outlineLevel="1"/>
    <col min="29" max="31" width="4.7109375" style="25" customWidth="1" outlineLevel="1"/>
    <col min="32" max="32" width="3.85546875" style="25" customWidth="1" outlineLevel="1"/>
    <col min="33" max="33" width="5.42578125" style="38" customWidth="1" outlineLevel="1"/>
    <col min="34" max="34" width="8.85546875" style="59" customWidth="1" outlineLevel="1"/>
    <col min="35" max="35" width="4.7109375" style="34" customWidth="1" outlineLevel="1"/>
    <col min="36" max="36" width="16" style="21" customWidth="1"/>
    <col min="37" max="16384" width="9.140625" style="21"/>
  </cols>
  <sheetData>
    <row r="1" spans="1:36" s="2" customFormat="1" ht="12.75">
      <c r="A1" s="224" t="s">
        <v>0</v>
      </c>
      <c r="B1" s="224"/>
      <c r="C1" s="1"/>
      <c r="D1" s="1"/>
      <c r="E1" s="1"/>
      <c r="F1" s="1"/>
      <c r="G1" s="1"/>
      <c r="H1" s="1"/>
      <c r="I1" s="1"/>
      <c r="J1" s="1"/>
      <c r="AD1" s="223" t="s">
        <v>1</v>
      </c>
      <c r="AE1" s="223"/>
      <c r="AF1" s="223"/>
      <c r="AG1" s="223"/>
      <c r="AH1" s="223"/>
      <c r="AI1" s="223"/>
    </row>
    <row r="2" spans="1:36" s="2" customFormat="1" ht="12.75">
      <c r="A2" s="224" t="s">
        <v>2</v>
      </c>
      <c r="B2" s="224"/>
      <c r="C2" s="224"/>
      <c r="D2" s="224" t="s">
        <v>264</v>
      </c>
      <c r="E2" s="224"/>
      <c r="F2" s="224"/>
      <c r="G2" s="224"/>
      <c r="H2" s="224"/>
      <c r="I2" s="224"/>
      <c r="J2" s="224"/>
      <c r="AH2" s="51"/>
      <c r="AI2" s="3"/>
    </row>
    <row r="3" spans="1:36" s="2" customFormat="1" ht="12.75">
      <c r="A3" s="1"/>
      <c r="B3" s="225"/>
      <c r="C3" s="226"/>
      <c r="D3" s="227" t="s">
        <v>3</v>
      </c>
      <c r="E3" s="227"/>
      <c r="F3" s="227"/>
      <c r="G3" s="227"/>
      <c r="H3" s="227"/>
      <c r="I3" s="227"/>
      <c r="J3" s="227"/>
      <c r="AF3" s="229"/>
      <c r="AG3" s="229"/>
      <c r="AH3" s="229"/>
      <c r="AI3" s="229"/>
    </row>
    <row r="4" spans="1:36" s="2" customFormat="1" ht="18.75">
      <c r="D4" s="103" t="s">
        <v>4</v>
      </c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H4" s="51"/>
      <c r="AI4" s="3"/>
    </row>
    <row r="5" spans="1:36" s="2" customFormat="1" ht="12.75">
      <c r="A5" s="1"/>
      <c r="B5" s="230" t="s">
        <v>5</v>
      </c>
      <c r="C5" s="230"/>
      <c r="D5" s="230"/>
      <c r="E5" s="230"/>
      <c r="AH5" s="51"/>
      <c r="AI5" s="3"/>
    </row>
    <row r="6" spans="1:36" s="2" customFormat="1" ht="12.75">
      <c r="AH6" s="51"/>
      <c r="AI6" s="3"/>
    </row>
    <row r="7" spans="1:36" s="4" customFormat="1" ht="16.5" thickBot="1">
      <c r="A7" s="228" t="s">
        <v>6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104"/>
      <c r="O7" s="104"/>
      <c r="P7" s="104"/>
      <c r="Q7" s="231" t="s">
        <v>7</v>
      </c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22" t="s">
        <v>8</v>
      </c>
      <c r="AG7" s="222"/>
      <c r="AH7" s="222"/>
      <c r="AI7" s="222"/>
    </row>
    <row r="8" spans="1:36" s="5" customFormat="1">
      <c r="A8" s="215" t="s">
        <v>9</v>
      </c>
      <c r="B8" s="215" t="s">
        <v>10</v>
      </c>
      <c r="C8" s="216" t="s">
        <v>11</v>
      </c>
      <c r="D8" s="216" t="s">
        <v>12</v>
      </c>
      <c r="E8" s="216" t="s">
        <v>13</v>
      </c>
      <c r="F8" s="216" t="s">
        <v>14</v>
      </c>
      <c r="G8" s="216" t="s">
        <v>15</v>
      </c>
      <c r="H8" s="217" t="s">
        <v>16</v>
      </c>
      <c r="I8" s="219" t="s">
        <v>17</v>
      </c>
      <c r="J8" s="220"/>
      <c r="K8" s="220"/>
      <c r="L8" s="220"/>
      <c r="M8" s="220"/>
      <c r="N8" s="220"/>
      <c r="O8" s="220"/>
      <c r="P8" s="221"/>
      <c r="Q8" s="214" t="s">
        <v>18</v>
      </c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</row>
    <row r="9" spans="1:36" s="5" customFormat="1" ht="102.75">
      <c r="A9" s="215"/>
      <c r="B9" s="215"/>
      <c r="C9" s="216"/>
      <c r="D9" s="216"/>
      <c r="E9" s="216"/>
      <c r="F9" s="216"/>
      <c r="G9" s="216"/>
      <c r="H9" s="218"/>
      <c r="I9" s="6" t="s">
        <v>19</v>
      </c>
      <c r="J9" s="185" t="s">
        <v>20</v>
      </c>
      <c r="K9" s="185" t="s">
        <v>21</v>
      </c>
      <c r="L9" s="185" t="s">
        <v>22</v>
      </c>
      <c r="M9" s="185" t="s">
        <v>23</v>
      </c>
      <c r="N9" s="185" t="s">
        <v>24</v>
      </c>
      <c r="O9" s="185" t="s">
        <v>25</v>
      </c>
      <c r="P9" s="7" t="s">
        <v>26</v>
      </c>
      <c r="Q9" s="8" t="s">
        <v>19</v>
      </c>
      <c r="R9" s="185" t="s">
        <v>27</v>
      </c>
      <c r="S9" s="185" t="s">
        <v>28</v>
      </c>
      <c r="T9" s="185" t="s">
        <v>29</v>
      </c>
      <c r="U9" s="189" t="s">
        <v>30</v>
      </c>
      <c r="V9" s="189" t="s">
        <v>31</v>
      </c>
      <c r="W9" s="185" t="s">
        <v>25</v>
      </c>
      <c r="X9" s="185" t="s">
        <v>26</v>
      </c>
      <c r="Y9" s="185" t="s">
        <v>32</v>
      </c>
      <c r="Z9" s="185" t="s">
        <v>33</v>
      </c>
      <c r="AA9" s="185" t="s">
        <v>34</v>
      </c>
      <c r="AB9" s="185" t="s">
        <v>35</v>
      </c>
      <c r="AC9" s="185" t="s">
        <v>36</v>
      </c>
      <c r="AD9" s="185" t="s">
        <v>37</v>
      </c>
      <c r="AE9" s="185" t="s">
        <v>38</v>
      </c>
      <c r="AF9" s="185"/>
      <c r="AG9" s="185" t="s">
        <v>39</v>
      </c>
      <c r="AH9" s="52" t="s">
        <v>40</v>
      </c>
      <c r="AI9" s="9" t="s">
        <v>41</v>
      </c>
      <c r="AJ9" s="9" t="s">
        <v>42</v>
      </c>
    </row>
    <row r="10" spans="1:36" s="181" customFormat="1">
      <c r="A10" s="180">
        <v>1</v>
      </c>
      <c r="B10" s="180">
        <v>2</v>
      </c>
      <c r="C10" s="180">
        <v>3</v>
      </c>
      <c r="D10" s="180">
        <v>4</v>
      </c>
      <c r="E10" s="180">
        <v>5</v>
      </c>
      <c r="F10" s="180">
        <v>6</v>
      </c>
      <c r="G10" s="208">
        <v>7</v>
      </c>
      <c r="H10" s="209"/>
      <c r="I10" s="10">
        <v>8</v>
      </c>
      <c r="J10" s="180">
        <v>9</v>
      </c>
      <c r="K10" s="180">
        <v>10</v>
      </c>
      <c r="L10" s="180">
        <v>11</v>
      </c>
      <c r="M10" s="180">
        <v>12</v>
      </c>
      <c r="N10" s="180">
        <v>13</v>
      </c>
      <c r="O10" s="180">
        <v>14</v>
      </c>
      <c r="P10" s="11">
        <v>15</v>
      </c>
      <c r="Q10" s="12">
        <v>16</v>
      </c>
      <c r="R10" s="180">
        <v>17</v>
      </c>
      <c r="S10" s="180">
        <v>18</v>
      </c>
      <c r="T10" s="180">
        <v>19</v>
      </c>
      <c r="U10" s="180">
        <v>20</v>
      </c>
      <c r="V10" s="180">
        <v>21</v>
      </c>
      <c r="W10" s="180">
        <v>22</v>
      </c>
      <c r="X10" s="180">
        <v>23</v>
      </c>
      <c r="Y10" s="180">
        <v>24</v>
      </c>
      <c r="Z10" s="180">
        <v>25</v>
      </c>
      <c r="AA10" s="180">
        <v>26</v>
      </c>
      <c r="AB10" s="180">
        <v>27</v>
      </c>
      <c r="AC10" s="180">
        <v>28</v>
      </c>
      <c r="AD10" s="180">
        <v>29</v>
      </c>
      <c r="AE10" s="180">
        <v>30</v>
      </c>
      <c r="AF10" s="180">
        <v>31</v>
      </c>
      <c r="AG10" s="180">
        <v>32</v>
      </c>
      <c r="AH10" s="53">
        <v>33</v>
      </c>
      <c r="AI10" s="13">
        <v>34</v>
      </c>
      <c r="AJ10" s="13">
        <v>35</v>
      </c>
    </row>
    <row r="11" spans="1:36" s="64" customFormat="1" ht="12.75">
      <c r="A11" s="106">
        <v>4</v>
      </c>
      <c r="B11" s="65" t="s">
        <v>46</v>
      </c>
      <c r="C11" s="66"/>
      <c r="D11" s="66">
        <v>1</v>
      </c>
      <c r="E11" s="66">
        <v>66</v>
      </c>
      <c r="F11" s="67" t="s">
        <v>47</v>
      </c>
      <c r="G11" s="66">
        <v>1</v>
      </c>
      <c r="H11" s="66">
        <v>3</v>
      </c>
      <c r="I11" s="66">
        <v>48</v>
      </c>
      <c r="J11" s="66"/>
      <c r="K11" s="66"/>
      <c r="L11" s="66"/>
      <c r="M11" s="66"/>
      <c r="N11" s="66"/>
      <c r="O11" s="66"/>
      <c r="P11" s="66" t="s">
        <v>43</v>
      </c>
      <c r="Q11" s="68">
        <f t="shared" ref="Q11:Q22" si="0">I11</f>
        <v>48</v>
      </c>
      <c r="R11" s="68">
        <f>IF(OR(P11="Ісп",P11="ДЕК"),2*H11,0)</f>
        <v>6</v>
      </c>
      <c r="S11" s="68">
        <f t="shared" ref="S11:S22" si="1">J11*H11</f>
        <v>0</v>
      </c>
      <c r="T11" s="68"/>
      <c r="U11" s="68"/>
      <c r="V11" s="77">
        <f t="shared" ref="V11:V22" si="2">IF(OR(L11="Р",L11="РЕ" ),0.5*E11,0)</f>
        <v>0</v>
      </c>
      <c r="W11" s="77"/>
      <c r="X11" s="77">
        <f>ROUND(IF(OR(P11="Ісп",P11="ДЕК"),0.33*E11,0),0)</f>
        <v>22</v>
      </c>
      <c r="Y11" s="77"/>
      <c r="Z11" s="77"/>
      <c r="AA11" s="77"/>
      <c r="AB11" s="77"/>
      <c r="AC11" s="77"/>
      <c r="AD11" s="77"/>
      <c r="AE11" s="77"/>
      <c r="AF11" s="77"/>
      <c r="AG11" s="77"/>
      <c r="AH11" s="77">
        <f t="shared" ref="AH11:AH22" si="3">SUM(Q11:AG11)</f>
        <v>76</v>
      </c>
      <c r="AI11" s="70"/>
      <c r="AJ11" s="69" t="s">
        <v>232</v>
      </c>
    </row>
    <row r="12" spans="1:36" s="64" customFormat="1" ht="12.75">
      <c r="A12" s="106">
        <v>4</v>
      </c>
      <c r="B12" s="65" t="s">
        <v>46</v>
      </c>
      <c r="C12" s="66"/>
      <c r="D12" s="66">
        <v>1</v>
      </c>
      <c r="E12" s="66">
        <v>20</v>
      </c>
      <c r="F12" s="67" t="s">
        <v>48</v>
      </c>
      <c r="G12" s="66">
        <v>1</v>
      </c>
      <c r="H12" s="66">
        <v>1</v>
      </c>
      <c r="I12" s="66"/>
      <c r="J12" s="66">
        <v>48</v>
      </c>
      <c r="K12" s="66"/>
      <c r="L12" s="66"/>
      <c r="M12" s="66"/>
      <c r="N12" s="66"/>
      <c r="O12" s="66"/>
      <c r="P12" s="66"/>
      <c r="Q12" s="68">
        <f t="shared" ref="Q12" si="4">I12</f>
        <v>0</v>
      </c>
      <c r="R12" s="68">
        <f>IF(OR(P12="Ісп",P12="ДЕК"),2*H12,0)</f>
        <v>0</v>
      </c>
      <c r="S12" s="68">
        <f t="shared" ref="S12" si="5">J12*H12</f>
        <v>48</v>
      </c>
      <c r="T12" s="68"/>
      <c r="U12" s="68"/>
      <c r="V12" s="77">
        <f t="shared" ref="V12" si="6">IF(OR(L12="Р",L12="РЕ" ),0.5*E12,0)</f>
        <v>0</v>
      </c>
      <c r="W12" s="77"/>
      <c r="X12" s="77">
        <f>ROUND(IF(OR(P12="Ісп",P12="ДЕК"),0.33*E12,0),0)</f>
        <v>0</v>
      </c>
      <c r="Y12" s="77"/>
      <c r="Z12" s="77"/>
      <c r="AA12" s="77"/>
      <c r="AB12" s="77"/>
      <c r="AC12" s="77"/>
      <c r="AD12" s="77"/>
      <c r="AE12" s="77"/>
      <c r="AF12" s="77"/>
      <c r="AG12" s="77"/>
      <c r="AH12" s="77">
        <f t="shared" ref="AH12" si="7">SUM(Q12:AG12)</f>
        <v>48</v>
      </c>
      <c r="AI12" s="70"/>
      <c r="AJ12" s="69" t="s">
        <v>249</v>
      </c>
    </row>
    <row r="13" spans="1:36" s="64" customFormat="1" ht="12.75">
      <c r="A13" s="106">
        <v>4</v>
      </c>
      <c r="B13" s="65" t="s">
        <v>46</v>
      </c>
      <c r="C13" s="66"/>
      <c r="D13" s="66">
        <v>1</v>
      </c>
      <c r="E13" s="66">
        <v>46</v>
      </c>
      <c r="F13" s="67" t="s">
        <v>49</v>
      </c>
      <c r="G13" s="66">
        <v>1</v>
      </c>
      <c r="H13" s="66">
        <v>2</v>
      </c>
      <c r="I13" s="66"/>
      <c r="J13" s="66">
        <v>48</v>
      </c>
      <c r="K13" s="66"/>
      <c r="L13" s="66"/>
      <c r="M13" s="66"/>
      <c r="N13" s="66"/>
      <c r="O13" s="66"/>
      <c r="P13" s="66"/>
      <c r="Q13" s="68">
        <f t="shared" si="0"/>
        <v>0</v>
      </c>
      <c r="R13" s="68">
        <f>IF(OR(P13="Ісп",P13="ДЕК"),2*H13,0)</f>
        <v>0</v>
      </c>
      <c r="S13" s="68">
        <f t="shared" si="1"/>
        <v>96</v>
      </c>
      <c r="T13" s="68"/>
      <c r="U13" s="68"/>
      <c r="V13" s="77">
        <f t="shared" si="2"/>
        <v>0</v>
      </c>
      <c r="W13" s="77"/>
      <c r="X13" s="77">
        <f>ROUND(IF(OR(P13="Ісп",P13="ДЕК"),0.33*E13,0),0)</f>
        <v>0</v>
      </c>
      <c r="Y13" s="77"/>
      <c r="Z13" s="77"/>
      <c r="AA13" s="77"/>
      <c r="AB13" s="77"/>
      <c r="AC13" s="77"/>
      <c r="AD13" s="77"/>
      <c r="AE13" s="77"/>
      <c r="AF13" s="77"/>
      <c r="AG13" s="77"/>
      <c r="AH13" s="77">
        <f t="shared" si="3"/>
        <v>96</v>
      </c>
      <c r="AI13" s="70"/>
      <c r="AJ13" s="69" t="s">
        <v>247</v>
      </c>
    </row>
    <row r="14" spans="1:36" s="64" customFormat="1" ht="25.5">
      <c r="A14" s="106">
        <v>5</v>
      </c>
      <c r="B14" s="65" t="s">
        <v>50</v>
      </c>
      <c r="C14" s="66"/>
      <c r="D14" s="66">
        <v>1</v>
      </c>
      <c r="E14" s="66">
        <v>66</v>
      </c>
      <c r="F14" s="67" t="s">
        <v>47</v>
      </c>
      <c r="G14" s="66">
        <v>1</v>
      </c>
      <c r="H14" s="66">
        <v>3</v>
      </c>
      <c r="I14" s="66">
        <v>32</v>
      </c>
      <c r="J14" s="66"/>
      <c r="K14" s="66"/>
      <c r="L14" s="66"/>
      <c r="M14" s="66"/>
      <c r="N14" s="66"/>
      <c r="O14" s="66" t="s">
        <v>44</v>
      </c>
      <c r="P14" s="66"/>
      <c r="Q14" s="68">
        <f t="shared" si="0"/>
        <v>32</v>
      </c>
      <c r="R14" s="68"/>
      <c r="S14" s="68">
        <f t="shared" si="1"/>
        <v>0</v>
      </c>
      <c r="T14" s="68"/>
      <c r="U14" s="68"/>
      <c r="V14" s="77">
        <f t="shared" si="2"/>
        <v>0</v>
      </c>
      <c r="W14" s="77">
        <f>IF(O14="Залік",2*H14,0)</f>
        <v>6</v>
      </c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>
        <f t="shared" si="3"/>
        <v>38</v>
      </c>
      <c r="AI14" s="70"/>
      <c r="AJ14" s="69" t="s">
        <v>243</v>
      </c>
    </row>
    <row r="15" spans="1:36" s="64" customFormat="1" ht="25.5">
      <c r="A15" s="106">
        <v>5</v>
      </c>
      <c r="B15" s="65" t="s">
        <v>50</v>
      </c>
      <c r="C15" s="66"/>
      <c r="D15" s="66">
        <v>1</v>
      </c>
      <c r="E15" s="66">
        <v>46</v>
      </c>
      <c r="F15" s="67" t="s">
        <v>49</v>
      </c>
      <c r="G15" s="66">
        <v>1</v>
      </c>
      <c r="H15" s="66">
        <v>2</v>
      </c>
      <c r="I15" s="66"/>
      <c r="J15" s="66">
        <v>32</v>
      </c>
      <c r="K15" s="66"/>
      <c r="L15" s="66"/>
      <c r="M15" s="66"/>
      <c r="N15" s="66"/>
      <c r="O15" s="66"/>
      <c r="P15" s="66"/>
      <c r="Q15" s="68">
        <f t="shared" si="0"/>
        <v>0</v>
      </c>
      <c r="R15" s="68"/>
      <c r="S15" s="68">
        <f t="shared" si="1"/>
        <v>64</v>
      </c>
      <c r="T15" s="68"/>
      <c r="U15" s="68"/>
      <c r="V15" s="77">
        <f t="shared" si="2"/>
        <v>0</v>
      </c>
      <c r="W15" s="77">
        <f>IF(O15="Залік",2*H15,0)</f>
        <v>0</v>
      </c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>
        <f t="shared" si="3"/>
        <v>64</v>
      </c>
      <c r="AI15" s="70"/>
      <c r="AJ15" s="69" t="s">
        <v>243</v>
      </c>
    </row>
    <row r="16" spans="1:36" s="64" customFormat="1" ht="25.5">
      <c r="A16" s="106">
        <v>5</v>
      </c>
      <c r="B16" s="65" t="s">
        <v>50</v>
      </c>
      <c r="C16" s="66"/>
      <c r="D16" s="66">
        <v>1</v>
      </c>
      <c r="E16" s="66">
        <v>20</v>
      </c>
      <c r="F16" s="67" t="s">
        <v>48</v>
      </c>
      <c r="G16" s="66">
        <v>1</v>
      </c>
      <c r="H16" s="66">
        <v>1</v>
      </c>
      <c r="I16" s="66"/>
      <c r="J16" s="66">
        <v>32</v>
      </c>
      <c r="K16" s="66"/>
      <c r="L16" s="66"/>
      <c r="M16" s="66"/>
      <c r="N16" s="66"/>
      <c r="O16" s="66"/>
      <c r="P16" s="66"/>
      <c r="Q16" s="68">
        <f t="shared" si="0"/>
        <v>0</v>
      </c>
      <c r="R16" s="68"/>
      <c r="S16" s="68">
        <f t="shared" si="1"/>
        <v>32</v>
      </c>
      <c r="T16" s="68"/>
      <c r="U16" s="68"/>
      <c r="V16" s="77">
        <f t="shared" si="2"/>
        <v>0</v>
      </c>
      <c r="W16" s="77">
        <f>IF(O16="Залік",2*H16,0)</f>
        <v>0</v>
      </c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>
        <f t="shared" si="3"/>
        <v>32</v>
      </c>
      <c r="AI16" s="70"/>
      <c r="AJ16" s="69" t="s">
        <v>243</v>
      </c>
    </row>
    <row r="17" spans="1:36" s="64" customFormat="1" ht="25.5">
      <c r="A17" s="106">
        <v>8</v>
      </c>
      <c r="B17" s="65" t="s">
        <v>46</v>
      </c>
      <c r="C17" s="66"/>
      <c r="D17" s="66">
        <v>1</v>
      </c>
      <c r="E17" s="66">
        <v>49</v>
      </c>
      <c r="F17" s="67" t="s">
        <v>211</v>
      </c>
      <c r="G17" s="66">
        <v>1</v>
      </c>
      <c r="H17" s="66">
        <v>4</v>
      </c>
      <c r="I17" s="66">
        <v>48</v>
      </c>
      <c r="J17" s="66"/>
      <c r="K17" s="66"/>
      <c r="L17" s="66"/>
      <c r="M17" s="66"/>
      <c r="N17" s="66"/>
      <c r="O17" s="66"/>
      <c r="P17" s="66" t="s">
        <v>43</v>
      </c>
      <c r="Q17" s="68">
        <f t="shared" si="0"/>
        <v>48</v>
      </c>
      <c r="R17" s="68">
        <f>IF(OR(P17="Ісп",P17="ДЕК"),2*H17,0)</f>
        <v>8</v>
      </c>
      <c r="S17" s="68">
        <f t="shared" si="1"/>
        <v>0</v>
      </c>
      <c r="T17" s="68"/>
      <c r="U17" s="68"/>
      <c r="V17" s="77">
        <f t="shared" si="2"/>
        <v>0</v>
      </c>
      <c r="W17" s="77"/>
      <c r="X17" s="77">
        <f>ROUND(IF(OR(P17="Ісп",P17="ДЕК"),0.33*E17,0),0)</f>
        <v>16</v>
      </c>
      <c r="Y17" s="77"/>
      <c r="Z17" s="77"/>
      <c r="AA17" s="77"/>
      <c r="AB17" s="77"/>
      <c r="AC17" s="77"/>
      <c r="AD17" s="77"/>
      <c r="AE17" s="77"/>
      <c r="AF17" s="77"/>
      <c r="AG17" s="77"/>
      <c r="AH17" s="77">
        <f t="shared" si="3"/>
        <v>72</v>
      </c>
      <c r="AI17" s="68"/>
      <c r="AJ17" s="69" t="s">
        <v>232</v>
      </c>
    </row>
    <row r="18" spans="1:36" s="64" customFormat="1" ht="12.75">
      <c r="A18" s="106">
        <v>8</v>
      </c>
      <c r="B18" s="65" t="s">
        <v>46</v>
      </c>
      <c r="C18" s="66"/>
      <c r="D18" s="66">
        <v>1</v>
      </c>
      <c r="E18" s="66">
        <v>17</v>
      </c>
      <c r="F18" s="67" t="s">
        <v>51</v>
      </c>
      <c r="G18" s="66">
        <v>1</v>
      </c>
      <c r="H18" s="66">
        <v>1</v>
      </c>
      <c r="I18" s="66"/>
      <c r="J18" s="66">
        <v>48</v>
      </c>
      <c r="K18" s="66"/>
      <c r="L18" s="66"/>
      <c r="M18" s="66"/>
      <c r="N18" s="66"/>
      <c r="O18" s="66"/>
      <c r="P18" s="66"/>
      <c r="Q18" s="68">
        <f t="shared" si="0"/>
        <v>0</v>
      </c>
      <c r="R18" s="68">
        <f>IF(OR(P18="Ісп",P18="ДЕК"),2*H18,0)</f>
        <v>0</v>
      </c>
      <c r="S18" s="68">
        <f t="shared" si="1"/>
        <v>48</v>
      </c>
      <c r="T18" s="68"/>
      <c r="U18" s="68"/>
      <c r="V18" s="77">
        <f t="shared" si="2"/>
        <v>0</v>
      </c>
      <c r="W18" s="77"/>
      <c r="X18" s="77">
        <f>ROUND(IF(OR(P18="Ісп",P18="ДЕК"),0.33*E18,0),0)</f>
        <v>0</v>
      </c>
      <c r="Y18" s="77"/>
      <c r="Z18" s="77"/>
      <c r="AA18" s="77"/>
      <c r="AB18" s="77"/>
      <c r="AC18" s="77"/>
      <c r="AD18" s="77"/>
      <c r="AE18" s="77"/>
      <c r="AF18" s="77"/>
      <c r="AG18" s="77"/>
      <c r="AH18" s="77">
        <f t="shared" si="3"/>
        <v>48</v>
      </c>
      <c r="AI18" s="68"/>
      <c r="AJ18" s="69" t="s">
        <v>255</v>
      </c>
    </row>
    <row r="19" spans="1:36" s="64" customFormat="1" ht="25.5">
      <c r="A19" s="106">
        <v>8</v>
      </c>
      <c r="B19" s="65" t="s">
        <v>46</v>
      </c>
      <c r="C19" s="66"/>
      <c r="D19" s="66">
        <v>1</v>
      </c>
      <c r="E19" s="66">
        <f>36+1</f>
        <v>37</v>
      </c>
      <c r="F19" s="67" t="s">
        <v>213</v>
      </c>
      <c r="G19" s="66">
        <v>1</v>
      </c>
      <c r="H19" s="66">
        <v>3</v>
      </c>
      <c r="I19" s="66"/>
      <c r="J19" s="66">
        <v>48</v>
      </c>
      <c r="K19" s="66"/>
      <c r="L19" s="66"/>
      <c r="M19" s="66"/>
      <c r="N19" s="66"/>
      <c r="O19" s="66"/>
      <c r="P19" s="66"/>
      <c r="Q19" s="68">
        <f t="shared" si="0"/>
        <v>0</v>
      </c>
      <c r="R19" s="68">
        <f>IF(OR(P19="Ісп",P19="ДЕК"),2*H19,0)</f>
        <v>0</v>
      </c>
      <c r="S19" s="68">
        <f t="shared" si="1"/>
        <v>144</v>
      </c>
      <c r="T19" s="68"/>
      <c r="U19" s="68"/>
      <c r="V19" s="77">
        <f t="shared" si="2"/>
        <v>0</v>
      </c>
      <c r="W19" s="77"/>
      <c r="X19" s="77">
        <f>ROUND(IF(OR(P19="Ісп",P19="ДЕК"),0.33*E19,0),0)</f>
        <v>0</v>
      </c>
      <c r="Y19" s="77"/>
      <c r="Z19" s="77"/>
      <c r="AA19" s="77"/>
      <c r="AB19" s="77"/>
      <c r="AC19" s="77"/>
      <c r="AD19" s="77"/>
      <c r="AE19" s="77"/>
      <c r="AF19" s="77"/>
      <c r="AG19" s="77"/>
      <c r="AH19" s="77">
        <f t="shared" si="3"/>
        <v>144</v>
      </c>
      <c r="AI19" s="68"/>
      <c r="AJ19" s="69" t="s">
        <v>234</v>
      </c>
    </row>
    <row r="20" spans="1:36" s="64" customFormat="1" ht="25.5">
      <c r="A20" s="106">
        <v>11</v>
      </c>
      <c r="B20" s="65" t="s">
        <v>50</v>
      </c>
      <c r="C20" s="66"/>
      <c r="D20" s="66">
        <v>1</v>
      </c>
      <c r="E20" s="66">
        <f>54+1</f>
        <v>55</v>
      </c>
      <c r="F20" s="67" t="s">
        <v>211</v>
      </c>
      <c r="G20" s="66">
        <v>1</v>
      </c>
      <c r="H20" s="66">
        <v>4</v>
      </c>
      <c r="I20" s="66">
        <v>32</v>
      </c>
      <c r="J20" s="66"/>
      <c r="K20" s="66"/>
      <c r="L20" s="66"/>
      <c r="M20" s="66"/>
      <c r="N20" s="66"/>
      <c r="O20" s="66" t="s">
        <v>44</v>
      </c>
      <c r="P20" s="66"/>
      <c r="Q20" s="68">
        <f t="shared" si="0"/>
        <v>32</v>
      </c>
      <c r="R20" s="68"/>
      <c r="S20" s="68">
        <f t="shared" si="1"/>
        <v>0</v>
      </c>
      <c r="T20" s="68"/>
      <c r="U20" s="68"/>
      <c r="V20" s="77">
        <f t="shared" si="2"/>
        <v>0</v>
      </c>
      <c r="W20" s="77">
        <f t="shared" ref="W20:W22" si="8">IF(O20="Залік",2*H20,0)</f>
        <v>8</v>
      </c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>
        <f t="shared" si="3"/>
        <v>40</v>
      </c>
      <c r="AI20" s="68"/>
      <c r="AJ20" s="69" t="s">
        <v>245</v>
      </c>
    </row>
    <row r="21" spans="1:36" s="64" customFormat="1" ht="25.5">
      <c r="A21" s="106">
        <v>11</v>
      </c>
      <c r="B21" s="65" t="s">
        <v>50</v>
      </c>
      <c r="C21" s="66"/>
      <c r="D21" s="66">
        <v>1</v>
      </c>
      <c r="E21" s="66">
        <f>19+1</f>
        <v>20</v>
      </c>
      <c r="F21" s="67" t="s">
        <v>212</v>
      </c>
      <c r="G21" s="66">
        <v>1</v>
      </c>
      <c r="H21" s="66">
        <v>2</v>
      </c>
      <c r="I21" s="66"/>
      <c r="J21" s="66">
        <v>32</v>
      </c>
      <c r="K21" s="66"/>
      <c r="L21" s="66"/>
      <c r="M21" s="66"/>
      <c r="N21" s="66"/>
      <c r="O21" s="66"/>
      <c r="P21" s="66"/>
      <c r="Q21" s="68">
        <f t="shared" si="0"/>
        <v>0</v>
      </c>
      <c r="R21" s="68"/>
      <c r="S21" s="68">
        <f t="shared" si="1"/>
        <v>64</v>
      </c>
      <c r="T21" s="68"/>
      <c r="U21" s="68"/>
      <c r="V21" s="77">
        <f t="shared" si="2"/>
        <v>0</v>
      </c>
      <c r="W21" s="77">
        <f t="shared" si="8"/>
        <v>0</v>
      </c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>
        <f t="shared" si="3"/>
        <v>64</v>
      </c>
      <c r="AI21" s="68"/>
      <c r="AJ21" s="69" t="s">
        <v>235</v>
      </c>
    </row>
    <row r="22" spans="1:36" s="64" customFormat="1" ht="25.5">
      <c r="A22" s="106">
        <v>11</v>
      </c>
      <c r="B22" s="65" t="s">
        <v>50</v>
      </c>
      <c r="C22" s="66"/>
      <c r="D22" s="66">
        <v>1</v>
      </c>
      <c r="E22" s="66">
        <v>34</v>
      </c>
      <c r="F22" s="67" t="s">
        <v>52</v>
      </c>
      <c r="G22" s="66">
        <v>1</v>
      </c>
      <c r="H22" s="66">
        <v>2</v>
      </c>
      <c r="I22" s="66"/>
      <c r="J22" s="66">
        <v>32</v>
      </c>
      <c r="K22" s="66"/>
      <c r="L22" s="66"/>
      <c r="M22" s="66"/>
      <c r="N22" s="66"/>
      <c r="O22" s="66"/>
      <c r="P22" s="66"/>
      <c r="Q22" s="68">
        <f t="shared" si="0"/>
        <v>0</v>
      </c>
      <c r="R22" s="68"/>
      <c r="S22" s="68">
        <f t="shared" si="1"/>
        <v>64</v>
      </c>
      <c r="T22" s="68"/>
      <c r="U22" s="68"/>
      <c r="V22" s="77">
        <f t="shared" si="2"/>
        <v>0</v>
      </c>
      <c r="W22" s="77">
        <f t="shared" si="8"/>
        <v>0</v>
      </c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>
        <f t="shared" si="3"/>
        <v>64</v>
      </c>
      <c r="AI22" s="68"/>
      <c r="AJ22" s="69" t="s">
        <v>235</v>
      </c>
    </row>
    <row r="23" spans="1:36" s="98" customFormat="1" ht="25.5">
      <c r="A23" s="106">
        <v>41</v>
      </c>
      <c r="B23" s="65" t="s">
        <v>53</v>
      </c>
      <c r="C23" s="66"/>
      <c r="D23" s="66">
        <v>2</v>
      </c>
      <c r="E23" s="66">
        <v>16</v>
      </c>
      <c r="F23" s="67" t="s">
        <v>60</v>
      </c>
      <c r="G23" s="66">
        <v>1</v>
      </c>
      <c r="H23" s="66">
        <v>1</v>
      </c>
      <c r="I23" s="66"/>
      <c r="J23" s="66">
        <v>32</v>
      </c>
      <c r="K23" s="66"/>
      <c r="L23" s="66"/>
      <c r="M23" s="66"/>
      <c r="N23" s="66"/>
      <c r="O23" s="66"/>
      <c r="P23" s="66"/>
      <c r="Q23" s="68">
        <f t="shared" ref="Q23:Q30" si="9">I23</f>
        <v>0</v>
      </c>
      <c r="R23" s="68"/>
      <c r="S23" s="68">
        <f t="shared" ref="S23:S26" si="10">J23*H23</f>
        <v>32</v>
      </c>
      <c r="T23" s="68"/>
      <c r="U23" s="68"/>
      <c r="V23" s="77">
        <f t="shared" ref="V23:V30" si="11">IF(OR(L23="Р",L23="РЕ" ),0.5*E23,0)</f>
        <v>0</v>
      </c>
      <c r="W23" s="77">
        <f>IF(O23="Залік",2*H23,0)</f>
        <v>0</v>
      </c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>
        <f t="shared" ref="AH23:AH30" si="12">SUM(Q23:AG23)</f>
        <v>32</v>
      </c>
      <c r="AI23" s="68"/>
      <c r="AJ23" s="69" t="s">
        <v>242</v>
      </c>
    </row>
    <row r="24" spans="1:36" s="98" customFormat="1" ht="25.5">
      <c r="A24" s="106"/>
      <c r="B24" s="65" t="s">
        <v>61</v>
      </c>
      <c r="C24" s="66"/>
      <c r="D24" s="66">
        <v>2</v>
      </c>
      <c r="E24" s="66">
        <f>17+6+8</f>
        <v>31</v>
      </c>
      <c r="F24" s="67" t="s">
        <v>62</v>
      </c>
      <c r="G24" s="66">
        <v>1</v>
      </c>
      <c r="H24" s="66">
        <v>3</v>
      </c>
      <c r="I24" s="66">
        <v>32</v>
      </c>
      <c r="J24" s="66"/>
      <c r="K24" s="66"/>
      <c r="L24" s="66"/>
      <c r="M24" s="66"/>
      <c r="N24" s="66"/>
      <c r="O24" s="66" t="s">
        <v>44</v>
      </c>
      <c r="P24" s="66"/>
      <c r="Q24" s="68">
        <f t="shared" si="9"/>
        <v>32</v>
      </c>
      <c r="R24" s="68"/>
      <c r="S24" s="68">
        <f t="shared" si="10"/>
        <v>0</v>
      </c>
      <c r="T24" s="68"/>
      <c r="U24" s="68"/>
      <c r="V24" s="77">
        <f t="shared" si="11"/>
        <v>0</v>
      </c>
      <c r="W24" s="77">
        <f>IF(O24="Залік",2*H24,0)</f>
        <v>6</v>
      </c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>
        <f t="shared" si="12"/>
        <v>38</v>
      </c>
      <c r="AI24" s="68"/>
      <c r="AJ24" s="69" t="s">
        <v>237</v>
      </c>
    </row>
    <row r="25" spans="1:36" s="98" customFormat="1" ht="25.5">
      <c r="A25" s="106"/>
      <c r="B25" s="65" t="s">
        <v>61</v>
      </c>
      <c r="C25" s="66"/>
      <c r="D25" s="66">
        <v>2</v>
      </c>
      <c r="E25" s="66">
        <f>17+6+8</f>
        <v>31</v>
      </c>
      <c r="F25" s="67" t="s">
        <v>62</v>
      </c>
      <c r="G25" s="66">
        <v>1</v>
      </c>
      <c r="H25" s="66">
        <v>1</v>
      </c>
      <c r="I25" s="66"/>
      <c r="J25" s="66">
        <v>32</v>
      </c>
      <c r="K25" s="66"/>
      <c r="L25" s="66"/>
      <c r="M25" s="66"/>
      <c r="N25" s="66"/>
      <c r="O25" s="66"/>
      <c r="P25" s="66"/>
      <c r="Q25" s="68">
        <f t="shared" si="9"/>
        <v>0</v>
      </c>
      <c r="R25" s="68"/>
      <c r="S25" s="68">
        <f t="shared" si="10"/>
        <v>32</v>
      </c>
      <c r="T25" s="68"/>
      <c r="U25" s="68"/>
      <c r="V25" s="77">
        <f t="shared" si="11"/>
        <v>0</v>
      </c>
      <c r="W25" s="77">
        <f>IF(O25="Залік",2*H25,0)</f>
        <v>0</v>
      </c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>
        <f t="shared" si="12"/>
        <v>32</v>
      </c>
      <c r="AI25" s="68"/>
      <c r="AJ25" s="69" t="s">
        <v>237</v>
      </c>
    </row>
    <row r="26" spans="1:36" s="98" customFormat="1" ht="25.5">
      <c r="A26" s="106"/>
      <c r="B26" s="65" t="s">
        <v>63</v>
      </c>
      <c r="C26" s="66"/>
      <c r="D26" s="66">
        <v>2</v>
      </c>
      <c r="E26" s="66">
        <v>8</v>
      </c>
      <c r="F26" s="67" t="s">
        <v>64</v>
      </c>
      <c r="G26" s="66">
        <v>1</v>
      </c>
      <c r="H26" s="66">
        <v>1</v>
      </c>
      <c r="I26" s="66">
        <v>32</v>
      </c>
      <c r="J26" s="66">
        <v>32</v>
      </c>
      <c r="K26" s="66"/>
      <c r="L26" s="66"/>
      <c r="M26" s="66"/>
      <c r="N26" s="66"/>
      <c r="O26" s="66" t="s">
        <v>44</v>
      </c>
      <c r="P26" s="66"/>
      <c r="Q26" s="68">
        <f t="shared" si="9"/>
        <v>32</v>
      </c>
      <c r="R26" s="68"/>
      <c r="S26" s="68">
        <f t="shared" si="10"/>
        <v>32</v>
      </c>
      <c r="T26" s="68"/>
      <c r="U26" s="68"/>
      <c r="V26" s="77">
        <f t="shared" si="11"/>
        <v>0</v>
      </c>
      <c r="W26" s="77">
        <f>IF(O26="Залік",2*H26,0)</f>
        <v>2</v>
      </c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>
        <f t="shared" si="12"/>
        <v>66</v>
      </c>
      <c r="AI26" s="68"/>
      <c r="AJ26" s="69" t="s">
        <v>251</v>
      </c>
    </row>
    <row r="27" spans="1:36" s="98" customFormat="1" ht="25.5">
      <c r="A27" s="106">
        <v>27</v>
      </c>
      <c r="B27" s="65" t="s">
        <v>65</v>
      </c>
      <c r="C27" s="66"/>
      <c r="D27" s="66">
        <v>2</v>
      </c>
      <c r="E27" s="66">
        <f>49+6</f>
        <v>55</v>
      </c>
      <c r="F27" s="67" t="s">
        <v>66</v>
      </c>
      <c r="G27" s="66">
        <v>1</v>
      </c>
      <c r="H27" s="66">
        <v>4</v>
      </c>
      <c r="I27" s="66">
        <v>48</v>
      </c>
      <c r="J27" s="66"/>
      <c r="K27" s="66"/>
      <c r="L27" s="66"/>
      <c r="M27" s="66"/>
      <c r="N27" s="66"/>
      <c r="O27" s="66"/>
      <c r="P27" s="66" t="s">
        <v>43</v>
      </c>
      <c r="Q27" s="68">
        <f t="shared" si="9"/>
        <v>48</v>
      </c>
      <c r="R27" s="68">
        <f t="shared" ref="R27:R36" si="13">IF(OR(P27="Ісп",P27="ДЕК"),2*H27,0)</f>
        <v>8</v>
      </c>
      <c r="S27" s="68"/>
      <c r="T27" s="68">
        <f>K27*H27</f>
        <v>0</v>
      </c>
      <c r="U27" s="68"/>
      <c r="V27" s="77">
        <f t="shared" si="11"/>
        <v>0</v>
      </c>
      <c r="W27" s="77"/>
      <c r="X27" s="77">
        <f t="shared" ref="X27:X36" si="14">ROUND(IF(OR(P27="Ісп",P27="ДЕК"),0.33*E27,0),0)</f>
        <v>18</v>
      </c>
      <c r="Y27" s="77"/>
      <c r="Z27" s="77"/>
      <c r="AA27" s="77"/>
      <c r="AB27" s="77"/>
      <c r="AC27" s="77"/>
      <c r="AD27" s="77"/>
      <c r="AE27" s="77"/>
      <c r="AF27" s="77"/>
      <c r="AG27" s="77"/>
      <c r="AH27" s="77">
        <f t="shared" si="12"/>
        <v>74</v>
      </c>
      <c r="AI27" s="68"/>
      <c r="AJ27" s="69" t="s">
        <v>224</v>
      </c>
    </row>
    <row r="28" spans="1:36" s="98" customFormat="1" ht="25.5">
      <c r="A28" s="106">
        <v>27</v>
      </c>
      <c r="B28" s="65" t="s">
        <v>65</v>
      </c>
      <c r="C28" s="66"/>
      <c r="D28" s="66">
        <v>2</v>
      </c>
      <c r="E28" s="66">
        <f>45+10</f>
        <v>55</v>
      </c>
      <c r="F28" s="67" t="s">
        <v>66</v>
      </c>
      <c r="G28" s="66">
        <v>1</v>
      </c>
      <c r="H28" s="66">
        <v>3</v>
      </c>
      <c r="I28" s="66"/>
      <c r="J28" s="66"/>
      <c r="K28" s="66">
        <v>16</v>
      </c>
      <c r="L28" s="66"/>
      <c r="M28" s="66"/>
      <c r="N28" s="66"/>
      <c r="O28" s="66"/>
      <c r="P28" s="66"/>
      <c r="Q28" s="68">
        <f t="shared" si="9"/>
        <v>0</v>
      </c>
      <c r="R28" s="68">
        <f t="shared" si="13"/>
        <v>0</v>
      </c>
      <c r="S28" s="68"/>
      <c r="T28" s="68">
        <f>K28*H28</f>
        <v>48</v>
      </c>
      <c r="U28" s="68"/>
      <c r="V28" s="77">
        <f t="shared" si="11"/>
        <v>0</v>
      </c>
      <c r="W28" s="77"/>
      <c r="X28" s="77">
        <f t="shared" si="14"/>
        <v>0</v>
      </c>
      <c r="Y28" s="77"/>
      <c r="Z28" s="77"/>
      <c r="AA28" s="77"/>
      <c r="AB28" s="77"/>
      <c r="AC28" s="77"/>
      <c r="AD28" s="77"/>
      <c r="AE28" s="77"/>
      <c r="AF28" s="77"/>
      <c r="AG28" s="77"/>
      <c r="AH28" s="77">
        <f t="shared" si="12"/>
        <v>48</v>
      </c>
      <c r="AI28" s="68"/>
      <c r="AJ28" s="69" t="s">
        <v>224</v>
      </c>
    </row>
    <row r="29" spans="1:36" s="98" customFormat="1" ht="25.5">
      <c r="A29" s="106">
        <v>29</v>
      </c>
      <c r="B29" s="65" t="s">
        <v>58</v>
      </c>
      <c r="C29" s="66"/>
      <c r="D29" s="66">
        <v>2</v>
      </c>
      <c r="E29" s="66">
        <f t="shared" ref="E29:E31" si="15">45+10</f>
        <v>55</v>
      </c>
      <c r="F29" s="67" t="s">
        <v>66</v>
      </c>
      <c r="G29" s="66">
        <v>1</v>
      </c>
      <c r="H29" s="66">
        <v>4</v>
      </c>
      <c r="I29" s="66">
        <v>32</v>
      </c>
      <c r="J29" s="66"/>
      <c r="K29" s="66"/>
      <c r="L29" s="66"/>
      <c r="M29" s="66"/>
      <c r="N29" s="66"/>
      <c r="O29" s="66"/>
      <c r="P29" s="66" t="s">
        <v>43</v>
      </c>
      <c r="Q29" s="68">
        <f t="shared" si="9"/>
        <v>32</v>
      </c>
      <c r="R29" s="68">
        <f t="shared" si="13"/>
        <v>8</v>
      </c>
      <c r="S29" s="68">
        <f t="shared" ref="S29:S39" si="16">J29*H29</f>
        <v>0</v>
      </c>
      <c r="T29" s="68"/>
      <c r="U29" s="68"/>
      <c r="V29" s="77">
        <f t="shared" si="11"/>
        <v>0</v>
      </c>
      <c r="W29" s="77"/>
      <c r="X29" s="77">
        <f t="shared" si="14"/>
        <v>18</v>
      </c>
      <c r="Y29" s="77"/>
      <c r="Z29" s="77"/>
      <c r="AA29" s="77"/>
      <c r="AB29" s="77"/>
      <c r="AC29" s="77"/>
      <c r="AD29" s="77"/>
      <c r="AE29" s="77"/>
      <c r="AF29" s="77"/>
      <c r="AG29" s="77"/>
      <c r="AH29" s="77">
        <f t="shared" si="12"/>
        <v>58</v>
      </c>
      <c r="AI29" s="68"/>
      <c r="AJ29" s="69" t="s">
        <v>239</v>
      </c>
    </row>
    <row r="30" spans="1:36" s="98" customFormat="1" ht="25.5">
      <c r="A30" s="106">
        <v>29</v>
      </c>
      <c r="B30" s="65" t="s">
        <v>58</v>
      </c>
      <c r="C30" s="66"/>
      <c r="D30" s="66">
        <v>2</v>
      </c>
      <c r="E30" s="66">
        <f t="shared" si="15"/>
        <v>55</v>
      </c>
      <c r="F30" s="67" t="s">
        <v>66</v>
      </c>
      <c r="G30" s="66">
        <v>1</v>
      </c>
      <c r="H30" s="66">
        <v>3</v>
      </c>
      <c r="I30" s="66"/>
      <c r="J30" s="66">
        <v>32</v>
      </c>
      <c r="K30" s="66"/>
      <c r="L30" s="66"/>
      <c r="M30" s="66"/>
      <c r="N30" s="66"/>
      <c r="O30" s="66"/>
      <c r="P30" s="66"/>
      <c r="Q30" s="68">
        <f t="shared" si="9"/>
        <v>0</v>
      </c>
      <c r="R30" s="68">
        <f t="shared" si="13"/>
        <v>0</v>
      </c>
      <c r="S30" s="68">
        <f t="shared" si="16"/>
        <v>96</v>
      </c>
      <c r="T30" s="68"/>
      <c r="U30" s="68"/>
      <c r="V30" s="77">
        <f t="shared" si="11"/>
        <v>0</v>
      </c>
      <c r="W30" s="77"/>
      <c r="X30" s="77">
        <f t="shared" si="14"/>
        <v>0</v>
      </c>
      <c r="Y30" s="77"/>
      <c r="Z30" s="77"/>
      <c r="AA30" s="77"/>
      <c r="AB30" s="77"/>
      <c r="AC30" s="77"/>
      <c r="AD30" s="77"/>
      <c r="AE30" s="77"/>
      <c r="AF30" s="77"/>
      <c r="AG30" s="77"/>
      <c r="AH30" s="77">
        <f t="shared" si="12"/>
        <v>96</v>
      </c>
      <c r="AI30" s="68"/>
      <c r="AJ30" s="69" t="s">
        <v>59</v>
      </c>
    </row>
    <row r="31" spans="1:36" s="98" customFormat="1" ht="25.5">
      <c r="A31" s="106">
        <v>31</v>
      </c>
      <c r="B31" s="65" t="s">
        <v>55</v>
      </c>
      <c r="C31" s="66"/>
      <c r="D31" s="66">
        <v>2</v>
      </c>
      <c r="E31" s="66">
        <f t="shared" si="15"/>
        <v>55</v>
      </c>
      <c r="F31" s="67" t="s">
        <v>66</v>
      </c>
      <c r="G31" s="66">
        <v>1</v>
      </c>
      <c r="H31" s="66">
        <v>4</v>
      </c>
      <c r="I31" s="66">
        <v>32</v>
      </c>
      <c r="J31" s="66"/>
      <c r="K31" s="66"/>
      <c r="L31" s="66"/>
      <c r="M31" s="66"/>
      <c r="N31" s="66"/>
      <c r="O31" s="66"/>
      <c r="P31" s="66" t="s">
        <v>43</v>
      </c>
      <c r="Q31" s="68">
        <f t="shared" ref="Q31:Q63" si="17">I31</f>
        <v>32</v>
      </c>
      <c r="R31" s="68">
        <f t="shared" si="13"/>
        <v>8</v>
      </c>
      <c r="S31" s="68">
        <f t="shared" si="16"/>
        <v>0</v>
      </c>
      <c r="T31" s="68"/>
      <c r="U31" s="68"/>
      <c r="V31" s="77">
        <f t="shared" ref="V31:V36" si="18">ROUND((M31*E31),0)</f>
        <v>0</v>
      </c>
      <c r="W31" s="77"/>
      <c r="X31" s="77">
        <f t="shared" si="14"/>
        <v>18</v>
      </c>
      <c r="Y31" s="77"/>
      <c r="Z31" s="77"/>
      <c r="AA31" s="77"/>
      <c r="AB31" s="77"/>
      <c r="AC31" s="77"/>
      <c r="AD31" s="77"/>
      <c r="AE31" s="77"/>
      <c r="AF31" s="77"/>
      <c r="AG31" s="77"/>
      <c r="AH31" s="77">
        <f t="shared" ref="AH31:AH63" si="19">SUM(Q31:AG31)</f>
        <v>58</v>
      </c>
      <c r="AI31" s="68"/>
      <c r="AJ31" s="69" t="s">
        <v>232</v>
      </c>
    </row>
    <row r="32" spans="1:36" s="98" customFormat="1" ht="25.5">
      <c r="A32" s="106">
        <v>31</v>
      </c>
      <c r="B32" s="65" t="s">
        <v>55</v>
      </c>
      <c r="C32" s="66"/>
      <c r="D32" s="66">
        <v>2</v>
      </c>
      <c r="E32" s="66">
        <f>16+17+8+6</f>
        <v>47</v>
      </c>
      <c r="F32" s="67" t="s">
        <v>67</v>
      </c>
      <c r="G32" s="66">
        <v>1</v>
      </c>
      <c r="H32" s="66">
        <v>2</v>
      </c>
      <c r="I32" s="66"/>
      <c r="J32" s="66">
        <v>32</v>
      </c>
      <c r="K32" s="66"/>
      <c r="L32" s="66"/>
      <c r="M32" s="66"/>
      <c r="N32" s="66"/>
      <c r="O32" s="66"/>
      <c r="P32" s="66"/>
      <c r="Q32" s="68">
        <f t="shared" ref="Q32" si="20">I32</f>
        <v>0</v>
      </c>
      <c r="R32" s="68">
        <f t="shared" ref="R32" si="21">IF(OR(P32="Ісп",P32="ДЕК"),2*H32,0)</f>
        <v>0</v>
      </c>
      <c r="S32" s="68">
        <f t="shared" ref="S32" si="22">J32*H32</f>
        <v>64</v>
      </c>
      <c r="T32" s="68"/>
      <c r="U32" s="68"/>
      <c r="V32" s="77">
        <f t="shared" si="18"/>
        <v>0</v>
      </c>
      <c r="W32" s="77"/>
      <c r="X32" s="77">
        <f t="shared" ref="X32" si="23">ROUND(IF(OR(P32="Ісп",P32="ДЕК"),0.33*E32,0),0)</f>
        <v>0</v>
      </c>
      <c r="Y32" s="77"/>
      <c r="Z32" s="77"/>
      <c r="AA32" s="77"/>
      <c r="AB32" s="77"/>
      <c r="AC32" s="77"/>
      <c r="AD32" s="77"/>
      <c r="AE32" s="77"/>
      <c r="AF32" s="77"/>
      <c r="AG32" s="77"/>
      <c r="AH32" s="77">
        <f t="shared" ref="AH32" si="24">SUM(Q32:AG32)</f>
        <v>64</v>
      </c>
      <c r="AI32" s="68"/>
      <c r="AJ32" s="69" t="s">
        <v>251</v>
      </c>
    </row>
    <row r="33" spans="1:36" s="98" customFormat="1" ht="25.5">
      <c r="A33" s="106">
        <v>31</v>
      </c>
      <c r="B33" s="65" t="s">
        <v>55</v>
      </c>
      <c r="C33" s="66"/>
      <c r="D33" s="66">
        <v>2</v>
      </c>
      <c r="E33" s="66">
        <v>8</v>
      </c>
      <c r="F33" s="67" t="s">
        <v>64</v>
      </c>
      <c r="G33" s="66">
        <v>1</v>
      </c>
      <c r="H33" s="66">
        <v>1</v>
      </c>
      <c r="I33" s="66"/>
      <c r="J33" s="66">
        <v>32</v>
      </c>
      <c r="K33" s="66"/>
      <c r="L33" s="66"/>
      <c r="M33" s="66"/>
      <c r="N33" s="66"/>
      <c r="O33" s="66"/>
      <c r="P33" s="66"/>
      <c r="Q33" s="68">
        <f t="shared" si="17"/>
        <v>0</v>
      </c>
      <c r="R33" s="68">
        <f t="shared" si="13"/>
        <v>0</v>
      </c>
      <c r="S33" s="68">
        <f t="shared" si="16"/>
        <v>32</v>
      </c>
      <c r="T33" s="68"/>
      <c r="U33" s="68"/>
      <c r="V33" s="77">
        <f t="shared" si="18"/>
        <v>0</v>
      </c>
      <c r="W33" s="77"/>
      <c r="X33" s="77">
        <f t="shared" si="14"/>
        <v>0</v>
      </c>
      <c r="Y33" s="77"/>
      <c r="Z33" s="77"/>
      <c r="AA33" s="77"/>
      <c r="AB33" s="77"/>
      <c r="AC33" s="77"/>
      <c r="AD33" s="77"/>
      <c r="AE33" s="77"/>
      <c r="AF33" s="77"/>
      <c r="AG33" s="77"/>
      <c r="AH33" s="77">
        <f t="shared" si="19"/>
        <v>32</v>
      </c>
      <c r="AI33" s="68"/>
      <c r="AJ33" s="69" t="s">
        <v>220</v>
      </c>
    </row>
    <row r="34" spans="1:36" s="98" customFormat="1" ht="25.5">
      <c r="A34" s="106">
        <v>31</v>
      </c>
      <c r="B34" s="65" t="s">
        <v>55</v>
      </c>
      <c r="C34" s="66"/>
      <c r="D34" s="66">
        <v>2</v>
      </c>
      <c r="E34" s="66">
        <v>10</v>
      </c>
      <c r="F34" s="67" t="s">
        <v>66</v>
      </c>
      <c r="G34" s="66">
        <v>1</v>
      </c>
      <c r="H34" s="66">
        <v>3</v>
      </c>
      <c r="I34" s="66"/>
      <c r="J34" s="66"/>
      <c r="K34" s="66"/>
      <c r="L34" s="66" t="s">
        <v>56</v>
      </c>
      <c r="M34" s="66">
        <v>2</v>
      </c>
      <c r="N34" s="66"/>
      <c r="O34" s="66"/>
      <c r="P34" s="66"/>
      <c r="Q34" s="68">
        <f t="shared" si="17"/>
        <v>0</v>
      </c>
      <c r="R34" s="68">
        <f t="shared" si="13"/>
        <v>0</v>
      </c>
      <c r="S34" s="68">
        <f t="shared" si="16"/>
        <v>0</v>
      </c>
      <c r="T34" s="68"/>
      <c r="U34" s="68"/>
      <c r="V34" s="77">
        <f t="shared" si="18"/>
        <v>20</v>
      </c>
      <c r="W34" s="77"/>
      <c r="X34" s="77">
        <f t="shared" si="14"/>
        <v>0</v>
      </c>
      <c r="Y34" s="77"/>
      <c r="Z34" s="77"/>
      <c r="AA34" s="77"/>
      <c r="AB34" s="77"/>
      <c r="AC34" s="77"/>
      <c r="AD34" s="77"/>
      <c r="AE34" s="77"/>
      <c r="AF34" s="77"/>
      <c r="AG34" s="77"/>
      <c r="AH34" s="77">
        <f t="shared" si="19"/>
        <v>20</v>
      </c>
      <c r="AI34" s="68"/>
      <c r="AJ34" s="69" t="s">
        <v>232</v>
      </c>
    </row>
    <row r="35" spans="1:36" s="98" customFormat="1" ht="25.5">
      <c r="A35" s="106">
        <v>31</v>
      </c>
      <c r="B35" s="65" t="s">
        <v>55</v>
      </c>
      <c r="C35" s="66"/>
      <c r="D35" s="66">
        <v>2</v>
      </c>
      <c r="E35" s="66">
        <f>24+8</f>
        <v>32</v>
      </c>
      <c r="F35" s="67" t="s">
        <v>66</v>
      </c>
      <c r="G35" s="66">
        <v>1</v>
      </c>
      <c r="H35" s="66">
        <v>3</v>
      </c>
      <c r="I35" s="66"/>
      <c r="J35" s="66"/>
      <c r="K35" s="66"/>
      <c r="L35" s="66" t="s">
        <v>56</v>
      </c>
      <c r="M35" s="66">
        <v>2</v>
      </c>
      <c r="N35" s="66"/>
      <c r="O35" s="66"/>
      <c r="P35" s="66"/>
      <c r="Q35" s="68">
        <f t="shared" ref="Q35" si="25">I35</f>
        <v>0</v>
      </c>
      <c r="R35" s="68">
        <f t="shared" ref="R35" si="26">IF(OR(P35="Ісп",P35="ДЕК"),2*H35,0)</f>
        <v>0</v>
      </c>
      <c r="S35" s="68">
        <f t="shared" ref="S35" si="27">J35*H35</f>
        <v>0</v>
      </c>
      <c r="T35" s="68"/>
      <c r="U35" s="68"/>
      <c r="V35" s="77">
        <f t="shared" ref="V35" si="28">ROUND((M35*E35),0)</f>
        <v>64</v>
      </c>
      <c r="W35" s="77"/>
      <c r="X35" s="77">
        <f t="shared" ref="X35" si="29">ROUND(IF(OR(P35="Ісп",P35="ДЕК"),0.33*E35,0),0)</f>
        <v>0</v>
      </c>
      <c r="Y35" s="77"/>
      <c r="Z35" s="77"/>
      <c r="AA35" s="77"/>
      <c r="AB35" s="77"/>
      <c r="AC35" s="77"/>
      <c r="AD35" s="77"/>
      <c r="AE35" s="77"/>
      <c r="AF35" s="77"/>
      <c r="AG35" s="77"/>
      <c r="AH35" s="77">
        <f t="shared" ref="AH35" si="30">SUM(Q35:AG35)</f>
        <v>64</v>
      </c>
      <c r="AI35" s="68"/>
      <c r="AJ35" s="69" t="s">
        <v>249</v>
      </c>
    </row>
    <row r="36" spans="1:36" s="98" customFormat="1" ht="25.5">
      <c r="A36" s="106">
        <v>31</v>
      </c>
      <c r="B36" s="65" t="s">
        <v>55</v>
      </c>
      <c r="C36" s="66"/>
      <c r="D36" s="66">
        <v>2</v>
      </c>
      <c r="E36" s="66">
        <f>55-E34-E35</f>
        <v>13</v>
      </c>
      <c r="F36" s="67" t="s">
        <v>66</v>
      </c>
      <c r="G36" s="66">
        <v>1</v>
      </c>
      <c r="H36" s="66">
        <v>3</v>
      </c>
      <c r="I36" s="66"/>
      <c r="J36" s="66"/>
      <c r="K36" s="66"/>
      <c r="L36" s="66" t="s">
        <v>56</v>
      </c>
      <c r="M36" s="66">
        <v>2</v>
      </c>
      <c r="N36" s="66"/>
      <c r="O36" s="66"/>
      <c r="P36" s="66"/>
      <c r="Q36" s="68">
        <f t="shared" si="17"/>
        <v>0</v>
      </c>
      <c r="R36" s="68">
        <f t="shared" si="13"/>
        <v>0</v>
      </c>
      <c r="S36" s="68">
        <f t="shared" si="16"/>
        <v>0</v>
      </c>
      <c r="T36" s="68"/>
      <c r="U36" s="68"/>
      <c r="V36" s="77">
        <f t="shared" si="18"/>
        <v>26</v>
      </c>
      <c r="W36" s="77"/>
      <c r="X36" s="77">
        <f t="shared" si="14"/>
        <v>0</v>
      </c>
      <c r="Y36" s="77"/>
      <c r="Z36" s="77"/>
      <c r="AA36" s="77"/>
      <c r="AB36" s="77"/>
      <c r="AC36" s="77"/>
      <c r="AD36" s="77"/>
      <c r="AE36" s="77"/>
      <c r="AF36" s="77"/>
      <c r="AG36" s="77"/>
      <c r="AH36" s="77">
        <f t="shared" si="19"/>
        <v>26</v>
      </c>
      <c r="AI36" s="68"/>
      <c r="AJ36" s="69" t="s">
        <v>251</v>
      </c>
    </row>
    <row r="37" spans="1:36" s="98" customFormat="1" ht="25.5">
      <c r="A37" s="106">
        <v>36</v>
      </c>
      <c r="B37" s="65" t="s">
        <v>57</v>
      </c>
      <c r="C37" s="66"/>
      <c r="D37" s="66">
        <v>2</v>
      </c>
      <c r="E37" s="66">
        <f>45+10</f>
        <v>55</v>
      </c>
      <c r="F37" s="67" t="s">
        <v>66</v>
      </c>
      <c r="G37" s="66">
        <v>1</v>
      </c>
      <c r="H37" s="66">
        <v>4</v>
      </c>
      <c r="I37" s="66">
        <v>32</v>
      </c>
      <c r="J37" s="66"/>
      <c r="K37" s="66"/>
      <c r="L37" s="66"/>
      <c r="M37" s="66"/>
      <c r="N37" s="66"/>
      <c r="O37" s="66" t="s">
        <v>44</v>
      </c>
      <c r="P37" s="66"/>
      <c r="Q37" s="68">
        <f t="shared" si="17"/>
        <v>32</v>
      </c>
      <c r="R37" s="68"/>
      <c r="S37" s="68">
        <f t="shared" si="16"/>
        <v>0</v>
      </c>
      <c r="T37" s="68"/>
      <c r="U37" s="68"/>
      <c r="V37" s="77">
        <f t="shared" ref="V37:V48" si="31">IF(OR(L37="Р",L37="РЕ" ),0.5*E37,0)</f>
        <v>0</v>
      </c>
      <c r="W37" s="77">
        <f t="shared" ref="W37:W41" si="32">IF(O37="Залік",2*H37,0)</f>
        <v>8</v>
      </c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>
        <f t="shared" si="19"/>
        <v>40</v>
      </c>
      <c r="AI37" s="68"/>
      <c r="AJ37" s="69" t="s">
        <v>249</v>
      </c>
    </row>
    <row r="38" spans="1:36" s="98" customFormat="1" ht="25.5">
      <c r="A38" s="106">
        <v>36</v>
      </c>
      <c r="B38" s="65" t="s">
        <v>57</v>
      </c>
      <c r="C38" s="66"/>
      <c r="D38" s="66">
        <v>2</v>
      </c>
      <c r="E38" s="66">
        <v>47</v>
      </c>
      <c r="F38" s="67" t="s">
        <v>67</v>
      </c>
      <c r="G38" s="66">
        <v>1</v>
      </c>
      <c r="H38" s="66">
        <v>2</v>
      </c>
      <c r="I38" s="66"/>
      <c r="J38" s="66">
        <v>32</v>
      </c>
      <c r="K38" s="66"/>
      <c r="L38" s="66"/>
      <c r="M38" s="66"/>
      <c r="N38" s="66"/>
      <c r="O38" s="66"/>
      <c r="P38" s="66"/>
      <c r="Q38" s="68">
        <f t="shared" si="17"/>
        <v>0</v>
      </c>
      <c r="R38" s="68"/>
      <c r="S38" s="68">
        <f t="shared" si="16"/>
        <v>64</v>
      </c>
      <c r="T38" s="68"/>
      <c r="U38" s="68"/>
      <c r="V38" s="77">
        <f t="shared" si="31"/>
        <v>0</v>
      </c>
      <c r="W38" s="77">
        <f t="shared" si="32"/>
        <v>0</v>
      </c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>
        <f t="shared" si="19"/>
        <v>64</v>
      </c>
      <c r="AI38" s="68"/>
      <c r="AJ38" s="69" t="s">
        <v>249</v>
      </c>
    </row>
    <row r="39" spans="1:36" s="98" customFormat="1" ht="12.75">
      <c r="A39" s="106">
        <v>36</v>
      </c>
      <c r="B39" s="65" t="s">
        <v>57</v>
      </c>
      <c r="C39" s="66"/>
      <c r="D39" s="66">
        <v>2</v>
      </c>
      <c r="E39" s="66">
        <v>8</v>
      </c>
      <c r="F39" s="67" t="s">
        <v>64</v>
      </c>
      <c r="G39" s="66">
        <v>1</v>
      </c>
      <c r="H39" s="66">
        <v>1</v>
      </c>
      <c r="I39" s="66"/>
      <c r="J39" s="66">
        <v>32</v>
      </c>
      <c r="K39" s="66"/>
      <c r="L39" s="66"/>
      <c r="M39" s="66"/>
      <c r="N39" s="66"/>
      <c r="O39" s="66"/>
      <c r="P39" s="66"/>
      <c r="Q39" s="68">
        <f t="shared" si="17"/>
        <v>0</v>
      </c>
      <c r="R39" s="68"/>
      <c r="S39" s="68">
        <f t="shared" si="16"/>
        <v>32</v>
      </c>
      <c r="T39" s="68"/>
      <c r="U39" s="68"/>
      <c r="V39" s="77">
        <f t="shared" si="31"/>
        <v>0</v>
      </c>
      <c r="W39" s="77">
        <f t="shared" si="32"/>
        <v>0</v>
      </c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>
        <f t="shared" si="19"/>
        <v>32</v>
      </c>
      <c r="AI39" s="68"/>
      <c r="AJ39" s="69" t="s">
        <v>249</v>
      </c>
    </row>
    <row r="40" spans="1:36" s="98" customFormat="1" ht="25.5">
      <c r="A40" s="106">
        <v>39</v>
      </c>
      <c r="B40" s="65" t="s">
        <v>68</v>
      </c>
      <c r="C40" s="66"/>
      <c r="D40" s="66">
        <v>2</v>
      </c>
      <c r="E40" s="66">
        <f>45+10</f>
        <v>55</v>
      </c>
      <c r="F40" s="67" t="s">
        <v>66</v>
      </c>
      <c r="G40" s="66">
        <v>1</v>
      </c>
      <c r="H40" s="66">
        <v>4</v>
      </c>
      <c r="I40" s="66">
        <v>48</v>
      </c>
      <c r="J40" s="66"/>
      <c r="K40" s="66"/>
      <c r="L40" s="66"/>
      <c r="M40" s="66"/>
      <c r="N40" s="66"/>
      <c r="O40" s="66" t="s">
        <v>44</v>
      </c>
      <c r="P40" s="66"/>
      <c r="Q40" s="68">
        <f t="shared" si="17"/>
        <v>48</v>
      </c>
      <c r="R40" s="68"/>
      <c r="S40" s="68"/>
      <c r="T40" s="68">
        <f t="shared" ref="T40:T45" si="33">K40*H40</f>
        <v>0</v>
      </c>
      <c r="U40" s="68"/>
      <c r="V40" s="77">
        <f t="shared" si="31"/>
        <v>0</v>
      </c>
      <c r="W40" s="77">
        <f t="shared" si="32"/>
        <v>8</v>
      </c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>
        <f t="shared" si="19"/>
        <v>56</v>
      </c>
      <c r="AI40" s="68"/>
      <c r="AJ40" s="69" t="s">
        <v>253</v>
      </c>
    </row>
    <row r="41" spans="1:36" s="98" customFormat="1" ht="25.5">
      <c r="A41" s="106">
        <v>39</v>
      </c>
      <c r="B41" s="65" t="s">
        <v>68</v>
      </c>
      <c r="C41" s="66"/>
      <c r="D41" s="66">
        <v>2</v>
      </c>
      <c r="E41" s="66">
        <v>55</v>
      </c>
      <c r="F41" s="67" t="s">
        <v>66</v>
      </c>
      <c r="G41" s="66">
        <v>1</v>
      </c>
      <c r="H41" s="66">
        <v>3</v>
      </c>
      <c r="I41" s="66"/>
      <c r="J41" s="66"/>
      <c r="K41" s="66">
        <v>16</v>
      </c>
      <c r="L41" s="66"/>
      <c r="M41" s="66"/>
      <c r="N41" s="66"/>
      <c r="O41" s="66"/>
      <c r="P41" s="66"/>
      <c r="Q41" s="68">
        <f t="shared" si="17"/>
        <v>0</v>
      </c>
      <c r="R41" s="68"/>
      <c r="S41" s="68"/>
      <c r="T41" s="68">
        <f t="shared" si="33"/>
        <v>48</v>
      </c>
      <c r="U41" s="68"/>
      <c r="V41" s="77">
        <f t="shared" si="31"/>
        <v>0</v>
      </c>
      <c r="W41" s="77">
        <f t="shared" si="32"/>
        <v>0</v>
      </c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>
        <f t="shared" si="19"/>
        <v>48</v>
      </c>
      <c r="AI41" s="68"/>
      <c r="AJ41" s="69" t="s">
        <v>253</v>
      </c>
    </row>
    <row r="42" spans="1:36" s="98" customFormat="1" ht="38.25">
      <c r="A42" s="106">
        <v>43</v>
      </c>
      <c r="B42" s="65" t="s">
        <v>65</v>
      </c>
      <c r="C42" s="66"/>
      <c r="D42" s="66">
        <v>2</v>
      </c>
      <c r="E42" s="66">
        <v>51</v>
      </c>
      <c r="F42" s="67" t="s">
        <v>72</v>
      </c>
      <c r="G42" s="66">
        <v>1</v>
      </c>
      <c r="H42" s="66">
        <v>6</v>
      </c>
      <c r="I42" s="66">
        <v>48</v>
      </c>
      <c r="J42" s="66"/>
      <c r="K42" s="66"/>
      <c r="L42" s="66"/>
      <c r="M42" s="66"/>
      <c r="N42" s="66"/>
      <c r="O42" s="66"/>
      <c r="P42" s="66" t="s">
        <v>43</v>
      </c>
      <c r="Q42" s="68">
        <f t="shared" ref="Q42" si="34">I42</f>
        <v>48</v>
      </c>
      <c r="R42" s="68"/>
      <c r="S42" s="68"/>
      <c r="T42" s="68">
        <f t="shared" ref="T42" si="35">K42*H42</f>
        <v>0</v>
      </c>
      <c r="U42" s="68"/>
      <c r="V42" s="77">
        <f t="shared" ref="V42" si="36">IF(OR(L42="Р",L42="РЕ" ),0.5*E42,0)</f>
        <v>0</v>
      </c>
      <c r="W42" s="77"/>
      <c r="X42" s="77">
        <f t="shared" ref="X42" si="37">ROUND(IF(OR(P42="Ісп",P42="ДЕК"),0.33*E42,0),0)</f>
        <v>17</v>
      </c>
      <c r="Y42" s="77"/>
      <c r="Z42" s="77"/>
      <c r="AA42" s="77"/>
      <c r="AB42" s="77"/>
      <c r="AC42" s="77"/>
      <c r="AD42" s="77"/>
      <c r="AE42" s="77"/>
      <c r="AF42" s="77"/>
      <c r="AG42" s="77"/>
      <c r="AH42" s="77">
        <f t="shared" ref="AH42" si="38">SUM(Q42:AG42)</f>
        <v>65</v>
      </c>
      <c r="AI42" s="68"/>
      <c r="AJ42" s="69" t="s">
        <v>256</v>
      </c>
    </row>
    <row r="43" spans="1:36" s="98" customFormat="1" ht="38.25">
      <c r="A43" s="106">
        <v>43</v>
      </c>
      <c r="B43" s="65" t="s">
        <v>65</v>
      </c>
      <c r="C43" s="66"/>
      <c r="D43" s="66">
        <v>2</v>
      </c>
      <c r="E43" s="66">
        <v>51</v>
      </c>
      <c r="F43" s="67" t="s">
        <v>72</v>
      </c>
      <c r="G43" s="66">
        <v>1</v>
      </c>
      <c r="H43" s="66">
        <v>6</v>
      </c>
      <c r="I43" s="66"/>
      <c r="J43" s="66"/>
      <c r="K43" s="66"/>
      <c r="L43" s="66"/>
      <c r="M43" s="66"/>
      <c r="N43" s="66"/>
      <c r="O43" s="66"/>
      <c r="P43" s="66" t="s">
        <v>43</v>
      </c>
      <c r="Q43" s="68">
        <f t="shared" si="17"/>
        <v>0</v>
      </c>
      <c r="R43" s="68">
        <f t="shared" ref="R43:R53" si="39">IF(OR(P43="Ісп",P43="ДЕК"),2*H43,0)</f>
        <v>12</v>
      </c>
      <c r="S43" s="68"/>
      <c r="T43" s="68">
        <f t="shared" si="33"/>
        <v>0</v>
      </c>
      <c r="U43" s="68"/>
      <c r="V43" s="77">
        <f t="shared" si="31"/>
        <v>0</v>
      </c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>
        <f t="shared" si="19"/>
        <v>12</v>
      </c>
      <c r="AI43" s="68"/>
      <c r="AJ43" s="69" t="s">
        <v>252</v>
      </c>
    </row>
    <row r="44" spans="1:36" s="98" customFormat="1" ht="25.5">
      <c r="A44" s="106">
        <v>43</v>
      </c>
      <c r="B44" s="65" t="s">
        <v>65</v>
      </c>
      <c r="C44" s="66"/>
      <c r="D44" s="66">
        <v>2</v>
      </c>
      <c r="E44" s="66">
        <f>11+2+11</f>
        <v>24</v>
      </c>
      <c r="F44" s="67" t="s">
        <v>69</v>
      </c>
      <c r="G44" s="66">
        <v>1</v>
      </c>
      <c r="H44" s="66">
        <v>2</v>
      </c>
      <c r="I44" s="66"/>
      <c r="J44" s="66"/>
      <c r="K44" s="66">
        <v>16</v>
      </c>
      <c r="L44" s="66"/>
      <c r="M44" s="66"/>
      <c r="N44" s="66"/>
      <c r="O44" s="66"/>
      <c r="P44" s="66"/>
      <c r="Q44" s="68">
        <f t="shared" si="17"/>
        <v>0</v>
      </c>
      <c r="R44" s="68">
        <f t="shared" si="39"/>
        <v>0</v>
      </c>
      <c r="S44" s="68"/>
      <c r="T44" s="68">
        <f t="shared" si="33"/>
        <v>32</v>
      </c>
      <c r="U44" s="68"/>
      <c r="V44" s="77">
        <f t="shared" si="31"/>
        <v>0</v>
      </c>
      <c r="W44" s="77"/>
      <c r="X44" s="77">
        <f t="shared" ref="X44:X53" si="40">ROUND(IF(OR(P44="Ісп",P44="ДЕК"),0.33*E44,0),0)</f>
        <v>0</v>
      </c>
      <c r="Y44" s="77"/>
      <c r="Z44" s="77"/>
      <c r="AA44" s="77"/>
      <c r="AB44" s="77"/>
      <c r="AC44" s="77"/>
      <c r="AD44" s="77"/>
      <c r="AE44" s="77"/>
      <c r="AF44" s="77"/>
      <c r="AG44" s="77"/>
      <c r="AH44" s="77">
        <f t="shared" si="19"/>
        <v>32</v>
      </c>
      <c r="AI44" s="68"/>
      <c r="AJ44" s="69" t="s">
        <v>250</v>
      </c>
    </row>
    <row r="45" spans="1:36" s="98" customFormat="1" ht="12.75">
      <c r="A45" s="106">
        <v>43</v>
      </c>
      <c r="B45" s="65" t="s">
        <v>65</v>
      </c>
      <c r="C45" s="66"/>
      <c r="D45" s="66">
        <v>2</v>
      </c>
      <c r="E45" s="66">
        <v>27</v>
      </c>
      <c r="F45" s="67" t="s">
        <v>215</v>
      </c>
      <c r="G45" s="66">
        <v>1</v>
      </c>
      <c r="H45" s="66">
        <v>2</v>
      </c>
      <c r="I45" s="66"/>
      <c r="J45" s="66"/>
      <c r="K45" s="66">
        <v>16</v>
      </c>
      <c r="L45" s="66"/>
      <c r="M45" s="66"/>
      <c r="N45" s="66"/>
      <c r="O45" s="66"/>
      <c r="P45" s="66"/>
      <c r="Q45" s="68">
        <f t="shared" si="17"/>
        <v>0</v>
      </c>
      <c r="R45" s="68">
        <f t="shared" si="39"/>
        <v>0</v>
      </c>
      <c r="S45" s="68"/>
      <c r="T45" s="68">
        <f t="shared" si="33"/>
        <v>32</v>
      </c>
      <c r="U45" s="68"/>
      <c r="V45" s="77">
        <f t="shared" si="31"/>
        <v>0</v>
      </c>
      <c r="W45" s="77"/>
      <c r="X45" s="77">
        <f t="shared" si="40"/>
        <v>0</v>
      </c>
      <c r="Y45" s="77"/>
      <c r="Z45" s="77"/>
      <c r="AA45" s="77"/>
      <c r="AB45" s="77"/>
      <c r="AC45" s="77"/>
      <c r="AD45" s="77"/>
      <c r="AE45" s="77"/>
      <c r="AF45" s="77"/>
      <c r="AG45" s="77"/>
      <c r="AH45" s="77">
        <f t="shared" si="19"/>
        <v>32</v>
      </c>
      <c r="AI45" s="68"/>
      <c r="AJ45" s="69" t="s">
        <v>250</v>
      </c>
    </row>
    <row r="46" spans="1:36" s="98" customFormat="1" ht="38.25">
      <c r="A46" s="106">
        <v>46</v>
      </c>
      <c r="B46" s="65" t="s">
        <v>58</v>
      </c>
      <c r="C46" s="66"/>
      <c r="D46" s="66">
        <v>2</v>
      </c>
      <c r="E46" s="66">
        <v>51</v>
      </c>
      <c r="F46" s="67" t="s">
        <v>72</v>
      </c>
      <c r="G46" s="66">
        <v>1</v>
      </c>
      <c r="H46" s="66">
        <v>6</v>
      </c>
      <c r="I46" s="66">
        <v>32</v>
      </c>
      <c r="J46" s="66"/>
      <c r="K46" s="66"/>
      <c r="L46" s="66"/>
      <c r="M46" s="66"/>
      <c r="N46" s="66"/>
      <c r="O46" s="66"/>
      <c r="P46" s="66" t="s">
        <v>43</v>
      </c>
      <c r="Q46" s="68">
        <f t="shared" si="17"/>
        <v>32</v>
      </c>
      <c r="R46" s="68">
        <f t="shared" si="39"/>
        <v>12</v>
      </c>
      <c r="S46" s="68">
        <f t="shared" ref="S46:S55" si="41">J46*H46</f>
        <v>0</v>
      </c>
      <c r="T46" s="68"/>
      <c r="U46" s="68"/>
      <c r="V46" s="77">
        <f t="shared" si="31"/>
        <v>0</v>
      </c>
      <c r="W46" s="77"/>
      <c r="X46" s="77">
        <f t="shared" si="40"/>
        <v>17</v>
      </c>
      <c r="Y46" s="77"/>
      <c r="Z46" s="77"/>
      <c r="AA46" s="77"/>
      <c r="AB46" s="77"/>
      <c r="AC46" s="77"/>
      <c r="AD46" s="77"/>
      <c r="AE46" s="77"/>
      <c r="AF46" s="77"/>
      <c r="AG46" s="77"/>
      <c r="AH46" s="77">
        <f t="shared" si="19"/>
        <v>61</v>
      </c>
      <c r="AI46" s="68"/>
      <c r="AJ46" s="69" t="s">
        <v>239</v>
      </c>
    </row>
    <row r="47" spans="1:36" s="98" customFormat="1" ht="25.5">
      <c r="A47" s="106">
        <v>46</v>
      </c>
      <c r="B47" s="65" t="s">
        <v>58</v>
      </c>
      <c r="C47" s="66"/>
      <c r="D47" s="66">
        <v>2</v>
      </c>
      <c r="E47" s="66">
        <f>11+2+11+17</f>
        <v>41</v>
      </c>
      <c r="F47" s="67" t="s">
        <v>70</v>
      </c>
      <c r="G47" s="66">
        <v>1</v>
      </c>
      <c r="H47" s="66">
        <v>3</v>
      </c>
      <c r="I47" s="66"/>
      <c r="J47" s="66">
        <v>32</v>
      </c>
      <c r="K47" s="66"/>
      <c r="L47" s="66"/>
      <c r="M47" s="66"/>
      <c r="N47" s="66"/>
      <c r="O47" s="66"/>
      <c r="P47" s="66"/>
      <c r="Q47" s="68">
        <f t="shared" ref="Q47" si="42">I47</f>
        <v>0</v>
      </c>
      <c r="R47" s="68">
        <f t="shared" ref="R47" si="43">IF(OR(P47="Ісп",P47="ДЕК"),2*H47,0)</f>
        <v>0</v>
      </c>
      <c r="S47" s="68">
        <f t="shared" ref="S47" si="44">J47*H47</f>
        <v>96</v>
      </c>
      <c r="T47" s="68"/>
      <c r="U47" s="68"/>
      <c r="V47" s="77">
        <f t="shared" ref="V47" si="45">IF(OR(L47="Р",L47="РЕ" ),0.5*E47,0)</f>
        <v>0</v>
      </c>
      <c r="W47" s="77"/>
      <c r="X47" s="77">
        <f t="shared" ref="X47" si="46">ROUND(IF(OR(P47="Ісп",P47="ДЕК"),0.33*E47,0),0)</f>
        <v>0</v>
      </c>
      <c r="Y47" s="77"/>
      <c r="Z47" s="77"/>
      <c r="AA47" s="77"/>
      <c r="AB47" s="77"/>
      <c r="AC47" s="77"/>
      <c r="AD47" s="77"/>
      <c r="AE47" s="77"/>
      <c r="AF47" s="77"/>
      <c r="AG47" s="77"/>
      <c r="AH47" s="77">
        <f t="shared" ref="AH47" si="47">SUM(Q47:AG47)</f>
        <v>96</v>
      </c>
      <c r="AI47" s="68"/>
      <c r="AJ47" s="69" t="s">
        <v>250</v>
      </c>
    </row>
    <row r="48" spans="1:36" s="98" customFormat="1" ht="12.75">
      <c r="A48" s="106">
        <v>46</v>
      </c>
      <c r="B48" s="65" t="s">
        <v>58</v>
      </c>
      <c r="C48" s="66"/>
      <c r="D48" s="66">
        <v>2</v>
      </c>
      <c r="E48" s="66">
        <v>10</v>
      </c>
      <c r="F48" s="67" t="s">
        <v>74</v>
      </c>
      <c r="G48" s="66">
        <v>1</v>
      </c>
      <c r="H48" s="66">
        <v>1</v>
      </c>
      <c r="I48" s="66"/>
      <c r="J48" s="66">
        <v>32</v>
      </c>
      <c r="K48" s="66"/>
      <c r="L48" s="66"/>
      <c r="M48" s="66"/>
      <c r="N48" s="66"/>
      <c r="O48" s="66"/>
      <c r="P48" s="66"/>
      <c r="Q48" s="68">
        <f t="shared" si="17"/>
        <v>0</v>
      </c>
      <c r="R48" s="68">
        <f t="shared" si="39"/>
        <v>0</v>
      </c>
      <c r="S48" s="68">
        <f t="shared" si="41"/>
        <v>32</v>
      </c>
      <c r="T48" s="68"/>
      <c r="U48" s="68"/>
      <c r="V48" s="77">
        <f t="shared" si="31"/>
        <v>0</v>
      </c>
      <c r="W48" s="77"/>
      <c r="X48" s="77">
        <f t="shared" si="40"/>
        <v>0</v>
      </c>
      <c r="Y48" s="77"/>
      <c r="Z48" s="77"/>
      <c r="AA48" s="77"/>
      <c r="AB48" s="77"/>
      <c r="AC48" s="77"/>
      <c r="AD48" s="77"/>
      <c r="AE48" s="77"/>
      <c r="AF48" s="77"/>
      <c r="AG48" s="77"/>
      <c r="AH48" s="77">
        <f t="shared" si="19"/>
        <v>32</v>
      </c>
      <c r="AI48" s="68"/>
      <c r="AJ48" s="69" t="s">
        <v>261</v>
      </c>
    </row>
    <row r="49" spans="1:36" s="98" customFormat="1" ht="38.25">
      <c r="A49" s="106">
        <v>48</v>
      </c>
      <c r="B49" s="65" t="s">
        <v>55</v>
      </c>
      <c r="C49" s="66"/>
      <c r="D49" s="66">
        <v>2</v>
      </c>
      <c r="E49" s="66">
        <v>51</v>
      </c>
      <c r="F49" s="67" t="s">
        <v>72</v>
      </c>
      <c r="G49" s="66">
        <v>1</v>
      </c>
      <c r="H49" s="66">
        <v>6</v>
      </c>
      <c r="I49" s="66">
        <v>32</v>
      </c>
      <c r="J49" s="66"/>
      <c r="K49" s="66"/>
      <c r="L49" s="66"/>
      <c r="M49" s="66"/>
      <c r="N49" s="66"/>
      <c r="O49" s="66"/>
      <c r="P49" s="66" t="s">
        <v>43</v>
      </c>
      <c r="Q49" s="68">
        <f t="shared" si="17"/>
        <v>32</v>
      </c>
      <c r="R49" s="68">
        <f t="shared" si="39"/>
        <v>12</v>
      </c>
      <c r="S49" s="68">
        <f t="shared" si="41"/>
        <v>0</v>
      </c>
      <c r="T49" s="68"/>
      <c r="U49" s="68"/>
      <c r="V49" s="77">
        <f>ROUND((M49*E49),0)</f>
        <v>0</v>
      </c>
      <c r="W49" s="77"/>
      <c r="X49" s="77">
        <f t="shared" si="40"/>
        <v>17</v>
      </c>
      <c r="Y49" s="77"/>
      <c r="Z49" s="77"/>
      <c r="AA49" s="77"/>
      <c r="AB49" s="77"/>
      <c r="AC49" s="77"/>
      <c r="AD49" s="77"/>
      <c r="AE49" s="77"/>
      <c r="AF49" s="77"/>
      <c r="AG49" s="77"/>
      <c r="AH49" s="77">
        <f t="shared" si="19"/>
        <v>61</v>
      </c>
      <c r="AI49" s="68"/>
      <c r="AJ49" s="69" t="s">
        <v>232</v>
      </c>
    </row>
    <row r="50" spans="1:36" s="98" customFormat="1" ht="25.5">
      <c r="A50" s="106">
        <v>48</v>
      </c>
      <c r="B50" s="65" t="s">
        <v>55</v>
      </c>
      <c r="C50" s="66"/>
      <c r="D50" s="66">
        <v>2</v>
      </c>
      <c r="E50" s="66">
        <f>11+2</f>
        <v>13</v>
      </c>
      <c r="F50" s="67" t="s">
        <v>71</v>
      </c>
      <c r="G50" s="66">
        <v>1</v>
      </c>
      <c r="H50" s="66">
        <v>1</v>
      </c>
      <c r="I50" s="66"/>
      <c r="J50" s="66">
        <v>32</v>
      </c>
      <c r="K50" s="66"/>
      <c r="L50" s="66"/>
      <c r="M50" s="66"/>
      <c r="N50" s="66"/>
      <c r="O50" s="66"/>
      <c r="P50" s="66"/>
      <c r="Q50" s="68">
        <f t="shared" ref="Q50" si="48">I50</f>
        <v>0</v>
      </c>
      <c r="R50" s="68">
        <f t="shared" ref="R50" si="49">IF(OR(P50="Ісп",P50="ДЕК"),2*H50,0)</f>
        <v>0</v>
      </c>
      <c r="S50" s="68">
        <f t="shared" ref="S50" si="50">J50*H50</f>
        <v>32</v>
      </c>
      <c r="T50" s="68"/>
      <c r="U50" s="68"/>
      <c r="V50" s="77">
        <f>ROUND((M50*E50),0)</f>
        <v>0</v>
      </c>
      <c r="W50" s="77"/>
      <c r="X50" s="77">
        <f t="shared" ref="X50" si="51">ROUND(IF(OR(P50="Ісп",P50="ДЕК"),0.33*E50,0),0)</f>
        <v>0</v>
      </c>
      <c r="Y50" s="77"/>
      <c r="Z50" s="77"/>
      <c r="AA50" s="77"/>
      <c r="AB50" s="77"/>
      <c r="AC50" s="77"/>
      <c r="AD50" s="77"/>
      <c r="AE50" s="77"/>
      <c r="AF50" s="77"/>
      <c r="AG50" s="77"/>
      <c r="AH50" s="77">
        <f t="shared" ref="AH50" si="52">SUM(Q50:AG50)</f>
        <v>32</v>
      </c>
      <c r="AI50" s="68"/>
      <c r="AJ50" s="69" t="s">
        <v>232</v>
      </c>
    </row>
    <row r="51" spans="1:36" s="98" customFormat="1" ht="25.5">
      <c r="A51" s="106">
        <v>48</v>
      </c>
      <c r="B51" s="65" t="s">
        <v>55</v>
      </c>
      <c r="C51" s="66"/>
      <c r="D51" s="66">
        <v>2</v>
      </c>
      <c r="E51" s="66">
        <v>38</v>
      </c>
      <c r="F51" s="67" t="s">
        <v>216</v>
      </c>
      <c r="G51" s="66">
        <v>1</v>
      </c>
      <c r="H51" s="66">
        <v>3</v>
      </c>
      <c r="I51" s="66"/>
      <c r="J51" s="66">
        <v>32</v>
      </c>
      <c r="K51" s="66"/>
      <c r="L51" s="66"/>
      <c r="M51" s="66"/>
      <c r="N51" s="66"/>
      <c r="O51" s="66"/>
      <c r="P51" s="66"/>
      <c r="Q51" s="68">
        <f t="shared" si="17"/>
        <v>0</v>
      </c>
      <c r="R51" s="68">
        <f t="shared" si="39"/>
        <v>0</v>
      </c>
      <c r="S51" s="68">
        <f t="shared" si="41"/>
        <v>96</v>
      </c>
      <c r="T51" s="68"/>
      <c r="U51" s="68"/>
      <c r="V51" s="77">
        <f>ROUND((M51*E51),0)</f>
        <v>0</v>
      </c>
      <c r="W51" s="77"/>
      <c r="X51" s="77">
        <f t="shared" si="40"/>
        <v>0</v>
      </c>
      <c r="Y51" s="77"/>
      <c r="Z51" s="77"/>
      <c r="AA51" s="77"/>
      <c r="AB51" s="77"/>
      <c r="AC51" s="77"/>
      <c r="AD51" s="77"/>
      <c r="AE51" s="77"/>
      <c r="AF51" s="77"/>
      <c r="AG51" s="77"/>
      <c r="AH51" s="77">
        <f t="shared" si="19"/>
        <v>96</v>
      </c>
      <c r="AI51" s="68"/>
      <c r="AJ51" s="69" t="s">
        <v>251</v>
      </c>
    </row>
    <row r="52" spans="1:36" s="98" customFormat="1" ht="38.25">
      <c r="A52" s="106">
        <v>48</v>
      </c>
      <c r="B52" s="65" t="s">
        <v>55</v>
      </c>
      <c r="C52" s="66"/>
      <c r="D52" s="66">
        <v>2</v>
      </c>
      <c r="E52" s="66">
        <v>5</v>
      </c>
      <c r="F52" s="67" t="s">
        <v>72</v>
      </c>
      <c r="G52" s="66">
        <v>1</v>
      </c>
      <c r="H52" s="66">
        <v>5</v>
      </c>
      <c r="I52" s="66"/>
      <c r="J52" s="66"/>
      <c r="K52" s="66"/>
      <c r="L52" s="66" t="s">
        <v>56</v>
      </c>
      <c r="M52" s="66">
        <v>2</v>
      </c>
      <c r="N52" s="66"/>
      <c r="O52" s="66"/>
      <c r="P52" s="66"/>
      <c r="Q52" s="68">
        <f t="shared" ref="Q52" si="53">I52</f>
        <v>0</v>
      </c>
      <c r="R52" s="68">
        <f t="shared" ref="R52" si="54">IF(OR(P52="Ісп",P52="ДЕК"),2*H52,0)</f>
        <v>0</v>
      </c>
      <c r="S52" s="68">
        <f t="shared" ref="S52" si="55">J52*H52</f>
        <v>0</v>
      </c>
      <c r="T52" s="68"/>
      <c r="U52" s="68"/>
      <c r="V52" s="77">
        <f>ROUND((M52*E52),0)</f>
        <v>10</v>
      </c>
      <c r="W52" s="77"/>
      <c r="X52" s="77">
        <f t="shared" ref="X52" si="56">ROUND(IF(OR(P52="Ісп",P52="ДЕК"),0.33*E52,0),0)</f>
        <v>0</v>
      </c>
      <c r="Y52" s="77"/>
      <c r="Z52" s="77"/>
      <c r="AA52" s="77"/>
      <c r="AB52" s="77"/>
      <c r="AC52" s="77"/>
      <c r="AD52" s="77"/>
      <c r="AE52" s="77"/>
      <c r="AF52" s="77"/>
      <c r="AG52" s="77"/>
      <c r="AH52" s="77">
        <f t="shared" ref="AH52" si="57">SUM(Q52:AG52)</f>
        <v>10</v>
      </c>
      <c r="AI52" s="68"/>
      <c r="AJ52" s="69" t="s">
        <v>232</v>
      </c>
    </row>
    <row r="53" spans="1:36" s="98" customFormat="1" ht="38.25">
      <c r="A53" s="106">
        <v>48</v>
      </c>
      <c r="B53" s="65" t="s">
        <v>55</v>
      </c>
      <c r="C53" s="66"/>
      <c r="D53" s="66">
        <v>2</v>
      </c>
      <c r="E53" s="66">
        <f>49-E52</f>
        <v>44</v>
      </c>
      <c r="F53" s="67" t="s">
        <v>72</v>
      </c>
      <c r="G53" s="66">
        <v>1</v>
      </c>
      <c r="H53" s="66">
        <v>5</v>
      </c>
      <c r="I53" s="66"/>
      <c r="J53" s="66"/>
      <c r="K53" s="66"/>
      <c r="L53" s="66" t="s">
        <v>56</v>
      </c>
      <c r="M53" s="66">
        <v>2</v>
      </c>
      <c r="N53" s="66"/>
      <c r="O53" s="66"/>
      <c r="P53" s="66"/>
      <c r="Q53" s="68">
        <f t="shared" si="17"/>
        <v>0</v>
      </c>
      <c r="R53" s="68">
        <f t="shared" si="39"/>
        <v>0</v>
      </c>
      <c r="S53" s="68">
        <f t="shared" si="41"/>
        <v>0</v>
      </c>
      <c r="T53" s="68"/>
      <c r="U53" s="68"/>
      <c r="V53" s="77">
        <f>ROUND((M53*E53),0)</f>
        <v>88</v>
      </c>
      <c r="W53" s="77"/>
      <c r="X53" s="77">
        <f t="shared" si="40"/>
        <v>0</v>
      </c>
      <c r="Y53" s="77"/>
      <c r="Z53" s="77"/>
      <c r="AA53" s="77"/>
      <c r="AB53" s="77"/>
      <c r="AC53" s="77"/>
      <c r="AD53" s="77"/>
      <c r="AE53" s="77"/>
      <c r="AF53" s="77"/>
      <c r="AG53" s="77"/>
      <c r="AH53" s="77">
        <f t="shared" si="19"/>
        <v>88</v>
      </c>
      <c r="AI53" s="68"/>
      <c r="AJ53" s="69" t="s">
        <v>251</v>
      </c>
    </row>
    <row r="54" spans="1:36" s="98" customFormat="1" ht="38.25">
      <c r="A54" s="106">
        <v>51</v>
      </c>
      <c r="B54" s="65" t="s">
        <v>57</v>
      </c>
      <c r="C54" s="66"/>
      <c r="D54" s="66">
        <v>2</v>
      </c>
      <c r="E54" s="66">
        <v>51</v>
      </c>
      <c r="F54" s="67" t="s">
        <v>72</v>
      </c>
      <c r="G54" s="66">
        <v>1</v>
      </c>
      <c r="H54" s="66">
        <v>6</v>
      </c>
      <c r="I54" s="66">
        <v>32</v>
      </c>
      <c r="J54" s="66"/>
      <c r="K54" s="66"/>
      <c r="L54" s="66"/>
      <c r="M54" s="66"/>
      <c r="N54" s="66"/>
      <c r="O54" s="66" t="s">
        <v>44</v>
      </c>
      <c r="P54" s="66"/>
      <c r="Q54" s="68">
        <f t="shared" si="17"/>
        <v>32</v>
      </c>
      <c r="R54" s="68"/>
      <c r="S54" s="68">
        <f t="shared" si="41"/>
        <v>0</v>
      </c>
      <c r="T54" s="68"/>
      <c r="U54" s="68"/>
      <c r="V54" s="77">
        <f>M54*E54</f>
        <v>0</v>
      </c>
      <c r="W54" s="77">
        <f t="shared" ref="W54:W61" si="58">IF(O54="Залік",2*H54,0)</f>
        <v>12</v>
      </c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>
        <f t="shared" si="19"/>
        <v>44</v>
      </c>
      <c r="AI54" s="68"/>
      <c r="AJ54" s="69" t="s">
        <v>240</v>
      </c>
    </row>
    <row r="55" spans="1:36" s="98" customFormat="1" ht="38.25">
      <c r="A55" s="106">
        <v>51</v>
      </c>
      <c r="B55" s="65" t="s">
        <v>57</v>
      </c>
      <c r="C55" s="66"/>
      <c r="D55" s="66">
        <v>2</v>
      </c>
      <c r="E55" s="66">
        <v>51</v>
      </c>
      <c r="F55" s="67" t="s">
        <v>72</v>
      </c>
      <c r="G55" s="66">
        <v>1</v>
      </c>
      <c r="H55" s="66">
        <v>6</v>
      </c>
      <c r="I55" s="66"/>
      <c r="J55" s="66">
        <v>32</v>
      </c>
      <c r="K55" s="66"/>
      <c r="L55" s="66"/>
      <c r="M55" s="66"/>
      <c r="N55" s="66"/>
      <c r="O55" s="66"/>
      <c r="P55" s="66"/>
      <c r="Q55" s="68">
        <f t="shared" si="17"/>
        <v>0</v>
      </c>
      <c r="R55" s="68"/>
      <c r="S55" s="68">
        <f t="shared" si="41"/>
        <v>192</v>
      </c>
      <c r="T55" s="68"/>
      <c r="U55" s="68"/>
      <c r="V55" s="77">
        <f>M55*E55</f>
        <v>0</v>
      </c>
      <c r="W55" s="77">
        <f t="shared" si="58"/>
        <v>0</v>
      </c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>
        <f t="shared" si="19"/>
        <v>192</v>
      </c>
      <c r="AI55" s="68"/>
      <c r="AJ55" s="69" t="s">
        <v>240</v>
      </c>
    </row>
    <row r="56" spans="1:36" s="98" customFormat="1" ht="38.25">
      <c r="A56" s="106">
        <v>53</v>
      </c>
      <c r="B56" s="65" t="s">
        <v>68</v>
      </c>
      <c r="C56" s="66"/>
      <c r="D56" s="66">
        <v>2</v>
      </c>
      <c r="E56" s="66">
        <f>51</f>
        <v>51</v>
      </c>
      <c r="F56" s="67" t="s">
        <v>72</v>
      </c>
      <c r="G56" s="66">
        <v>1</v>
      </c>
      <c r="H56" s="66">
        <v>5</v>
      </c>
      <c r="I56" s="66">
        <v>48</v>
      </c>
      <c r="J56" s="66"/>
      <c r="K56" s="66"/>
      <c r="L56" s="66"/>
      <c r="M56" s="66"/>
      <c r="N56" s="66"/>
      <c r="O56" s="66" t="s">
        <v>44</v>
      </c>
      <c r="P56" s="66"/>
      <c r="Q56" s="68">
        <f t="shared" ref="Q56:Q57" si="59">I56</f>
        <v>48</v>
      </c>
      <c r="R56" s="68"/>
      <c r="S56" s="68"/>
      <c r="T56" s="68">
        <f>K56*H56</f>
        <v>0</v>
      </c>
      <c r="U56" s="68"/>
      <c r="V56" s="77">
        <f t="shared" ref="V56:V61" si="60">IF(OR(L56="Р",L56="РЕ" ),0.5*E56,0)</f>
        <v>0</v>
      </c>
      <c r="W56" s="77">
        <f t="shared" si="58"/>
        <v>10</v>
      </c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>
        <f t="shared" ref="AH56:AH57" si="61">SUM(Q56:AG56)</f>
        <v>58</v>
      </c>
      <c r="AI56" s="68"/>
      <c r="AJ56" s="194" t="s">
        <v>258</v>
      </c>
    </row>
    <row r="57" spans="1:36" s="98" customFormat="1" ht="12.75">
      <c r="A57" s="106">
        <v>53</v>
      </c>
      <c r="B57" s="65" t="s">
        <v>68</v>
      </c>
      <c r="C57" s="66"/>
      <c r="D57" s="66">
        <v>2</v>
      </c>
      <c r="E57" s="66">
        <v>13</v>
      </c>
      <c r="F57" s="67" t="s">
        <v>71</v>
      </c>
      <c r="G57" s="66">
        <v>1</v>
      </c>
      <c r="H57" s="66">
        <v>1</v>
      </c>
      <c r="I57" s="66"/>
      <c r="J57" s="66"/>
      <c r="K57" s="66">
        <v>16</v>
      </c>
      <c r="L57" s="66"/>
      <c r="M57" s="66"/>
      <c r="N57" s="66"/>
      <c r="O57" s="66"/>
      <c r="P57" s="66"/>
      <c r="Q57" s="68">
        <f t="shared" si="59"/>
        <v>0</v>
      </c>
      <c r="R57" s="68"/>
      <c r="S57" s="68"/>
      <c r="T57" s="68">
        <f>K57*H57</f>
        <v>16</v>
      </c>
      <c r="U57" s="68"/>
      <c r="V57" s="77">
        <f t="shared" si="60"/>
        <v>0</v>
      </c>
      <c r="W57" s="77">
        <f t="shared" ref="W57" si="62">IF(O57="Залік",2*H57,0)</f>
        <v>0</v>
      </c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>
        <f t="shared" si="61"/>
        <v>16</v>
      </c>
      <c r="AI57" s="68"/>
      <c r="AJ57" s="194" t="s">
        <v>258</v>
      </c>
    </row>
    <row r="58" spans="1:36" s="98" customFormat="1" ht="12.75">
      <c r="A58" s="106">
        <v>53</v>
      </c>
      <c r="B58" s="65" t="s">
        <v>68</v>
      </c>
      <c r="C58" s="66"/>
      <c r="D58" s="66">
        <v>2</v>
      </c>
      <c r="E58" s="66">
        <f>11+17</f>
        <v>28</v>
      </c>
      <c r="F58" s="67" t="s">
        <v>73</v>
      </c>
      <c r="G58" s="66">
        <v>1</v>
      </c>
      <c r="H58" s="66">
        <v>2</v>
      </c>
      <c r="I58" s="66"/>
      <c r="J58" s="66"/>
      <c r="K58" s="66">
        <v>16</v>
      </c>
      <c r="L58" s="66"/>
      <c r="M58" s="66"/>
      <c r="N58" s="66"/>
      <c r="O58" s="66"/>
      <c r="P58" s="66"/>
      <c r="Q58" s="68">
        <f t="shared" si="17"/>
        <v>0</v>
      </c>
      <c r="R58" s="68"/>
      <c r="S58" s="68"/>
      <c r="T58" s="68">
        <f>K58*H58</f>
        <v>32</v>
      </c>
      <c r="U58" s="68"/>
      <c r="V58" s="77">
        <f t="shared" si="60"/>
        <v>0</v>
      </c>
      <c r="W58" s="77">
        <f t="shared" si="58"/>
        <v>0</v>
      </c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>
        <f t="shared" ref="AH58" si="63">SUM(Q58:AG58)</f>
        <v>32</v>
      </c>
      <c r="AI58" s="68"/>
      <c r="AJ58" s="194" t="s">
        <v>257</v>
      </c>
    </row>
    <row r="59" spans="1:36" s="98" customFormat="1" ht="12.75">
      <c r="A59" s="106">
        <v>53</v>
      </c>
      <c r="B59" s="65" t="s">
        <v>68</v>
      </c>
      <c r="C59" s="66"/>
      <c r="D59" s="66">
        <v>2</v>
      </c>
      <c r="E59" s="66">
        <v>10</v>
      </c>
      <c r="F59" s="67" t="s">
        <v>74</v>
      </c>
      <c r="G59" s="66">
        <v>1</v>
      </c>
      <c r="H59" s="66">
        <v>1</v>
      </c>
      <c r="I59" s="66"/>
      <c r="J59" s="66"/>
      <c r="K59" s="66">
        <v>16</v>
      </c>
      <c r="L59" s="66"/>
      <c r="M59" s="66"/>
      <c r="N59" s="66"/>
      <c r="O59" s="66"/>
      <c r="P59" s="66"/>
      <c r="Q59" s="68">
        <f t="shared" ref="Q59" si="64">I59</f>
        <v>0</v>
      </c>
      <c r="R59" s="68"/>
      <c r="S59" s="68"/>
      <c r="T59" s="68">
        <f>K59*H59</f>
        <v>16</v>
      </c>
      <c r="U59" s="68"/>
      <c r="V59" s="77">
        <f t="shared" si="60"/>
        <v>0</v>
      </c>
      <c r="W59" s="77">
        <f t="shared" si="58"/>
        <v>0</v>
      </c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>
        <f t="shared" ref="AH59" si="65">SUM(Q59:AG59)</f>
        <v>16</v>
      </c>
      <c r="AI59" s="68"/>
      <c r="AJ59" s="194" t="s">
        <v>253</v>
      </c>
    </row>
    <row r="60" spans="1:36" s="98" customFormat="1" ht="38.25">
      <c r="A60" s="106">
        <v>54</v>
      </c>
      <c r="B60" s="65" t="s">
        <v>61</v>
      </c>
      <c r="C60" s="66"/>
      <c r="D60" s="66">
        <v>2</v>
      </c>
      <c r="E60" s="66">
        <v>51</v>
      </c>
      <c r="F60" s="67" t="s">
        <v>72</v>
      </c>
      <c r="G60" s="66">
        <v>1</v>
      </c>
      <c r="H60" s="66">
        <v>6</v>
      </c>
      <c r="I60" s="66">
        <v>32</v>
      </c>
      <c r="J60" s="66"/>
      <c r="K60" s="66"/>
      <c r="L60" s="66"/>
      <c r="M60" s="66"/>
      <c r="N60" s="66"/>
      <c r="O60" s="66" t="s">
        <v>44</v>
      </c>
      <c r="P60" s="66"/>
      <c r="Q60" s="68">
        <f t="shared" ref="Q60" si="66">I60</f>
        <v>32</v>
      </c>
      <c r="R60" s="68"/>
      <c r="S60" s="68">
        <f t="shared" ref="S60" si="67">J60*H60</f>
        <v>0</v>
      </c>
      <c r="T60" s="68"/>
      <c r="U60" s="68"/>
      <c r="V60" s="77">
        <f t="shared" si="60"/>
        <v>0</v>
      </c>
      <c r="W60" s="77">
        <f t="shared" si="58"/>
        <v>12</v>
      </c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>
        <f t="shared" ref="AH60" si="68">SUM(Q60:AG60)</f>
        <v>44</v>
      </c>
      <c r="AI60" s="68"/>
      <c r="AJ60" s="69" t="s">
        <v>236</v>
      </c>
    </row>
    <row r="61" spans="1:36" s="98" customFormat="1" ht="38.25">
      <c r="A61" s="106">
        <v>54</v>
      </c>
      <c r="B61" s="65" t="s">
        <v>61</v>
      </c>
      <c r="C61" s="66"/>
      <c r="D61" s="66">
        <v>2</v>
      </c>
      <c r="E61" s="66">
        <v>51</v>
      </c>
      <c r="F61" s="67" t="s">
        <v>72</v>
      </c>
      <c r="G61" s="66">
        <v>1</v>
      </c>
      <c r="H61" s="66">
        <v>6</v>
      </c>
      <c r="I61" s="66"/>
      <c r="J61" s="66">
        <v>32</v>
      </c>
      <c r="K61" s="66"/>
      <c r="L61" s="66"/>
      <c r="M61" s="66"/>
      <c r="N61" s="66"/>
      <c r="O61" s="66"/>
      <c r="P61" s="66"/>
      <c r="Q61" s="68">
        <f t="shared" si="17"/>
        <v>0</v>
      </c>
      <c r="R61" s="68"/>
      <c r="S61" s="68">
        <f t="shared" ref="S61:S63" si="69">J61*H61</f>
        <v>192</v>
      </c>
      <c r="T61" s="68"/>
      <c r="U61" s="68"/>
      <c r="V61" s="77">
        <f t="shared" si="60"/>
        <v>0</v>
      </c>
      <c r="W61" s="77">
        <f t="shared" si="58"/>
        <v>0</v>
      </c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>
        <f t="shared" si="19"/>
        <v>192</v>
      </c>
      <c r="AI61" s="68"/>
      <c r="AJ61" s="69" t="s">
        <v>236</v>
      </c>
    </row>
    <row r="62" spans="1:36" s="2" customFormat="1" ht="25.5">
      <c r="A62" s="61">
        <v>78</v>
      </c>
      <c r="B62" s="71" t="s">
        <v>76</v>
      </c>
      <c r="C62" s="66"/>
      <c r="D62" s="66">
        <v>3</v>
      </c>
      <c r="E62" s="66">
        <v>27</v>
      </c>
      <c r="F62" s="67" t="s">
        <v>86</v>
      </c>
      <c r="G62" s="66">
        <v>1</v>
      </c>
      <c r="H62" s="66">
        <v>1</v>
      </c>
      <c r="I62" s="66">
        <v>32</v>
      </c>
      <c r="J62" s="66">
        <v>32</v>
      </c>
      <c r="K62" s="66"/>
      <c r="L62" s="66"/>
      <c r="M62" s="66"/>
      <c r="N62" s="66"/>
      <c r="O62" s="76" t="s">
        <v>44</v>
      </c>
      <c r="P62" s="66"/>
      <c r="Q62" s="68">
        <f t="shared" si="17"/>
        <v>32</v>
      </c>
      <c r="R62" s="63">
        <f>IF(OR(P62="Ісп",P62="ДЕК"),2*G62,0)</f>
        <v>0</v>
      </c>
      <c r="S62" s="68">
        <f t="shared" si="69"/>
        <v>32</v>
      </c>
      <c r="T62" s="63"/>
      <c r="U62" s="68"/>
      <c r="V62" s="68"/>
      <c r="W62" s="77">
        <f>IF(O62="Залік",2*H62,0)</f>
        <v>2</v>
      </c>
      <c r="X62" s="63">
        <f t="shared" ref="X62:X103" si="70">ROUND(IF(OR(P62="Ісп",P62="ДЕК"),0.33*E62,0),0)</f>
        <v>0</v>
      </c>
      <c r="Y62" s="68"/>
      <c r="Z62" s="68"/>
      <c r="AA62" s="68"/>
      <c r="AB62" s="68"/>
      <c r="AC62" s="68"/>
      <c r="AD62" s="68"/>
      <c r="AE62" s="68"/>
      <c r="AF62" s="68"/>
      <c r="AG62" s="68"/>
      <c r="AH62" s="68">
        <f t="shared" si="19"/>
        <v>66</v>
      </c>
      <c r="AI62" s="66"/>
      <c r="AJ62" s="69" t="s">
        <v>237</v>
      </c>
    </row>
    <row r="63" spans="1:36" s="2" customFormat="1" ht="25.5">
      <c r="A63" s="61">
        <v>80</v>
      </c>
      <c r="B63" s="71" t="s">
        <v>77</v>
      </c>
      <c r="C63" s="66"/>
      <c r="D63" s="66">
        <v>3</v>
      </c>
      <c r="E63" s="66">
        <v>27</v>
      </c>
      <c r="F63" s="67" t="s">
        <v>86</v>
      </c>
      <c r="G63" s="66">
        <v>1</v>
      </c>
      <c r="H63" s="66">
        <v>1</v>
      </c>
      <c r="I63" s="66">
        <v>32</v>
      </c>
      <c r="J63" s="66">
        <v>32</v>
      </c>
      <c r="K63" s="66"/>
      <c r="L63" s="66"/>
      <c r="M63" s="66"/>
      <c r="N63" s="66"/>
      <c r="O63" s="76" t="s">
        <v>44</v>
      </c>
      <c r="P63" s="66"/>
      <c r="Q63" s="68">
        <f t="shared" si="17"/>
        <v>32</v>
      </c>
      <c r="R63" s="63">
        <f>IF(OR(P63="Ісп",P63="ДЕК"),2*G63,0)</f>
        <v>0</v>
      </c>
      <c r="S63" s="68">
        <f t="shared" si="69"/>
        <v>32</v>
      </c>
      <c r="T63" s="63"/>
      <c r="U63" s="68"/>
      <c r="V63" s="68"/>
      <c r="W63" s="77">
        <f>IF(O63="Залік",2*H63,0)</f>
        <v>2</v>
      </c>
      <c r="X63" s="63">
        <f t="shared" si="70"/>
        <v>0</v>
      </c>
      <c r="Y63" s="68"/>
      <c r="Z63" s="68"/>
      <c r="AA63" s="68"/>
      <c r="AB63" s="68"/>
      <c r="AC63" s="68"/>
      <c r="AD63" s="68"/>
      <c r="AE63" s="68"/>
      <c r="AF63" s="68"/>
      <c r="AG63" s="68"/>
      <c r="AH63" s="68">
        <f t="shared" si="19"/>
        <v>66</v>
      </c>
      <c r="AI63" s="66"/>
      <c r="AJ63" s="49" t="s">
        <v>235</v>
      </c>
    </row>
    <row r="64" spans="1:36" s="64" customFormat="1" ht="12.75">
      <c r="A64" s="106">
        <v>73</v>
      </c>
      <c r="B64" s="65" t="s">
        <v>80</v>
      </c>
      <c r="C64" s="66"/>
      <c r="D64" s="66">
        <v>3</v>
      </c>
      <c r="E64" s="66">
        <v>60</v>
      </c>
      <c r="F64" s="67" t="s">
        <v>81</v>
      </c>
      <c r="G64" s="66">
        <v>1</v>
      </c>
      <c r="H64" s="66">
        <v>3</v>
      </c>
      <c r="I64" s="66">
        <v>32</v>
      </c>
      <c r="J64" s="66"/>
      <c r="K64" s="66"/>
      <c r="L64" s="66"/>
      <c r="M64" s="66"/>
      <c r="N64" s="66"/>
      <c r="O64" s="66"/>
      <c r="P64" s="66" t="s">
        <v>43</v>
      </c>
      <c r="Q64" s="68">
        <f t="shared" ref="Q64:Q103" si="71">I64</f>
        <v>32</v>
      </c>
      <c r="R64" s="68">
        <f t="shared" ref="R64:R103" si="72">IF(OR(P64="Ісп",P64="ДЕК"),2*H64,0)</f>
        <v>6</v>
      </c>
      <c r="S64" s="68"/>
      <c r="T64" s="68">
        <f t="shared" ref="T64:T100" si="73">K64*H64</f>
        <v>0</v>
      </c>
      <c r="U64" s="77">
        <f t="shared" ref="U64:U76" si="74">ROUND(IF(OR(L64="Р",L64="РЕ" ),0.5*E64,0),0)</f>
        <v>0</v>
      </c>
      <c r="V64" s="77">
        <f t="shared" ref="V64:V83" si="75">ROUND((M64*E64),0)</f>
        <v>0</v>
      </c>
      <c r="W64" s="68">
        <f t="shared" ref="W64:W66" si="76">IF(O64="Залік",2*G64,0)</f>
        <v>0</v>
      </c>
      <c r="X64" s="77">
        <f t="shared" si="70"/>
        <v>20</v>
      </c>
      <c r="Y64" s="77"/>
      <c r="Z64" s="77"/>
      <c r="AA64" s="77"/>
      <c r="AB64" s="77"/>
      <c r="AC64" s="77"/>
      <c r="AD64" s="77"/>
      <c r="AE64" s="77"/>
      <c r="AF64" s="77"/>
      <c r="AG64" s="77"/>
      <c r="AH64" s="77">
        <f t="shared" ref="AH64:AH103" si="77">SUM(Q64:AG64)</f>
        <v>58</v>
      </c>
      <c r="AI64" s="68"/>
      <c r="AJ64" s="69" t="s">
        <v>258</v>
      </c>
    </row>
    <row r="65" spans="1:36" s="64" customFormat="1" ht="12.75">
      <c r="A65" s="106">
        <v>73</v>
      </c>
      <c r="B65" s="65" t="s">
        <v>80</v>
      </c>
      <c r="C65" s="66"/>
      <c r="D65" s="66">
        <v>3</v>
      </c>
      <c r="E65" s="66">
        <v>60</v>
      </c>
      <c r="F65" s="67" t="s">
        <v>82</v>
      </c>
      <c r="G65" s="66">
        <v>1</v>
      </c>
      <c r="H65" s="66">
        <v>1</v>
      </c>
      <c r="I65" s="66"/>
      <c r="J65" s="66"/>
      <c r="K65" s="66">
        <v>16</v>
      </c>
      <c r="L65" s="66"/>
      <c r="M65" s="66"/>
      <c r="N65" s="66"/>
      <c r="O65" s="66"/>
      <c r="P65" s="66"/>
      <c r="Q65" s="68">
        <f t="shared" ref="Q65" si="78">I65</f>
        <v>0</v>
      </c>
      <c r="R65" s="68">
        <f t="shared" ref="R65" si="79">IF(OR(P65="Ісп",P65="ДЕК"),2*H65,0)</f>
        <v>0</v>
      </c>
      <c r="S65" s="68"/>
      <c r="T65" s="68">
        <f t="shared" ref="T65" si="80">K65*H65</f>
        <v>16</v>
      </c>
      <c r="U65" s="77">
        <f t="shared" ref="U65" si="81">ROUND(IF(OR(L65="Р",L65="РЕ" ),0.5*E65,0),0)</f>
        <v>0</v>
      </c>
      <c r="V65" s="77">
        <f t="shared" ref="V65" si="82">ROUND((M65*E65),0)</f>
        <v>0</v>
      </c>
      <c r="W65" s="68">
        <f t="shared" ref="W65" si="83">IF(O65="Залік",2*G65,0)</f>
        <v>0</v>
      </c>
      <c r="X65" s="77">
        <f t="shared" ref="X65" si="84">ROUND(IF(OR(P65="Ісп",P65="ДЕК"),0.33*E65,0),0)</f>
        <v>0</v>
      </c>
      <c r="Y65" s="77"/>
      <c r="Z65" s="77"/>
      <c r="AA65" s="77"/>
      <c r="AB65" s="77"/>
      <c r="AC65" s="77"/>
      <c r="AD65" s="77"/>
      <c r="AE65" s="77"/>
      <c r="AF65" s="77"/>
      <c r="AG65" s="77"/>
      <c r="AH65" s="77">
        <f t="shared" ref="AH65" si="85">SUM(Q65:AG65)</f>
        <v>16</v>
      </c>
      <c r="AI65" s="68"/>
      <c r="AJ65" s="69" t="s">
        <v>258</v>
      </c>
    </row>
    <row r="66" spans="1:36" s="64" customFormat="1" ht="12.75">
      <c r="A66" s="106">
        <v>73</v>
      </c>
      <c r="B66" s="65" t="s">
        <v>80</v>
      </c>
      <c r="C66" s="66"/>
      <c r="D66" s="66">
        <v>3</v>
      </c>
      <c r="E66" s="66">
        <v>60</v>
      </c>
      <c r="F66" s="67" t="s">
        <v>83</v>
      </c>
      <c r="G66" s="66">
        <v>1</v>
      </c>
      <c r="H66" s="66">
        <v>2</v>
      </c>
      <c r="I66" s="66"/>
      <c r="J66" s="66"/>
      <c r="K66" s="66">
        <v>16</v>
      </c>
      <c r="L66" s="66"/>
      <c r="M66" s="66"/>
      <c r="N66" s="66"/>
      <c r="O66" s="66"/>
      <c r="P66" s="66"/>
      <c r="Q66" s="68">
        <f t="shared" si="71"/>
        <v>0</v>
      </c>
      <c r="R66" s="68">
        <f t="shared" si="72"/>
        <v>0</v>
      </c>
      <c r="S66" s="68"/>
      <c r="T66" s="68">
        <f t="shared" si="73"/>
        <v>32</v>
      </c>
      <c r="U66" s="77">
        <f t="shared" si="74"/>
        <v>0</v>
      </c>
      <c r="V66" s="77">
        <f t="shared" si="75"/>
        <v>0</v>
      </c>
      <c r="W66" s="68">
        <f t="shared" si="76"/>
        <v>0</v>
      </c>
      <c r="X66" s="77">
        <f t="shared" si="70"/>
        <v>0</v>
      </c>
      <c r="Y66" s="77"/>
      <c r="Z66" s="77"/>
      <c r="AA66" s="77"/>
      <c r="AB66" s="77"/>
      <c r="AC66" s="77"/>
      <c r="AD66" s="77"/>
      <c r="AE66" s="77"/>
      <c r="AF66" s="77"/>
      <c r="AG66" s="77"/>
      <c r="AH66" s="77">
        <f t="shared" si="77"/>
        <v>32</v>
      </c>
      <c r="AI66" s="68"/>
      <c r="AJ66" s="194" t="s">
        <v>257</v>
      </c>
    </row>
    <row r="67" spans="1:36" s="64" customFormat="1" ht="38.25">
      <c r="A67" s="106">
        <v>73</v>
      </c>
      <c r="B67" s="65" t="s">
        <v>84</v>
      </c>
      <c r="C67" s="66"/>
      <c r="D67" s="66">
        <v>3</v>
      </c>
      <c r="E67" s="66">
        <v>18</v>
      </c>
      <c r="F67" s="67" t="s">
        <v>82</v>
      </c>
      <c r="G67" s="66">
        <v>1</v>
      </c>
      <c r="H67" s="66">
        <v>1</v>
      </c>
      <c r="I67" s="66"/>
      <c r="J67" s="66"/>
      <c r="K67" s="66">
        <v>16</v>
      </c>
      <c r="L67" s="66"/>
      <c r="M67" s="66"/>
      <c r="N67" s="66"/>
      <c r="O67" s="66" t="s">
        <v>44</v>
      </c>
      <c r="P67" s="66"/>
      <c r="Q67" s="68">
        <f t="shared" ref="Q67:Q68" si="86">I67</f>
        <v>0</v>
      </c>
      <c r="R67" s="68">
        <f t="shared" ref="R67:R68" si="87">IF(OR(P67="Ісп",P67="ДЕК"),2*H67,0)</f>
        <v>0</v>
      </c>
      <c r="S67" s="68"/>
      <c r="T67" s="68">
        <f t="shared" ref="T67:T68" si="88">K67*H67</f>
        <v>16</v>
      </c>
      <c r="U67" s="77">
        <f t="shared" si="74"/>
        <v>0</v>
      </c>
      <c r="V67" s="77">
        <f t="shared" ref="V67:V68" si="89">ROUND((M67*E67),0)</f>
        <v>0</v>
      </c>
      <c r="W67" s="68">
        <f>IF(O67="Залік",2*H67,0)</f>
        <v>2</v>
      </c>
      <c r="X67" s="77">
        <f t="shared" ref="X67:X68" si="90">ROUND(IF(OR(P67="Ісп",P67="ДЕК"),0.33*E67,0),0)</f>
        <v>0</v>
      </c>
      <c r="Y67" s="77"/>
      <c r="Z67" s="77"/>
      <c r="AA67" s="77"/>
      <c r="AB67" s="77"/>
      <c r="AC67" s="77"/>
      <c r="AD67" s="77"/>
      <c r="AE67" s="77"/>
      <c r="AF67" s="77"/>
      <c r="AG67" s="77"/>
      <c r="AH67" s="77">
        <f t="shared" ref="AH67:AH68" si="91">SUM(Q67:AG67)</f>
        <v>18</v>
      </c>
      <c r="AI67" s="68"/>
      <c r="AJ67" s="69" t="s">
        <v>259</v>
      </c>
    </row>
    <row r="68" spans="1:36" s="64" customFormat="1" ht="38.25">
      <c r="A68" s="106">
        <v>73</v>
      </c>
      <c r="B68" s="65" t="s">
        <v>84</v>
      </c>
      <c r="C68" s="66"/>
      <c r="D68" s="66">
        <v>3</v>
      </c>
      <c r="E68" s="66">
        <v>15</v>
      </c>
      <c r="F68" s="67" t="s">
        <v>85</v>
      </c>
      <c r="G68" s="66">
        <v>1</v>
      </c>
      <c r="H68" s="66">
        <v>1</v>
      </c>
      <c r="I68" s="66"/>
      <c r="J68" s="66"/>
      <c r="K68" s="66">
        <v>16</v>
      </c>
      <c r="L68" s="66"/>
      <c r="M68" s="66"/>
      <c r="N68" s="66"/>
      <c r="O68" s="66" t="s">
        <v>44</v>
      </c>
      <c r="P68" s="66"/>
      <c r="Q68" s="68">
        <f t="shared" si="86"/>
        <v>0</v>
      </c>
      <c r="R68" s="68">
        <f t="shared" si="87"/>
        <v>0</v>
      </c>
      <c r="S68" s="68"/>
      <c r="T68" s="68">
        <f t="shared" si="88"/>
        <v>16</v>
      </c>
      <c r="U68" s="77">
        <f t="shared" ref="U68" si="92">ROUND(IF(OR(L68="Р",L68="РЕ" ),0.5*E68,0),0)</f>
        <v>0</v>
      </c>
      <c r="V68" s="77">
        <f t="shared" si="89"/>
        <v>0</v>
      </c>
      <c r="W68" s="68">
        <f>IF(O68="Залік",2*H68,0)</f>
        <v>2</v>
      </c>
      <c r="X68" s="77">
        <f t="shared" si="90"/>
        <v>0</v>
      </c>
      <c r="Y68" s="77"/>
      <c r="Z68" s="77"/>
      <c r="AA68" s="77"/>
      <c r="AB68" s="77"/>
      <c r="AC68" s="77"/>
      <c r="AD68" s="77"/>
      <c r="AE68" s="77"/>
      <c r="AF68" s="77"/>
      <c r="AG68" s="77"/>
      <c r="AH68" s="77">
        <f t="shared" si="91"/>
        <v>18</v>
      </c>
      <c r="AI68" s="68"/>
      <c r="AJ68" s="69" t="s">
        <v>258</v>
      </c>
    </row>
    <row r="69" spans="1:36" s="64" customFormat="1" ht="38.25">
      <c r="A69" s="106">
        <v>73</v>
      </c>
      <c r="B69" s="65" t="s">
        <v>84</v>
      </c>
      <c r="C69" s="66"/>
      <c r="D69" s="66">
        <v>3</v>
      </c>
      <c r="E69" s="66">
        <v>27</v>
      </c>
      <c r="F69" s="67" t="s">
        <v>86</v>
      </c>
      <c r="G69" s="66">
        <v>1</v>
      </c>
      <c r="H69" s="66">
        <v>1</v>
      </c>
      <c r="I69" s="66"/>
      <c r="J69" s="66"/>
      <c r="K69" s="66">
        <v>16</v>
      </c>
      <c r="L69" s="66"/>
      <c r="M69" s="66"/>
      <c r="N69" s="66"/>
      <c r="O69" s="66" t="s">
        <v>44</v>
      </c>
      <c r="P69" s="66"/>
      <c r="Q69" s="68">
        <f t="shared" ref="Q69" si="93">I69</f>
        <v>0</v>
      </c>
      <c r="R69" s="68">
        <f t="shared" ref="R69" si="94">IF(OR(P69="Ісп",P69="ДЕК"),2*H69,0)</f>
        <v>0</v>
      </c>
      <c r="S69" s="68"/>
      <c r="T69" s="68">
        <f t="shared" ref="T69" si="95">K69*H69</f>
        <v>16</v>
      </c>
      <c r="U69" s="77">
        <f t="shared" si="74"/>
        <v>0</v>
      </c>
      <c r="V69" s="77">
        <f t="shared" ref="V69" si="96">ROUND((M69*E69),0)</f>
        <v>0</v>
      </c>
      <c r="W69" s="68">
        <f>IF(O69="Залік",2*H69,0)</f>
        <v>2</v>
      </c>
      <c r="X69" s="77">
        <f t="shared" ref="X69" si="97">ROUND(IF(OR(P69="Ісп",P69="ДЕК"),0.33*E69,0),0)</f>
        <v>0</v>
      </c>
      <c r="Y69" s="77"/>
      <c r="Z69" s="77"/>
      <c r="AA69" s="77"/>
      <c r="AB69" s="77"/>
      <c r="AC69" s="77"/>
      <c r="AD69" s="77"/>
      <c r="AE69" s="77"/>
      <c r="AF69" s="77"/>
      <c r="AG69" s="77"/>
      <c r="AH69" s="77">
        <f t="shared" ref="AH69" si="98">SUM(Q69:AG69)</f>
        <v>18</v>
      </c>
      <c r="AI69" s="68"/>
      <c r="AJ69" s="194" t="s">
        <v>257</v>
      </c>
    </row>
    <row r="70" spans="1:36" s="64" customFormat="1" ht="38.25">
      <c r="A70" s="106">
        <v>73</v>
      </c>
      <c r="B70" s="65" t="s">
        <v>84</v>
      </c>
      <c r="C70" s="66"/>
      <c r="D70" s="66">
        <v>3</v>
      </c>
      <c r="E70" s="66">
        <v>3</v>
      </c>
      <c r="F70" s="67" t="s">
        <v>81</v>
      </c>
      <c r="G70" s="66">
        <v>1</v>
      </c>
      <c r="H70" s="66">
        <v>3</v>
      </c>
      <c r="I70" s="66"/>
      <c r="J70" s="66"/>
      <c r="K70" s="66"/>
      <c r="L70" s="66" t="s">
        <v>56</v>
      </c>
      <c r="M70" s="66">
        <v>3</v>
      </c>
      <c r="N70" s="66"/>
      <c r="O70" s="66"/>
      <c r="P70" s="66"/>
      <c r="Q70" s="68">
        <f t="shared" si="71"/>
        <v>0</v>
      </c>
      <c r="R70" s="68">
        <f t="shared" si="72"/>
        <v>0</v>
      </c>
      <c r="S70" s="68"/>
      <c r="T70" s="68">
        <f t="shared" si="73"/>
        <v>0</v>
      </c>
      <c r="U70" s="77">
        <f t="shared" si="74"/>
        <v>0</v>
      </c>
      <c r="V70" s="77">
        <f t="shared" si="75"/>
        <v>9</v>
      </c>
      <c r="W70" s="77"/>
      <c r="X70" s="77">
        <f t="shared" si="70"/>
        <v>0</v>
      </c>
      <c r="Y70" s="77"/>
      <c r="Z70" s="77"/>
      <c r="AA70" s="77"/>
      <c r="AB70" s="77"/>
      <c r="AC70" s="77"/>
      <c r="AD70" s="77"/>
      <c r="AE70" s="77"/>
      <c r="AF70" s="77"/>
      <c r="AG70" s="77"/>
      <c r="AH70" s="77">
        <f t="shared" si="77"/>
        <v>9</v>
      </c>
      <c r="AI70" s="68"/>
      <c r="AJ70" s="69" t="s">
        <v>259</v>
      </c>
    </row>
    <row r="71" spans="1:36" s="64" customFormat="1" ht="38.25">
      <c r="A71" s="106">
        <v>73</v>
      </c>
      <c r="B71" s="65" t="s">
        <v>84</v>
      </c>
      <c r="C71" s="66"/>
      <c r="D71" s="66">
        <v>3</v>
      </c>
      <c r="E71" s="66">
        <v>14</v>
      </c>
      <c r="F71" s="67" t="s">
        <v>81</v>
      </c>
      <c r="G71" s="66">
        <v>1</v>
      </c>
      <c r="H71" s="66">
        <v>3</v>
      </c>
      <c r="I71" s="66"/>
      <c r="J71" s="66"/>
      <c r="K71" s="66"/>
      <c r="L71" s="66" t="s">
        <v>56</v>
      </c>
      <c r="M71" s="66">
        <v>3</v>
      </c>
      <c r="N71" s="66"/>
      <c r="O71" s="66"/>
      <c r="P71" s="66"/>
      <c r="Q71" s="68">
        <f t="shared" ref="Q71:Q72" si="99">I71</f>
        <v>0</v>
      </c>
      <c r="R71" s="68">
        <f t="shared" ref="R71:R72" si="100">IF(OR(P71="Ісп",P71="ДЕК"),2*H71,0)</f>
        <v>0</v>
      </c>
      <c r="S71" s="68"/>
      <c r="T71" s="68">
        <f t="shared" ref="T71:T72" si="101">K71*H71</f>
        <v>0</v>
      </c>
      <c r="U71" s="77">
        <f t="shared" ref="U71:U72" si="102">ROUND(IF(OR(L71="Р",L71="РЕ" ),0.5*E71,0),0)</f>
        <v>0</v>
      </c>
      <c r="V71" s="77">
        <f t="shared" ref="V71:V72" si="103">ROUND((M71*E71),0)</f>
        <v>42</v>
      </c>
      <c r="W71" s="77"/>
      <c r="X71" s="77">
        <f t="shared" ref="X71:X72" si="104">ROUND(IF(OR(P71="Ісп",P71="ДЕК"),0.33*E71,0),0)</f>
        <v>0</v>
      </c>
      <c r="Y71" s="77"/>
      <c r="Z71" s="77"/>
      <c r="AA71" s="77"/>
      <c r="AB71" s="77"/>
      <c r="AC71" s="77"/>
      <c r="AD71" s="77"/>
      <c r="AE71" s="77"/>
      <c r="AF71" s="77"/>
      <c r="AG71" s="77"/>
      <c r="AH71" s="77">
        <f t="shared" ref="AH71" si="105">SUM(Q71:AG71)</f>
        <v>42</v>
      </c>
      <c r="AI71" s="68"/>
      <c r="AJ71" s="69" t="s">
        <v>250</v>
      </c>
    </row>
    <row r="72" spans="1:36" s="64" customFormat="1" ht="38.25">
      <c r="A72" s="106">
        <v>73</v>
      </c>
      <c r="B72" s="65" t="s">
        <v>84</v>
      </c>
      <c r="C72" s="66"/>
      <c r="D72" s="66">
        <v>3</v>
      </c>
      <c r="E72" s="66">
        <v>17</v>
      </c>
      <c r="F72" s="67" t="s">
        <v>81</v>
      </c>
      <c r="G72" s="66">
        <v>1</v>
      </c>
      <c r="H72" s="66">
        <v>3</v>
      </c>
      <c r="I72" s="66"/>
      <c r="J72" s="66"/>
      <c r="K72" s="66"/>
      <c r="L72" s="66" t="s">
        <v>56</v>
      </c>
      <c r="M72" s="66">
        <v>3</v>
      </c>
      <c r="N72" s="66"/>
      <c r="O72" s="66"/>
      <c r="P72" s="66"/>
      <c r="Q72" s="68">
        <f t="shared" si="99"/>
        <v>0</v>
      </c>
      <c r="R72" s="68">
        <f t="shared" si="100"/>
        <v>0</v>
      </c>
      <c r="S72" s="68"/>
      <c r="T72" s="68">
        <f t="shared" si="101"/>
        <v>0</v>
      </c>
      <c r="U72" s="77">
        <f t="shared" si="102"/>
        <v>0</v>
      </c>
      <c r="V72" s="77">
        <f t="shared" si="103"/>
        <v>51</v>
      </c>
      <c r="W72" s="77"/>
      <c r="X72" s="77">
        <f t="shared" si="104"/>
        <v>0</v>
      </c>
      <c r="Y72" s="77"/>
      <c r="Z72" s="77"/>
      <c r="AA72" s="77"/>
      <c r="AB72" s="77"/>
      <c r="AC72" s="77"/>
      <c r="AD72" s="77"/>
      <c r="AE72" s="77"/>
      <c r="AF72" s="77"/>
      <c r="AG72" s="77"/>
      <c r="AH72" s="77">
        <f t="shared" ref="AH72" si="106">SUM(Q72:AG72)</f>
        <v>51</v>
      </c>
      <c r="AI72" s="68"/>
      <c r="AJ72" s="194" t="s">
        <v>257</v>
      </c>
    </row>
    <row r="73" spans="1:36" s="64" customFormat="1" ht="38.25">
      <c r="A73" s="106">
        <v>73</v>
      </c>
      <c r="B73" s="65" t="s">
        <v>84</v>
      </c>
      <c r="C73" s="66"/>
      <c r="D73" s="66">
        <v>3</v>
      </c>
      <c r="E73" s="66">
        <f>60-E70-E71-E72</f>
        <v>26</v>
      </c>
      <c r="F73" s="67" t="s">
        <v>81</v>
      </c>
      <c r="G73" s="66">
        <v>1</v>
      </c>
      <c r="H73" s="66">
        <v>3</v>
      </c>
      <c r="I73" s="66"/>
      <c r="J73" s="66"/>
      <c r="K73" s="66"/>
      <c r="L73" s="66" t="s">
        <v>56</v>
      </c>
      <c r="M73" s="66">
        <v>3</v>
      </c>
      <c r="N73" s="66"/>
      <c r="O73" s="66"/>
      <c r="P73" s="66"/>
      <c r="Q73" s="68">
        <f t="shared" si="71"/>
        <v>0</v>
      </c>
      <c r="R73" s="68">
        <f t="shared" si="72"/>
        <v>0</v>
      </c>
      <c r="S73" s="68"/>
      <c r="T73" s="68">
        <f t="shared" si="73"/>
        <v>0</v>
      </c>
      <c r="U73" s="77">
        <f t="shared" si="74"/>
        <v>0</v>
      </c>
      <c r="V73" s="77">
        <f t="shared" si="75"/>
        <v>78</v>
      </c>
      <c r="W73" s="77"/>
      <c r="X73" s="77">
        <f t="shared" si="70"/>
        <v>0</v>
      </c>
      <c r="Y73" s="77"/>
      <c r="Z73" s="77"/>
      <c r="AA73" s="77"/>
      <c r="AB73" s="77"/>
      <c r="AC73" s="77"/>
      <c r="AD73" s="77"/>
      <c r="AE73" s="77"/>
      <c r="AF73" s="77"/>
      <c r="AG73" s="77"/>
      <c r="AH73" s="77">
        <f t="shared" si="77"/>
        <v>78</v>
      </c>
      <c r="AI73" s="68"/>
      <c r="AJ73" s="69" t="s">
        <v>258</v>
      </c>
    </row>
    <row r="74" spans="1:36" s="64" customFormat="1" ht="25.5">
      <c r="A74" s="106">
        <v>67</v>
      </c>
      <c r="B74" s="65" t="s">
        <v>75</v>
      </c>
      <c r="C74" s="66"/>
      <c r="D74" s="66">
        <v>3</v>
      </c>
      <c r="E74" s="66">
        <v>60</v>
      </c>
      <c r="F74" s="67" t="s">
        <v>81</v>
      </c>
      <c r="G74" s="66">
        <v>1</v>
      </c>
      <c r="H74" s="66">
        <v>4</v>
      </c>
      <c r="I74" s="66">
        <v>32</v>
      </c>
      <c r="J74" s="66"/>
      <c r="K74" s="66"/>
      <c r="L74" s="66"/>
      <c r="M74" s="66"/>
      <c r="N74" s="66"/>
      <c r="O74" s="66"/>
      <c r="P74" s="66" t="s">
        <v>43</v>
      </c>
      <c r="Q74" s="68">
        <f t="shared" si="71"/>
        <v>32</v>
      </c>
      <c r="R74" s="68">
        <f t="shared" ref="R74" si="107">IF(OR(P74="Ісп",P74="ДЕК"),2*H74,0)</f>
        <v>8</v>
      </c>
      <c r="S74" s="68">
        <f t="shared" ref="S74" si="108">J74*H74</f>
        <v>0</v>
      </c>
      <c r="T74" s="68">
        <f t="shared" si="73"/>
        <v>0</v>
      </c>
      <c r="U74" s="77">
        <f t="shared" si="74"/>
        <v>0</v>
      </c>
      <c r="V74" s="77">
        <f t="shared" si="75"/>
        <v>0</v>
      </c>
      <c r="W74" s="77"/>
      <c r="X74" s="77">
        <f t="shared" si="70"/>
        <v>20</v>
      </c>
      <c r="Y74" s="77"/>
      <c r="Z74" s="77"/>
      <c r="AA74" s="77"/>
      <c r="AB74" s="77"/>
      <c r="AC74" s="77"/>
      <c r="AD74" s="77"/>
      <c r="AE74" s="77"/>
      <c r="AF74" s="77"/>
      <c r="AG74" s="77"/>
      <c r="AH74" s="77">
        <f t="shared" ref="AH74" si="109">SUM(Q74:AG74)</f>
        <v>60</v>
      </c>
      <c r="AI74" s="68"/>
      <c r="AJ74" s="69" t="s">
        <v>243</v>
      </c>
    </row>
    <row r="75" spans="1:36" s="64" customFormat="1" ht="25.5">
      <c r="A75" s="106">
        <v>67</v>
      </c>
      <c r="B75" s="65" t="s">
        <v>75</v>
      </c>
      <c r="C75" s="66"/>
      <c r="D75" s="66">
        <v>3</v>
      </c>
      <c r="E75" s="66">
        <v>60</v>
      </c>
      <c r="F75" s="67" t="s">
        <v>81</v>
      </c>
      <c r="G75" s="66">
        <v>1</v>
      </c>
      <c r="H75" s="66">
        <v>4</v>
      </c>
      <c r="I75" s="66"/>
      <c r="J75" s="66">
        <v>32</v>
      </c>
      <c r="K75" s="66"/>
      <c r="L75" s="66"/>
      <c r="M75" s="66"/>
      <c r="N75" s="66"/>
      <c r="O75" s="66"/>
      <c r="P75" s="66"/>
      <c r="Q75" s="68">
        <f t="shared" ref="Q75" si="110">I75</f>
        <v>0</v>
      </c>
      <c r="R75" s="68"/>
      <c r="S75" s="68">
        <f t="shared" ref="S75" si="111">J75*H75</f>
        <v>128</v>
      </c>
      <c r="T75" s="68">
        <f t="shared" ref="T75" si="112">K75*H75</f>
        <v>0</v>
      </c>
      <c r="U75" s="77">
        <f t="shared" ref="U75" si="113">ROUND(IF(OR(L75="Р",L75="РЕ" ),0.5*E75,0),0)</f>
        <v>0</v>
      </c>
      <c r="V75" s="77">
        <f t="shared" ref="V75" si="114">ROUND((M75*E75),0)</f>
        <v>0</v>
      </c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>
        <f t="shared" ref="AH75" si="115">SUM(Q75:AG75)</f>
        <v>128</v>
      </c>
      <c r="AI75" s="68"/>
      <c r="AJ75" s="69" t="s">
        <v>252</v>
      </c>
    </row>
    <row r="76" spans="1:36" s="64" customFormat="1" ht="25.5">
      <c r="A76" s="106">
        <v>67</v>
      </c>
      <c r="B76" s="65" t="s">
        <v>75</v>
      </c>
      <c r="C76" s="66"/>
      <c r="D76" s="66">
        <v>3</v>
      </c>
      <c r="E76" s="66">
        <v>60</v>
      </c>
      <c r="F76" s="67" t="s">
        <v>81</v>
      </c>
      <c r="G76" s="66">
        <v>1</v>
      </c>
      <c r="H76" s="66">
        <v>3</v>
      </c>
      <c r="I76" s="66"/>
      <c r="J76" s="66">
        <v>32</v>
      </c>
      <c r="K76" s="66"/>
      <c r="L76" s="66"/>
      <c r="M76" s="66"/>
      <c r="N76" s="66"/>
      <c r="O76" s="66"/>
      <c r="P76" s="66"/>
      <c r="Q76" s="68">
        <f t="shared" si="71"/>
        <v>0</v>
      </c>
      <c r="R76" s="68">
        <f t="shared" si="72"/>
        <v>0</v>
      </c>
      <c r="S76" s="68">
        <f t="shared" ref="S76:S108" si="116">J76*H76</f>
        <v>96</v>
      </c>
      <c r="T76" s="68">
        <f t="shared" si="73"/>
        <v>0</v>
      </c>
      <c r="U76" s="77">
        <f t="shared" si="74"/>
        <v>0</v>
      </c>
      <c r="V76" s="77">
        <f t="shared" si="75"/>
        <v>0</v>
      </c>
      <c r="W76" s="77"/>
      <c r="X76" s="77">
        <f t="shared" si="70"/>
        <v>0</v>
      </c>
      <c r="Y76" s="77"/>
      <c r="Z76" s="77"/>
      <c r="AA76" s="77"/>
      <c r="AB76" s="77"/>
      <c r="AC76" s="77"/>
      <c r="AD76" s="77"/>
      <c r="AE76" s="77"/>
      <c r="AF76" s="77"/>
      <c r="AG76" s="77"/>
      <c r="AH76" s="77">
        <f t="shared" si="77"/>
        <v>96</v>
      </c>
      <c r="AI76" s="68"/>
      <c r="AJ76" s="69" t="s">
        <v>243</v>
      </c>
    </row>
    <row r="77" spans="1:36" s="64" customFormat="1" ht="25.5">
      <c r="A77" s="106">
        <v>71</v>
      </c>
      <c r="B77" s="65" t="s">
        <v>87</v>
      </c>
      <c r="C77" s="66"/>
      <c r="D77" s="66">
        <v>3</v>
      </c>
      <c r="E77" s="66">
        <v>60</v>
      </c>
      <c r="F77" s="67" t="s">
        <v>81</v>
      </c>
      <c r="G77" s="66">
        <v>1</v>
      </c>
      <c r="H77" s="66">
        <v>3</v>
      </c>
      <c r="I77" s="66">
        <v>32</v>
      </c>
      <c r="J77" s="66"/>
      <c r="K77" s="66"/>
      <c r="L77" s="66"/>
      <c r="M77" s="66"/>
      <c r="N77" s="66"/>
      <c r="O77" s="66"/>
      <c r="P77" s="66" t="s">
        <v>43</v>
      </c>
      <c r="Q77" s="68">
        <f t="shared" si="71"/>
        <v>32</v>
      </c>
      <c r="R77" s="68">
        <f t="shared" si="72"/>
        <v>6</v>
      </c>
      <c r="S77" s="68">
        <f t="shared" si="116"/>
        <v>0</v>
      </c>
      <c r="T77" s="68">
        <f t="shared" si="73"/>
        <v>0</v>
      </c>
      <c r="U77" s="68"/>
      <c r="V77" s="77">
        <f t="shared" si="75"/>
        <v>0</v>
      </c>
      <c r="W77" s="77">
        <f t="shared" ref="W77:W88" si="117">IF(O77="Залік",2*H77,0)</f>
        <v>0</v>
      </c>
      <c r="X77" s="77">
        <f t="shared" si="70"/>
        <v>20</v>
      </c>
      <c r="Y77" s="77"/>
      <c r="Z77" s="77"/>
      <c r="AA77" s="77"/>
      <c r="AB77" s="77"/>
      <c r="AC77" s="77"/>
      <c r="AD77" s="77"/>
      <c r="AE77" s="77"/>
      <c r="AF77" s="77"/>
      <c r="AG77" s="77"/>
      <c r="AH77" s="77">
        <f t="shared" si="77"/>
        <v>58</v>
      </c>
      <c r="AI77" s="68"/>
      <c r="AJ77" s="69" t="s">
        <v>229</v>
      </c>
    </row>
    <row r="78" spans="1:36" s="64" customFormat="1" ht="25.5">
      <c r="A78" s="106">
        <v>71</v>
      </c>
      <c r="B78" s="65" t="s">
        <v>87</v>
      </c>
      <c r="C78" s="66"/>
      <c r="D78" s="66">
        <v>3</v>
      </c>
      <c r="E78" s="66">
        <v>18</v>
      </c>
      <c r="F78" s="67" t="s">
        <v>82</v>
      </c>
      <c r="G78" s="66">
        <v>1</v>
      </c>
      <c r="H78" s="66">
        <v>1</v>
      </c>
      <c r="I78" s="66"/>
      <c r="J78" s="66">
        <v>32</v>
      </c>
      <c r="K78" s="66"/>
      <c r="L78" s="66"/>
      <c r="M78" s="66"/>
      <c r="N78" s="66"/>
      <c r="O78" s="66"/>
      <c r="P78" s="66"/>
      <c r="Q78" s="68">
        <f t="shared" si="71"/>
        <v>0</v>
      </c>
      <c r="R78" s="68">
        <f t="shared" si="72"/>
        <v>0</v>
      </c>
      <c r="S78" s="68">
        <f t="shared" si="116"/>
        <v>32</v>
      </c>
      <c r="T78" s="68">
        <f t="shared" si="73"/>
        <v>0</v>
      </c>
      <c r="U78" s="68"/>
      <c r="V78" s="77">
        <f t="shared" si="75"/>
        <v>0</v>
      </c>
      <c r="W78" s="77">
        <f t="shared" si="117"/>
        <v>0</v>
      </c>
      <c r="X78" s="77">
        <f t="shared" si="70"/>
        <v>0</v>
      </c>
      <c r="Y78" s="77"/>
      <c r="Z78" s="77"/>
      <c r="AA78" s="77"/>
      <c r="AB78" s="77"/>
      <c r="AC78" s="77"/>
      <c r="AD78" s="77"/>
      <c r="AE78" s="77"/>
      <c r="AF78" s="77"/>
      <c r="AG78" s="77"/>
      <c r="AH78" s="77">
        <f t="shared" si="77"/>
        <v>32</v>
      </c>
      <c r="AI78" s="68"/>
      <c r="AJ78" s="69" t="s">
        <v>229</v>
      </c>
    </row>
    <row r="79" spans="1:36" s="64" customFormat="1" ht="25.5">
      <c r="A79" s="106">
        <v>71</v>
      </c>
      <c r="B79" s="65" t="s">
        <v>87</v>
      </c>
      <c r="C79" s="66"/>
      <c r="D79" s="66">
        <v>3</v>
      </c>
      <c r="E79" s="66">
        <v>15</v>
      </c>
      <c r="F79" s="67" t="s">
        <v>85</v>
      </c>
      <c r="G79" s="66">
        <v>1</v>
      </c>
      <c r="H79" s="66">
        <v>1</v>
      </c>
      <c r="I79" s="66"/>
      <c r="J79" s="66">
        <v>32</v>
      </c>
      <c r="K79" s="66"/>
      <c r="L79" s="66"/>
      <c r="M79" s="66"/>
      <c r="N79" s="66"/>
      <c r="O79" s="66"/>
      <c r="P79" s="66"/>
      <c r="Q79" s="68">
        <f t="shared" ref="Q79" si="118">I79</f>
        <v>0</v>
      </c>
      <c r="R79" s="68">
        <f t="shared" ref="R79" si="119">IF(OR(P79="Ісп",P79="ДЕК"),2*H79,0)</f>
        <v>0</v>
      </c>
      <c r="S79" s="68">
        <f t="shared" ref="S79" si="120">J79*H79</f>
        <v>32</v>
      </c>
      <c r="T79" s="68">
        <f t="shared" ref="T79" si="121">K79*H79</f>
        <v>0</v>
      </c>
      <c r="U79" s="68"/>
      <c r="V79" s="77">
        <f t="shared" ref="V79" si="122">ROUND((M79*E79),0)</f>
        <v>0</v>
      </c>
      <c r="W79" s="77">
        <f t="shared" ref="W79" si="123">IF(O79="Залік",2*H79,0)</f>
        <v>0</v>
      </c>
      <c r="X79" s="77">
        <f t="shared" ref="X79" si="124">ROUND(IF(OR(P79="Ісп",P79="ДЕК"),0.33*E79,0),0)</f>
        <v>0</v>
      </c>
      <c r="Y79" s="77"/>
      <c r="Z79" s="77"/>
      <c r="AA79" s="77"/>
      <c r="AB79" s="77"/>
      <c r="AC79" s="77"/>
      <c r="AD79" s="77"/>
      <c r="AE79" s="77"/>
      <c r="AF79" s="77"/>
      <c r="AG79" s="77"/>
      <c r="AH79" s="77">
        <f t="shared" ref="AH79" si="125">SUM(Q79:AG79)</f>
        <v>32</v>
      </c>
      <c r="AI79" s="68"/>
      <c r="AJ79" s="74" t="s">
        <v>254</v>
      </c>
    </row>
    <row r="80" spans="1:36" s="64" customFormat="1" ht="25.5">
      <c r="A80" s="106">
        <v>71</v>
      </c>
      <c r="B80" s="65" t="s">
        <v>87</v>
      </c>
      <c r="C80" s="66"/>
      <c r="D80" s="66">
        <v>3</v>
      </c>
      <c r="E80" s="66">
        <v>27</v>
      </c>
      <c r="F80" s="67" t="s">
        <v>86</v>
      </c>
      <c r="G80" s="66">
        <v>1</v>
      </c>
      <c r="H80" s="66">
        <v>1</v>
      </c>
      <c r="I80" s="66"/>
      <c r="J80" s="66">
        <v>32</v>
      </c>
      <c r="K80" s="66"/>
      <c r="L80" s="66"/>
      <c r="M80" s="66"/>
      <c r="N80" s="66"/>
      <c r="O80" s="66"/>
      <c r="P80" s="66"/>
      <c r="Q80" s="68">
        <f t="shared" si="71"/>
        <v>0</v>
      </c>
      <c r="R80" s="68">
        <f t="shared" si="72"/>
        <v>0</v>
      </c>
      <c r="S80" s="68">
        <f t="shared" si="116"/>
        <v>32</v>
      </c>
      <c r="T80" s="68">
        <f t="shared" si="73"/>
        <v>0</v>
      </c>
      <c r="U80" s="68"/>
      <c r="V80" s="77">
        <f t="shared" si="75"/>
        <v>0</v>
      </c>
      <c r="W80" s="77">
        <f t="shared" si="117"/>
        <v>0</v>
      </c>
      <c r="X80" s="77">
        <f t="shared" si="70"/>
        <v>0</v>
      </c>
      <c r="Y80" s="77"/>
      <c r="Z80" s="77"/>
      <c r="AA80" s="77"/>
      <c r="AB80" s="77"/>
      <c r="AC80" s="77"/>
      <c r="AD80" s="77"/>
      <c r="AE80" s="77"/>
      <c r="AF80" s="77"/>
      <c r="AG80" s="77"/>
      <c r="AH80" s="77">
        <f t="shared" si="77"/>
        <v>32</v>
      </c>
      <c r="AI80" s="68"/>
      <c r="AJ80" s="74" t="s">
        <v>254</v>
      </c>
    </row>
    <row r="81" spans="1:36" s="64" customFormat="1" ht="25.5">
      <c r="A81" s="106">
        <v>76</v>
      </c>
      <c r="B81" s="65" t="s">
        <v>88</v>
      </c>
      <c r="C81" s="66"/>
      <c r="D81" s="66">
        <v>3</v>
      </c>
      <c r="E81" s="66">
        <v>33</v>
      </c>
      <c r="F81" s="67" t="s">
        <v>89</v>
      </c>
      <c r="G81" s="66">
        <v>1</v>
      </c>
      <c r="H81" s="66">
        <v>2</v>
      </c>
      <c r="I81" s="66">
        <v>32</v>
      </c>
      <c r="J81" s="66"/>
      <c r="K81" s="66"/>
      <c r="L81" s="66"/>
      <c r="M81" s="66"/>
      <c r="N81" s="66"/>
      <c r="O81" s="66" t="s">
        <v>44</v>
      </c>
      <c r="P81" s="66"/>
      <c r="Q81" s="68">
        <f t="shared" si="71"/>
        <v>32</v>
      </c>
      <c r="R81" s="68">
        <f t="shared" si="72"/>
        <v>0</v>
      </c>
      <c r="S81" s="68">
        <f t="shared" si="116"/>
        <v>0</v>
      </c>
      <c r="T81" s="68">
        <f t="shared" si="73"/>
        <v>0</v>
      </c>
      <c r="U81" s="68"/>
      <c r="V81" s="77">
        <f t="shared" si="75"/>
        <v>0</v>
      </c>
      <c r="W81" s="77">
        <f t="shared" si="117"/>
        <v>4</v>
      </c>
      <c r="X81" s="77">
        <f t="shared" si="70"/>
        <v>0</v>
      </c>
      <c r="Y81" s="77"/>
      <c r="Z81" s="77"/>
      <c r="AA81" s="77"/>
      <c r="AB81" s="77"/>
      <c r="AC81" s="77"/>
      <c r="AD81" s="77"/>
      <c r="AE81" s="77"/>
      <c r="AF81" s="77"/>
      <c r="AG81" s="77"/>
      <c r="AH81" s="77">
        <f t="shared" si="77"/>
        <v>36</v>
      </c>
      <c r="AI81" s="68"/>
      <c r="AJ81" s="69" t="s">
        <v>229</v>
      </c>
    </row>
    <row r="82" spans="1:36" s="64" customFormat="1" ht="25.5">
      <c r="A82" s="106">
        <v>76</v>
      </c>
      <c r="B82" s="65" t="s">
        <v>88</v>
      </c>
      <c r="C82" s="66"/>
      <c r="D82" s="66">
        <v>3</v>
      </c>
      <c r="E82" s="66">
        <v>18</v>
      </c>
      <c r="F82" s="67" t="s">
        <v>82</v>
      </c>
      <c r="G82" s="66">
        <v>1</v>
      </c>
      <c r="H82" s="66">
        <v>1</v>
      </c>
      <c r="I82" s="66"/>
      <c r="J82" s="66">
        <v>32</v>
      </c>
      <c r="K82" s="66"/>
      <c r="L82" s="66"/>
      <c r="M82" s="66"/>
      <c r="N82" s="66"/>
      <c r="O82" s="66"/>
      <c r="P82" s="66"/>
      <c r="Q82" s="68">
        <f t="shared" si="71"/>
        <v>0</v>
      </c>
      <c r="R82" s="68">
        <f t="shared" si="72"/>
        <v>0</v>
      </c>
      <c r="S82" s="68">
        <f t="shared" si="116"/>
        <v>32</v>
      </c>
      <c r="T82" s="68">
        <f t="shared" si="73"/>
        <v>0</v>
      </c>
      <c r="U82" s="68"/>
      <c r="V82" s="77">
        <f t="shared" si="75"/>
        <v>0</v>
      </c>
      <c r="W82" s="77">
        <f t="shared" si="117"/>
        <v>0</v>
      </c>
      <c r="X82" s="77">
        <f t="shared" si="70"/>
        <v>0</v>
      </c>
      <c r="Y82" s="77"/>
      <c r="Z82" s="77"/>
      <c r="AA82" s="77"/>
      <c r="AB82" s="77"/>
      <c r="AC82" s="77"/>
      <c r="AD82" s="77"/>
      <c r="AE82" s="77"/>
      <c r="AF82" s="77"/>
      <c r="AG82" s="77"/>
      <c r="AH82" s="77">
        <f t="shared" si="77"/>
        <v>32</v>
      </c>
      <c r="AI82" s="68"/>
      <c r="AJ82" s="69" t="s">
        <v>229</v>
      </c>
    </row>
    <row r="83" spans="1:36" s="64" customFormat="1" ht="25.5">
      <c r="A83" s="106">
        <v>76</v>
      </c>
      <c r="B83" s="65" t="s">
        <v>88</v>
      </c>
      <c r="C83" s="66"/>
      <c r="D83" s="66">
        <v>3</v>
      </c>
      <c r="E83" s="66">
        <v>15</v>
      </c>
      <c r="F83" s="67" t="s">
        <v>85</v>
      </c>
      <c r="G83" s="66">
        <v>1</v>
      </c>
      <c r="H83" s="66">
        <v>1</v>
      </c>
      <c r="I83" s="66"/>
      <c r="J83" s="66">
        <v>32</v>
      </c>
      <c r="K83" s="66"/>
      <c r="L83" s="66"/>
      <c r="M83" s="66"/>
      <c r="N83" s="66"/>
      <c r="O83" s="66"/>
      <c r="P83" s="66"/>
      <c r="Q83" s="68">
        <f t="shared" si="71"/>
        <v>0</v>
      </c>
      <c r="R83" s="68">
        <f t="shared" si="72"/>
        <v>0</v>
      </c>
      <c r="S83" s="68">
        <f t="shared" si="116"/>
        <v>32</v>
      </c>
      <c r="T83" s="68">
        <f t="shared" si="73"/>
        <v>0</v>
      </c>
      <c r="U83" s="68"/>
      <c r="V83" s="77">
        <f t="shared" si="75"/>
        <v>0</v>
      </c>
      <c r="W83" s="77">
        <f t="shared" si="117"/>
        <v>0</v>
      </c>
      <c r="X83" s="77">
        <f t="shared" si="70"/>
        <v>0</v>
      </c>
      <c r="Y83" s="77"/>
      <c r="Z83" s="77"/>
      <c r="AA83" s="77"/>
      <c r="AB83" s="77"/>
      <c r="AC83" s="77"/>
      <c r="AD83" s="77"/>
      <c r="AE83" s="77"/>
      <c r="AF83" s="77"/>
      <c r="AG83" s="77"/>
      <c r="AH83" s="77">
        <f t="shared" si="77"/>
        <v>32</v>
      </c>
      <c r="AI83" s="68"/>
      <c r="AJ83" s="69" t="s">
        <v>238</v>
      </c>
    </row>
    <row r="84" spans="1:36" s="64" customFormat="1" ht="25.5">
      <c r="A84" s="106">
        <v>78</v>
      </c>
      <c r="B84" s="65" t="s">
        <v>90</v>
      </c>
      <c r="C84" s="66"/>
      <c r="D84" s="66">
        <v>3</v>
      </c>
      <c r="E84" s="66">
        <v>33</v>
      </c>
      <c r="F84" s="67" t="s">
        <v>89</v>
      </c>
      <c r="G84" s="66">
        <v>1</v>
      </c>
      <c r="H84" s="66">
        <v>2</v>
      </c>
      <c r="I84" s="66">
        <v>32</v>
      </c>
      <c r="J84" s="66"/>
      <c r="K84" s="66"/>
      <c r="L84" s="66"/>
      <c r="M84" s="66"/>
      <c r="N84" s="66"/>
      <c r="O84" s="66" t="s">
        <v>44</v>
      </c>
      <c r="P84" s="66"/>
      <c r="Q84" s="68">
        <f t="shared" si="71"/>
        <v>32</v>
      </c>
      <c r="R84" s="68">
        <f t="shared" si="72"/>
        <v>0</v>
      </c>
      <c r="S84" s="68">
        <f t="shared" si="116"/>
        <v>0</v>
      </c>
      <c r="T84" s="68">
        <f t="shared" si="73"/>
        <v>0</v>
      </c>
      <c r="U84" s="68"/>
      <c r="V84" s="77">
        <f>IF(OR(L84="Р",L84="РЕ" ),0.5*E84,0)</f>
        <v>0</v>
      </c>
      <c r="W84" s="77">
        <f t="shared" si="117"/>
        <v>4</v>
      </c>
      <c r="X84" s="77">
        <f t="shared" si="70"/>
        <v>0</v>
      </c>
      <c r="Y84" s="77"/>
      <c r="Z84" s="77"/>
      <c r="AA84" s="77"/>
      <c r="AB84" s="77"/>
      <c r="AC84" s="77"/>
      <c r="AD84" s="77"/>
      <c r="AE84" s="77"/>
      <c r="AF84" s="77"/>
      <c r="AG84" s="77"/>
      <c r="AH84" s="77">
        <f t="shared" si="77"/>
        <v>36</v>
      </c>
      <c r="AI84" s="68"/>
      <c r="AJ84" s="69" t="s">
        <v>229</v>
      </c>
    </row>
    <row r="85" spans="1:36" s="64" customFormat="1" ht="25.5">
      <c r="A85" s="106">
        <v>78</v>
      </c>
      <c r="B85" s="65" t="s">
        <v>90</v>
      </c>
      <c r="C85" s="66"/>
      <c r="D85" s="66">
        <v>3</v>
      </c>
      <c r="E85" s="66">
        <v>18</v>
      </c>
      <c r="F85" s="67" t="s">
        <v>82</v>
      </c>
      <c r="G85" s="66">
        <v>1</v>
      </c>
      <c r="H85" s="66">
        <v>1</v>
      </c>
      <c r="I85" s="66"/>
      <c r="J85" s="66">
        <v>32</v>
      </c>
      <c r="K85" s="66"/>
      <c r="L85" s="66"/>
      <c r="M85" s="66"/>
      <c r="N85" s="66"/>
      <c r="O85" s="66"/>
      <c r="P85" s="66"/>
      <c r="Q85" s="68">
        <f t="shared" si="71"/>
        <v>0</v>
      </c>
      <c r="R85" s="68">
        <f t="shared" si="72"/>
        <v>0</v>
      </c>
      <c r="S85" s="68">
        <f t="shared" si="116"/>
        <v>32</v>
      </c>
      <c r="T85" s="68">
        <f t="shared" si="73"/>
        <v>0</v>
      </c>
      <c r="U85" s="68"/>
      <c r="V85" s="77">
        <f>IF(OR(L85="Р",L85="РЕ" ),0.5*E85,0)</f>
        <v>0</v>
      </c>
      <c r="W85" s="77">
        <f t="shared" si="117"/>
        <v>0</v>
      </c>
      <c r="X85" s="77">
        <f t="shared" si="70"/>
        <v>0</v>
      </c>
      <c r="Y85" s="77"/>
      <c r="Z85" s="77"/>
      <c r="AA85" s="77"/>
      <c r="AB85" s="77"/>
      <c r="AC85" s="77"/>
      <c r="AD85" s="77"/>
      <c r="AE85" s="77"/>
      <c r="AF85" s="77"/>
      <c r="AG85" s="77"/>
      <c r="AH85" s="77">
        <f t="shared" si="77"/>
        <v>32</v>
      </c>
      <c r="AI85" s="68"/>
      <c r="AJ85" s="69" t="s">
        <v>229</v>
      </c>
    </row>
    <row r="86" spans="1:36" s="64" customFormat="1" ht="25.5">
      <c r="A86" s="106">
        <v>78</v>
      </c>
      <c r="B86" s="65" t="s">
        <v>90</v>
      </c>
      <c r="C86" s="66"/>
      <c r="D86" s="66">
        <v>3</v>
      </c>
      <c r="E86" s="66">
        <v>15</v>
      </c>
      <c r="F86" s="67" t="s">
        <v>85</v>
      </c>
      <c r="G86" s="66">
        <v>1</v>
      </c>
      <c r="H86" s="66">
        <v>1</v>
      </c>
      <c r="I86" s="66"/>
      <c r="J86" s="66">
        <v>32</v>
      </c>
      <c r="K86" s="66"/>
      <c r="L86" s="66"/>
      <c r="M86" s="66"/>
      <c r="N86" s="66"/>
      <c r="O86" s="66"/>
      <c r="P86" s="66"/>
      <c r="Q86" s="68">
        <f t="shared" si="71"/>
        <v>0</v>
      </c>
      <c r="R86" s="68">
        <f t="shared" si="72"/>
        <v>0</v>
      </c>
      <c r="S86" s="68">
        <f t="shared" si="116"/>
        <v>32</v>
      </c>
      <c r="T86" s="68">
        <f t="shared" si="73"/>
        <v>0</v>
      </c>
      <c r="U86" s="68"/>
      <c r="V86" s="77">
        <f>IF(OR(L86="Р",L86="РЕ" ),0.5*E86,0)</f>
        <v>0</v>
      </c>
      <c r="W86" s="77">
        <f t="shared" si="117"/>
        <v>0</v>
      </c>
      <c r="X86" s="77">
        <f t="shared" si="70"/>
        <v>0</v>
      </c>
      <c r="Y86" s="77"/>
      <c r="Z86" s="77"/>
      <c r="AA86" s="77"/>
      <c r="AB86" s="77"/>
      <c r="AC86" s="77"/>
      <c r="AD86" s="77"/>
      <c r="AE86" s="77"/>
      <c r="AF86" s="77"/>
      <c r="AG86" s="77"/>
      <c r="AH86" s="77">
        <f t="shared" si="77"/>
        <v>32</v>
      </c>
      <c r="AI86" s="68"/>
      <c r="AJ86" s="69" t="s">
        <v>238</v>
      </c>
    </row>
    <row r="87" spans="1:36" s="64" customFormat="1" ht="25.5">
      <c r="A87" s="106">
        <v>76</v>
      </c>
      <c r="B87" s="71" t="s">
        <v>76</v>
      </c>
      <c r="C87" s="66"/>
      <c r="D87" s="66">
        <v>3</v>
      </c>
      <c r="E87" s="66">
        <v>27</v>
      </c>
      <c r="F87" s="67" t="s">
        <v>86</v>
      </c>
      <c r="G87" s="66">
        <v>1</v>
      </c>
      <c r="H87" s="66">
        <v>1</v>
      </c>
      <c r="I87" s="66"/>
      <c r="J87" s="66">
        <v>32</v>
      </c>
      <c r="K87" s="66"/>
      <c r="L87" s="66"/>
      <c r="M87" s="66"/>
      <c r="N87" s="66"/>
      <c r="O87" s="66"/>
      <c r="P87" s="66"/>
      <c r="Q87" s="68">
        <f t="shared" si="71"/>
        <v>0</v>
      </c>
      <c r="R87" s="68">
        <f t="shared" si="72"/>
        <v>0</v>
      </c>
      <c r="S87" s="68">
        <f t="shared" si="116"/>
        <v>32</v>
      </c>
      <c r="T87" s="68">
        <f t="shared" si="73"/>
        <v>0</v>
      </c>
      <c r="U87" s="68"/>
      <c r="V87" s="77">
        <f>ROUND((M87*E87),0)</f>
        <v>0</v>
      </c>
      <c r="W87" s="77">
        <f t="shared" si="117"/>
        <v>0</v>
      </c>
      <c r="X87" s="77">
        <f t="shared" si="70"/>
        <v>0</v>
      </c>
      <c r="Y87" s="77"/>
      <c r="Z87" s="77"/>
      <c r="AA87" s="77"/>
      <c r="AB87" s="77"/>
      <c r="AC87" s="77"/>
      <c r="AD87" s="77"/>
      <c r="AE87" s="77"/>
      <c r="AF87" s="77"/>
      <c r="AG87" s="77"/>
      <c r="AH87" s="77">
        <f t="shared" si="77"/>
        <v>32</v>
      </c>
      <c r="AI87" s="68"/>
      <c r="AJ87" s="69" t="s">
        <v>237</v>
      </c>
    </row>
    <row r="88" spans="1:36" s="64" customFormat="1" ht="25.5">
      <c r="A88" s="106">
        <v>78</v>
      </c>
      <c r="B88" s="71" t="s">
        <v>77</v>
      </c>
      <c r="C88" s="66"/>
      <c r="D88" s="66">
        <v>3</v>
      </c>
      <c r="E88" s="66">
        <v>27</v>
      </c>
      <c r="F88" s="67" t="s">
        <v>86</v>
      </c>
      <c r="G88" s="66">
        <v>1</v>
      </c>
      <c r="H88" s="66">
        <v>1</v>
      </c>
      <c r="I88" s="66"/>
      <c r="J88" s="66">
        <v>32</v>
      </c>
      <c r="K88" s="66"/>
      <c r="L88" s="66"/>
      <c r="M88" s="66"/>
      <c r="N88" s="66"/>
      <c r="O88" s="66"/>
      <c r="P88" s="66"/>
      <c r="Q88" s="68">
        <f t="shared" si="71"/>
        <v>0</v>
      </c>
      <c r="R88" s="68">
        <f t="shared" si="72"/>
        <v>0</v>
      </c>
      <c r="S88" s="68">
        <f t="shared" si="116"/>
        <v>32</v>
      </c>
      <c r="T88" s="68">
        <f t="shared" si="73"/>
        <v>0</v>
      </c>
      <c r="U88" s="68"/>
      <c r="V88" s="77">
        <f>IF(OR(L88="Р",L88="РЕ" ),0.5*E88,0)</f>
        <v>0</v>
      </c>
      <c r="W88" s="77">
        <f t="shared" si="117"/>
        <v>0</v>
      </c>
      <c r="X88" s="77">
        <f t="shared" si="70"/>
        <v>0</v>
      </c>
      <c r="Y88" s="77"/>
      <c r="Z88" s="77"/>
      <c r="AA88" s="77"/>
      <c r="AB88" s="77"/>
      <c r="AC88" s="77"/>
      <c r="AD88" s="77"/>
      <c r="AE88" s="77"/>
      <c r="AF88" s="77"/>
      <c r="AG88" s="77"/>
      <c r="AH88" s="77">
        <f t="shared" si="77"/>
        <v>32</v>
      </c>
      <c r="AI88" s="68"/>
      <c r="AJ88" s="49" t="s">
        <v>235</v>
      </c>
    </row>
    <row r="89" spans="1:36" s="64" customFormat="1" ht="25.5">
      <c r="A89" s="106">
        <v>80</v>
      </c>
      <c r="B89" s="65" t="s">
        <v>80</v>
      </c>
      <c r="C89" s="66"/>
      <c r="D89" s="66">
        <v>3</v>
      </c>
      <c r="E89" s="66">
        <v>32</v>
      </c>
      <c r="F89" s="67" t="s">
        <v>91</v>
      </c>
      <c r="G89" s="66">
        <v>1</v>
      </c>
      <c r="H89" s="66">
        <v>3</v>
      </c>
      <c r="I89" s="66">
        <v>32</v>
      </c>
      <c r="J89" s="66"/>
      <c r="K89" s="66"/>
      <c r="L89" s="66"/>
      <c r="M89" s="66"/>
      <c r="N89" s="66"/>
      <c r="O89" s="66"/>
      <c r="P89" s="66" t="s">
        <v>43</v>
      </c>
      <c r="Q89" s="68">
        <f t="shared" si="71"/>
        <v>32</v>
      </c>
      <c r="R89" s="68">
        <f t="shared" si="72"/>
        <v>6</v>
      </c>
      <c r="S89" s="68">
        <f t="shared" si="116"/>
        <v>0</v>
      </c>
      <c r="T89" s="68">
        <f t="shared" si="73"/>
        <v>0</v>
      </c>
      <c r="U89" s="77">
        <f t="shared" ref="U89:U95" si="126">ROUND(IF(OR(L89="Р",L89="РЕ" ),0.5*E89,0),0)</f>
        <v>0</v>
      </c>
      <c r="V89" s="77">
        <f>ROUND((M89*E89),0)</f>
        <v>0</v>
      </c>
      <c r="W89" s="77"/>
      <c r="X89" s="77">
        <f t="shared" si="70"/>
        <v>11</v>
      </c>
      <c r="Y89" s="77"/>
      <c r="Z89" s="77"/>
      <c r="AA89" s="77"/>
      <c r="AB89" s="77"/>
      <c r="AC89" s="77"/>
      <c r="AD89" s="77"/>
      <c r="AE89" s="77"/>
      <c r="AF89" s="77"/>
      <c r="AG89" s="77"/>
      <c r="AH89" s="77">
        <f t="shared" si="77"/>
        <v>49</v>
      </c>
      <c r="AI89" s="68"/>
      <c r="AJ89" s="69" t="s">
        <v>258</v>
      </c>
    </row>
    <row r="90" spans="1:36" s="64" customFormat="1" ht="12.75">
      <c r="A90" s="106">
        <v>80</v>
      </c>
      <c r="B90" s="65" t="s">
        <v>80</v>
      </c>
      <c r="C90" s="66"/>
      <c r="D90" s="66">
        <v>3</v>
      </c>
      <c r="E90" s="66">
        <v>15</v>
      </c>
      <c r="F90" s="67" t="s">
        <v>92</v>
      </c>
      <c r="G90" s="66">
        <v>1</v>
      </c>
      <c r="H90" s="66">
        <v>1</v>
      </c>
      <c r="I90" s="66"/>
      <c r="J90" s="66"/>
      <c r="K90" s="66">
        <v>16</v>
      </c>
      <c r="L90" s="66"/>
      <c r="M90" s="66"/>
      <c r="N90" s="66"/>
      <c r="O90" s="66"/>
      <c r="P90" s="66"/>
      <c r="Q90" s="68">
        <f t="shared" ref="Q90" si="127">I90</f>
        <v>0</v>
      </c>
      <c r="R90" s="68">
        <f t="shared" ref="R90" si="128">IF(OR(P90="Ісп",P90="ДЕК"),2*H90,0)</f>
        <v>0</v>
      </c>
      <c r="S90" s="68">
        <f t="shared" ref="S90" si="129">J90*H90</f>
        <v>0</v>
      </c>
      <c r="T90" s="68">
        <f t="shared" ref="T90" si="130">K90*H90</f>
        <v>16</v>
      </c>
      <c r="U90" s="77">
        <f t="shared" si="126"/>
        <v>0</v>
      </c>
      <c r="V90" s="77">
        <f>ROUND((M90*E90),0)</f>
        <v>0</v>
      </c>
      <c r="W90" s="77">
        <f t="shared" ref="W90" si="131">IF(O90="Залік",2*H90,0)</f>
        <v>0</v>
      </c>
      <c r="X90" s="77">
        <f t="shared" ref="X90" si="132">ROUND(IF(OR(P90="Ісп",P90="ДЕК"),0.33*E90,0),0)</f>
        <v>0</v>
      </c>
      <c r="Y90" s="77"/>
      <c r="Z90" s="77"/>
      <c r="AA90" s="77"/>
      <c r="AB90" s="77"/>
      <c r="AC90" s="77"/>
      <c r="AD90" s="77"/>
      <c r="AE90" s="77"/>
      <c r="AF90" s="77"/>
      <c r="AG90" s="77"/>
      <c r="AH90" s="77">
        <f t="shared" ref="AH90" si="133">SUM(Q90:AG90)</f>
        <v>16</v>
      </c>
      <c r="AI90" s="68"/>
      <c r="AJ90" s="69" t="s">
        <v>258</v>
      </c>
    </row>
    <row r="91" spans="1:36" s="64" customFormat="1" ht="12.75">
      <c r="A91" s="106">
        <v>80</v>
      </c>
      <c r="B91" s="65" t="s">
        <v>80</v>
      </c>
      <c r="C91" s="66"/>
      <c r="D91" s="66">
        <v>3</v>
      </c>
      <c r="E91" s="66">
        <v>17</v>
      </c>
      <c r="F91" s="67" t="s">
        <v>93</v>
      </c>
      <c r="G91" s="66">
        <v>1</v>
      </c>
      <c r="H91" s="66">
        <v>2</v>
      </c>
      <c r="I91" s="66"/>
      <c r="J91" s="66"/>
      <c r="K91" s="66">
        <v>16</v>
      </c>
      <c r="L91" s="66"/>
      <c r="M91" s="66"/>
      <c r="N91" s="66"/>
      <c r="O91" s="66"/>
      <c r="P91" s="66"/>
      <c r="Q91" s="68">
        <f t="shared" si="71"/>
        <v>0</v>
      </c>
      <c r="R91" s="68">
        <f t="shared" si="72"/>
        <v>0</v>
      </c>
      <c r="S91" s="68">
        <f t="shared" si="116"/>
        <v>0</v>
      </c>
      <c r="T91" s="68">
        <f t="shared" si="73"/>
        <v>32</v>
      </c>
      <c r="U91" s="77">
        <f t="shared" si="126"/>
        <v>0</v>
      </c>
      <c r="V91" s="77">
        <f>ROUND((M91*E91),0)</f>
        <v>0</v>
      </c>
      <c r="W91" s="77">
        <f t="shared" ref="W91:W92" si="134">IF(O91="Залік",2*H91,0)</f>
        <v>0</v>
      </c>
      <c r="X91" s="77">
        <f t="shared" si="70"/>
        <v>0</v>
      </c>
      <c r="Y91" s="77"/>
      <c r="Z91" s="77"/>
      <c r="AA91" s="77"/>
      <c r="AB91" s="77"/>
      <c r="AC91" s="77"/>
      <c r="AD91" s="77"/>
      <c r="AE91" s="77"/>
      <c r="AF91" s="77"/>
      <c r="AG91" s="77"/>
      <c r="AH91" s="77">
        <f t="shared" si="77"/>
        <v>32</v>
      </c>
      <c r="AI91" s="68"/>
      <c r="AJ91" s="194" t="s">
        <v>257</v>
      </c>
    </row>
    <row r="92" spans="1:36" s="64" customFormat="1" ht="38.25">
      <c r="A92" s="106">
        <v>80</v>
      </c>
      <c r="B92" s="65" t="s">
        <v>84</v>
      </c>
      <c r="C92" s="66"/>
      <c r="D92" s="66">
        <v>3</v>
      </c>
      <c r="E92" s="66">
        <v>15</v>
      </c>
      <c r="F92" s="67" t="s">
        <v>92</v>
      </c>
      <c r="G92" s="66">
        <v>1</v>
      </c>
      <c r="H92" s="66">
        <v>1</v>
      </c>
      <c r="I92" s="66"/>
      <c r="J92" s="66"/>
      <c r="K92" s="66">
        <v>16</v>
      </c>
      <c r="L92" s="66"/>
      <c r="M92" s="66"/>
      <c r="N92" s="66"/>
      <c r="O92" s="66" t="s">
        <v>44</v>
      </c>
      <c r="P92" s="66"/>
      <c r="Q92" s="68">
        <f t="shared" si="71"/>
        <v>0</v>
      </c>
      <c r="R92" s="68">
        <f t="shared" si="72"/>
        <v>0</v>
      </c>
      <c r="S92" s="68">
        <f t="shared" si="116"/>
        <v>0</v>
      </c>
      <c r="T92" s="68">
        <f t="shared" si="73"/>
        <v>16</v>
      </c>
      <c r="U92" s="77">
        <f t="shared" si="126"/>
        <v>0</v>
      </c>
      <c r="V92" s="68">
        <f>IF(N92="Залік",2*F92,0)</f>
        <v>0</v>
      </c>
      <c r="W92" s="77">
        <f t="shared" si="134"/>
        <v>2</v>
      </c>
      <c r="X92" s="77">
        <f t="shared" si="70"/>
        <v>0</v>
      </c>
      <c r="Y92" s="77"/>
      <c r="Z92" s="77"/>
      <c r="AA92" s="77"/>
      <c r="AB92" s="77"/>
      <c r="AC92" s="77"/>
      <c r="AD92" s="77"/>
      <c r="AE92" s="77"/>
      <c r="AF92" s="77"/>
      <c r="AG92" s="77"/>
      <c r="AH92" s="77">
        <f t="shared" ref="AH92" si="135">SUM(Q92:AG92)</f>
        <v>18</v>
      </c>
      <c r="AI92" s="68"/>
      <c r="AJ92" s="69" t="s">
        <v>258</v>
      </c>
    </row>
    <row r="93" spans="1:36" s="64" customFormat="1" ht="38.25">
      <c r="A93" s="106">
        <v>80</v>
      </c>
      <c r="B93" s="65" t="s">
        <v>84</v>
      </c>
      <c r="C93" s="66"/>
      <c r="D93" s="66">
        <v>3</v>
      </c>
      <c r="E93" s="66">
        <v>17</v>
      </c>
      <c r="F93" s="67" t="s">
        <v>93</v>
      </c>
      <c r="G93" s="66">
        <v>1</v>
      </c>
      <c r="H93" s="66">
        <v>2</v>
      </c>
      <c r="I93" s="66"/>
      <c r="J93" s="66"/>
      <c r="K93" s="66">
        <v>16</v>
      </c>
      <c r="L93" s="66"/>
      <c r="M93" s="66"/>
      <c r="N93" s="66"/>
      <c r="O93" s="66" t="s">
        <v>44</v>
      </c>
      <c r="P93" s="66"/>
      <c r="Q93" s="68">
        <f t="shared" ref="Q93" si="136">I93</f>
        <v>0</v>
      </c>
      <c r="R93" s="68">
        <f t="shared" ref="R93" si="137">IF(OR(P93="Ісп",P93="ДЕК"),2*H93,0)</f>
        <v>0</v>
      </c>
      <c r="S93" s="68">
        <f t="shared" ref="S93" si="138">J93*H93</f>
        <v>0</v>
      </c>
      <c r="T93" s="68">
        <f t="shared" ref="T93" si="139">K93*H93</f>
        <v>32</v>
      </c>
      <c r="U93" s="77">
        <f t="shared" si="126"/>
        <v>0</v>
      </c>
      <c r="V93" s="68">
        <f>IF(N93="Залік",2*F93,0)</f>
        <v>0</v>
      </c>
      <c r="W93" s="77">
        <f t="shared" ref="W93" si="140">IF(O93="Залік",2*H93,0)</f>
        <v>4</v>
      </c>
      <c r="X93" s="77">
        <f t="shared" ref="X93" si="141">ROUND(IF(OR(P93="Ісп",P93="ДЕК"),0.33*E93,0),0)</f>
        <v>0</v>
      </c>
      <c r="Y93" s="77"/>
      <c r="Z93" s="77"/>
      <c r="AA93" s="77"/>
      <c r="AB93" s="77"/>
      <c r="AC93" s="77"/>
      <c r="AD93" s="77"/>
      <c r="AE93" s="77"/>
      <c r="AF93" s="77"/>
      <c r="AG93" s="77"/>
      <c r="AH93" s="77">
        <f t="shared" ref="AH93" si="142">SUM(Q93:AG93)</f>
        <v>36</v>
      </c>
      <c r="AI93" s="68"/>
      <c r="AJ93" s="194" t="s">
        <v>257</v>
      </c>
    </row>
    <row r="94" spans="1:36" s="64" customFormat="1" ht="38.25">
      <c r="A94" s="106">
        <v>80</v>
      </c>
      <c r="B94" s="65" t="s">
        <v>94</v>
      </c>
      <c r="C94" s="66"/>
      <c r="D94" s="66">
        <v>3</v>
      </c>
      <c r="E94" s="66">
        <v>3</v>
      </c>
      <c r="F94" s="67" t="s">
        <v>91</v>
      </c>
      <c r="G94" s="66">
        <v>1</v>
      </c>
      <c r="H94" s="66">
        <v>3</v>
      </c>
      <c r="I94" s="66"/>
      <c r="J94" s="66"/>
      <c r="K94" s="66"/>
      <c r="L94" s="66" t="s">
        <v>56</v>
      </c>
      <c r="M94" s="66">
        <v>3</v>
      </c>
      <c r="N94" s="66"/>
      <c r="O94" s="66"/>
      <c r="P94" s="66"/>
      <c r="Q94" s="68">
        <f t="shared" si="71"/>
        <v>0</v>
      </c>
      <c r="R94" s="68">
        <f t="shared" si="72"/>
        <v>0</v>
      </c>
      <c r="S94" s="68">
        <f t="shared" si="116"/>
        <v>0</v>
      </c>
      <c r="T94" s="68">
        <f t="shared" si="73"/>
        <v>0</v>
      </c>
      <c r="U94" s="77">
        <f t="shared" si="126"/>
        <v>0</v>
      </c>
      <c r="V94" s="77">
        <f>ROUND((M94*E94),0)</f>
        <v>9</v>
      </c>
      <c r="W94" s="77"/>
      <c r="X94" s="77">
        <f t="shared" si="70"/>
        <v>0</v>
      </c>
      <c r="Y94" s="77"/>
      <c r="Z94" s="77"/>
      <c r="AA94" s="77"/>
      <c r="AB94" s="77"/>
      <c r="AC94" s="77"/>
      <c r="AD94" s="77"/>
      <c r="AE94" s="77"/>
      <c r="AF94" s="77"/>
      <c r="AG94" s="77"/>
      <c r="AH94" s="77">
        <f t="shared" si="77"/>
        <v>9</v>
      </c>
      <c r="AI94" s="68"/>
      <c r="AJ94" s="69" t="s">
        <v>259</v>
      </c>
    </row>
    <row r="95" spans="1:36" s="64" customFormat="1" ht="38.25">
      <c r="A95" s="106">
        <v>80</v>
      </c>
      <c r="B95" s="65" t="s">
        <v>94</v>
      </c>
      <c r="C95" s="66"/>
      <c r="D95" s="66">
        <v>3</v>
      </c>
      <c r="E95" s="66">
        <f>32-E94</f>
        <v>29</v>
      </c>
      <c r="F95" s="67" t="s">
        <v>91</v>
      </c>
      <c r="G95" s="66">
        <v>1</v>
      </c>
      <c r="H95" s="66">
        <v>3</v>
      </c>
      <c r="I95" s="66"/>
      <c r="J95" s="66"/>
      <c r="K95" s="66"/>
      <c r="L95" s="66" t="s">
        <v>56</v>
      </c>
      <c r="M95" s="66">
        <v>3</v>
      </c>
      <c r="N95" s="66"/>
      <c r="O95" s="66"/>
      <c r="P95" s="66"/>
      <c r="Q95" s="68">
        <f t="shared" si="71"/>
        <v>0</v>
      </c>
      <c r="R95" s="68">
        <f t="shared" si="72"/>
        <v>0</v>
      </c>
      <c r="S95" s="68">
        <f t="shared" si="116"/>
        <v>0</v>
      </c>
      <c r="T95" s="68">
        <f t="shared" si="73"/>
        <v>0</v>
      </c>
      <c r="U95" s="77">
        <f t="shared" si="126"/>
        <v>0</v>
      </c>
      <c r="V95" s="77">
        <f>ROUND((M95*E95),0)</f>
        <v>87</v>
      </c>
      <c r="W95" s="77"/>
      <c r="X95" s="77">
        <f t="shared" si="70"/>
        <v>0</v>
      </c>
      <c r="Y95" s="77"/>
      <c r="Z95" s="77"/>
      <c r="AA95" s="77"/>
      <c r="AB95" s="77"/>
      <c r="AC95" s="77"/>
      <c r="AD95" s="77"/>
      <c r="AE95" s="77"/>
      <c r="AF95" s="77"/>
      <c r="AG95" s="77"/>
      <c r="AH95" s="77">
        <f t="shared" si="77"/>
        <v>87</v>
      </c>
      <c r="AI95" s="68"/>
      <c r="AJ95" s="69" t="s">
        <v>258</v>
      </c>
    </row>
    <row r="96" spans="1:36" s="64" customFormat="1" ht="25.5">
      <c r="A96" s="106">
        <v>81</v>
      </c>
      <c r="B96" s="65" t="s">
        <v>75</v>
      </c>
      <c r="C96" s="66"/>
      <c r="D96" s="66">
        <v>3</v>
      </c>
      <c r="E96" s="66">
        <v>32</v>
      </c>
      <c r="F96" s="67" t="s">
        <v>91</v>
      </c>
      <c r="G96" s="66">
        <v>1</v>
      </c>
      <c r="H96" s="66">
        <v>3</v>
      </c>
      <c r="I96" s="66">
        <v>32</v>
      </c>
      <c r="J96" s="66">
        <v>32</v>
      </c>
      <c r="K96" s="66"/>
      <c r="L96" s="66"/>
      <c r="M96" s="66"/>
      <c r="N96" s="66"/>
      <c r="O96" s="66"/>
      <c r="P96" s="66" t="s">
        <v>43</v>
      </c>
      <c r="Q96" s="68">
        <f t="shared" ref="Q96" si="143">I96</f>
        <v>32</v>
      </c>
      <c r="R96" s="68"/>
      <c r="S96" s="68">
        <f t="shared" ref="S96" si="144">J96*H96</f>
        <v>96</v>
      </c>
      <c r="T96" s="68">
        <f t="shared" ref="T96" si="145">K96*H96</f>
        <v>0</v>
      </c>
      <c r="U96" s="68"/>
      <c r="V96" s="77">
        <f>IF(OR(L96="Р",L96="РЕ" ),0.5*E96,0)</f>
        <v>0</v>
      </c>
      <c r="W96" s="77">
        <f t="shared" ref="W96" si="146">IF(O96="Залік",2*H96,0)</f>
        <v>0</v>
      </c>
      <c r="X96" s="77">
        <f t="shared" ref="X96" si="147">ROUND(IF(OR(P96="Ісп",P96="ДЕК"),0.33*E96,0),0)</f>
        <v>11</v>
      </c>
      <c r="Y96" s="77"/>
      <c r="Z96" s="77"/>
      <c r="AA96" s="77"/>
      <c r="AB96" s="77"/>
      <c r="AC96" s="77"/>
      <c r="AD96" s="77"/>
      <c r="AE96" s="77"/>
      <c r="AF96" s="77"/>
      <c r="AG96" s="77"/>
      <c r="AH96" s="77">
        <f t="shared" ref="AH96" si="148">SUM(Q96:AG96)</f>
        <v>139</v>
      </c>
      <c r="AI96" s="68"/>
      <c r="AJ96" s="69" t="s">
        <v>243</v>
      </c>
    </row>
    <row r="97" spans="1:36" s="64" customFormat="1" ht="25.5">
      <c r="A97" s="106">
        <v>81</v>
      </c>
      <c r="B97" s="65" t="s">
        <v>75</v>
      </c>
      <c r="C97" s="66"/>
      <c r="D97" s="66">
        <v>3</v>
      </c>
      <c r="E97" s="66">
        <v>32</v>
      </c>
      <c r="F97" s="67" t="s">
        <v>91</v>
      </c>
      <c r="G97" s="66">
        <v>1</v>
      </c>
      <c r="H97" s="66">
        <v>3</v>
      </c>
      <c r="I97" s="66"/>
      <c r="J97" s="66"/>
      <c r="K97" s="66"/>
      <c r="L97" s="66"/>
      <c r="M97" s="66"/>
      <c r="N97" s="66"/>
      <c r="O97" s="66"/>
      <c r="P97" s="66" t="s">
        <v>43</v>
      </c>
      <c r="Q97" s="68">
        <f t="shared" si="71"/>
        <v>0</v>
      </c>
      <c r="R97" s="68">
        <f t="shared" si="72"/>
        <v>6</v>
      </c>
      <c r="S97" s="68">
        <f t="shared" si="116"/>
        <v>0</v>
      </c>
      <c r="T97" s="68">
        <f t="shared" si="73"/>
        <v>0</v>
      </c>
      <c r="U97" s="68"/>
      <c r="V97" s="77">
        <f>IF(OR(L97="Р",L97="РЕ" ),0.5*E97,0)</f>
        <v>0</v>
      </c>
      <c r="W97" s="77">
        <f t="shared" ref="W97:W100" si="149">IF(O97="Залік",2*H97,0)</f>
        <v>0</v>
      </c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>
        <f t="shared" si="77"/>
        <v>6</v>
      </c>
      <c r="AI97" s="68"/>
      <c r="AJ97" s="69" t="s">
        <v>252</v>
      </c>
    </row>
    <row r="98" spans="1:36" s="64" customFormat="1" ht="25.5">
      <c r="A98" s="106">
        <v>82</v>
      </c>
      <c r="B98" s="65" t="s">
        <v>87</v>
      </c>
      <c r="C98" s="66"/>
      <c r="D98" s="66">
        <v>3</v>
      </c>
      <c r="E98" s="66">
        <v>32</v>
      </c>
      <c r="F98" s="67" t="s">
        <v>91</v>
      </c>
      <c r="G98" s="66">
        <v>1</v>
      </c>
      <c r="H98" s="66">
        <v>3</v>
      </c>
      <c r="I98" s="66">
        <v>32</v>
      </c>
      <c r="J98" s="66"/>
      <c r="K98" s="66"/>
      <c r="L98" s="66"/>
      <c r="M98" s="66"/>
      <c r="N98" s="66"/>
      <c r="O98" s="66"/>
      <c r="P98" s="66" t="s">
        <v>43</v>
      </c>
      <c r="Q98" s="68">
        <f t="shared" si="71"/>
        <v>32</v>
      </c>
      <c r="R98" s="68">
        <f t="shared" si="72"/>
        <v>6</v>
      </c>
      <c r="S98" s="68">
        <f t="shared" si="116"/>
        <v>0</v>
      </c>
      <c r="T98" s="68">
        <f t="shared" si="73"/>
        <v>0</v>
      </c>
      <c r="U98" s="77">
        <f>ROUND(IF(OR(L98="Р",L98="РЕ" ),0.5*E98,0),0)</f>
        <v>0</v>
      </c>
      <c r="V98" s="77"/>
      <c r="W98" s="77">
        <f t="shared" si="149"/>
        <v>0</v>
      </c>
      <c r="X98" s="77">
        <f t="shared" si="70"/>
        <v>11</v>
      </c>
      <c r="Y98" s="77"/>
      <c r="Z98" s="77"/>
      <c r="AA98" s="77"/>
      <c r="AB98" s="77"/>
      <c r="AC98" s="77"/>
      <c r="AD98" s="77"/>
      <c r="AE98" s="77"/>
      <c r="AF98" s="77"/>
      <c r="AG98" s="77"/>
      <c r="AH98" s="77">
        <f t="shared" si="77"/>
        <v>49</v>
      </c>
      <c r="AI98" s="68"/>
      <c r="AJ98" s="69" t="s">
        <v>229</v>
      </c>
    </row>
    <row r="99" spans="1:36" s="64" customFormat="1" ht="25.5">
      <c r="A99" s="106">
        <v>82</v>
      </c>
      <c r="B99" s="65" t="s">
        <v>87</v>
      </c>
      <c r="C99" s="66"/>
      <c r="D99" s="66">
        <v>3</v>
      </c>
      <c r="E99" s="66">
        <v>23</v>
      </c>
      <c r="F99" s="67" t="s">
        <v>95</v>
      </c>
      <c r="G99" s="66">
        <v>1</v>
      </c>
      <c r="H99" s="66">
        <v>2</v>
      </c>
      <c r="I99" s="66"/>
      <c r="J99" s="66">
        <v>32</v>
      </c>
      <c r="K99" s="66"/>
      <c r="L99" s="66"/>
      <c r="M99" s="66"/>
      <c r="N99" s="66"/>
      <c r="O99" s="66"/>
      <c r="P99" s="66"/>
      <c r="Q99" s="68">
        <f t="shared" si="71"/>
        <v>0</v>
      </c>
      <c r="R99" s="68">
        <f t="shared" si="72"/>
        <v>0</v>
      </c>
      <c r="S99" s="68">
        <f t="shared" si="116"/>
        <v>64</v>
      </c>
      <c r="T99" s="68">
        <f t="shared" si="73"/>
        <v>0</v>
      </c>
      <c r="U99" s="77">
        <f>ROUND(IF(OR(L99="Р",L99="РЕ" ),0.5*E99,0),0)</f>
        <v>0</v>
      </c>
      <c r="V99" s="77"/>
      <c r="W99" s="77">
        <f t="shared" si="149"/>
        <v>0</v>
      </c>
      <c r="X99" s="77">
        <f t="shared" si="70"/>
        <v>0</v>
      </c>
      <c r="Y99" s="77"/>
      <c r="Z99" s="77"/>
      <c r="AA99" s="77"/>
      <c r="AB99" s="77"/>
      <c r="AC99" s="77"/>
      <c r="AD99" s="77"/>
      <c r="AE99" s="77"/>
      <c r="AF99" s="77"/>
      <c r="AG99" s="77"/>
      <c r="AH99" s="77">
        <f t="shared" si="77"/>
        <v>64</v>
      </c>
      <c r="AI99" s="68"/>
      <c r="AJ99" s="69" t="s">
        <v>229</v>
      </c>
    </row>
    <row r="100" spans="1:36" s="64" customFormat="1" ht="25.5">
      <c r="A100" s="106">
        <v>82</v>
      </c>
      <c r="B100" s="65" t="s">
        <v>87</v>
      </c>
      <c r="C100" s="66"/>
      <c r="D100" s="66">
        <v>3</v>
      </c>
      <c r="E100" s="66">
        <v>9</v>
      </c>
      <c r="F100" s="67" t="s">
        <v>96</v>
      </c>
      <c r="G100" s="66">
        <v>1</v>
      </c>
      <c r="H100" s="66">
        <v>1</v>
      </c>
      <c r="I100" s="66"/>
      <c r="J100" s="66">
        <v>32</v>
      </c>
      <c r="K100" s="66"/>
      <c r="L100" s="66"/>
      <c r="M100" s="66"/>
      <c r="N100" s="66"/>
      <c r="O100" s="66"/>
      <c r="P100" s="66"/>
      <c r="Q100" s="68">
        <f t="shared" si="71"/>
        <v>0</v>
      </c>
      <c r="R100" s="68">
        <f t="shared" si="72"/>
        <v>0</v>
      </c>
      <c r="S100" s="68">
        <f t="shared" si="116"/>
        <v>32</v>
      </c>
      <c r="T100" s="68">
        <f t="shared" si="73"/>
        <v>0</v>
      </c>
      <c r="U100" s="77">
        <f>ROUND(IF(OR(L100="Р",L100="РЕ" ),0.5*E100,0),0)</f>
        <v>0</v>
      </c>
      <c r="V100" s="77"/>
      <c r="W100" s="77">
        <f t="shared" si="149"/>
        <v>0</v>
      </c>
      <c r="X100" s="77">
        <f t="shared" si="70"/>
        <v>0</v>
      </c>
      <c r="Y100" s="77"/>
      <c r="Z100" s="77"/>
      <c r="AA100" s="77"/>
      <c r="AB100" s="77"/>
      <c r="AC100" s="77"/>
      <c r="AD100" s="77"/>
      <c r="AE100" s="77"/>
      <c r="AF100" s="77"/>
      <c r="AG100" s="77"/>
      <c r="AH100" s="77">
        <f t="shared" si="77"/>
        <v>32</v>
      </c>
      <c r="AI100" s="68"/>
      <c r="AJ100" s="69" t="s">
        <v>254</v>
      </c>
    </row>
    <row r="101" spans="1:36" s="64" customFormat="1" ht="25.5">
      <c r="A101" s="106">
        <v>84</v>
      </c>
      <c r="B101" s="71" t="s">
        <v>76</v>
      </c>
      <c r="C101" s="66"/>
      <c r="D101" s="66">
        <v>3</v>
      </c>
      <c r="E101" s="66">
        <v>32</v>
      </c>
      <c r="F101" s="67" t="s">
        <v>91</v>
      </c>
      <c r="G101" s="66">
        <v>1</v>
      </c>
      <c r="H101" s="66">
        <v>3</v>
      </c>
      <c r="I101" s="66">
        <v>32</v>
      </c>
      <c r="J101" s="66">
        <v>32</v>
      </c>
      <c r="K101" s="66"/>
      <c r="L101" s="66"/>
      <c r="M101" s="66"/>
      <c r="N101" s="66"/>
      <c r="O101" s="66" t="s">
        <v>44</v>
      </c>
      <c r="P101" s="66"/>
      <c r="Q101" s="68">
        <f t="shared" si="71"/>
        <v>32</v>
      </c>
      <c r="R101" s="68">
        <f t="shared" si="72"/>
        <v>0</v>
      </c>
      <c r="S101" s="68">
        <f t="shared" si="116"/>
        <v>96</v>
      </c>
      <c r="T101" s="68"/>
      <c r="U101" s="68"/>
      <c r="V101" s="77">
        <f>ROUND((M101*E101),0)</f>
        <v>0</v>
      </c>
      <c r="W101" s="77">
        <f>IF(O101="Залік",2*H101,0)</f>
        <v>6</v>
      </c>
      <c r="X101" s="77">
        <f t="shared" si="70"/>
        <v>0</v>
      </c>
      <c r="Y101" s="77"/>
      <c r="Z101" s="77"/>
      <c r="AA101" s="77"/>
      <c r="AB101" s="77"/>
      <c r="AC101" s="77"/>
      <c r="AD101" s="77"/>
      <c r="AE101" s="77"/>
      <c r="AF101" s="77"/>
      <c r="AG101" s="77"/>
      <c r="AH101" s="77">
        <f t="shared" si="77"/>
        <v>134</v>
      </c>
      <c r="AI101" s="68"/>
      <c r="AJ101" s="69" t="s">
        <v>236</v>
      </c>
    </row>
    <row r="102" spans="1:36" s="64" customFormat="1" ht="25.5">
      <c r="A102" s="106">
        <v>86</v>
      </c>
      <c r="B102" s="71" t="s">
        <v>77</v>
      </c>
      <c r="C102" s="66"/>
      <c r="D102" s="66">
        <v>3</v>
      </c>
      <c r="E102" s="66">
        <v>32</v>
      </c>
      <c r="F102" s="67" t="s">
        <v>91</v>
      </c>
      <c r="G102" s="66">
        <v>1</v>
      </c>
      <c r="H102" s="66">
        <v>3</v>
      </c>
      <c r="I102" s="66">
        <v>32</v>
      </c>
      <c r="J102" s="66">
        <v>32</v>
      </c>
      <c r="K102" s="66"/>
      <c r="L102" s="66"/>
      <c r="M102" s="66"/>
      <c r="N102" s="66"/>
      <c r="O102" s="66" t="s">
        <v>44</v>
      </c>
      <c r="P102" s="66"/>
      <c r="Q102" s="68">
        <f t="shared" si="71"/>
        <v>32</v>
      </c>
      <c r="R102" s="68">
        <f t="shared" si="72"/>
        <v>0</v>
      </c>
      <c r="S102" s="68">
        <f t="shared" si="116"/>
        <v>96</v>
      </c>
      <c r="T102" s="68"/>
      <c r="U102" s="68"/>
      <c r="V102" s="77">
        <f>IF(OR(L102="Р",L102="РЕ" ),0.5*E102,0)</f>
        <v>0</v>
      </c>
      <c r="W102" s="77">
        <f>IF(O102="Залік",2*H102,0)</f>
        <v>6</v>
      </c>
      <c r="X102" s="77">
        <f t="shared" si="70"/>
        <v>0</v>
      </c>
      <c r="Y102" s="77"/>
      <c r="Z102" s="77"/>
      <c r="AA102" s="77"/>
      <c r="AB102" s="77"/>
      <c r="AC102" s="77"/>
      <c r="AD102" s="77"/>
      <c r="AE102" s="77"/>
      <c r="AF102" s="77"/>
      <c r="AG102" s="77"/>
      <c r="AH102" s="77">
        <f t="shared" si="77"/>
        <v>134</v>
      </c>
      <c r="AI102" s="68"/>
      <c r="AJ102" s="49" t="s">
        <v>235</v>
      </c>
    </row>
    <row r="103" spans="1:36" s="14" customFormat="1" ht="12.75">
      <c r="A103" s="106">
        <v>90</v>
      </c>
      <c r="B103" s="65" t="s">
        <v>98</v>
      </c>
      <c r="C103" s="66"/>
      <c r="D103" s="66">
        <v>4</v>
      </c>
      <c r="E103" s="66">
        <v>56</v>
      </c>
      <c r="F103" s="67" t="s">
        <v>214</v>
      </c>
      <c r="G103" s="66">
        <v>1</v>
      </c>
      <c r="H103" s="66">
        <v>3</v>
      </c>
      <c r="I103" s="66">
        <v>48</v>
      </c>
      <c r="J103" s="66"/>
      <c r="K103" s="66"/>
      <c r="L103" s="66"/>
      <c r="M103" s="66"/>
      <c r="N103" s="66"/>
      <c r="O103" s="66"/>
      <c r="P103" s="66" t="s">
        <v>43</v>
      </c>
      <c r="Q103" s="68">
        <f t="shared" si="71"/>
        <v>48</v>
      </c>
      <c r="R103" s="68">
        <f t="shared" si="72"/>
        <v>6</v>
      </c>
      <c r="S103" s="68">
        <f t="shared" si="116"/>
        <v>0</v>
      </c>
      <c r="T103" s="68"/>
      <c r="U103" s="68"/>
      <c r="V103" s="77">
        <f>ROUND((M103*E103),0)</f>
        <v>0</v>
      </c>
      <c r="W103" s="77"/>
      <c r="X103" s="77">
        <f t="shared" si="70"/>
        <v>18</v>
      </c>
      <c r="Y103" s="77"/>
      <c r="Z103" s="77"/>
      <c r="AA103" s="77"/>
      <c r="AB103" s="77"/>
      <c r="AC103" s="77"/>
      <c r="AD103" s="77"/>
      <c r="AE103" s="77"/>
      <c r="AF103" s="77"/>
      <c r="AG103" s="77"/>
      <c r="AH103" s="77">
        <f t="shared" si="77"/>
        <v>72</v>
      </c>
      <c r="AI103" s="68"/>
      <c r="AJ103" s="69" t="s">
        <v>224</v>
      </c>
    </row>
    <row r="104" spans="1:36" s="14" customFormat="1" ht="12.75">
      <c r="A104" s="106">
        <v>97</v>
      </c>
      <c r="B104" s="65" t="s">
        <v>100</v>
      </c>
      <c r="C104" s="66"/>
      <c r="D104" s="66">
        <v>4</v>
      </c>
      <c r="E104" s="66">
        <v>56</v>
      </c>
      <c r="F104" s="67" t="s">
        <v>102</v>
      </c>
      <c r="G104" s="66">
        <v>1</v>
      </c>
      <c r="H104" s="66">
        <v>3</v>
      </c>
      <c r="I104" s="66">
        <v>48</v>
      </c>
      <c r="J104" s="66"/>
      <c r="K104" s="66">
        <v>16</v>
      </c>
      <c r="L104" s="66" t="s">
        <v>97</v>
      </c>
      <c r="M104" s="66"/>
      <c r="N104" s="66"/>
      <c r="O104" s="66"/>
      <c r="P104" s="66" t="s">
        <v>43</v>
      </c>
      <c r="Q104" s="68">
        <f t="shared" ref="Q104:Q119" si="150">I104</f>
        <v>48</v>
      </c>
      <c r="R104" s="68">
        <f t="shared" ref="R104:R110" si="151">IF(OR(P104="Ісп",P104="ДЕК"),2*H104,0)</f>
        <v>6</v>
      </c>
      <c r="S104" s="68">
        <f t="shared" si="116"/>
        <v>0</v>
      </c>
      <c r="T104" s="68">
        <f>K104*H104</f>
        <v>48</v>
      </c>
      <c r="U104" s="77">
        <f>ROUND(IF(OR(L104="Р",L104="РЕ" ),0.5*E104,0),0)</f>
        <v>28</v>
      </c>
      <c r="V104" s="77"/>
      <c r="W104" s="77"/>
      <c r="X104" s="77">
        <f t="shared" ref="X104:X110" si="152">ROUND(IF(OR(P104="Ісп",P104="ДЕК"),0.33*E104,0),0)</f>
        <v>18</v>
      </c>
      <c r="Y104" s="77"/>
      <c r="Z104" s="77"/>
      <c r="AA104" s="77"/>
      <c r="AB104" s="77"/>
      <c r="AC104" s="77"/>
      <c r="AD104" s="77"/>
      <c r="AE104" s="77"/>
      <c r="AF104" s="77"/>
      <c r="AG104" s="77"/>
      <c r="AH104" s="77">
        <f t="shared" ref="AH104:AH119" si="153">SUM(Q104:AG104)</f>
        <v>148</v>
      </c>
      <c r="AI104" s="68"/>
      <c r="AJ104" s="69" t="s">
        <v>225</v>
      </c>
    </row>
    <row r="105" spans="1:36" s="14" customFormat="1" ht="12.75">
      <c r="A105" s="106">
        <v>101</v>
      </c>
      <c r="B105" s="65" t="s">
        <v>98</v>
      </c>
      <c r="C105" s="66"/>
      <c r="D105" s="66">
        <v>4</v>
      </c>
      <c r="E105" s="66">
        <v>56</v>
      </c>
      <c r="F105" s="67" t="s">
        <v>102</v>
      </c>
      <c r="G105" s="66">
        <v>1</v>
      </c>
      <c r="H105" s="66">
        <v>3</v>
      </c>
      <c r="I105" s="66"/>
      <c r="J105" s="66">
        <v>32</v>
      </c>
      <c r="K105" s="66"/>
      <c r="L105" s="66" t="s">
        <v>97</v>
      </c>
      <c r="M105" s="66"/>
      <c r="N105" s="66"/>
      <c r="O105" s="66"/>
      <c r="P105" s="66"/>
      <c r="Q105" s="68">
        <f t="shared" si="150"/>
        <v>0</v>
      </c>
      <c r="R105" s="68">
        <f t="shared" si="151"/>
        <v>0</v>
      </c>
      <c r="S105" s="68">
        <f t="shared" si="116"/>
        <v>96</v>
      </c>
      <c r="T105" s="68"/>
      <c r="U105" s="77">
        <f>ROUND(IF(OR(L105="Р",L105="РЕ" ),0.5*E105,0),0)</f>
        <v>28</v>
      </c>
      <c r="V105" s="77"/>
      <c r="W105" s="77"/>
      <c r="X105" s="77">
        <f t="shared" si="152"/>
        <v>0</v>
      </c>
      <c r="Y105" s="77"/>
      <c r="Z105" s="77"/>
      <c r="AA105" s="77"/>
      <c r="AB105" s="77"/>
      <c r="AC105" s="77"/>
      <c r="AD105" s="77"/>
      <c r="AE105" s="77"/>
      <c r="AF105" s="77"/>
      <c r="AG105" s="77"/>
      <c r="AH105" s="77">
        <f t="shared" si="153"/>
        <v>124</v>
      </c>
      <c r="AI105" s="68"/>
      <c r="AJ105" s="69" t="s">
        <v>222</v>
      </c>
    </row>
    <row r="106" spans="1:36" s="14" customFormat="1" ht="25.5">
      <c r="A106" s="106">
        <v>99</v>
      </c>
      <c r="B106" s="65" t="s">
        <v>103</v>
      </c>
      <c r="C106" s="66"/>
      <c r="D106" s="66">
        <v>4</v>
      </c>
      <c r="E106" s="66">
        <v>56</v>
      </c>
      <c r="F106" s="67" t="s">
        <v>102</v>
      </c>
      <c r="G106" s="66">
        <v>1</v>
      </c>
      <c r="H106" s="66">
        <v>3</v>
      </c>
      <c r="I106" s="66">
        <v>32</v>
      </c>
      <c r="J106" s="66"/>
      <c r="K106" s="66"/>
      <c r="L106" s="66"/>
      <c r="M106" s="66"/>
      <c r="N106" s="66"/>
      <c r="O106" s="66"/>
      <c r="P106" s="66" t="s">
        <v>43</v>
      </c>
      <c r="Q106" s="68">
        <f t="shared" si="150"/>
        <v>32</v>
      </c>
      <c r="R106" s="68">
        <f t="shared" si="151"/>
        <v>6</v>
      </c>
      <c r="S106" s="68">
        <f t="shared" si="116"/>
        <v>0</v>
      </c>
      <c r="T106" s="68"/>
      <c r="U106" s="68"/>
      <c r="V106" s="77">
        <f>ROUND((M106*E106),0)</f>
        <v>0</v>
      </c>
      <c r="W106" s="77"/>
      <c r="X106" s="77">
        <f t="shared" si="152"/>
        <v>18</v>
      </c>
      <c r="Y106" s="77"/>
      <c r="Z106" s="77"/>
      <c r="AA106" s="77"/>
      <c r="AB106" s="77"/>
      <c r="AC106" s="77"/>
      <c r="AD106" s="77"/>
      <c r="AE106" s="77"/>
      <c r="AF106" s="77"/>
      <c r="AG106" s="77"/>
      <c r="AH106" s="77">
        <f t="shared" si="153"/>
        <v>56</v>
      </c>
      <c r="AI106" s="68"/>
      <c r="AJ106" s="69" t="s">
        <v>260</v>
      </c>
    </row>
    <row r="107" spans="1:36" s="14" customFormat="1" ht="25.5">
      <c r="A107" s="106">
        <v>99</v>
      </c>
      <c r="B107" s="65" t="s">
        <v>103</v>
      </c>
      <c r="C107" s="66"/>
      <c r="D107" s="66">
        <v>4</v>
      </c>
      <c r="E107" s="66">
        <v>56</v>
      </c>
      <c r="F107" s="67" t="s">
        <v>102</v>
      </c>
      <c r="G107" s="66">
        <v>1</v>
      </c>
      <c r="H107" s="66">
        <v>3</v>
      </c>
      <c r="I107" s="66"/>
      <c r="J107" s="66">
        <v>32</v>
      </c>
      <c r="K107" s="66"/>
      <c r="L107" s="66"/>
      <c r="M107" s="66"/>
      <c r="N107" s="66"/>
      <c r="O107" s="66"/>
      <c r="P107" s="66"/>
      <c r="Q107" s="68">
        <f t="shared" si="150"/>
        <v>0</v>
      </c>
      <c r="R107" s="68">
        <f t="shared" si="151"/>
        <v>0</v>
      </c>
      <c r="S107" s="68">
        <f t="shared" si="116"/>
        <v>96</v>
      </c>
      <c r="T107" s="68"/>
      <c r="U107" s="68"/>
      <c r="V107" s="77">
        <f>ROUND((M107*E107),0)</f>
        <v>0</v>
      </c>
      <c r="W107" s="77"/>
      <c r="X107" s="77">
        <f t="shared" si="152"/>
        <v>0</v>
      </c>
      <c r="Y107" s="77"/>
      <c r="Z107" s="77"/>
      <c r="AA107" s="77"/>
      <c r="AB107" s="77"/>
      <c r="AC107" s="77"/>
      <c r="AD107" s="77"/>
      <c r="AE107" s="77"/>
      <c r="AF107" s="77"/>
      <c r="AG107" s="77"/>
      <c r="AH107" s="77">
        <f t="shared" si="153"/>
        <v>96</v>
      </c>
      <c r="AI107" s="68"/>
      <c r="AJ107" s="69" t="s">
        <v>243</v>
      </c>
    </row>
    <row r="108" spans="1:36" s="14" customFormat="1" ht="25.5">
      <c r="A108" s="106">
        <v>99</v>
      </c>
      <c r="B108" s="65" t="s">
        <v>103</v>
      </c>
      <c r="C108" s="66"/>
      <c r="D108" s="66">
        <v>4</v>
      </c>
      <c r="E108" s="66">
        <v>56</v>
      </c>
      <c r="F108" s="67" t="s">
        <v>102</v>
      </c>
      <c r="G108" s="66">
        <v>1</v>
      </c>
      <c r="H108" s="66">
        <v>3</v>
      </c>
      <c r="I108" s="66"/>
      <c r="J108" s="66"/>
      <c r="K108" s="66"/>
      <c r="L108" s="66" t="s">
        <v>56</v>
      </c>
      <c r="M108" s="66">
        <v>3</v>
      </c>
      <c r="N108" s="66"/>
      <c r="O108" s="66"/>
      <c r="P108" s="66"/>
      <c r="Q108" s="68">
        <f t="shared" si="150"/>
        <v>0</v>
      </c>
      <c r="R108" s="68">
        <f t="shared" si="151"/>
        <v>0</v>
      </c>
      <c r="S108" s="68">
        <f t="shared" si="116"/>
        <v>0</v>
      </c>
      <c r="T108" s="68"/>
      <c r="U108" s="68"/>
      <c r="V108" s="77">
        <f>ROUND((M108*E108),0)</f>
        <v>168</v>
      </c>
      <c r="W108" s="77"/>
      <c r="X108" s="77">
        <f t="shared" si="152"/>
        <v>0</v>
      </c>
      <c r="Y108" s="77"/>
      <c r="Z108" s="77"/>
      <c r="AA108" s="77"/>
      <c r="AB108" s="77"/>
      <c r="AC108" s="77"/>
      <c r="AD108" s="77"/>
      <c r="AE108" s="77"/>
      <c r="AF108" s="77"/>
      <c r="AG108" s="77"/>
      <c r="AH108" s="77">
        <f t="shared" si="153"/>
        <v>168</v>
      </c>
      <c r="AI108" s="68"/>
      <c r="AJ108" s="69" t="s">
        <v>99</v>
      </c>
    </row>
    <row r="109" spans="1:36" s="14" customFormat="1" ht="12.75">
      <c r="A109" s="106">
        <v>104</v>
      </c>
      <c r="B109" s="65" t="s">
        <v>101</v>
      </c>
      <c r="C109" s="66"/>
      <c r="D109" s="66">
        <v>4</v>
      </c>
      <c r="E109" s="66">
        <v>56</v>
      </c>
      <c r="F109" s="67" t="s">
        <v>102</v>
      </c>
      <c r="G109" s="66">
        <v>1</v>
      </c>
      <c r="H109" s="66">
        <v>3</v>
      </c>
      <c r="I109" s="66">
        <v>32</v>
      </c>
      <c r="J109" s="66"/>
      <c r="K109" s="66">
        <v>16</v>
      </c>
      <c r="L109" s="66" t="s">
        <v>97</v>
      </c>
      <c r="M109" s="66"/>
      <c r="N109" s="66"/>
      <c r="O109" s="66"/>
      <c r="P109" s="66" t="s">
        <v>43</v>
      </c>
      <c r="Q109" s="68">
        <f t="shared" si="150"/>
        <v>32</v>
      </c>
      <c r="R109" s="68">
        <f t="shared" si="151"/>
        <v>6</v>
      </c>
      <c r="S109" s="68"/>
      <c r="T109" s="68">
        <f>K109*H109</f>
        <v>48</v>
      </c>
      <c r="U109" s="77">
        <f>ROUND(IF(OR(L109="Р",L109="РЕ" ),0.5*E109,0),0)</f>
        <v>28</v>
      </c>
      <c r="V109" s="77"/>
      <c r="W109" s="77"/>
      <c r="X109" s="77">
        <f t="shared" si="152"/>
        <v>18</v>
      </c>
      <c r="Y109" s="77"/>
      <c r="Z109" s="77"/>
      <c r="AA109" s="77"/>
      <c r="AB109" s="77"/>
      <c r="AC109" s="77"/>
      <c r="AD109" s="77"/>
      <c r="AE109" s="77"/>
      <c r="AF109" s="77"/>
      <c r="AG109" s="77"/>
      <c r="AH109" s="77">
        <f t="shared" si="153"/>
        <v>132</v>
      </c>
      <c r="AI109" s="68"/>
      <c r="AJ109" s="69" t="s">
        <v>231</v>
      </c>
    </row>
    <row r="110" spans="1:36" s="14" customFormat="1" ht="12.75">
      <c r="A110" s="106">
        <v>105</v>
      </c>
      <c r="B110" s="65" t="s">
        <v>104</v>
      </c>
      <c r="C110" s="66"/>
      <c r="D110" s="66">
        <v>4</v>
      </c>
      <c r="E110" s="66">
        <v>56</v>
      </c>
      <c r="F110" s="67" t="s">
        <v>102</v>
      </c>
      <c r="G110" s="66">
        <v>1</v>
      </c>
      <c r="H110" s="66">
        <v>3</v>
      </c>
      <c r="I110" s="66">
        <v>48</v>
      </c>
      <c r="J110" s="66">
        <v>16</v>
      </c>
      <c r="K110" s="66"/>
      <c r="L110" s="66"/>
      <c r="M110" s="66"/>
      <c r="N110" s="66"/>
      <c r="O110" s="66"/>
      <c r="P110" s="66" t="s">
        <v>43</v>
      </c>
      <c r="Q110" s="68">
        <f t="shared" si="150"/>
        <v>48</v>
      </c>
      <c r="R110" s="68">
        <f t="shared" si="151"/>
        <v>6</v>
      </c>
      <c r="S110" s="68">
        <f>J110*H110</f>
        <v>48</v>
      </c>
      <c r="T110" s="68"/>
      <c r="U110" s="68"/>
      <c r="V110" s="77">
        <f>IF(OR(L110="Р",L110="РЕ" ),0.5*E110,0)</f>
        <v>0</v>
      </c>
      <c r="W110" s="77"/>
      <c r="X110" s="77">
        <f t="shared" si="152"/>
        <v>18</v>
      </c>
      <c r="Y110" s="77"/>
      <c r="Z110" s="77"/>
      <c r="AA110" s="77"/>
      <c r="AB110" s="77"/>
      <c r="AC110" s="77"/>
      <c r="AD110" s="77"/>
      <c r="AE110" s="77"/>
      <c r="AF110" s="77"/>
      <c r="AG110" s="77"/>
      <c r="AH110" s="77">
        <f t="shared" si="153"/>
        <v>120</v>
      </c>
      <c r="AI110" s="68"/>
      <c r="AJ110" s="69" t="s">
        <v>223</v>
      </c>
    </row>
    <row r="111" spans="1:36" s="14" customFormat="1" ht="25.5">
      <c r="A111" s="106">
        <v>106</v>
      </c>
      <c r="B111" s="65" t="s">
        <v>105</v>
      </c>
      <c r="C111" s="66"/>
      <c r="D111" s="66">
        <v>4</v>
      </c>
      <c r="E111" s="66">
        <v>56</v>
      </c>
      <c r="F111" s="67" t="s">
        <v>102</v>
      </c>
      <c r="G111" s="66">
        <v>1</v>
      </c>
      <c r="H111" s="66">
        <v>3</v>
      </c>
      <c r="I111" s="66">
        <v>32</v>
      </c>
      <c r="J111" s="66">
        <v>32</v>
      </c>
      <c r="K111" s="66"/>
      <c r="L111" s="66"/>
      <c r="M111" s="66"/>
      <c r="N111" s="66"/>
      <c r="O111" s="66" t="s">
        <v>44</v>
      </c>
      <c r="P111" s="66"/>
      <c r="Q111" s="68">
        <f t="shared" si="150"/>
        <v>32</v>
      </c>
      <c r="R111" s="80"/>
      <c r="S111" s="68">
        <f>J111*H111</f>
        <v>96</v>
      </c>
      <c r="T111" s="68"/>
      <c r="U111" s="68"/>
      <c r="V111" s="77">
        <f>IF(OR(L111="Р",L111="РЕ" ),0.5*E111,0)</f>
        <v>0</v>
      </c>
      <c r="W111" s="77">
        <f>IF(O111="Залік",2*H111,0)</f>
        <v>6</v>
      </c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>
        <f t="shared" si="153"/>
        <v>134</v>
      </c>
      <c r="AI111" s="68"/>
      <c r="AJ111" s="69" t="s">
        <v>225</v>
      </c>
    </row>
    <row r="112" spans="1:36" s="14" customFormat="1" ht="12.75">
      <c r="A112" s="106">
        <v>109</v>
      </c>
      <c r="B112" s="65" t="s">
        <v>100</v>
      </c>
      <c r="C112" s="66"/>
      <c r="D112" s="66">
        <v>4</v>
      </c>
      <c r="E112" s="66">
        <v>12</v>
      </c>
      <c r="F112" s="67" t="s">
        <v>106</v>
      </c>
      <c r="G112" s="66">
        <v>1</v>
      </c>
      <c r="H112" s="66">
        <v>1</v>
      </c>
      <c r="I112" s="66">
        <v>48</v>
      </c>
      <c r="J112" s="66"/>
      <c r="K112" s="66">
        <v>16</v>
      </c>
      <c r="L112" s="66" t="s">
        <v>97</v>
      </c>
      <c r="M112" s="66"/>
      <c r="N112" s="66"/>
      <c r="O112" s="66"/>
      <c r="P112" s="66" t="s">
        <v>43</v>
      </c>
      <c r="Q112" s="68">
        <f t="shared" si="150"/>
        <v>48</v>
      </c>
      <c r="R112" s="68">
        <f t="shared" ref="R112:R118" si="154">IF(OR(P112="Ісп",P112="ДЕК"),2*H112,0)</f>
        <v>2</v>
      </c>
      <c r="S112" s="68"/>
      <c r="T112" s="68">
        <f>K112*H112</f>
        <v>16</v>
      </c>
      <c r="U112" s="77">
        <f>ROUND(IF(OR(L112="Р",L112="РЕ" ),0.5*E112,0),0)</f>
        <v>6</v>
      </c>
      <c r="V112" s="77"/>
      <c r="W112" s="77"/>
      <c r="X112" s="77">
        <f t="shared" ref="X112:X118" si="155">ROUND(IF(OR(P112="Ісп",P112="ДЕК"),0.33*E112,0),0)</f>
        <v>4</v>
      </c>
      <c r="Y112" s="77"/>
      <c r="Z112" s="77"/>
      <c r="AA112" s="77"/>
      <c r="AB112" s="77"/>
      <c r="AC112" s="77"/>
      <c r="AD112" s="77"/>
      <c r="AE112" s="77"/>
      <c r="AF112" s="77"/>
      <c r="AG112" s="77"/>
      <c r="AH112" s="77">
        <f t="shared" si="153"/>
        <v>76</v>
      </c>
      <c r="AI112" s="68"/>
      <c r="AJ112" s="69" t="s">
        <v>225</v>
      </c>
    </row>
    <row r="113" spans="1:251" s="14" customFormat="1" ht="12.75">
      <c r="A113" s="106">
        <v>112</v>
      </c>
      <c r="B113" s="65" t="s">
        <v>98</v>
      </c>
      <c r="C113" s="66"/>
      <c r="D113" s="66">
        <v>4</v>
      </c>
      <c r="E113" s="66">
        <v>12</v>
      </c>
      <c r="F113" s="67" t="s">
        <v>106</v>
      </c>
      <c r="G113" s="66">
        <v>1</v>
      </c>
      <c r="H113" s="66">
        <v>1</v>
      </c>
      <c r="I113" s="66">
        <v>48</v>
      </c>
      <c r="J113" s="66">
        <v>32</v>
      </c>
      <c r="K113" s="66"/>
      <c r="L113" s="66" t="s">
        <v>97</v>
      </c>
      <c r="M113" s="66"/>
      <c r="N113" s="66"/>
      <c r="O113" s="66"/>
      <c r="P113" s="66" t="s">
        <v>43</v>
      </c>
      <c r="Q113" s="68">
        <f t="shared" si="150"/>
        <v>48</v>
      </c>
      <c r="R113" s="68">
        <f t="shared" si="154"/>
        <v>2</v>
      </c>
      <c r="S113" s="68">
        <f>J113*H113</f>
        <v>32</v>
      </c>
      <c r="T113" s="68"/>
      <c r="U113" s="77">
        <f>ROUND(IF(OR(L113="Р",L113="РЕ" ),0.5*E113,0),0)</f>
        <v>6</v>
      </c>
      <c r="V113" s="77"/>
      <c r="W113" s="77"/>
      <c r="X113" s="77">
        <f t="shared" si="155"/>
        <v>4</v>
      </c>
      <c r="Y113" s="77"/>
      <c r="Z113" s="77"/>
      <c r="AA113" s="77"/>
      <c r="AB113" s="77"/>
      <c r="AC113" s="77"/>
      <c r="AD113" s="77"/>
      <c r="AE113" s="77"/>
      <c r="AF113" s="77"/>
      <c r="AG113" s="77"/>
      <c r="AH113" s="77">
        <f t="shared" si="153"/>
        <v>92</v>
      </c>
      <c r="AI113" s="68"/>
      <c r="AJ113" s="69" t="s">
        <v>236</v>
      </c>
    </row>
    <row r="114" spans="1:251" s="14" customFormat="1" ht="25.5">
      <c r="A114" s="106">
        <v>111</v>
      </c>
      <c r="B114" s="65" t="s">
        <v>103</v>
      </c>
      <c r="C114" s="66"/>
      <c r="D114" s="66">
        <v>4</v>
      </c>
      <c r="E114" s="66">
        <v>12</v>
      </c>
      <c r="F114" s="67" t="s">
        <v>106</v>
      </c>
      <c r="G114" s="66">
        <v>1</v>
      </c>
      <c r="H114" s="66">
        <v>1</v>
      </c>
      <c r="I114" s="66">
        <v>32</v>
      </c>
      <c r="J114" s="66"/>
      <c r="K114" s="66"/>
      <c r="L114" s="66"/>
      <c r="M114" s="66"/>
      <c r="N114" s="66"/>
      <c r="O114" s="66"/>
      <c r="P114" s="66" t="s">
        <v>43</v>
      </c>
      <c r="Q114" s="68">
        <f t="shared" si="150"/>
        <v>32</v>
      </c>
      <c r="R114" s="68">
        <f t="shared" si="154"/>
        <v>2</v>
      </c>
      <c r="S114" s="68">
        <f>J114*H114</f>
        <v>0</v>
      </c>
      <c r="T114" s="68"/>
      <c r="U114" s="68"/>
      <c r="V114" s="77">
        <f>ROUND((M114*E114),0)</f>
        <v>0</v>
      </c>
      <c r="W114" s="77"/>
      <c r="X114" s="77">
        <f t="shared" si="155"/>
        <v>4</v>
      </c>
      <c r="Y114" s="77"/>
      <c r="Z114" s="77"/>
      <c r="AA114" s="77"/>
      <c r="AB114" s="77"/>
      <c r="AC114" s="77"/>
      <c r="AD114" s="77"/>
      <c r="AE114" s="77"/>
      <c r="AF114" s="77"/>
      <c r="AG114" s="77"/>
      <c r="AH114" s="77">
        <f t="shared" si="153"/>
        <v>38</v>
      </c>
      <c r="AI114" s="68"/>
      <c r="AJ114" s="69" t="s">
        <v>260</v>
      </c>
    </row>
    <row r="115" spans="1:251" s="14" customFormat="1" ht="25.5">
      <c r="A115" s="106">
        <v>111</v>
      </c>
      <c r="B115" s="65" t="s">
        <v>103</v>
      </c>
      <c r="C115" s="66"/>
      <c r="D115" s="66">
        <v>4</v>
      </c>
      <c r="E115" s="66">
        <v>12</v>
      </c>
      <c r="F115" s="67" t="s">
        <v>106</v>
      </c>
      <c r="G115" s="66">
        <v>1</v>
      </c>
      <c r="H115" s="66">
        <v>1</v>
      </c>
      <c r="I115" s="66"/>
      <c r="J115" s="66">
        <v>32</v>
      </c>
      <c r="K115" s="66"/>
      <c r="L115" s="66"/>
      <c r="M115" s="66"/>
      <c r="N115" s="66"/>
      <c r="O115" s="66"/>
      <c r="P115" s="66"/>
      <c r="Q115" s="68">
        <f t="shared" si="150"/>
        <v>0</v>
      </c>
      <c r="R115" s="68">
        <f t="shared" si="154"/>
        <v>0</v>
      </c>
      <c r="S115" s="68">
        <f>J115*H115</f>
        <v>32</v>
      </c>
      <c r="T115" s="68"/>
      <c r="U115" s="68"/>
      <c r="V115" s="77">
        <f>ROUND((M115*E115),0)</f>
        <v>0</v>
      </c>
      <c r="W115" s="77"/>
      <c r="X115" s="77">
        <f t="shared" si="155"/>
        <v>0</v>
      </c>
      <c r="Y115" s="77"/>
      <c r="Z115" s="77"/>
      <c r="AA115" s="77"/>
      <c r="AB115" s="77"/>
      <c r="AC115" s="77"/>
      <c r="AD115" s="77"/>
      <c r="AE115" s="77"/>
      <c r="AF115" s="77"/>
      <c r="AG115" s="77"/>
      <c r="AH115" s="77">
        <f t="shared" si="153"/>
        <v>32</v>
      </c>
      <c r="AI115" s="68"/>
      <c r="AJ115" s="69" t="s">
        <v>243</v>
      </c>
    </row>
    <row r="116" spans="1:251" s="14" customFormat="1" ht="25.5">
      <c r="A116" s="106">
        <v>111</v>
      </c>
      <c r="B116" s="65" t="s">
        <v>103</v>
      </c>
      <c r="C116" s="66"/>
      <c r="D116" s="66">
        <v>4</v>
      </c>
      <c r="E116" s="66">
        <v>12</v>
      </c>
      <c r="F116" s="67" t="s">
        <v>106</v>
      </c>
      <c r="G116" s="66">
        <v>1</v>
      </c>
      <c r="H116" s="66">
        <v>1</v>
      </c>
      <c r="I116" s="66"/>
      <c r="J116" s="66"/>
      <c r="K116" s="66"/>
      <c r="L116" s="66" t="s">
        <v>56</v>
      </c>
      <c r="M116" s="66">
        <v>3</v>
      </c>
      <c r="N116" s="66"/>
      <c r="O116" s="66"/>
      <c r="P116" s="66"/>
      <c r="Q116" s="68">
        <f t="shared" si="150"/>
        <v>0</v>
      </c>
      <c r="R116" s="68">
        <f t="shared" si="154"/>
        <v>0</v>
      </c>
      <c r="S116" s="68">
        <f>J116*H116</f>
        <v>0</v>
      </c>
      <c r="T116" s="68"/>
      <c r="U116" s="68"/>
      <c r="V116" s="77">
        <f>ROUND((M116*E116),0)</f>
        <v>36</v>
      </c>
      <c r="W116" s="77"/>
      <c r="X116" s="77">
        <f t="shared" si="155"/>
        <v>0</v>
      </c>
      <c r="Y116" s="77"/>
      <c r="Z116" s="77"/>
      <c r="AA116" s="77"/>
      <c r="AB116" s="77"/>
      <c r="AC116" s="77"/>
      <c r="AD116" s="77"/>
      <c r="AE116" s="77"/>
      <c r="AF116" s="77"/>
      <c r="AG116" s="77"/>
      <c r="AH116" s="77">
        <f t="shared" si="153"/>
        <v>36</v>
      </c>
      <c r="AI116" s="68"/>
      <c r="AJ116" s="69" t="s">
        <v>99</v>
      </c>
    </row>
    <row r="117" spans="1:251" s="14" customFormat="1" ht="12.75">
      <c r="A117" s="106">
        <v>113</v>
      </c>
      <c r="B117" s="65" t="s">
        <v>101</v>
      </c>
      <c r="C117" s="66"/>
      <c r="D117" s="66">
        <v>4</v>
      </c>
      <c r="E117" s="66">
        <v>12</v>
      </c>
      <c r="F117" s="67" t="s">
        <v>106</v>
      </c>
      <c r="G117" s="66">
        <v>1</v>
      </c>
      <c r="H117" s="66">
        <v>1</v>
      </c>
      <c r="I117" s="66">
        <v>32</v>
      </c>
      <c r="J117" s="66"/>
      <c r="K117" s="66">
        <v>16</v>
      </c>
      <c r="L117" s="66" t="s">
        <v>97</v>
      </c>
      <c r="M117" s="66"/>
      <c r="N117" s="66"/>
      <c r="O117" s="66"/>
      <c r="P117" s="66" t="s">
        <v>43</v>
      </c>
      <c r="Q117" s="68">
        <f t="shared" si="150"/>
        <v>32</v>
      </c>
      <c r="R117" s="68">
        <f t="shared" si="154"/>
        <v>2</v>
      </c>
      <c r="S117" s="68"/>
      <c r="T117" s="68">
        <f>K117*H117</f>
        <v>16</v>
      </c>
      <c r="U117" s="77">
        <f>ROUND(IF(OR(L117="Р",L117="РЕ" ),0.5*E117,0),0)</f>
        <v>6</v>
      </c>
      <c r="V117" s="77"/>
      <c r="W117" s="77"/>
      <c r="X117" s="77">
        <f t="shared" si="155"/>
        <v>4</v>
      </c>
      <c r="Y117" s="77"/>
      <c r="Z117" s="77"/>
      <c r="AA117" s="77"/>
      <c r="AB117" s="77"/>
      <c r="AC117" s="77"/>
      <c r="AD117" s="77"/>
      <c r="AE117" s="77"/>
      <c r="AF117" s="77"/>
      <c r="AG117" s="77"/>
      <c r="AH117" s="77">
        <f t="shared" si="153"/>
        <v>60</v>
      </c>
      <c r="AI117" s="68"/>
      <c r="AJ117" s="195" t="s">
        <v>245</v>
      </c>
    </row>
    <row r="118" spans="1:251" s="14" customFormat="1" ht="12.75">
      <c r="A118" s="106">
        <v>114</v>
      </c>
      <c r="B118" s="65" t="s">
        <v>104</v>
      </c>
      <c r="C118" s="66"/>
      <c r="D118" s="66">
        <v>4</v>
      </c>
      <c r="E118" s="66">
        <v>12</v>
      </c>
      <c r="F118" s="67" t="s">
        <v>106</v>
      </c>
      <c r="G118" s="66">
        <v>1</v>
      </c>
      <c r="H118" s="66">
        <v>1</v>
      </c>
      <c r="I118" s="66">
        <v>48</v>
      </c>
      <c r="J118" s="66">
        <v>16</v>
      </c>
      <c r="K118" s="66"/>
      <c r="L118" s="66"/>
      <c r="M118" s="66"/>
      <c r="N118" s="66"/>
      <c r="O118" s="66"/>
      <c r="P118" s="66" t="s">
        <v>43</v>
      </c>
      <c r="Q118" s="68">
        <f t="shared" si="150"/>
        <v>48</v>
      </c>
      <c r="R118" s="68">
        <f t="shared" si="154"/>
        <v>2</v>
      </c>
      <c r="S118" s="68">
        <f>J118*H118</f>
        <v>16</v>
      </c>
      <c r="T118" s="68"/>
      <c r="U118" s="68"/>
      <c r="V118" s="77">
        <f>IF(OR(L118="Р",L118="РЕ" ),0.5*E118,0)</f>
        <v>0</v>
      </c>
      <c r="W118" s="77"/>
      <c r="X118" s="77">
        <f t="shared" si="155"/>
        <v>4</v>
      </c>
      <c r="Y118" s="77"/>
      <c r="Z118" s="77"/>
      <c r="AA118" s="77"/>
      <c r="AB118" s="77"/>
      <c r="AC118" s="77"/>
      <c r="AD118" s="77"/>
      <c r="AE118" s="77"/>
      <c r="AF118" s="77"/>
      <c r="AG118" s="77"/>
      <c r="AH118" s="77">
        <f t="shared" si="153"/>
        <v>70</v>
      </c>
      <c r="AI118" s="68"/>
      <c r="AJ118" s="69" t="s">
        <v>245</v>
      </c>
    </row>
    <row r="119" spans="1:251" s="14" customFormat="1" ht="25.5">
      <c r="A119" s="106">
        <v>115</v>
      </c>
      <c r="B119" s="65" t="s">
        <v>105</v>
      </c>
      <c r="C119" s="66"/>
      <c r="D119" s="66">
        <v>4</v>
      </c>
      <c r="E119" s="66">
        <v>12</v>
      </c>
      <c r="F119" s="67" t="s">
        <v>106</v>
      </c>
      <c r="G119" s="66">
        <v>1</v>
      </c>
      <c r="H119" s="66">
        <v>1</v>
      </c>
      <c r="I119" s="66">
        <v>32</v>
      </c>
      <c r="J119" s="66">
        <v>32</v>
      </c>
      <c r="K119" s="66"/>
      <c r="L119" s="66"/>
      <c r="M119" s="66"/>
      <c r="N119" s="66"/>
      <c r="O119" s="66" t="s">
        <v>44</v>
      </c>
      <c r="P119" s="66"/>
      <c r="Q119" s="68">
        <f t="shared" si="150"/>
        <v>32</v>
      </c>
      <c r="R119" s="68"/>
      <c r="S119" s="68">
        <f>J119*H119</f>
        <v>32</v>
      </c>
      <c r="T119" s="68"/>
      <c r="U119" s="68"/>
      <c r="V119" s="77">
        <f>IF(OR(L119="Р",L119="РЕ" ),0.5*E119,0)</f>
        <v>0</v>
      </c>
      <c r="W119" s="77">
        <f>IF(O119="Залік",2*H119,0)</f>
        <v>2</v>
      </c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>
        <f t="shared" si="153"/>
        <v>66</v>
      </c>
      <c r="AI119" s="68"/>
      <c r="AJ119" s="69" t="s">
        <v>225</v>
      </c>
    </row>
    <row r="120" spans="1:251" s="16" customFormat="1" ht="12.75">
      <c r="A120" s="128"/>
      <c r="B120" s="198" t="s">
        <v>112</v>
      </c>
      <c r="C120" s="101"/>
      <c r="D120" s="101"/>
      <c r="E120" s="101"/>
      <c r="F120" s="199"/>
      <c r="G120" s="101"/>
      <c r="H120" s="101"/>
      <c r="I120" s="101"/>
      <c r="J120" s="101"/>
      <c r="K120" s="101"/>
      <c r="L120" s="101"/>
      <c r="M120" s="101"/>
      <c r="N120" s="101"/>
      <c r="O120" s="200"/>
      <c r="P120" s="101"/>
      <c r="Q120" s="102">
        <f t="shared" ref="Q120:AH120" si="156">SUM(Q11:Q119)</f>
        <v>1504</v>
      </c>
      <c r="R120" s="102">
        <f t="shared" si="156"/>
        <v>152</v>
      </c>
      <c r="S120" s="102">
        <f t="shared" si="156"/>
        <v>2992</v>
      </c>
      <c r="T120" s="102">
        <f t="shared" si="156"/>
        <v>544</v>
      </c>
      <c r="U120" s="102">
        <f t="shared" si="156"/>
        <v>102</v>
      </c>
      <c r="V120" s="102">
        <f t="shared" si="156"/>
        <v>688</v>
      </c>
      <c r="W120" s="102">
        <f t="shared" si="156"/>
        <v>116</v>
      </c>
      <c r="X120" s="102">
        <f t="shared" si="156"/>
        <v>346</v>
      </c>
      <c r="Y120" s="102">
        <f t="shared" si="156"/>
        <v>0</v>
      </c>
      <c r="Z120" s="102">
        <f t="shared" si="156"/>
        <v>0</v>
      </c>
      <c r="AA120" s="102">
        <f t="shared" si="156"/>
        <v>0</v>
      </c>
      <c r="AB120" s="102">
        <f t="shared" si="156"/>
        <v>0</v>
      </c>
      <c r="AC120" s="102">
        <f t="shared" si="156"/>
        <v>0</v>
      </c>
      <c r="AD120" s="102">
        <f t="shared" si="156"/>
        <v>0</v>
      </c>
      <c r="AE120" s="102">
        <f t="shared" si="156"/>
        <v>0</v>
      </c>
      <c r="AF120" s="102">
        <f t="shared" si="156"/>
        <v>0</v>
      </c>
      <c r="AG120" s="102">
        <f t="shared" si="156"/>
        <v>0</v>
      </c>
      <c r="AH120" s="102">
        <f t="shared" si="156"/>
        <v>6444</v>
      </c>
      <c r="AI120" s="102"/>
      <c r="AJ120" s="126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  <c r="IC120" s="15"/>
      <c r="ID120" s="15"/>
      <c r="IE120" s="15"/>
      <c r="IF120" s="15"/>
      <c r="IG120" s="15"/>
      <c r="IH120" s="15"/>
      <c r="II120" s="15"/>
      <c r="IJ120" s="15"/>
      <c r="IK120" s="15"/>
      <c r="IL120" s="15"/>
      <c r="IM120" s="15"/>
      <c r="IN120" s="15"/>
      <c r="IO120" s="15"/>
      <c r="IP120" s="15"/>
      <c r="IQ120" s="15"/>
    </row>
    <row r="121" spans="1:251" ht="12.75" outlineLevel="1">
      <c r="A121" s="2"/>
      <c r="B121" s="17"/>
      <c r="C121" s="2"/>
      <c r="D121" s="18"/>
      <c r="E121" s="18"/>
      <c r="F121" s="19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20"/>
      <c r="AI121" s="184"/>
      <c r="AJ121" s="3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</row>
    <row r="122" spans="1:251" ht="12.75" outlineLevel="1">
      <c r="A122" s="2"/>
      <c r="B122" s="17"/>
      <c r="C122" s="2"/>
      <c r="D122" s="18"/>
      <c r="E122" s="18"/>
      <c r="F122" s="19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  <c r="AA122" s="184"/>
      <c r="AB122" s="184"/>
      <c r="AC122" s="184"/>
      <c r="AD122" s="184"/>
      <c r="AE122" s="184"/>
      <c r="AF122" s="184"/>
      <c r="AG122" s="184"/>
      <c r="AH122" s="20"/>
      <c r="AI122" s="184"/>
      <c r="AJ122" s="3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</row>
    <row r="123" spans="1:251" s="2" customFormat="1" ht="12.75" outlineLevel="1">
      <c r="B123" s="17"/>
      <c r="C123" s="18"/>
      <c r="D123" s="18"/>
      <c r="E123" s="18"/>
      <c r="F123" s="22"/>
      <c r="G123" s="18"/>
      <c r="H123" s="18"/>
      <c r="I123" s="18"/>
      <c r="J123" s="210"/>
      <c r="K123" s="210"/>
      <c r="L123" s="210"/>
      <c r="M123" s="210"/>
      <c r="N123" s="18"/>
      <c r="O123" s="18"/>
      <c r="P123" s="18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54"/>
      <c r="AI123" s="18"/>
    </row>
    <row r="124" spans="1:251" s="2" customFormat="1" ht="12.75" outlineLevel="1">
      <c r="O124" s="105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127"/>
      <c r="AI124" s="182"/>
    </row>
    <row r="125" spans="1:251" s="2" customFormat="1" ht="12.75">
      <c r="A125" s="182"/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"/>
      <c r="P125" s="18"/>
      <c r="Q125" s="184"/>
      <c r="R125" s="184"/>
      <c r="S125" s="184"/>
      <c r="T125" s="184"/>
      <c r="U125" s="211" t="s">
        <v>113</v>
      </c>
      <c r="V125" s="211"/>
      <c r="W125" s="211"/>
      <c r="X125" s="211"/>
      <c r="Y125" s="211"/>
      <c r="Z125" s="211"/>
      <c r="AA125" s="211"/>
      <c r="AB125" s="211"/>
      <c r="AC125" s="211"/>
      <c r="AD125" s="211"/>
      <c r="AE125" s="211"/>
      <c r="AF125" s="211"/>
      <c r="AG125" s="211"/>
      <c r="AH125" s="211"/>
      <c r="AI125" s="18"/>
    </row>
    <row r="126" spans="1:251" s="2" customFormat="1" ht="12.75">
      <c r="A126" s="1"/>
      <c r="B126" s="201"/>
      <c r="C126" s="182"/>
      <c r="D126" s="182"/>
      <c r="E126" s="182"/>
      <c r="F126" s="202" t="s">
        <v>114</v>
      </c>
      <c r="G126" s="182"/>
      <c r="H126" s="182"/>
      <c r="I126" s="182"/>
      <c r="J126" s="212" t="s">
        <v>115</v>
      </c>
      <c r="K126" s="212"/>
      <c r="L126" s="212"/>
      <c r="M126" s="212"/>
      <c r="N126" s="182"/>
      <c r="O126" s="18"/>
      <c r="P126" s="18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  <c r="AA126" s="184"/>
      <c r="AB126" s="213" t="s">
        <v>114</v>
      </c>
      <c r="AC126" s="213"/>
      <c r="AD126" s="213"/>
      <c r="AE126" s="184"/>
      <c r="AF126" s="184"/>
      <c r="AG126" s="184"/>
      <c r="AH126" s="20"/>
      <c r="AI126" s="18"/>
    </row>
    <row r="127" spans="1:251" ht="12.75">
      <c r="A127" s="1"/>
      <c r="B127" s="201"/>
      <c r="C127" s="182"/>
      <c r="D127" s="182"/>
      <c r="E127" s="182"/>
      <c r="F127" s="205"/>
      <c r="G127" s="182"/>
      <c r="H127" s="182"/>
      <c r="I127" s="182"/>
      <c r="J127" s="182"/>
      <c r="K127" s="182"/>
      <c r="L127" s="182"/>
      <c r="M127" s="182"/>
      <c r="N127" s="182"/>
      <c r="O127" s="18"/>
      <c r="P127" s="18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  <c r="AA127" s="184"/>
      <c r="AB127" s="184"/>
      <c r="AC127" s="184"/>
      <c r="AD127" s="184"/>
      <c r="AE127" s="184"/>
      <c r="AF127" s="184"/>
      <c r="AG127" s="184"/>
      <c r="AH127" s="20"/>
      <c r="AI127" s="18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</row>
    <row r="128" spans="1:251" ht="12.75">
      <c r="A128" s="186" t="s">
        <v>5</v>
      </c>
      <c r="B128" s="186"/>
      <c r="C128" s="186"/>
      <c r="D128" s="186"/>
      <c r="E128" s="186"/>
      <c r="F128" s="205"/>
      <c r="G128" s="182"/>
      <c r="H128" s="182"/>
      <c r="I128" s="182"/>
      <c r="J128" s="182"/>
      <c r="K128" s="182"/>
      <c r="L128" s="182"/>
      <c r="M128" s="182"/>
      <c r="N128" s="182"/>
      <c r="O128" s="18"/>
      <c r="P128" s="18"/>
      <c r="Q128" s="184"/>
      <c r="R128" s="184"/>
      <c r="S128" s="184"/>
      <c r="T128" s="184"/>
      <c r="U128" s="184"/>
      <c r="V128" s="184"/>
      <c r="W128" s="184"/>
      <c r="X128" s="184"/>
      <c r="Y128" s="183"/>
      <c r="Z128" s="183"/>
      <c r="AA128" s="183"/>
      <c r="AB128" s="183"/>
      <c r="AC128" s="183"/>
      <c r="AD128" s="183"/>
      <c r="AE128" s="183"/>
      <c r="AF128" s="183"/>
      <c r="AG128" s="183"/>
      <c r="AH128" s="56"/>
      <c r="AI128" s="18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</row>
    <row r="129" spans="1:251" ht="12.75">
      <c r="A129" s="2"/>
      <c r="B129" s="17"/>
      <c r="C129" s="18"/>
      <c r="D129" s="18"/>
      <c r="E129" s="18"/>
      <c r="F129" s="19"/>
      <c r="G129" s="18"/>
      <c r="H129" s="18"/>
      <c r="I129" s="18"/>
      <c r="J129" s="18"/>
      <c r="K129" s="18"/>
      <c r="L129" s="18"/>
      <c r="M129" s="18"/>
      <c r="N129" s="18"/>
      <c r="O129" s="18"/>
      <c r="P129" s="19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55"/>
      <c r="AI129" s="18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</row>
    <row r="130" spans="1:251" ht="12.7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4"/>
      <c r="R130" s="184"/>
      <c r="S130" s="184"/>
      <c r="T130" s="184"/>
      <c r="U130" s="183"/>
      <c r="V130" s="183"/>
      <c r="W130" s="183"/>
      <c r="X130" s="183"/>
      <c r="Y130" s="183"/>
      <c r="Z130" s="183"/>
      <c r="AA130" s="183"/>
      <c r="AB130" s="183"/>
      <c r="AC130" s="183"/>
      <c r="AD130" s="183"/>
      <c r="AE130" s="183"/>
      <c r="AF130" s="183"/>
      <c r="AG130" s="183"/>
      <c r="AH130" s="56"/>
      <c r="AI130" s="18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</row>
    <row r="131" spans="1:251" ht="12.75">
      <c r="A131" s="2"/>
      <c r="B131" s="17"/>
      <c r="C131" s="18"/>
      <c r="D131" s="18"/>
      <c r="E131" s="18"/>
      <c r="G131" s="18"/>
      <c r="H131" s="18"/>
      <c r="I131" s="18"/>
      <c r="J131" s="210"/>
      <c r="K131" s="210"/>
      <c r="L131" s="210"/>
      <c r="M131" s="210"/>
      <c r="N131" s="18"/>
      <c r="O131" s="18"/>
      <c r="P131" s="18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  <c r="AA131" s="184"/>
      <c r="AB131" s="184"/>
      <c r="AC131" s="184"/>
      <c r="AD131" s="184"/>
      <c r="AE131" s="184"/>
      <c r="AF131" s="184"/>
      <c r="AG131" s="184"/>
      <c r="AH131" s="20"/>
      <c r="AI131" s="18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</row>
    <row r="132" spans="1:251" ht="12.75">
      <c r="A132" s="2"/>
      <c r="B132" s="17"/>
      <c r="C132" s="18"/>
      <c r="D132" s="18"/>
      <c r="E132" s="18"/>
      <c r="F132" s="19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  <c r="AA132" s="184"/>
      <c r="AB132" s="184"/>
      <c r="AC132" s="184"/>
      <c r="AD132" s="184"/>
      <c r="AE132" s="184"/>
      <c r="AF132" s="184"/>
      <c r="AG132" s="184"/>
      <c r="AH132" s="20"/>
      <c r="AI132" s="18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</row>
    <row r="133" spans="1:251" s="29" customFormat="1" ht="12.75">
      <c r="A133" s="26"/>
      <c r="B133" s="26"/>
      <c r="C133" s="26"/>
      <c r="D133" s="26"/>
      <c r="E133" s="26"/>
      <c r="F133" s="27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4"/>
      <c r="R133" s="184"/>
      <c r="S133" s="184"/>
      <c r="T133" s="184"/>
      <c r="U133" s="184"/>
      <c r="V133" s="184"/>
      <c r="W133" s="184"/>
      <c r="X133" s="184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56"/>
      <c r="AI133" s="1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  <c r="FM133" s="28"/>
      <c r="FN133" s="28"/>
      <c r="FO133" s="28"/>
      <c r="FP133" s="28"/>
      <c r="FQ133" s="28"/>
      <c r="FR133" s="28"/>
      <c r="FS133" s="28"/>
      <c r="FT133" s="28"/>
      <c r="FU133" s="28"/>
      <c r="FV133" s="28"/>
      <c r="FW133" s="28"/>
      <c r="FX133" s="28"/>
      <c r="FY133" s="28"/>
      <c r="FZ133" s="28"/>
      <c r="GA133" s="28"/>
      <c r="GB133" s="28"/>
      <c r="GC133" s="28"/>
      <c r="GD133" s="28"/>
      <c r="GE133" s="28"/>
      <c r="GF133" s="28"/>
      <c r="GG133" s="28"/>
      <c r="GH133" s="28"/>
      <c r="GI133" s="28"/>
      <c r="GJ133" s="28"/>
      <c r="GK133" s="28"/>
      <c r="GL133" s="28"/>
      <c r="GM133" s="28"/>
      <c r="GN133" s="28"/>
      <c r="GO133" s="28"/>
      <c r="GP133" s="28"/>
      <c r="GQ133" s="28"/>
      <c r="GR133" s="28"/>
      <c r="GS133" s="28"/>
      <c r="GT133" s="28"/>
      <c r="GU133" s="28"/>
      <c r="GV133" s="28"/>
      <c r="GW133" s="28"/>
      <c r="GX133" s="28"/>
      <c r="GY133" s="28"/>
      <c r="GZ133" s="28"/>
      <c r="HA133" s="28"/>
      <c r="HB133" s="28"/>
      <c r="HC133" s="28"/>
      <c r="HD133" s="28"/>
      <c r="HE133" s="28"/>
      <c r="HF133" s="28"/>
      <c r="HG133" s="28"/>
      <c r="HH133" s="28"/>
      <c r="HI133" s="28"/>
      <c r="HJ133" s="28"/>
      <c r="HK133" s="28"/>
      <c r="HL133" s="28"/>
      <c r="HM133" s="28"/>
      <c r="HN133" s="28"/>
      <c r="HO133" s="28"/>
      <c r="HP133" s="28"/>
      <c r="HQ133" s="28"/>
      <c r="HR133" s="28"/>
      <c r="HS133" s="28"/>
      <c r="HT133" s="28"/>
      <c r="HU133" s="28"/>
      <c r="HV133" s="28"/>
      <c r="HW133" s="28"/>
      <c r="HX133" s="28"/>
      <c r="HY133" s="28"/>
      <c r="HZ133" s="28"/>
      <c r="IA133" s="28"/>
      <c r="IB133" s="28"/>
      <c r="IC133" s="28"/>
      <c r="ID133" s="28"/>
      <c r="IE133" s="28"/>
      <c r="IF133" s="28"/>
      <c r="IG133" s="28"/>
      <c r="IH133" s="28"/>
      <c r="II133" s="28"/>
      <c r="IJ133" s="28"/>
      <c r="IK133" s="28"/>
      <c r="IL133" s="28"/>
      <c r="IM133" s="28"/>
      <c r="IN133" s="28"/>
      <c r="IO133" s="28"/>
      <c r="IP133" s="28"/>
      <c r="IQ133" s="28"/>
    </row>
    <row r="134" spans="1:251" s="29" customFormat="1" ht="12.75">
      <c r="A134" s="28"/>
      <c r="B134" s="30"/>
      <c r="C134" s="18"/>
      <c r="D134" s="18"/>
      <c r="E134" s="18"/>
      <c r="F134" s="27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  <c r="AA134" s="184"/>
      <c r="AB134" s="184"/>
      <c r="AC134" s="184"/>
      <c r="AD134" s="184"/>
      <c r="AE134" s="184"/>
      <c r="AF134" s="184"/>
      <c r="AG134" s="184"/>
      <c r="AH134" s="20"/>
      <c r="AI134" s="1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  <c r="FM134" s="28"/>
      <c r="FN134" s="28"/>
      <c r="FO134" s="28"/>
      <c r="FP134" s="28"/>
      <c r="FQ134" s="28"/>
      <c r="FR134" s="28"/>
      <c r="FS134" s="28"/>
      <c r="FT134" s="28"/>
      <c r="FU134" s="28"/>
      <c r="FV134" s="28"/>
      <c r="FW134" s="28"/>
      <c r="FX134" s="28"/>
      <c r="FY134" s="28"/>
      <c r="FZ134" s="28"/>
      <c r="GA134" s="28"/>
      <c r="GB134" s="28"/>
      <c r="GC134" s="28"/>
      <c r="GD134" s="28"/>
      <c r="GE134" s="28"/>
      <c r="GF134" s="28"/>
      <c r="GG134" s="28"/>
      <c r="GH134" s="28"/>
      <c r="GI134" s="28"/>
      <c r="GJ134" s="28"/>
      <c r="GK134" s="28"/>
      <c r="GL134" s="28"/>
      <c r="GM134" s="28"/>
      <c r="GN134" s="28"/>
      <c r="GO134" s="28"/>
      <c r="GP134" s="28"/>
      <c r="GQ134" s="28"/>
      <c r="GR134" s="28"/>
      <c r="GS134" s="28"/>
      <c r="GT134" s="28"/>
      <c r="GU134" s="28"/>
      <c r="GV134" s="28"/>
      <c r="GW134" s="28"/>
      <c r="GX134" s="28"/>
      <c r="GY134" s="28"/>
      <c r="GZ134" s="28"/>
      <c r="HA134" s="28"/>
      <c r="HB134" s="28"/>
      <c r="HC134" s="28"/>
      <c r="HD134" s="28"/>
      <c r="HE134" s="28"/>
      <c r="HF134" s="28"/>
      <c r="HG134" s="28"/>
      <c r="HH134" s="28"/>
      <c r="HI134" s="28"/>
      <c r="HJ134" s="28"/>
      <c r="HK134" s="28"/>
      <c r="HL134" s="28"/>
      <c r="HM134" s="28"/>
      <c r="HN134" s="28"/>
      <c r="HO134" s="28"/>
      <c r="HP134" s="28"/>
      <c r="HQ134" s="28"/>
      <c r="HR134" s="28"/>
      <c r="HS134" s="28"/>
      <c r="HT134" s="28"/>
      <c r="HU134" s="28"/>
      <c r="HV134" s="28"/>
      <c r="HW134" s="28"/>
      <c r="HX134" s="28"/>
      <c r="HY134" s="28"/>
      <c r="HZ134" s="28"/>
      <c r="IA134" s="28"/>
      <c r="IB134" s="28"/>
      <c r="IC134" s="28"/>
      <c r="ID134" s="28"/>
      <c r="IE134" s="28"/>
      <c r="IF134" s="28"/>
      <c r="IG134" s="28"/>
      <c r="IH134" s="28"/>
      <c r="II134" s="28"/>
      <c r="IJ134" s="28"/>
      <c r="IK134" s="28"/>
      <c r="IL134" s="28"/>
      <c r="IM134" s="28"/>
      <c r="IN134" s="28"/>
      <c r="IO134" s="28"/>
      <c r="IP134" s="28"/>
      <c r="IQ134" s="28"/>
    </row>
    <row r="135" spans="1:251" s="29" customFormat="1" ht="12.75">
      <c r="A135" s="28"/>
      <c r="B135" s="30"/>
      <c r="C135" s="18"/>
      <c r="D135" s="18"/>
      <c r="E135" s="18"/>
      <c r="F135" s="27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  <c r="AA135" s="184"/>
      <c r="AB135" s="184"/>
      <c r="AC135" s="184"/>
      <c r="AD135" s="184"/>
      <c r="AE135" s="184"/>
      <c r="AF135" s="184"/>
      <c r="AG135" s="184"/>
      <c r="AH135" s="20"/>
      <c r="AI135" s="1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  <c r="FM135" s="28"/>
      <c r="FN135" s="28"/>
      <c r="FO135" s="28"/>
      <c r="FP135" s="28"/>
      <c r="FQ135" s="28"/>
      <c r="FR135" s="28"/>
      <c r="FS135" s="28"/>
      <c r="FT135" s="28"/>
      <c r="FU135" s="28"/>
      <c r="FV135" s="28"/>
      <c r="FW135" s="28"/>
      <c r="FX135" s="28"/>
      <c r="FY135" s="28"/>
      <c r="FZ135" s="28"/>
      <c r="GA135" s="28"/>
      <c r="GB135" s="28"/>
      <c r="GC135" s="28"/>
      <c r="GD135" s="28"/>
      <c r="GE135" s="28"/>
      <c r="GF135" s="28"/>
      <c r="GG135" s="28"/>
      <c r="GH135" s="28"/>
      <c r="GI135" s="28"/>
      <c r="GJ135" s="28"/>
      <c r="GK135" s="28"/>
      <c r="GL135" s="28"/>
      <c r="GM135" s="28"/>
      <c r="GN135" s="28"/>
      <c r="GO135" s="28"/>
      <c r="GP135" s="28"/>
      <c r="GQ135" s="28"/>
      <c r="GR135" s="28"/>
      <c r="GS135" s="28"/>
      <c r="GT135" s="28"/>
      <c r="GU135" s="28"/>
      <c r="GV135" s="28"/>
      <c r="GW135" s="28"/>
      <c r="GX135" s="28"/>
      <c r="GY135" s="28"/>
      <c r="GZ135" s="28"/>
      <c r="HA135" s="28"/>
      <c r="HB135" s="28"/>
      <c r="HC135" s="28"/>
      <c r="HD135" s="28"/>
      <c r="HE135" s="28"/>
      <c r="HF135" s="28"/>
      <c r="HG135" s="28"/>
      <c r="HH135" s="28"/>
      <c r="HI135" s="28"/>
      <c r="HJ135" s="28"/>
      <c r="HK135" s="28"/>
      <c r="HL135" s="28"/>
      <c r="HM135" s="28"/>
      <c r="HN135" s="28"/>
      <c r="HO135" s="28"/>
      <c r="HP135" s="28"/>
      <c r="HQ135" s="28"/>
      <c r="HR135" s="28"/>
      <c r="HS135" s="28"/>
      <c r="HT135" s="28"/>
      <c r="HU135" s="28"/>
      <c r="HV135" s="28"/>
      <c r="HW135" s="28"/>
      <c r="HX135" s="28"/>
      <c r="HY135" s="28"/>
      <c r="HZ135" s="28"/>
      <c r="IA135" s="28"/>
      <c r="IB135" s="28"/>
      <c r="IC135" s="28"/>
      <c r="ID135" s="28"/>
      <c r="IE135" s="28"/>
      <c r="IF135" s="28"/>
      <c r="IG135" s="28"/>
      <c r="IH135" s="28"/>
      <c r="II135" s="28"/>
      <c r="IJ135" s="28"/>
      <c r="IK135" s="28"/>
      <c r="IL135" s="28"/>
      <c r="IM135" s="28"/>
      <c r="IN135" s="28"/>
      <c r="IO135" s="28"/>
      <c r="IP135" s="28"/>
      <c r="IQ135" s="28"/>
    </row>
    <row r="136" spans="1:251" s="29" customFormat="1" ht="12.75">
      <c r="B136" s="30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57"/>
      <c r="AI136" s="31"/>
    </row>
    <row r="137" spans="1:251" s="29" customFormat="1" ht="12.75">
      <c r="B137" s="30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57"/>
      <c r="AI137" s="31"/>
    </row>
    <row r="138" spans="1:251" s="29" customFormat="1" ht="12.75">
      <c r="B138" s="30"/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57"/>
      <c r="AI138" s="31"/>
    </row>
    <row r="139" spans="1:251" s="29" customFormat="1" ht="12.75">
      <c r="B139" s="30"/>
      <c r="AH139" s="58"/>
      <c r="AI139" s="32"/>
    </row>
    <row r="140" spans="1:251" s="29" customFormat="1" ht="12.75">
      <c r="B140" s="30"/>
      <c r="AH140" s="58"/>
      <c r="AI140" s="32"/>
    </row>
    <row r="141" spans="1:251" s="29" customFormat="1">
      <c r="B141" s="33"/>
      <c r="AH141" s="58"/>
      <c r="AI141" s="32"/>
    </row>
    <row r="142" spans="1:251" s="29" customFormat="1">
      <c r="B142" s="33"/>
      <c r="AH142" s="58"/>
      <c r="AI142" s="32"/>
    </row>
    <row r="143" spans="1:251" s="29" customFormat="1">
      <c r="B143" s="33"/>
      <c r="AH143" s="58"/>
      <c r="AI143" s="32"/>
    </row>
    <row r="144" spans="1:251" s="29" customFormat="1">
      <c r="B144" s="33"/>
      <c r="AH144" s="58"/>
      <c r="AI144" s="32"/>
    </row>
    <row r="145" spans="2:35" s="29" customFormat="1">
      <c r="B145" s="33"/>
      <c r="AH145" s="58"/>
      <c r="AI145" s="32"/>
    </row>
    <row r="146" spans="2:35" s="29" customFormat="1">
      <c r="B146" s="33"/>
      <c r="AH146" s="58"/>
      <c r="AI146" s="32"/>
    </row>
    <row r="147" spans="2:35" s="29" customFormat="1">
      <c r="B147" s="33"/>
      <c r="AH147" s="58"/>
      <c r="AI147" s="32"/>
    </row>
    <row r="148" spans="2:35" s="29" customFormat="1">
      <c r="B148" s="33"/>
      <c r="AH148" s="58"/>
      <c r="AI148" s="32"/>
    </row>
    <row r="149" spans="2:35" s="29" customFormat="1">
      <c r="B149" s="33"/>
      <c r="AH149" s="58"/>
      <c r="AI149" s="32"/>
    </row>
    <row r="150" spans="2:35" s="29" customFormat="1">
      <c r="B150" s="33"/>
      <c r="AH150" s="58"/>
      <c r="AI150" s="32"/>
    </row>
    <row r="151" spans="2:35" s="29" customFormat="1">
      <c r="B151" s="33"/>
      <c r="AH151" s="58"/>
      <c r="AI151" s="32"/>
    </row>
    <row r="152" spans="2:35" s="29" customFormat="1">
      <c r="B152" s="33"/>
      <c r="AH152" s="58"/>
      <c r="AI152" s="32"/>
    </row>
    <row r="153" spans="2:35" s="29" customFormat="1">
      <c r="B153" s="33"/>
      <c r="AH153" s="58"/>
      <c r="AI153" s="32"/>
    </row>
    <row r="154" spans="2:35" s="29" customFormat="1">
      <c r="B154" s="33"/>
      <c r="AH154" s="58"/>
      <c r="AI154" s="32"/>
    </row>
    <row r="155" spans="2:35" s="29" customFormat="1">
      <c r="B155" s="33"/>
      <c r="AH155" s="58"/>
      <c r="AI155" s="32"/>
    </row>
    <row r="156" spans="2:35" s="29" customFormat="1">
      <c r="B156" s="33"/>
      <c r="AH156" s="58"/>
      <c r="AI156" s="32"/>
    </row>
    <row r="157" spans="2:35" s="29" customFormat="1">
      <c r="B157" s="33"/>
      <c r="AH157" s="58"/>
      <c r="AI157" s="32"/>
    </row>
    <row r="158" spans="2:35" s="29" customFormat="1">
      <c r="B158" s="33"/>
      <c r="AH158" s="58"/>
      <c r="AI158" s="32"/>
    </row>
    <row r="159" spans="2:35" s="29" customFormat="1">
      <c r="B159" s="33"/>
      <c r="AH159" s="58"/>
      <c r="AI159" s="32"/>
    </row>
    <row r="160" spans="2:35" s="29" customFormat="1">
      <c r="B160" s="33"/>
      <c r="AH160" s="58"/>
      <c r="AI160" s="32"/>
    </row>
    <row r="161" spans="2:35" s="29" customFormat="1">
      <c r="B161" s="33"/>
      <c r="AH161" s="58"/>
      <c r="AI161" s="32"/>
    </row>
    <row r="162" spans="2:35" s="29" customFormat="1">
      <c r="B162" s="33"/>
      <c r="AH162" s="58"/>
      <c r="AI162" s="32"/>
    </row>
    <row r="163" spans="2:35" s="29" customFormat="1">
      <c r="B163" s="33"/>
      <c r="AH163" s="58"/>
      <c r="AI163" s="32"/>
    </row>
    <row r="164" spans="2:35" s="29" customFormat="1">
      <c r="B164" s="33"/>
      <c r="AH164" s="58"/>
      <c r="AI164" s="32"/>
    </row>
    <row r="165" spans="2:35" s="29" customFormat="1">
      <c r="B165" s="33"/>
      <c r="AH165" s="58"/>
      <c r="AI165" s="32"/>
    </row>
    <row r="166" spans="2:35" s="29" customFormat="1">
      <c r="B166" s="33"/>
      <c r="AH166" s="58"/>
      <c r="AI166" s="32"/>
    </row>
    <row r="167" spans="2:35" s="29" customFormat="1">
      <c r="B167" s="33"/>
      <c r="AH167" s="58"/>
      <c r="AI167" s="32"/>
    </row>
    <row r="168" spans="2:35" s="29" customFormat="1">
      <c r="B168" s="33"/>
      <c r="AH168" s="58"/>
      <c r="AI168" s="32"/>
    </row>
    <row r="169" spans="2:35" s="29" customFormat="1">
      <c r="B169" s="33"/>
      <c r="AH169" s="58"/>
      <c r="AI169" s="32"/>
    </row>
    <row r="170" spans="2:35" s="29" customFormat="1">
      <c r="B170" s="33"/>
      <c r="AH170" s="58"/>
      <c r="AI170" s="32"/>
    </row>
    <row r="171" spans="2:35" s="29" customFormat="1">
      <c r="B171" s="33"/>
      <c r="AH171" s="58"/>
      <c r="AI171" s="32"/>
    </row>
    <row r="172" spans="2:35" s="29" customFormat="1">
      <c r="B172" s="33"/>
      <c r="AH172" s="58"/>
      <c r="AI172" s="32"/>
    </row>
    <row r="173" spans="2:35" s="29" customFormat="1">
      <c r="B173" s="33"/>
      <c r="AH173" s="58"/>
      <c r="AI173" s="32"/>
    </row>
    <row r="174" spans="2:35" s="29" customFormat="1">
      <c r="B174" s="33"/>
      <c r="AH174" s="58"/>
      <c r="AI174" s="32"/>
    </row>
    <row r="175" spans="2:35" s="29" customFormat="1">
      <c r="B175" s="33"/>
      <c r="AH175" s="58"/>
      <c r="AI175" s="32"/>
    </row>
    <row r="176" spans="2:35" s="29" customFormat="1">
      <c r="B176" s="33"/>
      <c r="AH176" s="58"/>
      <c r="AI176" s="32"/>
    </row>
    <row r="177" spans="1:35" s="29" customFormat="1">
      <c r="B177" s="33"/>
      <c r="AH177" s="58"/>
      <c r="AI177" s="32"/>
    </row>
    <row r="178" spans="1:35" s="29" customFormat="1">
      <c r="B178" s="33"/>
      <c r="AH178" s="58"/>
      <c r="AI178" s="32"/>
    </row>
    <row r="179" spans="1:35" s="29" customFormat="1">
      <c r="B179" s="33"/>
      <c r="AH179" s="58"/>
      <c r="AI179" s="32"/>
    </row>
    <row r="180" spans="1:35">
      <c r="A180" s="21"/>
      <c r="B180" s="5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 spans="1:35">
      <c r="A181" s="21"/>
      <c r="B181" s="5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</row>
    <row r="182" spans="1:35">
      <c r="A182" s="21"/>
      <c r="B182" s="5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</row>
    <row r="183" spans="1:35">
      <c r="A183" s="21"/>
      <c r="B183" s="5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</row>
    <row r="184" spans="1:35">
      <c r="A184" s="21"/>
      <c r="B184" s="5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</row>
    <row r="185" spans="1:35">
      <c r="A185" s="21"/>
      <c r="B185" s="5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</row>
    <row r="186" spans="1:35">
      <c r="A186" s="21"/>
      <c r="B186" s="5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 spans="1:35">
      <c r="A187" s="21"/>
      <c r="B187" s="5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</row>
    <row r="188" spans="1:35">
      <c r="A188" s="21"/>
      <c r="B188" s="5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</row>
    <row r="189" spans="1:35">
      <c r="A189" s="21"/>
      <c r="B189" s="5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</row>
    <row r="190" spans="1:35">
      <c r="A190" s="21"/>
      <c r="B190" s="5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</row>
    <row r="191" spans="1:35">
      <c r="A191" s="21"/>
      <c r="B191" s="5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</row>
    <row r="192" spans="1:3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</row>
    <row r="193" spans="1:3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</row>
    <row r="194" spans="1:3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</row>
    <row r="195" spans="1:3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</row>
    <row r="196" spans="1:3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</row>
    <row r="197" spans="1:3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</row>
    <row r="198" spans="1:3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</row>
    <row r="199" spans="1:3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</row>
    <row r="200" spans="1:3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</row>
    <row r="201" spans="1:3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</row>
    <row r="202" spans="1:3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</row>
    <row r="203" spans="1:3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</row>
    <row r="204" spans="1:3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</row>
    <row r="205" spans="1:3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 spans="1:3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</row>
    <row r="207" spans="1:3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</row>
    <row r="208" spans="1:3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</row>
    <row r="209" spans="1:3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</row>
    <row r="210" spans="1:3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</row>
    <row r="211" spans="1:3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</row>
    <row r="212" spans="1:3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</row>
    <row r="213" spans="1:3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</row>
    <row r="214" spans="1:3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</row>
    <row r="215" spans="1:3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</row>
    <row r="216" spans="1:3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</row>
    <row r="217" spans="1:3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</row>
    <row r="218" spans="1:3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</row>
    <row r="219" spans="1:3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</row>
    <row r="220" spans="1:3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</row>
    <row r="221" spans="1:3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</row>
    <row r="222" spans="1:3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</row>
    <row r="223" spans="1:3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</row>
    <row r="225" spans="1:3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</row>
    <row r="226" spans="1:3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</row>
    <row r="227" spans="1:3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</row>
    <row r="228" spans="1:3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</row>
    <row r="229" spans="1:3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</row>
    <row r="230" spans="1:3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</row>
    <row r="231" spans="1:3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</row>
    <row r="232" spans="1:3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</row>
    <row r="233" spans="1: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</row>
    <row r="234" spans="1:3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</row>
    <row r="235" spans="1:3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</row>
    <row r="236" spans="1:3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</row>
    <row r="237" spans="1:3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</row>
    <row r="238" spans="1:3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</row>
    <row r="239" spans="1:3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</row>
    <row r="240" spans="1:3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</row>
    <row r="241" spans="1:3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</row>
    <row r="242" spans="1:3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</row>
    <row r="243" spans="1:3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</row>
    <row r="244" spans="1:3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</row>
    <row r="245" spans="1:3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</row>
    <row r="246" spans="1:3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</row>
    <row r="247" spans="1:3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</row>
    <row r="248" spans="1:3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</row>
    <row r="249" spans="1:3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</row>
    <row r="250" spans="1:3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</row>
    <row r="251" spans="1:3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</row>
    <row r="252" spans="1:3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</row>
    <row r="253" spans="1:3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</row>
    <row r="254" spans="1:3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</row>
    <row r="255" spans="1:3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</row>
    <row r="256" spans="1:3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</row>
    <row r="257" spans="1:3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</row>
    <row r="258" spans="1:3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</row>
    <row r="259" spans="1:3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 spans="1:3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</row>
    <row r="261" spans="1:3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</row>
    <row r="262" spans="1:3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</row>
    <row r="263" spans="1:3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</row>
    <row r="264" spans="1:3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</row>
    <row r="265" spans="1:3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</row>
    <row r="266" spans="1:3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</row>
    <row r="267" spans="1:3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</row>
    <row r="268" spans="1:3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</row>
    <row r="269" spans="1:3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</row>
    <row r="270" spans="1:3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</row>
    <row r="271" spans="1:3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</row>
    <row r="272" spans="1:3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</row>
    <row r="273" spans="1:3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</row>
    <row r="274" spans="1:3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</row>
    <row r="275" spans="1:3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</row>
    <row r="276" spans="1:3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</row>
    <row r="277" spans="1:3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 spans="1:3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</row>
    <row r="279" spans="1:3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</row>
    <row r="280" spans="1:3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</row>
    <row r="281" spans="1:3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</row>
    <row r="282" spans="1:3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</row>
    <row r="283" spans="1:3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</row>
    <row r="284" spans="1:3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</row>
    <row r="285" spans="1:3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</row>
    <row r="286" spans="1:3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</row>
    <row r="287" spans="1:3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</row>
    <row r="288" spans="1:3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</row>
    <row r="289" spans="1:3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</row>
    <row r="290" spans="1:33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</row>
    <row r="291" spans="1:33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</row>
    <row r="292" spans="1:33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</row>
    <row r="293" spans="1:3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</row>
    <row r="294" spans="1:33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</row>
    <row r="295" spans="1:33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</row>
    <row r="296" spans="1:33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</row>
    <row r="297" spans="1:33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</row>
    <row r="298" spans="1:33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</row>
    <row r="299" spans="1:33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</row>
    <row r="300" spans="1:33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</row>
    <row r="301" spans="1:33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</row>
    <row r="302" spans="1:33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</row>
    <row r="303" spans="1:3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</row>
    <row r="304" spans="1:33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</row>
    <row r="305" spans="1:33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</row>
    <row r="306" spans="1:33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</row>
    <row r="307" spans="1:33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</row>
    <row r="308" spans="1:33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</row>
    <row r="309" spans="1:33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</row>
    <row r="310" spans="1:33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</row>
    <row r="311" spans="1:33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</row>
    <row r="312" spans="1:33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</row>
    <row r="313" spans="1:3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</row>
    <row r="314" spans="1:33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</row>
    <row r="315" spans="1:33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</row>
    <row r="316" spans="1:33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</row>
    <row r="317" spans="1:33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</row>
    <row r="318" spans="1:33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</row>
    <row r="319" spans="1:33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</row>
    <row r="320" spans="1:33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</row>
    <row r="321" spans="1:33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</row>
    <row r="322" spans="1:33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</row>
    <row r="323" spans="1:3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</row>
    <row r="324" spans="1:33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</row>
    <row r="325" spans="1:33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</row>
    <row r="326" spans="1:33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</row>
    <row r="327" spans="1:33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</row>
    <row r="328" spans="1:33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</row>
    <row r="329" spans="1:33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</row>
    <row r="330" spans="1:33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</row>
    <row r="331" spans="1:33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</row>
    <row r="332" spans="1:33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</row>
    <row r="333" spans="1: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</row>
    <row r="334" spans="1:33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</row>
    <row r="335" spans="1:33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</row>
    <row r="336" spans="1:33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</row>
    <row r="337" spans="1:33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</row>
    <row r="338" spans="1:33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</row>
    <row r="339" spans="1:33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</row>
    <row r="340" spans="1:33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</row>
    <row r="341" spans="1:33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</row>
    <row r="342" spans="1:33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</row>
    <row r="343" spans="1:3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</row>
    <row r="344" spans="1:33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</row>
    <row r="345" spans="1:33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</row>
    <row r="346" spans="1:33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</row>
    <row r="347" spans="1:33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</row>
    <row r="348" spans="1:33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</row>
    <row r="349" spans="1:33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</row>
    <row r="350" spans="1:33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</row>
    <row r="351" spans="1:33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</row>
    <row r="352" spans="1:33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</row>
    <row r="353" spans="1:3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</row>
    <row r="354" spans="1:33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</row>
    <row r="355" spans="1:33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</row>
    <row r="356" spans="1:33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</row>
    <row r="357" spans="1:33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</row>
    <row r="358" spans="1:33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</row>
    <row r="359" spans="1:33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</row>
    <row r="360" spans="1:33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</row>
    <row r="361" spans="1:33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</row>
    <row r="362" spans="1:33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</row>
    <row r="363" spans="1:3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</row>
    <row r="364" spans="1:33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</row>
    <row r="365" spans="1:33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</row>
    <row r="366" spans="1:33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</row>
    <row r="367" spans="1:33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</row>
    <row r="368" spans="1:33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</row>
    <row r="369" spans="1:33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</row>
    <row r="370" spans="1:33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</row>
    <row r="371" spans="1:33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</row>
    <row r="372" spans="1:33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</row>
    <row r="373" spans="1:3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</row>
    <row r="374" spans="1:33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</row>
    <row r="375" spans="1:33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</row>
    <row r="376" spans="1:33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</row>
    <row r="377" spans="1:33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</row>
    <row r="378" spans="1:33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</row>
    <row r="379" spans="1:33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</row>
    <row r="380" spans="1:33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</row>
    <row r="381" spans="1:33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</row>
    <row r="382" spans="1:33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</row>
    <row r="383" spans="1:3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</row>
    <row r="384" spans="1:33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</row>
    <row r="385" spans="1:33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</row>
    <row r="386" spans="1:33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</row>
    <row r="387" spans="1:33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</row>
    <row r="388" spans="1:33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</row>
    <row r="389" spans="1:33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</row>
    <row r="390" spans="1:33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</row>
    <row r="391" spans="1:33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</row>
    <row r="392" spans="1:33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</row>
    <row r="393" spans="1:3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</row>
    <row r="394" spans="1:33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</row>
    <row r="395" spans="1:33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</row>
    <row r="396" spans="1:33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</row>
    <row r="397" spans="1:33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</row>
    <row r="398" spans="1:33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</row>
    <row r="399" spans="1:33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</row>
    <row r="400" spans="1:33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</row>
    <row r="401" spans="1:33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</row>
    <row r="402" spans="1:33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</row>
    <row r="403" spans="1:3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</row>
    <row r="404" spans="1:33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</row>
    <row r="405" spans="1:33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</row>
    <row r="406" spans="1:33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</row>
    <row r="407" spans="1:33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</row>
    <row r="408" spans="1:33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</row>
    <row r="409" spans="1:33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</row>
    <row r="410" spans="1:33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</row>
    <row r="411" spans="1:33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</row>
    <row r="412" spans="1:33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</row>
    <row r="413" spans="1:3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</row>
    <row r="414" spans="1:33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</row>
    <row r="415" spans="1:33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</row>
    <row r="416" spans="1:33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</row>
    <row r="417" spans="1:33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</row>
    <row r="418" spans="1:33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</row>
    <row r="419" spans="1:33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</row>
    <row r="420" spans="1:33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</row>
    <row r="422" spans="1:33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</row>
    <row r="423" spans="1:3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</row>
    <row r="424" spans="1:33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</row>
    <row r="425" spans="1:33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</row>
    <row r="426" spans="1:33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</row>
    <row r="427" spans="1:33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</row>
    <row r="428" spans="1:33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</row>
    <row r="429" spans="1:33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</row>
    <row r="430" spans="1:33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</row>
    <row r="431" spans="1:33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</row>
    <row r="432" spans="1:33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</row>
    <row r="433" spans="1: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</row>
    <row r="434" spans="1:33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</row>
    <row r="435" spans="1:33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</row>
    <row r="436" spans="1:33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</row>
    <row r="437" spans="1:33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</row>
    <row r="438" spans="1:33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</row>
    <row r="439" spans="1:33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</row>
    <row r="440" spans="1:33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</row>
    <row r="441" spans="1:33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</row>
    <row r="442" spans="1:33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</row>
    <row r="443" spans="1:3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</row>
    <row r="444" spans="1:33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</row>
    <row r="445" spans="1:33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</row>
    <row r="446" spans="1:33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</row>
    <row r="447" spans="1:33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</row>
    <row r="448" spans="1:33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</row>
    <row r="449" spans="1:33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</row>
    <row r="450" spans="1:33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</row>
    <row r="451" spans="1:33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</row>
    <row r="452" spans="1:33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</row>
    <row r="453" spans="1:3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</row>
    <row r="454" spans="1:33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</row>
    <row r="455" spans="1:33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</row>
    <row r="456" spans="1:33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</row>
    <row r="457" spans="1:33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</row>
    <row r="458" spans="1:33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</row>
    <row r="459" spans="1:33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</row>
    <row r="460" spans="1:33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</row>
    <row r="461" spans="1:33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</row>
    <row r="462" spans="1:33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</row>
    <row r="463" spans="1:3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</row>
    <row r="464" spans="1:33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</row>
    <row r="465" spans="1:33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</row>
    <row r="466" spans="1:33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</row>
    <row r="467" spans="1:33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</row>
    <row r="468" spans="1:33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</row>
    <row r="469" spans="1:33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</row>
    <row r="470" spans="1:33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</row>
    <row r="471" spans="1:33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</row>
    <row r="472" spans="1:33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</row>
    <row r="473" spans="1:3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</row>
    <row r="474" spans="1:33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</row>
    <row r="475" spans="1:33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</row>
    <row r="476" spans="1:33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</row>
    <row r="477" spans="1:33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</row>
    <row r="478" spans="1:33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</row>
    <row r="479" spans="1:33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</row>
    <row r="480" spans="1:33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</row>
    <row r="481" spans="1:33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</row>
    <row r="482" spans="1:33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</row>
    <row r="483" spans="1:3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</row>
    <row r="484" spans="1:33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</row>
    <row r="485" spans="1:33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</row>
    <row r="486" spans="1:33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</row>
    <row r="487" spans="1:33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</row>
    <row r="488" spans="1:33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</row>
    <row r="489" spans="1:33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</row>
    <row r="490" spans="1:33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</row>
    <row r="491" spans="1:33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</row>
    <row r="492" spans="1:33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</row>
    <row r="493" spans="1:3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</row>
    <row r="494" spans="1:33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</row>
    <row r="495" spans="1:33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</row>
    <row r="496" spans="1:33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</row>
    <row r="497" spans="1:33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</row>
    <row r="498" spans="1:33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</row>
    <row r="499" spans="1:33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</row>
    <row r="500" spans="1:33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</row>
    <row r="501" spans="1:33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</row>
    <row r="502" spans="1:33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</row>
    <row r="503" spans="1:3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</row>
    <row r="504" spans="1:33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</row>
    <row r="505" spans="1:33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</row>
    <row r="506" spans="1:33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</row>
    <row r="507" spans="1:33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</row>
    <row r="508" spans="1:33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</row>
    <row r="509" spans="1:33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</row>
    <row r="510" spans="1:33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</row>
    <row r="511" spans="1:33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</row>
    <row r="512" spans="1:33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</row>
    <row r="513" spans="1:3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</row>
    <row r="514" spans="1:33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</row>
    <row r="515" spans="1:33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</row>
    <row r="516" spans="1:33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</row>
    <row r="517" spans="1:33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</row>
    <row r="518" spans="1:33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</row>
    <row r="519" spans="1:33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</row>
    <row r="520" spans="1:33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</row>
    <row r="521" spans="1:33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</row>
    <row r="522" spans="1:33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</row>
    <row r="523" spans="1:3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</row>
    <row r="524" spans="1:33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</row>
    <row r="525" spans="1:33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</row>
    <row r="526" spans="1:33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</row>
    <row r="527" spans="1:33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</row>
    <row r="528" spans="1:33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</row>
    <row r="529" spans="1:33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</row>
    <row r="530" spans="1:33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</row>
    <row r="531" spans="1:33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</row>
    <row r="532" spans="1:33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</row>
    <row r="533" spans="1: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</row>
    <row r="534" spans="1:33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</row>
    <row r="535" spans="1:33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</row>
    <row r="536" spans="1:33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</row>
    <row r="537" spans="1:33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</row>
    <row r="538" spans="1:33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</row>
    <row r="539" spans="1:33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</row>
    <row r="540" spans="1:33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</row>
    <row r="541" spans="1:33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</row>
    <row r="542" spans="1:33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</row>
    <row r="543" spans="1:3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</row>
    <row r="544" spans="1:33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</row>
    <row r="545" spans="1:33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</row>
    <row r="546" spans="1:33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</row>
    <row r="547" spans="1:33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</row>
    <row r="548" spans="1:33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</row>
    <row r="549" spans="1:33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</row>
    <row r="550" spans="1:33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</row>
    <row r="551" spans="1:33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</row>
    <row r="552" spans="1:33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</row>
    <row r="553" spans="1:3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</row>
    <row r="554" spans="1:33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</row>
    <row r="555" spans="1:33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</row>
    <row r="556" spans="1:33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</row>
    <row r="557" spans="1:33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</row>
    <row r="558" spans="1:33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</row>
    <row r="559" spans="1:33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</row>
    <row r="560" spans="1:33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</row>
    <row r="561" spans="1:33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</row>
    <row r="562" spans="1:33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</row>
    <row r="563" spans="1:3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</row>
    <row r="564" spans="1:33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</row>
    <row r="565" spans="1:33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</row>
    <row r="566" spans="1:33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</row>
    <row r="567" spans="1:33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</row>
    <row r="568" spans="1:33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</row>
    <row r="569" spans="1:33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</row>
    <row r="570" spans="1:33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</row>
    <row r="571" spans="1:33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</row>
    <row r="572" spans="1:33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</row>
    <row r="573" spans="1:3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</row>
    <row r="574" spans="1:33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</row>
    <row r="575" spans="1:33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</row>
    <row r="576" spans="1:33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</row>
    <row r="577" spans="1:33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</row>
    <row r="578" spans="1:33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</row>
    <row r="579" spans="1:33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</row>
    <row r="580" spans="1:33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</row>
    <row r="581" spans="1:33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</row>
    <row r="582" spans="1:33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</row>
    <row r="583" spans="1:3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</row>
    <row r="584" spans="1:33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</row>
    <row r="585" spans="1:33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</row>
    <row r="586" spans="1:33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</row>
    <row r="587" spans="1:33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</row>
    <row r="588" spans="1:33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</row>
    <row r="589" spans="1:33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</row>
    <row r="590" spans="1:33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</row>
    <row r="591" spans="1:33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</row>
    <row r="592" spans="1:33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</row>
    <row r="593" spans="1:3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</row>
    <row r="594" spans="1:33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</row>
    <row r="595" spans="1:33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</row>
    <row r="596" spans="1:33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</row>
    <row r="597" spans="1:33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</row>
    <row r="598" spans="1:33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</row>
    <row r="599" spans="1:33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</row>
    <row r="600" spans="1:33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</row>
    <row r="601" spans="1:33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</row>
    <row r="602" spans="1:33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</row>
    <row r="603" spans="1:3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</row>
    <row r="604" spans="1:33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</row>
    <row r="605" spans="1:33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</row>
    <row r="606" spans="1:33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</row>
    <row r="607" spans="1:33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</row>
    <row r="608" spans="1:33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</row>
    <row r="609" spans="1:33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</row>
    <row r="610" spans="1:33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</row>
    <row r="611" spans="1:33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</row>
    <row r="612" spans="1:33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</row>
    <row r="613" spans="1:3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</row>
    <row r="614" spans="1:33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</row>
    <row r="615" spans="1:33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</row>
    <row r="616" spans="1:33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</row>
    <row r="617" spans="1:33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</row>
    <row r="618" spans="1:33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</row>
    <row r="619" spans="1:33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</row>
    <row r="620" spans="1:33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</row>
    <row r="621" spans="1:33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</row>
    <row r="622" spans="1:33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</row>
    <row r="623" spans="1:3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</row>
    <row r="624" spans="1:33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</row>
    <row r="625" spans="1:33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</row>
    <row r="626" spans="1:33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</row>
    <row r="627" spans="1:33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</row>
    <row r="628" spans="1:33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</row>
    <row r="629" spans="1:33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</row>
    <row r="630" spans="1:33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</row>
    <row r="631" spans="1:33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</row>
    <row r="632" spans="1:33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</row>
    <row r="633" spans="1: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</row>
    <row r="634" spans="1:33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</row>
    <row r="635" spans="1:33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</row>
    <row r="636" spans="1:33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</row>
    <row r="637" spans="1:33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</row>
    <row r="638" spans="1:33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</row>
    <row r="639" spans="1:33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</row>
    <row r="640" spans="1:33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</row>
    <row r="641" spans="1:33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</row>
    <row r="642" spans="1:33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</row>
    <row r="643" spans="1:3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</row>
    <row r="644" spans="1:33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</row>
    <row r="645" spans="1:33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</row>
    <row r="646" spans="1:33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</row>
    <row r="647" spans="1:33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</row>
    <row r="648" spans="1:33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</row>
    <row r="649" spans="1:33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</row>
    <row r="650" spans="1:33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</row>
    <row r="651" spans="1:33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</row>
    <row r="652" spans="1:33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</row>
    <row r="653" spans="1:3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</row>
    <row r="654" spans="1:33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</row>
    <row r="655" spans="1:33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</row>
    <row r="656" spans="1:33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</row>
    <row r="657" spans="1:33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</row>
    <row r="658" spans="1:33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</row>
    <row r="659" spans="1:33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</row>
    <row r="660" spans="1:33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</row>
    <row r="661" spans="1:33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</row>
    <row r="662" spans="1:33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</row>
    <row r="663" spans="1:3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</row>
    <row r="664" spans="1:33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</row>
    <row r="665" spans="1:33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</row>
    <row r="666" spans="1:33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</row>
    <row r="667" spans="1:33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</row>
    <row r="668" spans="1:33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</row>
    <row r="669" spans="1:33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</row>
    <row r="670" spans="1:33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</row>
    <row r="671" spans="1:33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</row>
    <row r="672" spans="1:33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</row>
    <row r="673" spans="1:3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</row>
    <row r="674" spans="1:33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</row>
    <row r="675" spans="1:33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</row>
    <row r="676" spans="1:33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</row>
    <row r="677" spans="1:33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</row>
    <row r="678" spans="1:33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</row>
    <row r="679" spans="1:33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</row>
    <row r="680" spans="1:33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</row>
    <row r="681" spans="1:33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</row>
    <row r="682" spans="1:33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</row>
    <row r="683" spans="1:3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</row>
    <row r="684" spans="1:33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</row>
    <row r="685" spans="1:33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</row>
    <row r="686" spans="1:33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</row>
    <row r="687" spans="1:33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</row>
    <row r="688" spans="1:33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</row>
    <row r="689" spans="1:33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</row>
    <row r="690" spans="1:33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</row>
    <row r="691" spans="1:33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</row>
    <row r="692" spans="1:33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</row>
    <row r="693" spans="1:3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</row>
    <row r="694" spans="1:33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</row>
    <row r="695" spans="1:33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</row>
    <row r="696" spans="1:33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</row>
    <row r="697" spans="1:33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</row>
    <row r="698" spans="1:33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</row>
    <row r="699" spans="1:33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</row>
    <row r="700" spans="1:33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</row>
    <row r="701" spans="1:33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</row>
    <row r="702" spans="1:33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</row>
    <row r="703" spans="1:3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</row>
    <row r="704" spans="1:33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</row>
    <row r="705" spans="1:33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</row>
    <row r="706" spans="1:33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</row>
    <row r="707" spans="1:33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</row>
    <row r="708" spans="1:33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</row>
    <row r="709" spans="1:33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</row>
    <row r="710" spans="1:33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</row>
    <row r="711" spans="1:33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</row>
    <row r="712" spans="1:33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</row>
    <row r="713" spans="1:3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</row>
    <row r="714" spans="1:33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</row>
    <row r="715" spans="1:33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</row>
    <row r="716" spans="1:33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</row>
    <row r="717" spans="1:33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</row>
    <row r="718" spans="1:33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</row>
    <row r="719" spans="1:33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</row>
    <row r="720" spans="1:33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</row>
    <row r="721" spans="1:33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</row>
    <row r="722" spans="1:33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</row>
    <row r="723" spans="1:3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</row>
    <row r="724" spans="1:33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</row>
    <row r="725" spans="1:33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</row>
    <row r="726" spans="1:33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</row>
    <row r="727" spans="1:33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</row>
    <row r="728" spans="1:33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</row>
    <row r="729" spans="1:33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</row>
    <row r="730" spans="1:33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</row>
    <row r="731" spans="1:33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</row>
    <row r="732" spans="1:33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</row>
    <row r="733" spans="1: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</row>
    <row r="734" spans="1:33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</row>
    <row r="735" spans="1:33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</row>
    <row r="736" spans="1:33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</row>
    <row r="737" spans="1:33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</row>
    <row r="738" spans="1:33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</row>
    <row r="739" spans="1:33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</row>
    <row r="740" spans="1:33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</row>
    <row r="741" spans="1:33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</row>
    <row r="742" spans="1:33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</row>
    <row r="743" spans="1:3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</row>
    <row r="744" spans="1:33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</row>
    <row r="745" spans="1:33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</row>
    <row r="746" spans="1:33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</row>
    <row r="747" spans="1:33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</row>
    <row r="748" spans="1:33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</row>
    <row r="749" spans="1:33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</row>
    <row r="750" spans="1:33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</row>
    <row r="751" spans="1:33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</row>
    <row r="752" spans="1:33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</row>
    <row r="753" spans="1:3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</row>
    <row r="754" spans="1:33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</row>
    <row r="755" spans="1:33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</row>
    <row r="756" spans="1:33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</row>
    <row r="757" spans="1:33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</row>
    <row r="758" spans="1:33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</row>
    <row r="759" spans="1:33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</row>
    <row r="760" spans="1:33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</row>
    <row r="761" spans="1:33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</row>
    <row r="762" spans="1:33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</row>
    <row r="763" spans="1:3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</row>
    <row r="764" spans="1:33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</row>
    <row r="765" spans="1:33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</row>
    <row r="766" spans="1:33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</row>
    <row r="767" spans="1:33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</row>
    <row r="768" spans="1:33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</row>
    <row r="769" spans="1:33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</row>
    <row r="770" spans="1:33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</row>
    <row r="771" spans="1:33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</row>
    <row r="772" spans="1:33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</row>
    <row r="773" spans="1:3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</row>
    <row r="774" spans="1:33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</row>
    <row r="775" spans="1:33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</row>
    <row r="776" spans="1:33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</row>
    <row r="777" spans="1:33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</row>
    <row r="778" spans="1:33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</row>
    <row r="779" spans="1:33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</row>
    <row r="780" spans="1:33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</row>
    <row r="781" spans="1:33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</row>
    <row r="782" spans="1:33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</row>
    <row r="783" spans="1:3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</row>
    <row r="784" spans="1:33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</row>
    <row r="785" spans="1:33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</row>
    <row r="786" spans="1:33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</row>
    <row r="787" spans="1:33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</row>
    <row r="788" spans="1:33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</row>
    <row r="789" spans="1:33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</row>
    <row r="790" spans="1:33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</row>
    <row r="791" spans="1:33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</row>
    <row r="792" spans="1:33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</row>
    <row r="793" spans="1:3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</row>
    <row r="794" spans="1:33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</row>
    <row r="795" spans="1:33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</row>
    <row r="796" spans="1:33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</row>
    <row r="797" spans="1:33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</row>
    <row r="798" spans="1:33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</row>
    <row r="799" spans="1:33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</row>
    <row r="800" spans="1:33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</row>
    <row r="801" spans="1:33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</row>
    <row r="802" spans="1:33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</row>
    <row r="803" spans="1:3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</row>
    <row r="804" spans="1:33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</row>
    <row r="805" spans="1:33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</row>
    <row r="806" spans="1:33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</row>
    <row r="807" spans="1:33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</row>
    <row r="808" spans="1:33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</row>
    <row r="809" spans="1:33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</row>
    <row r="810" spans="1:33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</row>
    <row r="811" spans="1:33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</row>
    <row r="812" spans="1:33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</row>
    <row r="813" spans="1:3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</row>
    <row r="814" spans="1:33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</row>
    <row r="815" spans="1:33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</row>
    <row r="816" spans="1:33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</row>
    <row r="817" spans="1:33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</row>
    <row r="818" spans="1:33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</row>
    <row r="819" spans="1:33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</row>
    <row r="820" spans="1:33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</row>
    <row r="821" spans="1:33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</row>
    <row r="822" spans="1:33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</row>
    <row r="823" spans="1:3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</row>
    <row r="824" spans="1:33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</row>
    <row r="825" spans="1:33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</row>
    <row r="826" spans="1:33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</row>
    <row r="827" spans="1:33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</row>
    <row r="828" spans="1:33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</row>
    <row r="829" spans="1:33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</row>
    <row r="830" spans="1:33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</row>
    <row r="831" spans="1:33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</row>
    <row r="832" spans="1:33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</row>
    <row r="833" spans="1: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</row>
    <row r="834" spans="1:33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</row>
    <row r="835" spans="1:33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</row>
    <row r="836" spans="1:33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</row>
    <row r="837" spans="1:33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</row>
    <row r="838" spans="1:33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</row>
    <row r="839" spans="1:33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</row>
    <row r="840" spans="1:33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</row>
    <row r="841" spans="1:33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</row>
    <row r="842" spans="1:33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</row>
    <row r="843" spans="1:3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</row>
    <row r="844" spans="1:33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</row>
    <row r="845" spans="1:33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</row>
    <row r="846" spans="1:33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</row>
    <row r="847" spans="1:33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</row>
    <row r="848" spans="1:33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</row>
    <row r="849" spans="1:33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</row>
    <row r="850" spans="1:33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</row>
    <row r="851" spans="1:33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</row>
    <row r="852" spans="1:33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</row>
    <row r="853" spans="1:3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</row>
    <row r="854" spans="1:33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</row>
    <row r="855" spans="1:33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</row>
    <row r="856" spans="1:33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</row>
    <row r="857" spans="1:33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</row>
    <row r="858" spans="1:33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</row>
    <row r="859" spans="1:33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</row>
    <row r="860" spans="1:33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</row>
    <row r="861" spans="1:33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</row>
    <row r="862" spans="1:33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</row>
    <row r="863" spans="1:3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</row>
    <row r="864" spans="1:33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</row>
    <row r="865" spans="1:33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</row>
    <row r="866" spans="1:33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</row>
    <row r="867" spans="1:33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</row>
    <row r="868" spans="1:33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</row>
    <row r="869" spans="1:33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</row>
    <row r="870" spans="1:33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</row>
    <row r="871" spans="1:33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</row>
    <row r="872" spans="1:33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</row>
    <row r="873" spans="1:3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</row>
    <row r="874" spans="1:33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</row>
    <row r="875" spans="1:33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</row>
    <row r="876" spans="1:33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</row>
    <row r="877" spans="1:33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</row>
    <row r="878" spans="1:33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</row>
    <row r="879" spans="1:33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</row>
    <row r="880" spans="1:33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</row>
    <row r="881" spans="1:33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</row>
    <row r="882" spans="1:33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</row>
    <row r="883" spans="1:3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</row>
    <row r="884" spans="1:33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</row>
    <row r="885" spans="1:33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</row>
    <row r="886" spans="1:33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</row>
    <row r="887" spans="1:33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</row>
    <row r="888" spans="1:33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</row>
    <row r="889" spans="1:33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</row>
    <row r="890" spans="1:33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</row>
    <row r="891" spans="1:33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</row>
    <row r="892" spans="1:33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</row>
    <row r="893" spans="1:3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</row>
    <row r="894" spans="1:33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</row>
    <row r="895" spans="1:33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</row>
    <row r="896" spans="1:33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</row>
    <row r="897" spans="1:33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</row>
    <row r="898" spans="1:33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</row>
    <row r="899" spans="1:33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</row>
    <row r="900" spans="1:33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</row>
    <row r="901" spans="1:33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</row>
    <row r="902" spans="1:33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</row>
    <row r="903" spans="1:3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</row>
    <row r="904" spans="1:33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</row>
    <row r="905" spans="1:33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</row>
    <row r="906" spans="1:33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</row>
    <row r="907" spans="1:33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</row>
    <row r="908" spans="1:33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</row>
    <row r="909" spans="1:33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</row>
    <row r="910" spans="1:33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</row>
    <row r="911" spans="1:33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</row>
    <row r="912" spans="1:33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</row>
    <row r="913" spans="1:3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</row>
    <row r="914" spans="1:33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</row>
    <row r="915" spans="1:33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</row>
    <row r="916" spans="1:33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</row>
    <row r="917" spans="1:33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</row>
    <row r="918" spans="1:33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</row>
    <row r="919" spans="1:33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</row>
    <row r="920" spans="1:33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</row>
    <row r="921" spans="1:33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</row>
    <row r="922" spans="1:33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</row>
    <row r="923" spans="1:3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</row>
    <row r="924" spans="1:33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</row>
    <row r="925" spans="1:33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</row>
    <row r="926" spans="1:33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</row>
    <row r="927" spans="1:33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</row>
    <row r="928" spans="1:33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</row>
    <row r="929" spans="1:33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</row>
    <row r="930" spans="1:33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</row>
    <row r="931" spans="1:33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</row>
    <row r="932" spans="1:33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</row>
    <row r="933" spans="1: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</row>
    <row r="934" spans="1:33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</row>
    <row r="935" spans="1:33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</row>
    <row r="936" spans="1:33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</row>
    <row r="937" spans="1:33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</row>
    <row r="938" spans="1:33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</row>
    <row r="939" spans="1:33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</row>
    <row r="940" spans="1:33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</row>
    <row r="941" spans="1:33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</row>
    <row r="942" spans="1:33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</row>
    <row r="943" spans="1:3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</row>
    <row r="944" spans="1:33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</row>
    <row r="945" spans="1:33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</row>
    <row r="946" spans="1:33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</row>
    <row r="947" spans="1:33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</row>
    <row r="948" spans="1:33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</row>
    <row r="949" spans="1:33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</row>
    <row r="950" spans="1:33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</row>
    <row r="951" spans="1:33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</row>
    <row r="952" spans="1:33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</row>
    <row r="953" spans="1:3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</row>
    <row r="954" spans="1:33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</row>
    <row r="955" spans="1:33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</row>
    <row r="956" spans="1:33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</row>
    <row r="957" spans="1:33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</row>
    <row r="958" spans="1:33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</row>
    <row r="959" spans="1:33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</row>
    <row r="960" spans="1:33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</row>
    <row r="961" spans="1:33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</row>
    <row r="962" spans="1:33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</row>
    <row r="963" spans="1:3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</row>
    <row r="964" spans="1:33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</row>
    <row r="965" spans="1:33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</row>
    <row r="966" spans="1:33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</row>
    <row r="967" spans="1:33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</row>
    <row r="968" spans="1:33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</row>
    <row r="969" spans="1:33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</row>
    <row r="970" spans="1:33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</row>
    <row r="971" spans="1:33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</row>
    <row r="972" spans="1:33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</row>
    <row r="973" spans="1:3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</row>
    <row r="974" spans="1:33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</row>
    <row r="975" spans="1:33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</row>
    <row r="976" spans="1:33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</row>
    <row r="977" spans="1:33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</row>
    <row r="978" spans="1:33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</row>
    <row r="979" spans="1:33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</row>
    <row r="980" spans="1:33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</row>
    <row r="981" spans="1:33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</row>
    <row r="982" spans="1:33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</row>
    <row r="983" spans="1:3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</row>
    <row r="984" spans="1:33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</row>
    <row r="985" spans="1:33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</row>
    <row r="986" spans="1:33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</row>
    <row r="987" spans="1:33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</row>
    <row r="988" spans="1:33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</row>
    <row r="989" spans="1:33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</row>
    <row r="990" spans="1:33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</row>
    <row r="991" spans="1:33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</row>
    <row r="992" spans="1:33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</row>
    <row r="993" spans="1:3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</row>
    <row r="994" spans="1:33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</row>
    <row r="995" spans="1:33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</row>
    <row r="996" spans="1:33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</row>
    <row r="997" spans="1:33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</row>
    <row r="998" spans="1:33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</row>
    <row r="999" spans="1:33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</row>
    <row r="1000" spans="1:33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</row>
    <row r="1001" spans="1:33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</row>
    <row r="1002" spans="1:33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</row>
    <row r="1003" spans="1:33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</row>
    <row r="1004" spans="1:33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</row>
    <row r="1005" spans="1:33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</row>
    <row r="1006" spans="1:33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</row>
    <row r="1007" spans="1:33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</row>
    <row r="1008" spans="1:33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</row>
    <row r="1009" spans="1:33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</row>
    <row r="1010" spans="1:33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</row>
    <row r="1011" spans="1:33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</row>
    <row r="1012" spans="1:33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  <c r="AF1012" s="21"/>
      <c r="AG1012" s="21"/>
    </row>
    <row r="1013" spans="1:33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  <c r="AF1013" s="21"/>
      <c r="AG1013" s="21"/>
    </row>
    <row r="1014" spans="1:33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  <c r="AG1014" s="21"/>
    </row>
    <row r="1015" spans="1:33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  <c r="AE1015" s="21"/>
      <c r="AF1015" s="21"/>
      <c r="AG1015" s="21"/>
    </row>
    <row r="1016" spans="1:33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  <c r="AE1016" s="21"/>
      <c r="AF1016" s="21"/>
      <c r="AG1016" s="21"/>
    </row>
    <row r="1017" spans="1:33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1"/>
      <c r="N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  <c r="AE1017" s="21"/>
      <c r="AF1017" s="21"/>
      <c r="AG1017" s="21"/>
    </row>
    <row r="1018" spans="1:33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1"/>
      <c r="N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  <c r="AE1018" s="21"/>
      <c r="AF1018" s="21"/>
      <c r="AG1018" s="21"/>
    </row>
    <row r="1019" spans="1:33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1"/>
      <c r="N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21"/>
      <c r="AG1019" s="21"/>
    </row>
    <row r="1020" spans="1:33">
      <c r="A1020" s="21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1"/>
      <c r="N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  <c r="AE1020" s="21"/>
      <c r="AF1020" s="21"/>
      <c r="AG1020" s="21"/>
    </row>
    <row r="1021" spans="1:33">
      <c r="A1021" s="21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1"/>
      <c r="N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  <c r="AE1021" s="21"/>
      <c r="AF1021" s="21"/>
      <c r="AG1021" s="21"/>
    </row>
    <row r="1022" spans="1:33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1"/>
      <c r="N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  <c r="AE1022" s="21"/>
      <c r="AF1022" s="21"/>
      <c r="AG1022" s="21"/>
    </row>
    <row r="1023" spans="1:33">
      <c r="A1023" s="21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1"/>
      <c r="N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  <c r="AE1023" s="21"/>
      <c r="AF1023" s="21"/>
      <c r="AG1023" s="21"/>
    </row>
    <row r="1024" spans="1:33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1"/>
      <c r="N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  <c r="AE1024" s="21"/>
      <c r="AF1024" s="21"/>
      <c r="AG1024" s="21"/>
    </row>
    <row r="1025" spans="1:33">
      <c r="A1025" s="21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1"/>
      <c r="N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  <c r="AE1025" s="21"/>
      <c r="AF1025" s="21"/>
      <c r="AG1025" s="21"/>
    </row>
    <row r="1026" spans="1:33">
      <c r="A1026" s="21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1"/>
      <c r="N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  <c r="AE1026" s="21"/>
      <c r="AF1026" s="21"/>
      <c r="AG1026" s="21"/>
    </row>
    <row r="1027" spans="1:33">
      <c r="A1027" s="21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1"/>
      <c r="N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  <c r="AE1027" s="21"/>
      <c r="AF1027" s="21"/>
      <c r="AG1027" s="21"/>
    </row>
    <row r="1028" spans="1:33">
      <c r="A1028" s="21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1"/>
      <c r="N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  <c r="AE1028" s="21"/>
      <c r="AF1028" s="21"/>
      <c r="AG1028" s="21"/>
    </row>
    <row r="1029" spans="1:33">
      <c r="A1029" s="21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1"/>
      <c r="N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  <c r="AE1029" s="21"/>
      <c r="AF1029" s="21"/>
      <c r="AG1029" s="21"/>
    </row>
    <row r="1030" spans="1:33">
      <c r="A1030" s="21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1"/>
      <c r="N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21"/>
      <c r="AG1030" s="21"/>
    </row>
    <row r="1031" spans="1:33">
      <c r="A1031" s="21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1"/>
      <c r="N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  <c r="AE1031" s="21"/>
      <c r="AF1031" s="21"/>
      <c r="AG1031" s="21"/>
    </row>
    <row r="1032" spans="1:33">
      <c r="A1032" s="21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1"/>
      <c r="N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  <c r="AE1032" s="21"/>
      <c r="AF1032" s="21"/>
      <c r="AG1032" s="21"/>
    </row>
    <row r="1033" spans="1:33">
      <c r="A1033" s="21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1"/>
      <c r="N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  <c r="AE1033" s="21"/>
      <c r="AF1033" s="21"/>
      <c r="AG1033" s="21"/>
    </row>
    <row r="1034" spans="1:33">
      <c r="A1034" s="21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1"/>
      <c r="N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  <c r="AE1034" s="21"/>
      <c r="AF1034" s="21"/>
      <c r="AG1034" s="21"/>
    </row>
    <row r="1035" spans="1:33">
      <c r="A1035" s="21"/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21"/>
      <c r="N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21"/>
      <c r="AG1035" s="21"/>
    </row>
    <row r="1036" spans="1:33">
      <c r="A1036" s="21"/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21"/>
      <c r="N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  <c r="AE1036" s="21"/>
      <c r="AF1036" s="21"/>
      <c r="AG1036" s="21"/>
    </row>
    <row r="1037" spans="1:33">
      <c r="A1037" s="21"/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21"/>
      <c r="N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  <c r="AE1037" s="21"/>
      <c r="AF1037" s="21"/>
      <c r="AG1037" s="21"/>
    </row>
    <row r="1038" spans="1:33">
      <c r="A1038" s="21"/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21"/>
      <c r="N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  <c r="AE1038" s="21"/>
      <c r="AF1038" s="21"/>
      <c r="AG1038" s="21"/>
    </row>
    <row r="1039" spans="1:33">
      <c r="A1039" s="21"/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21"/>
      <c r="N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  <c r="AE1039" s="21"/>
      <c r="AF1039" s="21"/>
      <c r="AG1039" s="21"/>
    </row>
    <row r="1040" spans="1:33">
      <c r="A1040" s="21"/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21"/>
      <c r="N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  <c r="AE1040" s="21"/>
      <c r="AF1040" s="21"/>
      <c r="AG1040" s="21"/>
    </row>
    <row r="1041" spans="1:33">
      <c r="A1041" s="21"/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  <c r="L1041" s="21"/>
      <c r="M1041" s="21"/>
      <c r="N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21"/>
      <c r="AG1041" s="21"/>
    </row>
    <row r="1042" spans="1:33">
      <c r="A1042" s="21"/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  <c r="L1042" s="21"/>
      <c r="M1042" s="21"/>
      <c r="N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  <c r="AE1042" s="21"/>
      <c r="AF1042" s="21"/>
      <c r="AG1042" s="21"/>
    </row>
    <row r="1043" spans="1:33">
      <c r="A1043" s="21"/>
      <c r="B1043" s="21"/>
      <c r="C1043" s="21"/>
      <c r="D1043" s="21"/>
      <c r="E1043" s="21"/>
      <c r="F1043" s="21"/>
      <c r="G1043" s="21"/>
      <c r="H1043" s="21"/>
      <c r="I1043" s="21"/>
      <c r="J1043" s="21"/>
      <c r="K1043" s="21"/>
      <c r="L1043" s="21"/>
      <c r="M1043" s="21"/>
      <c r="N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  <c r="AE1043" s="21"/>
      <c r="AF1043" s="21"/>
      <c r="AG1043" s="21"/>
    </row>
    <row r="1044" spans="1:33">
      <c r="A1044" s="21"/>
      <c r="B1044" s="21"/>
      <c r="C1044" s="21"/>
      <c r="D1044" s="21"/>
      <c r="E1044" s="21"/>
      <c r="F1044" s="21"/>
      <c r="G1044" s="21"/>
      <c r="H1044" s="21"/>
      <c r="I1044" s="21"/>
      <c r="J1044" s="21"/>
      <c r="K1044" s="21"/>
      <c r="L1044" s="21"/>
      <c r="M1044" s="21"/>
      <c r="N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  <c r="AE1044" s="21"/>
      <c r="AF1044" s="21"/>
      <c r="AG1044" s="21"/>
    </row>
    <row r="1045" spans="1:33">
      <c r="A1045" s="21"/>
      <c r="B1045" s="21"/>
      <c r="C1045" s="21"/>
      <c r="D1045" s="21"/>
      <c r="E1045" s="21"/>
      <c r="F1045" s="21"/>
      <c r="G1045" s="21"/>
      <c r="H1045" s="21"/>
      <c r="I1045" s="21"/>
      <c r="J1045" s="21"/>
      <c r="K1045" s="21"/>
      <c r="L1045" s="21"/>
      <c r="M1045" s="21"/>
      <c r="N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  <c r="AE1045" s="21"/>
      <c r="AF1045" s="21"/>
      <c r="AG1045" s="21"/>
    </row>
    <row r="1046" spans="1:33">
      <c r="A1046" s="21"/>
      <c r="B1046" s="21"/>
      <c r="C1046" s="21"/>
      <c r="D1046" s="21"/>
      <c r="E1046" s="21"/>
      <c r="F1046" s="21"/>
      <c r="G1046" s="21"/>
      <c r="H1046" s="21"/>
      <c r="I1046" s="21"/>
      <c r="J1046" s="21"/>
      <c r="K1046" s="21"/>
      <c r="L1046" s="21"/>
      <c r="M1046" s="21"/>
      <c r="N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  <c r="AE1046" s="21"/>
      <c r="AF1046" s="21"/>
      <c r="AG1046" s="21"/>
    </row>
    <row r="1047" spans="1:33">
      <c r="A1047" s="21"/>
      <c r="B1047" s="21"/>
      <c r="C1047" s="21"/>
      <c r="D1047" s="21"/>
      <c r="E1047" s="21"/>
      <c r="F1047" s="21"/>
      <c r="G1047" s="21"/>
      <c r="H1047" s="21"/>
      <c r="I1047" s="21"/>
      <c r="J1047" s="21"/>
      <c r="K1047" s="21"/>
      <c r="L1047" s="21"/>
      <c r="M1047" s="21"/>
      <c r="N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  <c r="AE1047" s="21"/>
      <c r="AF1047" s="21"/>
      <c r="AG1047" s="21"/>
    </row>
    <row r="1048" spans="1:33">
      <c r="A1048" s="21"/>
      <c r="B1048" s="21"/>
      <c r="C1048" s="21"/>
      <c r="D1048" s="21"/>
      <c r="E1048" s="21"/>
      <c r="F1048" s="21"/>
      <c r="G1048" s="21"/>
      <c r="H1048" s="21"/>
      <c r="I1048" s="21"/>
      <c r="J1048" s="21"/>
      <c r="K1048" s="21"/>
      <c r="L1048" s="21"/>
      <c r="M1048" s="21"/>
      <c r="N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  <c r="AE1048" s="21"/>
      <c r="AF1048" s="21"/>
      <c r="AG1048" s="21"/>
    </row>
    <row r="1049" spans="1:33">
      <c r="A1049" s="21"/>
      <c r="B1049" s="21"/>
      <c r="C1049" s="21"/>
      <c r="D1049" s="21"/>
      <c r="E1049" s="21"/>
      <c r="F1049" s="21"/>
      <c r="G1049" s="21"/>
      <c r="H1049" s="21"/>
      <c r="I1049" s="21"/>
      <c r="J1049" s="21"/>
      <c r="K1049" s="21"/>
      <c r="L1049" s="21"/>
      <c r="M1049" s="21"/>
      <c r="N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  <c r="AE1049" s="21"/>
      <c r="AF1049" s="21"/>
      <c r="AG1049" s="21"/>
    </row>
    <row r="1050" spans="1:33">
      <c r="A1050" s="21"/>
      <c r="B1050" s="21"/>
      <c r="C1050" s="21"/>
      <c r="D1050" s="21"/>
      <c r="E1050" s="21"/>
      <c r="F1050" s="21"/>
      <c r="G1050" s="21"/>
      <c r="H1050" s="21"/>
      <c r="I1050" s="21"/>
      <c r="J1050" s="21"/>
      <c r="K1050" s="21"/>
      <c r="L1050" s="21"/>
      <c r="M1050" s="21"/>
      <c r="N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  <c r="AE1050" s="21"/>
      <c r="AF1050" s="21"/>
      <c r="AG1050" s="21"/>
    </row>
    <row r="1051" spans="1:33">
      <c r="A1051" s="21"/>
      <c r="B1051" s="21"/>
      <c r="C1051" s="21"/>
      <c r="D1051" s="21"/>
      <c r="E1051" s="21"/>
      <c r="F1051" s="21"/>
      <c r="G1051" s="21"/>
      <c r="H1051" s="21"/>
      <c r="I1051" s="21"/>
      <c r="J1051" s="21"/>
      <c r="K1051" s="21"/>
      <c r="L1051" s="21"/>
      <c r="M1051" s="21"/>
      <c r="N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21"/>
      <c r="AG1051" s="21"/>
    </row>
    <row r="1052" spans="1:33">
      <c r="A1052" s="21"/>
      <c r="B1052" s="21"/>
      <c r="C1052" s="21"/>
      <c r="D1052" s="21"/>
      <c r="E1052" s="21"/>
      <c r="F1052" s="21"/>
      <c r="G1052" s="21"/>
      <c r="H1052" s="21"/>
      <c r="I1052" s="21"/>
      <c r="J1052" s="21"/>
      <c r="K1052" s="21"/>
      <c r="L1052" s="21"/>
      <c r="M1052" s="21"/>
      <c r="N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  <c r="AE1052" s="21"/>
      <c r="AF1052" s="21"/>
      <c r="AG1052" s="21"/>
    </row>
    <row r="1053" spans="1:33">
      <c r="A1053" s="21"/>
      <c r="B1053" s="21"/>
      <c r="C1053" s="21"/>
      <c r="D1053" s="21"/>
      <c r="E1053" s="21"/>
      <c r="F1053" s="21"/>
      <c r="G1053" s="21"/>
      <c r="H1053" s="21"/>
      <c r="I1053" s="21"/>
      <c r="J1053" s="21"/>
      <c r="K1053" s="21"/>
      <c r="L1053" s="21"/>
      <c r="M1053" s="21"/>
      <c r="N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  <c r="AE1053" s="21"/>
      <c r="AF1053" s="21"/>
      <c r="AG1053" s="21"/>
    </row>
    <row r="1054" spans="1:33">
      <c r="A1054" s="21"/>
      <c r="B1054" s="21"/>
      <c r="C1054" s="21"/>
      <c r="D1054" s="21"/>
      <c r="E1054" s="21"/>
      <c r="F1054" s="21"/>
      <c r="G1054" s="21"/>
      <c r="H1054" s="21"/>
      <c r="I1054" s="21"/>
      <c r="J1054" s="21"/>
      <c r="K1054" s="21"/>
      <c r="L1054" s="21"/>
      <c r="M1054" s="21"/>
      <c r="N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  <c r="AE1054" s="21"/>
      <c r="AF1054" s="21"/>
      <c r="AG1054" s="21"/>
    </row>
    <row r="1055" spans="1:33">
      <c r="A1055" s="21"/>
      <c r="B1055" s="21"/>
      <c r="C1055" s="21"/>
      <c r="D1055" s="21"/>
      <c r="E1055" s="21"/>
      <c r="F1055" s="21"/>
      <c r="G1055" s="21"/>
      <c r="H1055" s="21"/>
      <c r="I1055" s="21"/>
      <c r="J1055" s="21"/>
      <c r="K1055" s="21"/>
      <c r="L1055" s="21"/>
      <c r="M1055" s="21"/>
      <c r="N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  <c r="AE1055" s="21"/>
      <c r="AF1055" s="21"/>
      <c r="AG1055" s="21"/>
    </row>
    <row r="1056" spans="1:33">
      <c r="A1056" s="21"/>
      <c r="B1056" s="21"/>
      <c r="C1056" s="21"/>
      <c r="D1056" s="21"/>
      <c r="E1056" s="21"/>
      <c r="F1056" s="21"/>
      <c r="G1056" s="21"/>
      <c r="H1056" s="21"/>
      <c r="I1056" s="21"/>
      <c r="J1056" s="21"/>
      <c r="K1056" s="21"/>
      <c r="L1056" s="21"/>
      <c r="M1056" s="21"/>
      <c r="N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  <c r="AE1056" s="21"/>
      <c r="AF1056" s="21"/>
      <c r="AG1056" s="21"/>
    </row>
    <row r="1057" spans="1:33">
      <c r="A1057" s="21"/>
      <c r="B1057" s="21"/>
      <c r="C1057" s="21"/>
      <c r="D1057" s="21"/>
      <c r="E1057" s="21"/>
      <c r="F1057" s="21"/>
      <c r="G1057" s="21"/>
      <c r="H1057" s="21"/>
      <c r="I1057" s="21"/>
      <c r="J1057" s="21"/>
      <c r="K1057" s="21"/>
      <c r="L1057" s="21"/>
      <c r="M1057" s="21"/>
      <c r="N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  <c r="AE1057" s="21"/>
      <c r="AF1057" s="21"/>
      <c r="AG1057" s="21"/>
    </row>
    <row r="1058" spans="1:33">
      <c r="A1058" s="21"/>
      <c r="B1058" s="21"/>
      <c r="C1058" s="21"/>
      <c r="D1058" s="21"/>
      <c r="E1058" s="21"/>
      <c r="F1058" s="21"/>
      <c r="G1058" s="21"/>
      <c r="H1058" s="21"/>
      <c r="I1058" s="21"/>
      <c r="J1058" s="21"/>
      <c r="K1058" s="21"/>
      <c r="L1058" s="21"/>
      <c r="M1058" s="21"/>
      <c r="N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21"/>
      <c r="AG1058" s="21"/>
    </row>
    <row r="1059" spans="1:33">
      <c r="A1059" s="21"/>
      <c r="B1059" s="21"/>
      <c r="C1059" s="21"/>
      <c r="D1059" s="21"/>
      <c r="E1059" s="21"/>
      <c r="F1059" s="21"/>
      <c r="G1059" s="21"/>
      <c r="H1059" s="21"/>
      <c r="I1059" s="21"/>
      <c r="J1059" s="21"/>
      <c r="K1059" s="21"/>
      <c r="L1059" s="21"/>
      <c r="M1059" s="21"/>
      <c r="N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21"/>
      <c r="AG1059" s="21"/>
    </row>
    <row r="1060" spans="1:33">
      <c r="A1060" s="21"/>
      <c r="B1060" s="21"/>
      <c r="C1060" s="21"/>
      <c r="D1060" s="21"/>
      <c r="E1060" s="21"/>
      <c r="F1060" s="21"/>
      <c r="G1060" s="21"/>
      <c r="H1060" s="21"/>
      <c r="I1060" s="21"/>
      <c r="J1060" s="21"/>
      <c r="K1060" s="21"/>
      <c r="L1060" s="21"/>
      <c r="M1060" s="21"/>
      <c r="N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21"/>
      <c r="AF1060" s="21"/>
      <c r="AG1060" s="21"/>
    </row>
    <row r="1061" spans="1:33">
      <c r="A1061" s="21"/>
      <c r="B1061" s="21"/>
      <c r="C1061" s="21"/>
      <c r="D1061" s="21"/>
      <c r="E1061" s="21"/>
      <c r="F1061" s="21"/>
      <c r="G1061" s="21"/>
      <c r="H1061" s="21"/>
      <c r="I1061" s="21"/>
      <c r="J1061" s="21"/>
      <c r="K1061" s="21"/>
      <c r="L1061" s="21"/>
      <c r="M1061" s="21"/>
      <c r="N1061" s="21"/>
      <c r="P1061" s="21"/>
      <c r="Q1061" s="21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21"/>
      <c r="AF1061" s="21"/>
      <c r="AG1061" s="21"/>
    </row>
    <row r="1062" spans="1:33">
      <c r="A1062" s="21"/>
      <c r="B1062" s="21"/>
      <c r="C1062" s="21"/>
      <c r="D1062" s="21"/>
      <c r="E1062" s="21"/>
      <c r="F1062" s="21"/>
      <c r="G1062" s="21"/>
      <c r="H1062" s="21"/>
      <c r="I1062" s="21"/>
      <c r="J1062" s="21"/>
      <c r="K1062" s="21"/>
      <c r="L1062" s="21"/>
      <c r="M1062" s="21"/>
      <c r="N1062" s="21"/>
      <c r="P1062" s="21"/>
      <c r="Q1062" s="21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21"/>
      <c r="AF1062" s="21"/>
      <c r="AG1062" s="21"/>
    </row>
    <row r="1063" spans="1:33">
      <c r="A1063" s="21"/>
      <c r="B1063" s="21"/>
      <c r="C1063" s="21"/>
      <c r="D1063" s="21"/>
      <c r="E1063" s="21"/>
      <c r="F1063" s="21"/>
      <c r="G1063" s="21"/>
      <c r="H1063" s="21"/>
      <c r="I1063" s="21"/>
      <c r="J1063" s="21"/>
      <c r="K1063" s="21"/>
      <c r="L1063" s="21"/>
      <c r="M1063" s="21"/>
      <c r="N1063" s="21"/>
      <c r="P1063" s="21"/>
      <c r="Q1063" s="21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21"/>
      <c r="AF1063" s="21"/>
      <c r="AG1063" s="21"/>
    </row>
    <row r="1064" spans="1:33">
      <c r="A1064" s="21"/>
      <c r="B1064" s="21"/>
      <c r="C1064" s="21"/>
      <c r="D1064" s="21"/>
      <c r="E1064" s="21"/>
      <c r="F1064" s="21"/>
      <c r="G1064" s="21"/>
      <c r="H1064" s="21"/>
      <c r="I1064" s="21"/>
      <c r="J1064" s="21"/>
      <c r="K1064" s="21"/>
      <c r="L1064" s="21"/>
      <c r="M1064" s="21"/>
      <c r="N1064" s="21"/>
      <c r="P1064" s="21"/>
      <c r="Q1064" s="21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21"/>
      <c r="AF1064" s="21"/>
      <c r="AG1064" s="21"/>
    </row>
    <row r="1065" spans="1:33">
      <c r="A1065" s="21"/>
      <c r="B1065" s="21"/>
      <c r="C1065" s="21"/>
      <c r="D1065" s="21"/>
      <c r="E1065" s="21"/>
      <c r="F1065" s="21"/>
      <c r="G1065" s="21"/>
      <c r="H1065" s="21"/>
      <c r="I1065" s="21"/>
      <c r="J1065" s="21"/>
      <c r="K1065" s="21"/>
      <c r="L1065" s="21"/>
      <c r="M1065" s="21"/>
      <c r="N1065" s="21"/>
      <c r="P1065" s="21"/>
      <c r="Q1065" s="21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21"/>
      <c r="AF1065" s="21"/>
      <c r="AG1065" s="21"/>
    </row>
    <row r="1066" spans="1:33">
      <c r="A1066" s="21"/>
      <c r="B1066" s="21"/>
      <c r="C1066" s="21"/>
      <c r="D1066" s="21"/>
      <c r="E1066" s="21"/>
      <c r="F1066" s="21"/>
      <c r="G1066" s="21"/>
      <c r="H1066" s="21"/>
      <c r="I1066" s="21"/>
      <c r="J1066" s="21"/>
      <c r="K1066" s="21"/>
      <c r="L1066" s="21"/>
      <c r="M1066" s="21"/>
      <c r="N1066" s="21"/>
      <c r="P1066" s="21"/>
      <c r="Q1066" s="21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21"/>
      <c r="AF1066" s="21"/>
      <c r="AG1066" s="21"/>
    </row>
    <row r="1067" spans="1:33">
      <c r="A1067" s="21"/>
      <c r="B1067" s="21"/>
      <c r="C1067" s="21"/>
      <c r="D1067" s="21"/>
      <c r="E1067" s="21"/>
      <c r="F1067" s="21"/>
      <c r="G1067" s="21"/>
      <c r="H1067" s="21"/>
      <c r="I1067" s="21"/>
      <c r="J1067" s="21"/>
      <c r="K1067" s="21"/>
      <c r="L1067" s="21"/>
      <c r="M1067" s="21"/>
      <c r="N1067" s="21"/>
      <c r="P1067" s="21"/>
      <c r="Q1067" s="21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21"/>
      <c r="AF1067" s="21"/>
      <c r="AG1067" s="21"/>
    </row>
    <row r="1068" spans="1:33">
      <c r="A1068" s="21"/>
      <c r="B1068" s="21"/>
      <c r="C1068" s="21"/>
      <c r="D1068" s="21"/>
      <c r="E1068" s="21"/>
      <c r="F1068" s="21"/>
      <c r="G1068" s="21"/>
      <c r="H1068" s="21"/>
      <c r="I1068" s="21"/>
      <c r="J1068" s="21"/>
      <c r="K1068" s="21"/>
      <c r="L1068" s="21"/>
      <c r="M1068" s="21"/>
      <c r="N1068" s="21"/>
      <c r="P1068" s="21"/>
      <c r="Q1068" s="21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21"/>
      <c r="AF1068" s="21"/>
      <c r="AG1068" s="21"/>
    </row>
    <row r="1069" spans="1:33">
      <c r="A1069" s="21"/>
      <c r="B1069" s="21"/>
      <c r="C1069" s="21"/>
      <c r="D1069" s="21"/>
      <c r="E1069" s="21"/>
      <c r="F1069" s="21"/>
      <c r="G1069" s="21"/>
      <c r="H1069" s="21"/>
      <c r="I1069" s="21"/>
      <c r="J1069" s="21"/>
      <c r="K1069" s="21"/>
      <c r="L1069" s="21"/>
      <c r="M1069" s="21"/>
      <c r="N1069" s="21"/>
      <c r="P1069" s="21"/>
      <c r="Q1069" s="21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21"/>
      <c r="AF1069" s="21"/>
      <c r="AG1069" s="21"/>
    </row>
    <row r="1070" spans="1:33">
      <c r="A1070" s="21"/>
      <c r="B1070" s="21"/>
      <c r="C1070" s="21"/>
      <c r="D1070" s="21"/>
      <c r="E1070" s="21"/>
      <c r="F1070" s="21"/>
      <c r="G1070" s="21"/>
      <c r="H1070" s="21"/>
      <c r="I1070" s="21"/>
      <c r="J1070" s="21"/>
      <c r="K1070" s="21"/>
      <c r="L1070" s="21"/>
      <c r="M1070" s="21"/>
      <c r="N1070" s="21"/>
      <c r="P1070" s="21"/>
      <c r="Q1070" s="21"/>
      <c r="R1070" s="21"/>
      <c r="S1070" s="21"/>
      <c r="T1070" s="21"/>
      <c r="U1070" s="21"/>
      <c r="V1070" s="21"/>
      <c r="W1070" s="21"/>
      <c r="X1070" s="21"/>
      <c r="Y1070" s="21"/>
      <c r="Z1070" s="21"/>
      <c r="AA1070" s="21"/>
      <c r="AB1070" s="21"/>
      <c r="AC1070" s="21"/>
      <c r="AD1070" s="21"/>
      <c r="AE1070" s="21"/>
      <c r="AF1070" s="21"/>
      <c r="AG1070" s="21"/>
    </row>
    <row r="1071" spans="1:33">
      <c r="A1071" s="21"/>
      <c r="B1071" s="21"/>
      <c r="C1071" s="21"/>
      <c r="D1071" s="21"/>
      <c r="E1071" s="21"/>
      <c r="F1071" s="21"/>
      <c r="G1071" s="21"/>
      <c r="H1071" s="21"/>
      <c r="I1071" s="21"/>
      <c r="J1071" s="21"/>
      <c r="K1071" s="21"/>
      <c r="L1071" s="21"/>
      <c r="M1071" s="21"/>
      <c r="N1071" s="21"/>
      <c r="P1071" s="21"/>
      <c r="Q1071" s="21"/>
      <c r="R1071" s="21"/>
      <c r="S1071" s="21"/>
      <c r="T1071" s="21"/>
      <c r="U1071" s="21"/>
      <c r="V1071" s="21"/>
      <c r="W1071" s="21"/>
      <c r="X1071" s="21"/>
      <c r="Y1071" s="21"/>
      <c r="Z1071" s="21"/>
      <c r="AA1071" s="21"/>
      <c r="AB1071" s="21"/>
      <c r="AC1071" s="21"/>
      <c r="AD1071" s="21"/>
      <c r="AE1071" s="21"/>
      <c r="AF1071" s="21"/>
      <c r="AG1071" s="21"/>
    </row>
    <row r="1072" spans="1:33">
      <c r="A1072" s="21"/>
      <c r="B1072" s="21"/>
      <c r="C1072" s="21"/>
      <c r="D1072" s="21"/>
      <c r="E1072" s="21"/>
      <c r="F1072" s="21"/>
      <c r="G1072" s="21"/>
      <c r="H1072" s="21"/>
      <c r="I1072" s="21"/>
      <c r="J1072" s="21"/>
      <c r="K1072" s="21"/>
      <c r="L1072" s="21"/>
      <c r="M1072" s="21"/>
      <c r="N1072" s="21"/>
      <c r="P1072" s="21"/>
      <c r="Q1072" s="21"/>
      <c r="R1072" s="21"/>
      <c r="S1072" s="21"/>
      <c r="T1072" s="21"/>
      <c r="U1072" s="21"/>
      <c r="V1072" s="21"/>
      <c r="W1072" s="21"/>
      <c r="X1072" s="21"/>
      <c r="Y1072" s="21"/>
      <c r="Z1072" s="21"/>
      <c r="AA1072" s="21"/>
      <c r="AB1072" s="21"/>
      <c r="AC1072" s="21"/>
      <c r="AD1072" s="21"/>
      <c r="AE1072" s="21"/>
      <c r="AF1072" s="21"/>
      <c r="AG1072" s="21"/>
    </row>
    <row r="1073" spans="1:33">
      <c r="A1073" s="21"/>
      <c r="B1073" s="21"/>
      <c r="C1073" s="21"/>
      <c r="D1073" s="21"/>
      <c r="E1073" s="21"/>
      <c r="F1073" s="21"/>
      <c r="G1073" s="21"/>
      <c r="H1073" s="21"/>
      <c r="I1073" s="21"/>
      <c r="J1073" s="21"/>
      <c r="K1073" s="21"/>
      <c r="L1073" s="21"/>
      <c r="M1073" s="21"/>
      <c r="N1073" s="21"/>
      <c r="P1073" s="21"/>
      <c r="Q1073" s="21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21"/>
      <c r="AF1073" s="21"/>
      <c r="AG1073" s="21"/>
    </row>
    <row r="1074" spans="1:33">
      <c r="A1074" s="21"/>
      <c r="B1074" s="21"/>
      <c r="C1074" s="21"/>
      <c r="D1074" s="21"/>
      <c r="E1074" s="21"/>
      <c r="F1074" s="21"/>
      <c r="G1074" s="21"/>
      <c r="H1074" s="21"/>
      <c r="I1074" s="21"/>
      <c r="J1074" s="21"/>
      <c r="K1074" s="21"/>
      <c r="L1074" s="21"/>
      <c r="M1074" s="21"/>
      <c r="N1074" s="21"/>
      <c r="P1074" s="21"/>
      <c r="Q1074" s="21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21"/>
      <c r="AF1074" s="21"/>
      <c r="AG1074" s="21"/>
    </row>
    <row r="1075" spans="1:33">
      <c r="A1075" s="21"/>
      <c r="B1075" s="21"/>
      <c r="C1075" s="21"/>
      <c r="D1075" s="21"/>
      <c r="E1075" s="21"/>
      <c r="F1075" s="21"/>
      <c r="G1075" s="21"/>
      <c r="H1075" s="21"/>
      <c r="I1075" s="21"/>
      <c r="J1075" s="21"/>
      <c r="K1075" s="21"/>
      <c r="L1075" s="21"/>
      <c r="M1075" s="21"/>
      <c r="N1075" s="21"/>
      <c r="P1075" s="21"/>
      <c r="Q1075" s="21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21"/>
      <c r="AF1075" s="21"/>
      <c r="AG1075" s="21"/>
    </row>
    <row r="1076" spans="1:33">
      <c r="A1076" s="21"/>
      <c r="B1076" s="21"/>
      <c r="C1076" s="21"/>
      <c r="D1076" s="21"/>
      <c r="E1076" s="21"/>
      <c r="F1076" s="21"/>
      <c r="G1076" s="21"/>
      <c r="H1076" s="21"/>
      <c r="I1076" s="21"/>
      <c r="J1076" s="21"/>
      <c r="K1076" s="21"/>
      <c r="L1076" s="21"/>
      <c r="M1076" s="21"/>
      <c r="N1076" s="21"/>
      <c r="P1076" s="21"/>
      <c r="Q1076" s="21"/>
      <c r="R1076" s="21"/>
      <c r="S1076" s="21"/>
      <c r="T1076" s="21"/>
      <c r="U1076" s="21"/>
      <c r="V1076" s="21"/>
      <c r="W1076" s="21"/>
      <c r="X1076" s="21"/>
      <c r="Y1076" s="21"/>
      <c r="Z1076" s="21"/>
      <c r="AA1076" s="21"/>
      <c r="AB1076" s="21"/>
      <c r="AC1076" s="21"/>
      <c r="AD1076" s="21"/>
      <c r="AE1076" s="21"/>
      <c r="AF1076" s="21"/>
      <c r="AG1076" s="21"/>
    </row>
    <row r="1077" spans="1:33">
      <c r="A1077" s="21"/>
      <c r="B1077" s="21"/>
      <c r="C1077" s="21"/>
      <c r="D1077" s="21"/>
      <c r="E1077" s="21"/>
      <c r="F1077" s="21"/>
      <c r="G1077" s="21"/>
      <c r="H1077" s="21"/>
      <c r="I1077" s="21"/>
      <c r="J1077" s="21"/>
      <c r="K1077" s="21"/>
      <c r="L1077" s="21"/>
      <c r="M1077" s="21"/>
      <c r="N1077" s="21"/>
      <c r="P1077" s="21"/>
      <c r="Q1077" s="21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21"/>
      <c r="AF1077" s="21"/>
      <c r="AG1077" s="21"/>
    </row>
    <row r="1078" spans="1:33">
      <c r="A1078" s="21"/>
      <c r="B1078" s="21"/>
      <c r="C1078" s="21"/>
      <c r="D1078" s="21"/>
      <c r="E1078" s="21"/>
      <c r="F1078" s="21"/>
      <c r="G1078" s="21"/>
      <c r="H1078" s="21"/>
      <c r="I1078" s="21"/>
      <c r="J1078" s="21"/>
      <c r="K1078" s="21"/>
      <c r="L1078" s="21"/>
      <c r="M1078" s="21"/>
      <c r="N1078" s="21"/>
      <c r="P1078" s="21"/>
      <c r="Q1078" s="21"/>
      <c r="R1078" s="21"/>
      <c r="S1078" s="21"/>
      <c r="T1078" s="21"/>
      <c r="U1078" s="21"/>
      <c r="V1078" s="21"/>
      <c r="W1078" s="21"/>
      <c r="X1078" s="21"/>
      <c r="Y1078" s="21"/>
      <c r="Z1078" s="21"/>
      <c r="AA1078" s="21"/>
      <c r="AB1078" s="21"/>
      <c r="AC1078" s="21"/>
      <c r="AD1078" s="21"/>
      <c r="AE1078" s="21"/>
      <c r="AF1078" s="21"/>
      <c r="AG1078" s="21"/>
    </row>
    <row r="1079" spans="1:33">
      <c r="A1079" s="21"/>
      <c r="B1079" s="21"/>
      <c r="C1079" s="21"/>
      <c r="D1079" s="21"/>
      <c r="E1079" s="21"/>
      <c r="F1079" s="21"/>
      <c r="G1079" s="21"/>
      <c r="H1079" s="21"/>
      <c r="I1079" s="21"/>
      <c r="J1079" s="21"/>
      <c r="K1079" s="21"/>
      <c r="L1079" s="21"/>
      <c r="M1079" s="21"/>
      <c r="N1079" s="21"/>
      <c r="P1079" s="21"/>
      <c r="Q1079" s="21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21"/>
      <c r="AF1079" s="21"/>
      <c r="AG1079" s="21"/>
    </row>
    <row r="1080" spans="1:33">
      <c r="A1080" s="21"/>
      <c r="B1080" s="21"/>
      <c r="C1080" s="21"/>
      <c r="D1080" s="21"/>
      <c r="E1080" s="21"/>
      <c r="F1080" s="21"/>
      <c r="G1080" s="21"/>
      <c r="H1080" s="21"/>
      <c r="I1080" s="21"/>
      <c r="J1080" s="21"/>
      <c r="K1080" s="21"/>
      <c r="L1080" s="21"/>
      <c r="M1080" s="21"/>
      <c r="N1080" s="21"/>
      <c r="P1080" s="21"/>
      <c r="Q1080" s="21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21"/>
      <c r="AF1080" s="21"/>
      <c r="AG1080" s="21"/>
    </row>
    <row r="1081" spans="1:33">
      <c r="A1081" s="21"/>
      <c r="B1081" s="21"/>
      <c r="C1081" s="21"/>
      <c r="D1081" s="21"/>
      <c r="E1081" s="21"/>
      <c r="F1081" s="21"/>
      <c r="G1081" s="21"/>
      <c r="H1081" s="21"/>
      <c r="I1081" s="21"/>
      <c r="J1081" s="21"/>
      <c r="K1081" s="21"/>
      <c r="L1081" s="21"/>
      <c r="M1081" s="21"/>
      <c r="N1081" s="21"/>
      <c r="P1081" s="21"/>
      <c r="Q1081" s="21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21"/>
      <c r="AF1081" s="21"/>
      <c r="AG1081" s="21"/>
    </row>
    <row r="1082" spans="1:33">
      <c r="A1082" s="21"/>
      <c r="B1082" s="21"/>
      <c r="C1082" s="21"/>
      <c r="D1082" s="21"/>
      <c r="E1082" s="21"/>
      <c r="F1082" s="21"/>
      <c r="G1082" s="21"/>
      <c r="H1082" s="21"/>
      <c r="I1082" s="21"/>
      <c r="J1082" s="21"/>
      <c r="K1082" s="21"/>
      <c r="L1082" s="21"/>
      <c r="M1082" s="21"/>
      <c r="N1082" s="21"/>
      <c r="P1082" s="21"/>
      <c r="Q1082" s="21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21"/>
      <c r="AF1082" s="21"/>
      <c r="AG1082" s="21"/>
    </row>
    <row r="1083" spans="1:33">
      <c r="A1083" s="21"/>
      <c r="B1083" s="21"/>
      <c r="C1083" s="21"/>
      <c r="D1083" s="21"/>
      <c r="E1083" s="21"/>
      <c r="F1083" s="21"/>
      <c r="G1083" s="21"/>
      <c r="H1083" s="21"/>
      <c r="I1083" s="21"/>
      <c r="J1083" s="21"/>
      <c r="K1083" s="21"/>
      <c r="L1083" s="21"/>
      <c r="M1083" s="21"/>
      <c r="N1083" s="21"/>
      <c r="P1083" s="21"/>
      <c r="Q1083" s="21"/>
      <c r="R1083" s="21"/>
      <c r="S1083" s="21"/>
      <c r="T1083" s="21"/>
      <c r="U1083" s="21"/>
      <c r="V1083" s="21"/>
      <c r="W1083" s="21"/>
      <c r="X1083" s="21"/>
      <c r="Y1083" s="21"/>
      <c r="Z1083" s="21"/>
      <c r="AA1083" s="21"/>
      <c r="AB1083" s="21"/>
      <c r="AC1083" s="21"/>
      <c r="AD1083" s="21"/>
      <c r="AE1083" s="21"/>
      <c r="AF1083" s="21"/>
      <c r="AG1083" s="21"/>
    </row>
    <row r="1084" spans="1:33">
      <c r="A1084" s="21"/>
      <c r="B1084" s="21"/>
      <c r="C1084" s="21"/>
      <c r="D1084" s="21"/>
      <c r="E1084" s="21"/>
      <c r="F1084" s="21"/>
      <c r="G1084" s="21"/>
      <c r="H1084" s="21"/>
      <c r="I1084" s="21"/>
      <c r="J1084" s="21"/>
      <c r="K1084" s="21"/>
      <c r="L1084" s="21"/>
      <c r="M1084" s="21"/>
      <c r="N1084" s="21"/>
      <c r="P1084" s="21"/>
      <c r="Q1084" s="21"/>
      <c r="R1084" s="21"/>
      <c r="S1084" s="21"/>
      <c r="T1084" s="21"/>
      <c r="U1084" s="21"/>
      <c r="V1084" s="21"/>
      <c r="W1084" s="21"/>
      <c r="X1084" s="21"/>
      <c r="Y1084" s="21"/>
      <c r="Z1084" s="21"/>
      <c r="AA1084" s="21"/>
      <c r="AB1084" s="21"/>
      <c r="AC1084" s="21"/>
      <c r="AD1084" s="21"/>
      <c r="AE1084" s="21"/>
      <c r="AF1084" s="21"/>
      <c r="AG1084" s="21"/>
    </row>
    <row r="1085" spans="1:33">
      <c r="A1085" s="21"/>
      <c r="B1085" s="21"/>
      <c r="C1085" s="21"/>
      <c r="D1085" s="21"/>
      <c r="E1085" s="21"/>
      <c r="F1085" s="21"/>
      <c r="G1085" s="21"/>
      <c r="H1085" s="21"/>
      <c r="I1085" s="21"/>
      <c r="J1085" s="21"/>
      <c r="K1085" s="21"/>
      <c r="L1085" s="21"/>
      <c r="M1085" s="21"/>
      <c r="N1085" s="21"/>
      <c r="P1085" s="21"/>
      <c r="Q1085" s="21"/>
      <c r="R1085" s="21"/>
      <c r="S1085" s="21"/>
      <c r="T1085" s="21"/>
      <c r="U1085" s="21"/>
      <c r="V1085" s="21"/>
      <c r="W1085" s="21"/>
      <c r="X1085" s="21"/>
      <c r="Y1085" s="21"/>
      <c r="Z1085" s="21"/>
      <c r="AA1085" s="21"/>
      <c r="AB1085" s="21"/>
      <c r="AC1085" s="21"/>
      <c r="AD1085" s="21"/>
      <c r="AE1085" s="21"/>
      <c r="AF1085" s="21"/>
      <c r="AG1085" s="21"/>
    </row>
    <row r="1086" spans="1:33">
      <c r="A1086" s="21"/>
      <c r="B1086" s="21"/>
      <c r="C1086" s="21"/>
      <c r="D1086" s="21"/>
      <c r="E1086" s="21"/>
      <c r="F1086" s="21"/>
      <c r="G1086" s="21"/>
      <c r="H1086" s="21"/>
      <c r="I1086" s="21"/>
      <c r="J1086" s="21"/>
      <c r="K1086" s="21"/>
      <c r="L1086" s="21"/>
      <c r="M1086" s="21"/>
      <c r="N1086" s="21"/>
      <c r="P1086" s="21"/>
      <c r="Q1086" s="21"/>
      <c r="R1086" s="21"/>
      <c r="S1086" s="21"/>
      <c r="T1086" s="21"/>
      <c r="U1086" s="21"/>
      <c r="V1086" s="21"/>
      <c r="W1086" s="21"/>
      <c r="X1086" s="21"/>
      <c r="Y1086" s="21"/>
      <c r="Z1086" s="21"/>
      <c r="AA1086" s="21"/>
      <c r="AB1086" s="21"/>
      <c r="AC1086" s="21"/>
      <c r="AD1086" s="21"/>
      <c r="AE1086" s="21"/>
      <c r="AF1086" s="21"/>
      <c r="AG1086" s="21"/>
    </row>
    <row r="1087" spans="1:33">
      <c r="A1087" s="21"/>
      <c r="B1087" s="21"/>
      <c r="C1087" s="21"/>
      <c r="D1087" s="21"/>
      <c r="E1087" s="21"/>
      <c r="F1087" s="21"/>
      <c r="G1087" s="21"/>
      <c r="H1087" s="21"/>
      <c r="I1087" s="21"/>
      <c r="J1087" s="21"/>
      <c r="K1087" s="21"/>
      <c r="L1087" s="21"/>
      <c r="M1087" s="21"/>
      <c r="N1087" s="21"/>
      <c r="P1087" s="21"/>
      <c r="Q1087" s="21"/>
      <c r="R1087" s="21"/>
      <c r="S1087" s="21"/>
      <c r="T1087" s="21"/>
      <c r="U1087" s="21"/>
      <c r="V1087" s="21"/>
      <c r="W1087" s="21"/>
      <c r="X1087" s="21"/>
      <c r="Y1087" s="21"/>
      <c r="Z1087" s="21"/>
      <c r="AA1087" s="21"/>
      <c r="AB1087" s="21"/>
      <c r="AC1087" s="21"/>
      <c r="AD1087" s="21"/>
      <c r="AE1087" s="21"/>
      <c r="AF1087" s="21"/>
      <c r="AG1087" s="21"/>
    </row>
    <row r="1088" spans="1:33">
      <c r="A1088" s="21"/>
      <c r="B1088" s="21"/>
      <c r="C1088" s="21"/>
      <c r="D1088" s="21"/>
      <c r="E1088" s="21"/>
      <c r="F1088" s="21"/>
      <c r="G1088" s="21"/>
      <c r="H1088" s="21"/>
      <c r="I1088" s="21"/>
      <c r="J1088" s="21"/>
      <c r="K1088" s="21"/>
      <c r="L1088" s="21"/>
      <c r="M1088" s="21"/>
      <c r="N1088" s="21"/>
      <c r="P1088" s="21"/>
      <c r="Q1088" s="21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21"/>
      <c r="AF1088" s="21"/>
      <c r="AG1088" s="21"/>
    </row>
    <row r="1089" spans="1:33">
      <c r="A1089" s="21"/>
      <c r="B1089" s="21"/>
      <c r="C1089" s="21"/>
      <c r="D1089" s="21"/>
      <c r="E1089" s="21"/>
      <c r="F1089" s="21"/>
      <c r="G1089" s="21"/>
      <c r="H1089" s="21"/>
      <c r="I1089" s="21"/>
      <c r="J1089" s="21"/>
      <c r="K1089" s="21"/>
      <c r="L1089" s="21"/>
      <c r="M1089" s="21"/>
      <c r="N1089" s="21"/>
      <c r="P1089" s="21"/>
      <c r="Q1089" s="21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21"/>
      <c r="AF1089" s="21"/>
      <c r="AG1089" s="21"/>
    </row>
    <row r="1090" spans="1:33">
      <c r="A1090" s="21"/>
      <c r="B1090" s="21"/>
      <c r="C1090" s="21"/>
      <c r="D1090" s="21"/>
      <c r="E1090" s="21"/>
      <c r="F1090" s="21"/>
      <c r="G1090" s="21"/>
      <c r="H1090" s="21"/>
      <c r="I1090" s="21"/>
      <c r="J1090" s="21"/>
      <c r="K1090" s="21"/>
      <c r="L1090" s="21"/>
      <c r="M1090" s="21"/>
      <c r="N1090" s="21"/>
      <c r="P1090" s="21"/>
      <c r="Q1090" s="21"/>
      <c r="R1090" s="21"/>
      <c r="S1090" s="21"/>
      <c r="T1090" s="21"/>
      <c r="U1090" s="21"/>
      <c r="V1090" s="21"/>
      <c r="W1090" s="21"/>
      <c r="X1090" s="21"/>
      <c r="Y1090" s="21"/>
      <c r="Z1090" s="21"/>
      <c r="AA1090" s="21"/>
      <c r="AB1090" s="21"/>
      <c r="AC1090" s="21"/>
      <c r="AD1090" s="21"/>
      <c r="AE1090" s="21"/>
      <c r="AF1090" s="21"/>
      <c r="AG1090" s="21"/>
    </row>
    <row r="1091" spans="1:33">
      <c r="A1091" s="21"/>
      <c r="B1091" s="21"/>
      <c r="C1091" s="21"/>
      <c r="D1091" s="21"/>
      <c r="E1091" s="21"/>
      <c r="F1091" s="21"/>
      <c r="G1091" s="21"/>
      <c r="H1091" s="21"/>
      <c r="I1091" s="21"/>
      <c r="J1091" s="21"/>
      <c r="K1091" s="21"/>
      <c r="L1091" s="21"/>
      <c r="M1091" s="21"/>
      <c r="N1091" s="21"/>
      <c r="P1091" s="21"/>
      <c r="Q1091" s="21"/>
      <c r="R1091" s="21"/>
      <c r="S1091" s="21"/>
      <c r="T1091" s="21"/>
      <c r="U1091" s="21"/>
      <c r="V1091" s="21"/>
      <c r="W1091" s="21"/>
      <c r="X1091" s="21"/>
      <c r="Y1091" s="21"/>
      <c r="Z1091" s="21"/>
      <c r="AA1091" s="21"/>
      <c r="AB1091" s="21"/>
      <c r="AC1091" s="21"/>
      <c r="AD1091" s="21"/>
      <c r="AE1091" s="21"/>
      <c r="AF1091" s="21"/>
      <c r="AG1091" s="21"/>
    </row>
    <row r="1092" spans="1:33">
      <c r="A1092" s="21"/>
      <c r="B1092" s="21"/>
      <c r="C1092" s="21"/>
      <c r="D1092" s="21"/>
      <c r="E1092" s="21"/>
      <c r="F1092" s="21"/>
      <c r="G1092" s="21"/>
      <c r="H1092" s="21"/>
      <c r="I1092" s="21"/>
      <c r="J1092" s="21"/>
      <c r="K1092" s="21"/>
      <c r="L1092" s="21"/>
      <c r="M1092" s="21"/>
      <c r="N1092" s="21"/>
      <c r="P1092" s="21"/>
      <c r="Q1092" s="21"/>
      <c r="R1092" s="21"/>
      <c r="S1092" s="21"/>
      <c r="T1092" s="21"/>
      <c r="U1092" s="21"/>
      <c r="V1092" s="21"/>
      <c r="W1092" s="21"/>
      <c r="X1092" s="21"/>
      <c r="Y1092" s="21"/>
      <c r="Z1092" s="21"/>
      <c r="AA1092" s="21"/>
      <c r="AB1092" s="21"/>
      <c r="AC1092" s="21"/>
      <c r="AD1092" s="21"/>
      <c r="AE1092" s="21"/>
      <c r="AF1092" s="21"/>
      <c r="AG1092" s="21"/>
    </row>
    <row r="1093" spans="1:33">
      <c r="A1093" s="21"/>
      <c r="B1093" s="21"/>
      <c r="C1093" s="21"/>
      <c r="D1093" s="21"/>
      <c r="E1093" s="21"/>
      <c r="F1093" s="21"/>
      <c r="G1093" s="21"/>
      <c r="H1093" s="21"/>
      <c r="I1093" s="21"/>
      <c r="J1093" s="21"/>
      <c r="K1093" s="21"/>
      <c r="L1093" s="21"/>
      <c r="M1093" s="21"/>
      <c r="N1093" s="21"/>
      <c r="P1093" s="21"/>
      <c r="Q1093" s="21"/>
      <c r="R1093" s="21"/>
      <c r="S1093" s="21"/>
      <c r="T1093" s="21"/>
      <c r="U1093" s="21"/>
      <c r="V1093" s="21"/>
      <c r="W1093" s="21"/>
      <c r="X1093" s="21"/>
      <c r="Y1093" s="21"/>
      <c r="Z1093" s="21"/>
      <c r="AA1093" s="21"/>
      <c r="AB1093" s="21"/>
      <c r="AC1093" s="21"/>
      <c r="AD1093" s="21"/>
      <c r="AE1093" s="21"/>
      <c r="AF1093" s="21"/>
      <c r="AG1093" s="21"/>
    </row>
    <row r="1094" spans="1:33">
      <c r="A1094" s="21"/>
      <c r="B1094" s="21"/>
      <c r="C1094" s="21"/>
      <c r="D1094" s="21"/>
      <c r="E1094" s="21"/>
      <c r="F1094" s="21"/>
      <c r="G1094" s="21"/>
      <c r="H1094" s="21"/>
      <c r="I1094" s="21"/>
      <c r="J1094" s="21"/>
      <c r="K1094" s="21"/>
      <c r="L1094" s="21"/>
      <c r="M1094" s="21"/>
      <c r="N1094" s="21"/>
      <c r="P1094" s="21"/>
      <c r="Q1094" s="21"/>
      <c r="R1094" s="21"/>
      <c r="S1094" s="21"/>
      <c r="T1094" s="21"/>
      <c r="U1094" s="21"/>
      <c r="V1094" s="21"/>
      <c r="W1094" s="21"/>
      <c r="X1094" s="21"/>
      <c r="Y1094" s="21"/>
      <c r="Z1094" s="21"/>
      <c r="AA1094" s="21"/>
      <c r="AB1094" s="21"/>
      <c r="AC1094" s="21"/>
      <c r="AD1094" s="21"/>
      <c r="AE1094" s="21"/>
      <c r="AF1094" s="21"/>
      <c r="AG1094" s="21"/>
    </row>
    <row r="1095" spans="1:33">
      <c r="A1095" s="21"/>
      <c r="B1095" s="21"/>
      <c r="C1095" s="21"/>
      <c r="D1095" s="21"/>
      <c r="E1095" s="21"/>
      <c r="F1095" s="21"/>
      <c r="G1095" s="21"/>
      <c r="H1095" s="21"/>
      <c r="I1095" s="21"/>
      <c r="J1095" s="21"/>
      <c r="K1095" s="21"/>
      <c r="L1095" s="21"/>
      <c r="M1095" s="21"/>
      <c r="N1095" s="21"/>
      <c r="P1095" s="21"/>
      <c r="Q1095" s="21"/>
      <c r="R1095" s="21"/>
      <c r="S1095" s="21"/>
      <c r="T1095" s="21"/>
      <c r="U1095" s="21"/>
      <c r="V1095" s="21"/>
      <c r="W1095" s="21"/>
      <c r="X1095" s="21"/>
      <c r="Y1095" s="21"/>
      <c r="Z1095" s="21"/>
      <c r="AA1095" s="21"/>
      <c r="AB1095" s="21"/>
      <c r="AC1095" s="21"/>
      <c r="AD1095" s="21"/>
      <c r="AE1095" s="21"/>
      <c r="AF1095" s="21"/>
      <c r="AG1095" s="21"/>
    </row>
    <row r="1096" spans="1:33">
      <c r="A1096" s="21"/>
      <c r="B1096" s="21"/>
      <c r="C1096" s="21"/>
      <c r="D1096" s="21"/>
      <c r="E1096" s="21"/>
      <c r="F1096" s="21"/>
      <c r="G1096" s="21"/>
      <c r="H1096" s="21"/>
      <c r="I1096" s="21"/>
      <c r="J1096" s="21"/>
      <c r="K1096" s="21"/>
      <c r="L1096" s="21"/>
      <c r="M1096" s="21"/>
      <c r="N1096" s="21"/>
      <c r="P1096" s="21"/>
      <c r="Q1096" s="21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21"/>
      <c r="AF1096" s="21"/>
      <c r="AG1096" s="21"/>
    </row>
    <row r="1097" spans="1:33">
      <c r="A1097" s="21"/>
      <c r="B1097" s="21"/>
      <c r="C1097" s="21"/>
      <c r="D1097" s="21"/>
      <c r="E1097" s="21"/>
      <c r="F1097" s="21"/>
      <c r="G1097" s="21"/>
      <c r="H1097" s="21"/>
      <c r="I1097" s="21"/>
      <c r="J1097" s="21"/>
      <c r="K1097" s="21"/>
      <c r="L1097" s="21"/>
      <c r="M1097" s="21"/>
      <c r="N1097" s="21"/>
      <c r="P1097" s="21"/>
      <c r="Q1097" s="21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21"/>
      <c r="AF1097" s="21"/>
      <c r="AG1097" s="21"/>
    </row>
    <row r="1098" spans="1:33">
      <c r="A1098" s="21"/>
      <c r="B1098" s="21"/>
      <c r="C1098" s="21"/>
      <c r="D1098" s="21"/>
      <c r="E1098" s="21"/>
      <c r="F1098" s="21"/>
      <c r="G1098" s="21"/>
      <c r="H1098" s="21"/>
      <c r="I1098" s="21"/>
      <c r="J1098" s="21"/>
      <c r="K1098" s="21"/>
      <c r="L1098" s="21"/>
      <c r="M1098" s="21"/>
      <c r="N1098" s="21"/>
      <c r="P1098" s="21"/>
      <c r="Q1098" s="21"/>
      <c r="R1098" s="21"/>
      <c r="S1098" s="21"/>
      <c r="T1098" s="21"/>
      <c r="U1098" s="21"/>
      <c r="V1098" s="21"/>
      <c r="W1098" s="21"/>
      <c r="X1098" s="21"/>
      <c r="Y1098" s="21"/>
      <c r="Z1098" s="21"/>
      <c r="AA1098" s="21"/>
      <c r="AB1098" s="21"/>
      <c r="AC1098" s="21"/>
      <c r="AD1098" s="21"/>
      <c r="AE1098" s="21"/>
      <c r="AF1098" s="21"/>
      <c r="AG1098" s="21"/>
    </row>
    <row r="1099" spans="1:33">
      <c r="A1099" s="21"/>
      <c r="B1099" s="21"/>
      <c r="C1099" s="21"/>
      <c r="D1099" s="21"/>
      <c r="E1099" s="21"/>
      <c r="F1099" s="21"/>
      <c r="G1099" s="21"/>
      <c r="H1099" s="21"/>
      <c r="I1099" s="21"/>
      <c r="J1099" s="21"/>
      <c r="K1099" s="21"/>
      <c r="L1099" s="21"/>
      <c r="M1099" s="21"/>
      <c r="N1099" s="21"/>
      <c r="P1099" s="21"/>
      <c r="Q1099" s="21"/>
      <c r="R1099" s="21"/>
      <c r="S1099" s="21"/>
      <c r="T1099" s="21"/>
      <c r="U1099" s="21"/>
      <c r="V1099" s="21"/>
      <c r="W1099" s="21"/>
      <c r="X1099" s="21"/>
      <c r="Y1099" s="21"/>
      <c r="Z1099" s="21"/>
      <c r="AA1099" s="21"/>
      <c r="AB1099" s="21"/>
      <c r="AC1099" s="21"/>
      <c r="AD1099" s="21"/>
      <c r="AE1099" s="21"/>
      <c r="AF1099" s="21"/>
      <c r="AG1099" s="21"/>
    </row>
    <row r="1100" spans="1:33">
      <c r="A1100" s="21"/>
      <c r="B1100" s="21"/>
      <c r="C1100" s="21"/>
      <c r="D1100" s="21"/>
      <c r="E1100" s="21"/>
      <c r="F1100" s="21"/>
      <c r="G1100" s="21"/>
      <c r="H1100" s="21"/>
      <c r="I1100" s="21"/>
      <c r="J1100" s="21"/>
      <c r="K1100" s="21"/>
      <c r="L1100" s="21"/>
      <c r="M1100" s="21"/>
      <c r="N1100" s="21"/>
      <c r="P1100" s="21"/>
      <c r="Q1100" s="21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21"/>
      <c r="AF1100" s="21"/>
      <c r="AG1100" s="21"/>
    </row>
    <row r="1101" spans="1:33">
      <c r="A1101" s="21"/>
      <c r="B1101" s="21"/>
      <c r="C1101" s="21"/>
      <c r="D1101" s="21"/>
      <c r="E1101" s="21"/>
      <c r="F1101" s="21"/>
      <c r="G1101" s="21"/>
      <c r="H1101" s="21"/>
      <c r="I1101" s="21"/>
      <c r="J1101" s="21"/>
      <c r="K1101" s="21"/>
      <c r="L1101" s="21"/>
      <c r="M1101" s="21"/>
      <c r="N1101" s="21"/>
      <c r="P1101" s="21"/>
      <c r="Q1101" s="21"/>
      <c r="R1101" s="21"/>
      <c r="S1101" s="21"/>
      <c r="T1101" s="21"/>
      <c r="U1101" s="21"/>
      <c r="V1101" s="21"/>
      <c r="W1101" s="21"/>
      <c r="X1101" s="21"/>
      <c r="Y1101" s="21"/>
      <c r="Z1101" s="21"/>
      <c r="AA1101" s="21"/>
      <c r="AB1101" s="21"/>
      <c r="AC1101" s="21"/>
      <c r="AD1101" s="21"/>
      <c r="AE1101" s="21"/>
      <c r="AF1101" s="21"/>
      <c r="AG1101" s="21"/>
    </row>
    <row r="1102" spans="1:33">
      <c r="A1102" s="21"/>
      <c r="B1102" s="21"/>
      <c r="C1102" s="21"/>
      <c r="D1102" s="21"/>
      <c r="E1102" s="21"/>
      <c r="F1102" s="21"/>
      <c r="G1102" s="21"/>
      <c r="H1102" s="21"/>
      <c r="I1102" s="21"/>
      <c r="J1102" s="21"/>
      <c r="K1102" s="21"/>
      <c r="L1102" s="21"/>
      <c r="M1102" s="21"/>
      <c r="N1102" s="21"/>
      <c r="P1102" s="21"/>
      <c r="Q1102" s="21"/>
      <c r="R1102" s="21"/>
      <c r="S1102" s="21"/>
      <c r="T1102" s="21"/>
      <c r="U1102" s="21"/>
      <c r="V1102" s="21"/>
      <c r="W1102" s="21"/>
      <c r="X1102" s="21"/>
      <c r="Y1102" s="21"/>
      <c r="Z1102" s="21"/>
      <c r="AA1102" s="21"/>
      <c r="AB1102" s="21"/>
      <c r="AC1102" s="21"/>
      <c r="AD1102" s="21"/>
      <c r="AE1102" s="21"/>
      <c r="AF1102" s="21"/>
      <c r="AG1102" s="21"/>
    </row>
    <row r="1103" spans="1:33">
      <c r="A1103" s="21"/>
      <c r="B1103" s="21"/>
      <c r="C1103" s="21"/>
      <c r="D1103" s="21"/>
      <c r="E1103" s="21"/>
      <c r="F1103" s="21"/>
      <c r="G1103" s="21"/>
      <c r="H1103" s="21"/>
      <c r="I1103" s="21"/>
      <c r="J1103" s="21"/>
      <c r="K1103" s="21"/>
      <c r="L1103" s="21"/>
      <c r="M1103" s="21"/>
      <c r="N1103" s="21"/>
      <c r="P1103" s="21"/>
      <c r="Q1103" s="21"/>
      <c r="R1103" s="21"/>
      <c r="S1103" s="21"/>
      <c r="T1103" s="21"/>
      <c r="U1103" s="21"/>
      <c r="V1103" s="21"/>
      <c r="W1103" s="21"/>
      <c r="X1103" s="21"/>
      <c r="Y1103" s="21"/>
      <c r="Z1103" s="21"/>
      <c r="AA1103" s="21"/>
      <c r="AB1103" s="21"/>
      <c r="AC1103" s="21"/>
      <c r="AD1103" s="21"/>
      <c r="AE1103" s="21"/>
      <c r="AF1103" s="21"/>
      <c r="AG1103" s="21"/>
    </row>
  </sheetData>
  <autoFilter ref="A10:AJ123" xr:uid="{00000000-0009-0000-0000-000000000000}">
    <filterColumn colId="6" showButton="0"/>
  </autoFilter>
  <mergeCells count="27">
    <mergeCell ref="AF7:AI7"/>
    <mergeCell ref="AD1:AI1"/>
    <mergeCell ref="A1:B1"/>
    <mergeCell ref="A2:C2"/>
    <mergeCell ref="B3:C3"/>
    <mergeCell ref="D2:J2"/>
    <mergeCell ref="D3:J3"/>
    <mergeCell ref="A7:M7"/>
    <mergeCell ref="AF3:AI3"/>
    <mergeCell ref="B5:E5"/>
    <mergeCell ref="Q7:AE7"/>
    <mergeCell ref="B8:B9"/>
    <mergeCell ref="C8:C9"/>
    <mergeCell ref="D8:D9"/>
    <mergeCell ref="I8:P8"/>
    <mergeCell ref="A8:A9"/>
    <mergeCell ref="Q8:AI8"/>
    <mergeCell ref="E8:E9"/>
    <mergeCell ref="F8:F9"/>
    <mergeCell ref="G8:G9"/>
    <mergeCell ref="H8:H9"/>
    <mergeCell ref="G10:H10"/>
    <mergeCell ref="J131:M131"/>
    <mergeCell ref="J123:M123"/>
    <mergeCell ref="U125:AH125"/>
    <mergeCell ref="J126:M126"/>
    <mergeCell ref="AB126:AD126"/>
  </mergeCells>
  <phoneticPr fontId="0" type="noConversion"/>
  <conditionalFormatting sqref="Q123:AH123">
    <cfRule type="cellIs" dxfId="1" priority="4" operator="lessThan">
      <formula>0</formula>
    </cfRule>
    <cfRule type="cellIs" dxfId="0" priority="5" operator="greaterThan">
      <formula>0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23622047244094491" right="0.23622047244094491" top="0.35433070866141736" bottom="0.35433070866141736" header="0.31496062992125984" footer="0.31496062992125984"/>
  <pageSetup paperSize="9" scale="40" fitToHeight="0" orientation="portrait" r:id="rId1"/>
  <headerFooter>
    <oddHeader>&amp;A&amp;RСтраница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>
    <pageSetUpPr fitToPage="1"/>
  </sheetPr>
  <dimension ref="A1:DI1380"/>
  <sheetViews>
    <sheetView zoomScale="70" zoomScaleNormal="70" workbookViewId="0">
      <pane xSplit="2" ySplit="10" topLeftCell="D122" activePane="bottomRight" state="frozen"/>
      <selection pane="topRight" activeCell="C1" sqref="C1"/>
      <selection pane="bottomLeft" activeCell="A11" sqref="A11"/>
      <selection pane="bottomRight" activeCell="F141" sqref="F141"/>
    </sheetView>
  </sheetViews>
  <sheetFormatPr defaultColWidth="9.140625" defaultRowHeight="11.25" outlineLevelRow="1" outlineLevelCol="1"/>
  <cols>
    <col min="1" max="1" width="4.5703125" style="35" customWidth="1"/>
    <col min="2" max="2" width="37.42578125" style="207" customWidth="1"/>
    <col min="3" max="3" width="3.5703125" style="25" hidden="1" customWidth="1"/>
    <col min="4" max="4" width="5.140625" style="25" customWidth="1"/>
    <col min="5" max="5" width="6.28515625" style="25" customWidth="1"/>
    <col min="6" max="6" width="23.140625" style="25" customWidth="1"/>
    <col min="7" max="7" width="6.28515625" style="36" customWidth="1"/>
    <col min="8" max="8" width="4.42578125" style="36" customWidth="1"/>
    <col min="9" max="9" width="3.85546875" style="36" customWidth="1" outlineLevel="1"/>
    <col min="10" max="10" width="3.85546875" style="25" customWidth="1" outlineLevel="1"/>
    <col min="11" max="11" width="3.7109375" style="25" customWidth="1" outlineLevel="1"/>
    <col min="12" max="12" width="5.28515625" style="25" customWidth="1" outlineLevel="1"/>
    <col min="13" max="14" width="5.140625" style="25" customWidth="1" outlineLevel="1"/>
    <col min="15" max="15" width="4.7109375" style="21" customWidth="1" outlineLevel="1"/>
    <col min="16" max="16" width="4.7109375" style="35" customWidth="1" outlineLevel="1"/>
    <col min="17" max="17" width="6.5703125" style="37" customWidth="1"/>
    <col min="18" max="18" width="4.5703125" style="25" customWidth="1"/>
    <col min="19" max="19" width="6.5703125" style="25" customWidth="1"/>
    <col min="20" max="20" width="5.7109375" style="25" customWidth="1"/>
    <col min="21" max="21" width="5.85546875" style="25" customWidth="1"/>
    <col min="22" max="22" width="7.42578125" style="25" customWidth="1"/>
    <col min="23" max="23" width="5.28515625" style="25" customWidth="1"/>
    <col min="24" max="24" width="6.28515625" style="25" customWidth="1"/>
    <col min="25" max="25" width="6.85546875" style="25" customWidth="1"/>
    <col min="26" max="28" width="4.7109375" style="25" customWidth="1"/>
    <col min="29" max="29" width="6.140625" style="25" customWidth="1"/>
    <col min="30" max="30" width="4.7109375" style="25" customWidth="1"/>
    <col min="31" max="31" width="5.140625" style="25" customWidth="1"/>
    <col min="32" max="32" width="6.5703125" style="25" customWidth="1"/>
    <col min="33" max="33" width="7.85546875" style="38" customWidth="1"/>
    <col min="34" max="34" width="6.5703125" style="131" customWidth="1"/>
    <col min="35" max="35" width="4.28515625" style="132" customWidth="1"/>
    <col min="36" max="36" width="17.42578125" style="167" customWidth="1"/>
    <col min="37" max="16384" width="9.140625" style="21"/>
  </cols>
  <sheetData>
    <row r="1" spans="1:38" ht="12.75">
      <c r="A1" s="224" t="s">
        <v>0</v>
      </c>
      <c r="B1" s="224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23"/>
      <c r="AE1" s="223"/>
      <c r="AF1" s="223"/>
      <c r="AG1" s="223"/>
      <c r="AH1" s="223"/>
      <c r="AI1" s="223"/>
    </row>
    <row r="2" spans="1:38" ht="12.75">
      <c r="A2" s="224" t="s">
        <v>2</v>
      </c>
      <c r="B2" s="224"/>
      <c r="C2" s="224"/>
      <c r="D2" s="224" t="s">
        <v>264</v>
      </c>
      <c r="E2" s="224"/>
      <c r="F2" s="224"/>
      <c r="G2" s="224"/>
      <c r="H2" s="224"/>
      <c r="I2" s="224"/>
      <c r="J2" s="224"/>
      <c r="K2" s="2"/>
      <c r="L2" s="2"/>
      <c r="M2" s="2"/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3"/>
      <c r="AI2" s="3"/>
    </row>
    <row r="3" spans="1:38" ht="12.75">
      <c r="A3" s="1"/>
      <c r="B3" s="212" t="s">
        <v>116</v>
      </c>
      <c r="C3" s="230"/>
      <c r="D3" s="227" t="s">
        <v>3</v>
      </c>
      <c r="E3" s="227"/>
      <c r="F3" s="227"/>
      <c r="G3" s="227"/>
      <c r="H3" s="227"/>
      <c r="I3" s="227"/>
      <c r="J3" s="227"/>
      <c r="K3" s="2"/>
      <c r="L3" s="2"/>
      <c r="M3" s="2"/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29"/>
      <c r="AG3" s="229"/>
      <c r="AH3" s="229"/>
      <c r="AI3" s="229"/>
      <c r="AL3" s="75">
        <f>574+168</f>
        <v>742</v>
      </c>
    </row>
    <row r="4" spans="1:38" ht="18.75">
      <c r="A4" s="2"/>
      <c r="B4" s="2"/>
      <c r="C4" s="2"/>
      <c r="D4" s="2"/>
      <c r="E4" s="103" t="s">
        <v>4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2"/>
      <c r="AD4" s="2"/>
      <c r="AE4" s="2"/>
      <c r="AF4" s="2"/>
      <c r="AG4" s="2"/>
      <c r="AH4" s="3"/>
      <c r="AI4" s="3"/>
    </row>
    <row r="5" spans="1:38" s="39" customFormat="1" ht="12.75">
      <c r="A5" s="1"/>
      <c r="B5" s="230" t="s">
        <v>5</v>
      </c>
      <c r="C5" s="230"/>
      <c r="D5" s="230"/>
      <c r="E5" s="230"/>
      <c r="F5" s="1"/>
      <c r="G5" s="1"/>
      <c r="H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40"/>
      <c r="AI5" s="40"/>
      <c r="AJ5" s="168"/>
    </row>
    <row r="6" spans="1:38" ht="12.7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  <c r="AI6" s="3"/>
    </row>
    <row r="7" spans="1:38" ht="16.5" thickBot="1">
      <c r="A7" s="228" t="s">
        <v>6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104"/>
      <c r="O7" s="104"/>
      <c r="P7" s="104"/>
      <c r="Q7" s="231" t="s">
        <v>7</v>
      </c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41" t="s">
        <v>117</v>
      </c>
      <c r="AG7" s="241"/>
      <c r="AH7" s="241"/>
      <c r="AI7" s="241"/>
    </row>
    <row r="8" spans="1:38" s="5" customFormat="1">
      <c r="A8" s="219" t="s">
        <v>9</v>
      </c>
      <c r="B8" s="243" t="s">
        <v>10</v>
      </c>
      <c r="C8" s="245" t="s">
        <v>11</v>
      </c>
      <c r="D8" s="245" t="s">
        <v>12</v>
      </c>
      <c r="E8" s="245" t="s">
        <v>13</v>
      </c>
      <c r="F8" s="234" t="s">
        <v>14</v>
      </c>
      <c r="G8" s="236" t="s">
        <v>15</v>
      </c>
      <c r="H8" s="238" t="s">
        <v>118</v>
      </c>
      <c r="I8" s="219" t="s">
        <v>17</v>
      </c>
      <c r="J8" s="220"/>
      <c r="K8" s="220"/>
      <c r="L8" s="220"/>
      <c r="M8" s="220"/>
      <c r="N8" s="220"/>
      <c r="O8" s="220"/>
      <c r="P8" s="221"/>
      <c r="Q8" s="240" t="s">
        <v>18</v>
      </c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1"/>
      <c r="AJ8" s="169"/>
    </row>
    <row r="9" spans="1:38" s="5" customFormat="1" ht="100.5" thickBot="1">
      <c r="A9" s="242"/>
      <c r="B9" s="244"/>
      <c r="C9" s="246"/>
      <c r="D9" s="246"/>
      <c r="E9" s="246"/>
      <c r="F9" s="235"/>
      <c r="G9" s="237"/>
      <c r="H9" s="239"/>
      <c r="I9" s="41" t="s">
        <v>19</v>
      </c>
      <c r="J9" s="189" t="s">
        <v>20</v>
      </c>
      <c r="K9" s="189" t="s">
        <v>21</v>
      </c>
      <c r="L9" s="189" t="s">
        <v>22</v>
      </c>
      <c r="M9" s="189" t="s">
        <v>23</v>
      </c>
      <c r="N9" s="189" t="s">
        <v>24</v>
      </c>
      <c r="O9" s="189" t="s">
        <v>25</v>
      </c>
      <c r="P9" s="42" t="s">
        <v>26</v>
      </c>
      <c r="Q9" s="188" t="s">
        <v>19</v>
      </c>
      <c r="R9" s="189" t="s">
        <v>27</v>
      </c>
      <c r="S9" s="189" t="s">
        <v>28</v>
      </c>
      <c r="T9" s="189" t="s">
        <v>29</v>
      </c>
      <c r="U9" s="189" t="s">
        <v>30</v>
      </c>
      <c r="V9" s="189" t="s">
        <v>31</v>
      </c>
      <c r="W9" s="189" t="s">
        <v>25</v>
      </c>
      <c r="X9" s="189" t="s">
        <v>26</v>
      </c>
      <c r="Y9" s="189" t="s">
        <v>32</v>
      </c>
      <c r="Z9" s="189" t="s">
        <v>33</v>
      </c>
      <c r="AA9" s="189" t="s">
        <v>34</v>
      </c>
      <c r="AB9" s="189" t="s">
        <v>35</v>
      </c>
      <c r="AC9" s="189" t="s">
        <v>36</v>
      </c>
      <c r="AD9" s="189" t="s">
        <v>37</v>
      </c>
      <c r="AE9" s="189" t="s">
        <v>38</v>
      </c>
      <c r="AF9" s="189"/>
      <c r="AG9" s="189" t="s">
        <v>39</v>
      </c>
      <c r="AH9" s="185" t="s">
        <v>40</v>
      </c>
      <c r="AI9" s="174" t="s">
        <v>41</v>
      </c>
      <c r="AJ9" s="9" t="s">
        <v>42</v>
      </c>
    </row>
    <row r="10" spans="1:38" ht="12.75">
      <c r="A10" s="43">
        <v>1</v>
      </c>
      <c r="B10" s="44">
        <v>2</v>
      </c>
      <c r="C10" s="45">
        <v>3</v>
      </c>
      <c r="D10" s="45">
        <v>4</v>
      </c>
      <c r="E10" s="45">
        <v>16</v>
      </c>
      <c r="F10" s="46">
        <v>6</v>
      </c>
      <c r="G10" s="232">
        <v>7</v>
      </c>
      <c r="H10" s="233"/>
      <c r="I10" s="43">
        <v>8</v>
      </c>
      <c r="J10" s="187">
        <v>9</v>
      </c>
      <c r="K10" s="187">
        <v>10</v>
      </c>
      <c r="L10" s="187">
        <v>11</v>
      </c>
      <c r="M10" s="187">
        <v>12</v>
      </c>
      <c r="N10" s="187">
        <v>13</v>
      </c>
      <c r="O10" s="187">
        <v>14</v>
      </c>
      <c r="P10" s="47">
        <v>15</v>
      </c>
      <c r="Q10" s="46">
        <v>16</v>
      </c>
      <c r="R10" s="187">
        <v>17</v>
      </c>
      <c r="S10" s="187">
        <v>18</v>
      </c>
      <c r="T10" s="187">
        <v>19</v>
      </c>
      <c r="U10" s="187">
        <v>20</v>
      </c>
      <c r="V10" s="187">
        <v>21</v>
      </c>
      <c r="W10" s="187">
        <v>22</v>
      </c>
      <c r="X10" s="187">
        <v>23</v>
      </c>
      <c r="Y10" s="187">
        <v>24</v>
      </c>
      <c r="Z10" s="187">
        <v>25</v>
      </c>
      <c r="AA10" s="187">
        <v>26</v>
      </c>
      <c r="AB10" s="187">
        <v>27</v>
      </c>
      <c r="AC10" s="187">
        <v>28</v>
      </c>
      <c r="AD10" s="187">
        <v>29</v>
      </c>
      <c r="AE10" s="187">
        <v>30</v>
      </c>
      <c r="AF10" s="187">
        <v>31</v>
      </c>
      <c r="AG10" s="187">
        <v>32</v>
      </c>
      <c r="AH10" s="48">
        <v>33</v>
      </c>
      <c r="AI10" s="175">
        <v>34</v>
      </c>
      <c r="AJ10" s="176">
        <v>35</v>
      </c>
    </row>
    <row r="11" spans="1:38" s="75" customFormat="1" ht="12.75" customHeight="1">
      <c r="A11" s="61">
        <v>13</v>
      </c>
      <c r="B11" s="72" t="s">
        <v>119</v>
      </c>
      <c r="C11" s="61"/>
      <c r="D11" s="61">
        <v>1</v>
      </c>
      <c r="E11" s="61">
        <v>66</v>
      </c>
      <c r="F11" s="62" t="s">
        <v>47</v>
      </c>
      <c r="G11" s="61">
        <v>1</v>
      </c>
      <c r="H11" s="61">
        <v>3</v>
      </c>
      <c r="I11" s="61">
        <v>32</v>
      </c>
      <c r="J11" s="61"/>
      <c r="K11" s="61"/>
      <c r="L11" s="61" t="s">
        <v>97</v>
      </c>
      <c r="M11" s="61"/>
      <c r="N11" s="61"/>
      <c r="O11" s="73" t="s">
        <v>44</v>
      </c>
      <c r="P11" s="61"/>
      <c r="Q11" s="63">
        <f t="shared" ref="Q11:Q36" si="0">I11</f>
        <v>32</v>
      </c>
      <c r="R11" s="63">
        <f>IF(OR(P11="Ісп",P11="ДЕК"),2*G11,0)</f>
        <v>0</v>
      </c>
      <c r="S11" s="63">
        <f>IF(E11&gt;12,(E11/12)*J11,J11)</f>
        <v>0</v>
      </c>
      <c r="T11" s="63">
        <f>K11*H11</f>
        <v>0</v>
      </c>
      <c r="U11" s="63">
        <f>ROUND(IF(OR(L11="Р",L11="РЕ" ),0.5*E11,0),0)</f>
        <v>33</v>
      </c>
      <c r="V11" s="63"/>
      <c r="W11" s="63">
        <f>IF(O11="Залік",2*H11,0)</f>
        <v>6</v>
      </c>
      <c r="X11" s="63">
        <f>IF(OR(P11="Ісп",P11="ДЕК"),0.33*E11,0)</f>
        <v>0</v>
      </c>
      <c r="Y11" s="63"/>
      <c r="Z11" s="63"/>
      <c r="AA11" s="63"/>
      <c r="AB11" s="63"/>
      <c r="AC11" s="63"/>
      <c r="AD11" s="63"/>
      <c r="AE11" s="63"/>
      <c r="AF11" s="63"/>
      <c r="AG11" s="63"/>
      <c r="AH11" s="63">
        <f t="shared" ref="AH11:AH45" si="1">SUM(Q11:AG11)</f>
        <v>71</v>
      </c>
      <c r="AI11" s="61"/>
      <c r="AJ11" s="190" t="s">
        <v>253</v>
      </c>
    </row>
    <row r="12" spans="1:38" s="75" customFormat="1" ht="12.75" customHeight="1">
      <c r="A12" s="61">
        <v>13</v>
      </c>
      <c r="B12" s="72" t="s">
        <v>119</v>
      </c>
      <c r="C12" s="61"/>
      <c r="D12" s="61">
        <v>1</v>
      </c>
      <c r="E12" s="61">
        <v>66</v>
      </c>
      <c r="F12" s="62" t="s">
        <v>47</v>
      </c>
      <c r="G12" s="61">
        <v>1</v>
      </c>
      <c r="H12" s="61">
        <v>3</v>
      </c>
      <c r="I12" s="61"/>
      <c r="J12" s="61"/>
      <c r="K12" s="61">
        <v>16</v>
      </c>
      <c r="L12" s="61"/>
      <c r="M12" s="61"/>
      <c r="N12" s="61"/>
      <c r="O12" s="73"/>
      <c r="P12" s="61"/>
      <c r="Q12" s="63">
        <f t="shared" si="0"/>
        <v>0</v>
      </c>
      <c r="R12" s="63">
        <f>IF(OR(P12="Ісп",P12="ДЕК"),2*G12,0)</f>
        <v>0</v>
      </c>
      <c r="S12" s="63">
        <f>IF(E12&gt;12,(E12/12)*J12,J12)</f>
        <v>0</v>
      </c>
      <c r="T12" s="63">
        <f>K12*H12</f>
        <v>48</v>
      </c>
      <c r="U12" s="63">
        <f>ROUND(IF(OR(L12="Р",L12="РЕ" ),0.5*E12,0),0)</f>
        <v>0</v>
      </c>
      <c r="V12" s="63"/>
      <c r="W12" s="63">
        <f>IF(O12="Залік",2*H12,0)</f>
        <v>0</v>
      </c>
      <c r="X12" s="63">
        <f>IF(OR(P12="Ісп",P12="ДЕК"),0.33*E12,0)</f>
        <v>0</v>
      </c>
      <c r="Y12" s="63"/>
      <c r="Z12" s="63"/>
      <c r="AA12" s="63"/>
      <c r="AB12" s="63"/>
      <c r="AC12" s="63"/>
      <c r="AD12" s="63"/>
      <c r="AE12" s="63"/>
      <c r="AF12" s="63"/>
      <c r="AG12" s="63"/>
      <c r="AH12" s="63">
        <f t="shared" si="1"/>
        <v>48</v>
      </c>
      <c r="AI12" s="61"/>
      <c r="AJ12" s="190" t="s">
        <v>253</v>
      </c>
    </row>
    <row r="13" spans="1:38" s="75" customFormat="1" ht="12.75" customHeight="1">
      <c r="A13" s="61">
        <v>15</v>
      </c>
      <c r="B13" s="72" t="s">
        <v>120</v>
      </c>
      <c r="C13" s="61"/>
      <c r="D13" s="61">
        <v>1</v>
      </c>
      <c r="E13" s="61">
        <v>66</v>
      </c>
      <c r="F13" s="62" t="s">
        <v>47</v>
      </c>
      <c r="G13" s="61">
        <v>1</v>
      </c>
      <c r="H13" s="61">
        <v>3</v>
      </c>
      <c r="I13" s="61">
        <v>32</v>
      </c>
      <c r="J13" s="61"/>
      <c r="K13" s="61"/>
      <c r="L13" s="61"/>
      <c r="M13" s="61"/>
      <c r="N13" s="61"/>
      <c r="O13" s="73"/>
      <c r="P13" s="61" t="s">
        <v>43</v>
      </c>
      <c r="Q13" s="63">
        <f t="shared" si="0"/>
        <v>32</v>
      </c>
      <c r="R13" s="63">
        <f t="shared" ref="R13:R18" si="2">IF(OR(P13="Ісп",P13="ДЕК"),2*H13,0)</f>
        <v>6</v>
      </c>
      <c r="S13" s="63">
        <f t="shared" ref="S13:S22" si="3">J13*H13</f>
        <v>0</v>
      </c>
      <c r="T13" s="63"/>
      <c r="U13" s="63"/>
      <c r="V13" s="63">
        <f>M13*E13</f>
        <v>0</v>
      </c>
      <c r="W13" s="63">
        <f t="shared" ref="W13:W18" si="4">IF(O13="Залік",2*G13,0)</f>
        <v>0</v>
      </c>
      <c r="X13" s="63">
        <f t="shared" ref="X13:X18" si="5">ROUND(IF(OR(P13="Ісп",P13="ДЕК"),0.33*E13,0),0)</f>
        <v>22</v>
      </c>
      <c r="Y13" s="63"/>
      <c r="Z13" s="63"/>
      <c r="AA13" s="63"/>
      <c r="AB13" s="63"/>
      <c r="AC13" s="63"/>
      <c r="AD13" s="63"/>
      <c r="AE13" s="63"/>
      <c r="AF13" s="63"/>
      <c r="AG13" s="63"/>
      <c r="AH13" s="63">
        <f t="shared" si="1"/>
        <v>60</v>
      </c>
      <c r="AI13" s="61"/>
      <c r="AJ13" s="190" t="s">
        <v>232</v>
      </c>
    </row>
    <row r="14" spans="1:38" s="75" customFormat="1" ht="12.75" customHeight="1">
      <c r="A14" s="61">
        <v>15</v>
      </c>
      <c r="B14" s="72" t="s">
        <v>120</v>
      </c>
      <c r="C14" s="61"/>
      <c r="D14" s="61">
        <v>1</v>
      </c>
      <c r="E14" s="61">
        <v>66</v>
      </c>
      <c r="F14" s="62" t="s">
        <v>47</v>
      </c>
      <c r="G14" s="61">
        <v>1</v>
      </c>
      <c r="H14" s="61">
        <v>3</v>
      </c>
      <c r="I14" s="61"/>
      <c r="J14" s="61">
        <v>32</v>
      </c>
      <c r="K14" s="61"/>
      <c r="L14" s="61"/>
      <c r="M14" s="61"/>
      <c r="N14" s="61"/>
      <c r="O14" s="73"/>
      <c r="P14" s="61"/>
      <c r="Q14" s="63">
        <f t="shared" si="0"/>
        <v>0</v>
      </c>
      <c r="R14" s="63">
        <f t="shared" si="2"/>
        <v>0</v>
      </c>
      <c r="S14" s="63">
        <f t="shared" si="3"/>
        <v>96</v>
      </c>
      <c r="T14" s="63"/>
      <c r="U14" s="63"/>
      <c r="V14" s="63">
        <f>M14*E14</f>
        <v>0</v>
      </c>
      <c r="W14" s="63">
        <f t="shared" si="4"/>
        <v>0</v>
      </c>
      <c r="X14" s="63">
        <f t="shared" si="5"/>
        <v>0</v>
      </c>
      <c r="Y14" s="63"/>
      <c r="Z14" s="63"/>
      <c r="AA14" s="63"/>
      <c r="AB14" s="63"/>
      <c r="AC14" s="63"/>
      <c r="AD14" s="63"/>
      <c r="AE14" s="63"/>
      <c r="AF14" s="63"/>
      <c r="AG14" s="63"/>
      <c r="AH14" s="63">
        <f t="shared" si="1"/>
        <v>96</v>
      </c>
      <c r="AI14" s="61"/>
      <c r="AJ14" s="190" t="s">
        <v>249</v>
      </c>
    </row>
    <row r="15" spans="1:38" s="75" customFormat="1" ht="12.75" customHeight="1">
      <c r="A15" s="61">
        <v>15</v>
      </c>
      <c r="B15" s="72" t="s">
        <v>120</v>
      </c>
      <c r="C15" s="61"/>
      <c r="D15" s="61">
        <v>1</v>
      </c>
      <c r="E15" s="61">
        <v>5</v>
      </c>
      <c r="F15" s="62" t="s">
        <v>47</v>
      </c>
      <c r="G15" s="61">
        <v>1</v>
      </c>
      <c r="H15" s="61">
        <v>3</v>
      </c>
      <c r="I15" s="61"/>
      <c r="J15" s="61"/>
      <c r="K15" s="61"/>
      <c r="L15" s="61" t="s">
        <v>56</v>
      </c>
      <c r="M15" s="61">
        <v>2</v>
      </c>
      <c r="N15" s="61"/>
      <c r="O15" s="73"/>
      <c r="P15" s="61"/>
      <c r="Q15" s="63">
        <f t="shared" ref="Q15:Q16" si="6">I15</f>
        <v>0</v>
      </c>
      <c r="R15" s="63">
        <f t="shared" si="2"/>
        <v>0</v>
      </c>
      <c r="S15" s="63">
        <f t="shared" ref="S15:S16" si="7">J15*H15</f>
        <v>0</v>
      </c>
      <c r="T15" s="63"/>
      <c r="U15" s="63"/>
      <c r="V15" s="63">
        <f>M15*E15</f>
        <v>10</v>
      </c>
      <c r="W15" s="63">
        <f t="shared" si="4"/>
        <v>0</v>
      </c>
      <c r="X15" s="63">
        <f t="shared" si="5"/>
        <v>0</v>
      </c>
      <c r="Y15" s="63"/>
      <c r="Z15" s="63"/>
      <c r="AA15" s="63"/>
      <c r="AB15" s="63"/>
      <c r="AC15" s="63"/>
      <c r="AD15" s="63"/>
      <c r="AE15" s="63"/>
      <c r="AF15" s="63"/>
      <c r="AG15" s="63"/>
      <c r="AH15" s="63">
        <f t="shared" ref="AH15:AH16" si="8">SUM(Q15:AG15)</f>
        <v>10</v>
      </c>
      <c r="AI15" s="61"/>
      <c r="AJ15" s="190" t="s">
        <v>232</v>
      </c>
    </row>
    <row r="16" spans="1:38" s="75" customFormat="1" ht="12.75" customHeight="1">
      <c r="A16" s="61">
        <v>15</v>
      </c>
      <c r="B16" s="72" t="s">
        <v>120</v>
      </c>
      <c r="C16" s="61"/>
      <c r="D16" s="61">
        <v>1</v>
      </c>
      <c r="E16" s="61">
        <v>34</v>
      </c>
      <c r="F16" s="62" t="s">
        <v>47</v>
      </c>
      <c r="G16" s="61">
        <v>1</v>
      </c>
      <c r="H16" s="61">
        <v>3</v>
      </c>
      <c r="I16" s="61"/>
      <c r="J16" s="61"/>
      <c r="K16" s="61"/>
      <c r="L16" s="61" t="s">
        <v>56</v>
      </c>
      <c r="M16" s="61">
        <v>2</v>
      </c>
      <c r="N16" s="61"/>
      <c r="O16" s="73"/>
      <c r="P16" s="61"/>
      <c r="Q16" s="63">
        <f t="shared" si="6"/>
        <v>0</v>
      </c>
      <c r="R16" s="63">
        <f t="shared" si="2"/>
        <v>0</v>
      </c>
      <c r="S16" s="63">
        <f t="shared" si="7"/>
        <v>0</v>
      </c>
      <c r="T16" s="63"/>
      <c r="U16" s="63"/>
      <c r="V16" s="63">
        <f>M16*E16</f>
        <v>68</v>
      </c>
      <c r="W16" s="63">
        <f t="shared" si="4"/>
        <v>0</v>
      </c>
      <c r="X16" s="63">
        <f t="shared" si="5"/>
        <v>0</v>
      </c>
      <c r="Y16" s="63"/>
      <c r="Z16" s="63"/>
      <c r="AA16" s="63"/>
      <c r="AB16" s="63"/>
      <c r="AC16" s="63"/>
      <c r="AD16" s="63"/>
      <c r="AE16" s="63"/>
      <c r="AF16" s="63"/>
      <c r="AG16" s="63"/>
      <c r="AH16" s="63">
        <f t="shared" si="8"/>
        <v>68</v>
      </c>
      <c r="AI16" s="61"/>
      <c r="AJ16" s="190" t="s">
        <v>249</v>
      </c>
    </row>
    <row r="17" spans="1:36" s="75" customFormat="1" ht="12.75" customHeight="1">
      <c r="A17" s="61">
        <v>15</v>
      </c>
      <c r="B17" s="72" t="s">
        <v>120</v>
      </c>
      <c r="C17" s="61"/>
      <c r="D17" s="61">
        <v>1</v>
      </c>
      <c r="E17" s="61">
        <f>66-E15-E16</f>
        <v>27</v>
      </c>
      <c r="F17" s="62" t="s">
        <v>47</v>
      </c>
      <c r="G17" s="61">
        <v>1</v>
      </c>
      <c r="H17" s="61">
        <v>3</v>
      </c>
      <c r="I17" s="61"/>
      <c r="J17" s="61"/>
      <c r="K17" s="61"/>
      <c r="L17" s="61" t="s">
        <v>56</v>
      </c>
      <c r="M17" s="61">
        <v>2</v>
      </c>
      <c r="N17" s="61"/>
      <c r="O17" s="73"/>
      <c r="P17" s="61"/>
      <c r="Q17" s="63">
        <f t="shared" si="0"/>
        <v>0</v>
      </c>
      <c r="R17" s="63">
        <f t="shared" si="2"/>
        <v>0</v>
      </c>
      <c r="S17" s="63">
        <f t="shared" si="3"/>
        <v>0</v>
      </c>
      <c r="T17" s="63"/>
      <c r="U17" s="63"/>
      <c r="V17" s="63">
        <f>M17*E17</f>
        <v>54</v>
      </c>
      <c r="W17" s="63">
        <f t="shared" si="4"/>
        <v>0</v>
      </c>
      <c r="X17" s="63">
        <f t="shared" si="5"/>
        <v>0</v>
      </c>
      <c r="Y17" s="63"/>
      <c r="Z17" s="63"/>
      <c r="AA17" s="63"/>
      <c r="AB17" s="63"/>
      <c r="AC17" s="63"/>
      <c r="AD17" s="63"/>
      <c r="AE17" s="63"/>
      <c r="AF17" s="63"/>
      <c r="AG17" s="63"/>
      <c r="AH17" s="63">
        <f t="shared" si="1"/>
        <v>54</v>
      </c>
      <c r="AI17" s="61"/>
      <c r="AJ17" s="190" t="s">
        <v>247</v>
      </c>
    </row>
    <row r="18" spans="1:36" s="75" customFormat="1" ht="12.75" customHeight="1">
      <c r="A18" s="61">
        <v>20</v>
      </c>
      <c r="B18" s="72" t="s">
        <v>121</v>
      </c>
      <c r="C18" s="61"/>
      <c r="D18" s="61">
        <v>1</v>
      </c>
      <c r="E18" s="61">
        <v>66</v>
      </c>
      <c r="F18" s="62" t="s">
        <v>47</v>
      </c>
      <c r="G18" s="61">
        <v>1</v>
      </c>
      <c r="H18" s="61">
        <v>3</v>
      </c>
      <c r="I18" s="61">
        <v>16</v>
      </c>
      <c r="J18" s="61">
        <v>16</v>
      </c>
      <c r="K18" s="61"/>
      <c r="L18" s="61"/>
      <c r="M18" s="61"/>
      <c r="N18" s="61"/>
      <c r="O18" s="73"/>
      <c r="P18" s="61" t="s">
        <v>43</v>
      </c>
      <c r="Q18" s="63">
        <f t="shared" si="0"/>
        <v>16</v>
      </c>
      <c r="R18" s="63">
        <f t="shared" si="2"/>
        <v>6</v>
      </c>
      <c r="S18" s="63">
        <f t="shared" si="3"/>
        <v>48</v>
      </c>
      <c r="T18" s="63"/>
      <c r="U18" s="63"/>
      <c r="V18" s="63"/>
      <c r="W18" s="63">
        <f t="shared" si="4"/>
        <v>0</v>
      </c>
      <c r="X18" s="63">
        <f t="shared" si="5"/>
        <v>22</v>
      </c>
      <c r="Y18" s="63"/>
      <c r="Z18" s="63"/>
      <c r="AA18" s="63"/>
      <c r="AB18" s="63"/>
      <c r="AC18" s="63"/>
      <c r="AD18" s="63"/>
      <c r="AE18" s="63"/>
      <c r="AF18" s="63"/>
      <c r="AG18" s="63"/>
      <c r="AH18" s="63">
        <f t="shared" si="1"/>
        <v>92</v>
      </c>
      <c r="AI18" s="61"/>
      <c r="AJ18" s="190" t="s">
        <v>249</v>
      </c>
    </row>
    <row r="19" spans="1:36" s="75" customFormat="1" ht="12.75" customHeight="1">
      <c r="A19" s="61">
        <v>21</v>
      </c>
      <c r="B19" s="72" t="s">
        <v>122</v>
      </c>
      <c r="C19" s="61"/>
      <c r="D19" s="61">
        <v>1</v>
      </c>
      <c r="E19" s="61">
        <v>66</v>
      </c>
      <c r="F19" s="62" t="s">
        <v>47</v>
      </c>
      <c r="G19" s="61">
        <v>1</v>
      </c>
      <c r="H19" s="61">
        <v>3</v>
      </c>
      <c r="I19" s="61">
        <v>32</v>
      </c>
      <c r="J19" s="61"/>
      <c r="K19" s="61"/>
      <c r="L19" s="61" t="s">
        <v>97</v>
      </c>
      <c r="M19" s="61"/>
      <c r="N19" s="61"/>
      <c r="O19" s="73" t="s">
        <v>44</v>
      </c>
      <c r="P19" s="61"/>
      <c r="Q19" s="63">
        <f t="shared" si="0"/>
        <v>32</v>
      </c>
      <c r="R19" s="63">
        <f t="shared" ref="R19:R25" si="9">IF(OR(P19="Ісп",P19="ДЕК"),2*G19,0)</f>
        <v>0</v>
      </c>
      <c r="S19" s="63">
        <f t="shared" si="3"/>
        <v>0</v>
      </c>
      <c r="T19" s="63"/>
      <c r="U19" s="63">
        <f t="shared" ref="U19:U25" si="10">ROUND(IF(OR(L19="Р",L19="РЕ" ),0.5*E19,0),0)</f>
        <v>33</v>
      </c>
      <c r="V19" s="63"/>
      <c r="W19" s="63">
        <f t="shared" ref="W19:W25" si="11">IF(O19="Залік",2*H19,0)</f>
        <v>6</v>
      </c>
      <c r="X19" s="63">
        <f t="shared" ref="X19:X25" si="12">IF(OR(P19="Ісп",P19="ДЕК"),0.33*E19,0)</f>
        <v>0</v>
      </c>
      <c r="Y19" s="63"/>
      <c r="Z19" s="63"/>
      <c r="AA19" s="63"/>
      <c r="AB19" s="63"/>
      <c r="AC19" s="63"/>
      <c r="AD19" s="63"/>
      <c r="AE19" s="63"/>
      <c r="AF19" s="63"/>
      <c r="AG19" s="63"/>
      <c r="AH19" s="63">
        <f t="shared" si="1"/>
        <v>71</v>
      </c>
      <c r="AI19" s="61"/>
      <c r="AJ19" s="190" t="s">
        <v>253</v>
      </c>
    </row>
    <row r="20" spans="1:36" s="75" customFormat="1" ht="12.75" customHeight="1">
      <c r="A20" s="61">
        <v>21</v>
      </c>
      <c r="B20" s="72" t="s">
        <v>122</v>
      </c>
      <c r="C20" s="61"/>
      <c r="D20" s="61">
        <v>1</v>
      </c>
      <c r="E20" s="61">
        <v>66</v>
      </c>
      <c r="F20" s="62" t="s">
        <v>47</v>
      </c>
      <c r="G20" s="61">
        <v>1</v>
      </c>
      <c r="H20" s="61">
        <v>3</v>
      </c>
      <c r="I20" s="61"/>
      <c r="J20" s="61">
        <v>32</v>
      </c>
      <c r="K20" s="61"/>
      <c r="L20" s="61"/>
      <c r="M20" s="61"/>
      <c r="N20" s="61"/>
      <c r="O20" s="73"/>
      <c r="P20" s="61"/>
      <c r="Q20" s="63">
        <f t="shared" ref="Q20" si="13">I20</f>
        <v>0</v>
      </c>
      <c r="R20" s="63">
        <f t="shared" si="9"/>
        <v>0</v>
      </c>
      <c r="S20" s="63">
        <f t="shared" ref="S20" si="14">J20*H20</f>
        <v>96</v>
      </c>
      <c r="T20" s="63"/>
      <c r="U20" s="63">
        <f t="shared" si="10"/>
        <v>0</v>
      </c>
      <c r="V20" s="63"/>
      <c r="W20" s="63">
        <f t="shared" si="11"/>
        <v>0</v>
      </c>
      <c r="X20" s="63">
        <f t="shared" si="12"/>
        <v>0</v>
      </c>
      <c r="Y20" s="63"/>
      <c r="Z20" s="63"/>
      <c r="AA20" s="63"/>
      <c r="AB20" s="63"/>
      <c r="AC20" s="63"/>
      <c r="AD20" s="63"/>
      <c r="AE20" s="63"/>
      <c r="AF20" s="63"/>
      <c r="AG20" s="63"/>
      <c r="AH20" s="63">
        <f t="shared" ref="AH20" si="15">SUM(Q20:AG20)</f>
        <v>96</v>
      </c>
      <c r="AI20" s="61"/>
      <c r="AJ20" s="190" t="s">
        <v>247</v>
      </c>
    </row>
    <row r="21" spans="1:36" s="75" customFormat="1" ht="25.5" customHeight="1">
      <c r="A21" s="61">
        <v>23</v>
      </c>
      <c r="B21" s="72" t="s">
        <v>123</v>
      </c>
      <c r="C21" s="61"/>
      <c r="D21" s="61">
        <v>1</v>
      </c>
      <c r="E21" s="61">
        <f>20+21</f>
        <v>41</v>
      </c>
      <c r="F21" s="62" t="s">
        <v>124</v>
      </c>
      <c r="G21" s="61">
        <v>1</v>
      </c>
      <c r="H21" s="61">
        <v>2</v>
      </c>
      <c r="I21" s="61"/>
      <c r="J21" s="61">
        <v>16</v>
      </c>
      <c r="K21" s="61"/>
      <c r="L21" s="61"/>
      <c r="M21" s="61"/>
      <c r="N21" s="61"/>
      <c r="O21" s="73"/>
      <c r="P21" s="61"/>
      <c r="Q21" s="63">
        <f t="shared" ref="Q21" si="16">I21</f>
        <v>0</v>
      </c>
      <c r="R21" s="63">
        <f t="shared" ref="R21" si="17">IF(OR(P21="Ісп",P21="ДЕК"),2*G21,0)</f>
        <v>0</v>
      </c>
      <c r="S21" s="63">
        <f t="shared" ref="S21" si="18">J21*H21</f>
        <v>32</v>
      </c>
      <c r="T21" s="63"/>
      <c r="U21" s="63">
        <f t="shared" ref="U21" si="19">ROUND(IF(OR(L21="Р",L21="РЕ" ),0.5*E21,0),0)</f>
        <v>0</v>
      </c>
      <c r="V21" s="63"/>
      <c r="W21" s="63">
        <f t="shared" ref="W21" si="20">IF(O21="Залік",2*H21,0)</f>
        <v>0</v>
      </c>
      <c r="X21" s="63">
        <f t="shared" ref="X21" si="21">IF(OR(P21="Ісп",P21="ДЕК"),0.33*E21,0)</f>
        <v>0</v>
      </c>
      <c r="Y21" s="63"/>
      <c r="Z21" s="63"/>
      <c r="AA21" s="63"/>
      <c r="AB21" s="63"/>
      <c r="AC21" s="63"/>
      <c r="AD21" s="63"/>
      <c r="AE21" s="63"/>
      <c r="AF21" s="63"/>
      <c r="AG21" s="63"/>
      <c r="AH21" s="63">
        <f t="shared" ref="AH21" si="22">SUM(Q21:AG21)</f>
        <v>32</v>
      </c>
      <c r="AI21" s="61"/>
      <c r="AJ21" s="190" t="s">
        <v>251</v>
      </c>
    </row>
    <row r="22" spans="1:36" s="75" customFormat="1" ht="25.5" customHeight="1">
      <c r="A22" s="61">
        <v>23</v>
      </c>
      <c r="B22" s="72" t="s">
        <v>123</v>
      </c>
      <c r="C22" s="61"/>
      <c r="D22" s="61">
        <v>1</v>
      </c>
      <c r="E22" s="61">
        <v>25</v>
      </c>
      <c r="F22" s="62" t="s">
        <v>125</v>
      </c>
      <c r="G22" s="61">
        <v>1</v>
      </c>
      <c r="H22" s="61">
        <v>1</v>
      </c>
      <c r="I22" s="61"/>
      <c r="J22" s="61">
        <v>16</v>
      </c>
      <c r="K22" s="61"/>
      <c r="L22" s="61"/>
      <c r="M22" s="61"/>
      <c r="N22" s="61"/>
      <c r="O22" s="73"/>
      <c r="P22" s="61"/>
      <c r="Q22" s="63">
        <f t="shared" si="0"/>
        <v>0</v>
      </c>
      <c r="R22" s="63">
        <f t="shared" si="9"/>
        <v>0</v>
      </c>
      <c r="S22" s="63">
        <f t="shared" si="3"/>
        <v>16</v>
      </c>
      <c r="T22" s="63"/>
      <c r="U22" s="63">
        <f t="shared" si="10"/>
        <v>0</v>
      </c>
      <c r="V22" s="63"/>
      <c r="W22" s="63">
        <f t="shared" si="11"/>
        <v>0</v>
      </c>
      <c r="X22" s="63">
        <f t="shared" si="12"/>
        <v>0</v>
      </c>
      <c r="Y22" s="63"/>
      <c r="Z22" s="63"/>
      <c r="AA22" s="63"/>
      <c r="AB22" s="63"/>
      <c r="AC22" s="63"/>
      <c r="AD22" s="63"/>
      <c r="AE22" s="63"/>
      <c r="AF22" s="63"/>
      <c r="AG22" s="63"/>
      <c r="AH22" s="63">
        <f t="shared" si="1"/>
        <v>16</v>
      </c>
      <c r="AI22" s="61"/>
      <c r="AJ22" s="190" t="s">
        <v>238</v>
      </c>
    </row>
    <row r="23" spans="1:36" s="75" customFormat="1" ht="25.5">
      <c r="A23" s="61">
        <v>25</v>
      </c>
      <c r="B23" s="72" t="s">
        <v>119</v>
      </c>
      <c r="C23" s="61"/>
      <c r="D23" s="61">
        <v>1</v>
      </c>
      <c r="E23" s="61">
        <v>49</v>
      </c>
      <c r="F23" s="67" t="s">
        <v>211</v>
      </c>
      <c r="G23" s="61">
        <v>1</v>
      </c>
      <c r="H23" s="61">
        <v>4</v>
      </c>
      <c r="I23" s="61">
        <v>32</v>
      </c>
      <c r="J23" s="61"/>
      <c r="K23" s="61"/>
      <c r="L23" s="61" t="s">
        <v>97</v>
      </c>
      <c r="M23" s="61"/>
      <c r="N23" s="61"/>
      <c r="O23" s="73" t="s">
        <v>44</v>
      </c>
      <c r="P23" s="61"/>
      <c r="Q23" s="63">
        <f t="shared" ref="Q23:Q24" si="23">I23</f>
        <v>32</v>
      </c>
      <c r="R23" s="63">
        <f t="shared" ref="R23:R24" si="24">IF(OR(P23="Ісп",P23="ДЕК"),2*G23,0)</f>
        <v>0</v>
      </c>
      <c r="S23" s="63">
        <f>IF(E23&gt;12,(E23/12)*J23,J23)</f>
        <v>0</v>
      </c>
      <c r="T23" s="63">
        <f>K23*H23</f>
        <v>0</v>
      </c>
      <c r="U23" s="63">
        <f t="shared" ref="U23:U24" si="25">ROUND(IF(OR(L23="Р",L23="РЕ" ),0.5*E23,0),0)</f>
        <v>25</v>
      </c>
      <c r="V23" s="63"/>
      <c r="W23" s="63">
        <f t="shared" ref="W23:W24" si="26">IF(O23="Залік",2*H23,0)</f>
        <v>8</v>
      </c>
      <c r="X23" s="63">
        <f t="shared" ref="X23:X24" si="27">IF(OR(P23="Ісп",P23="ДЕК"),0.33*E23,0)</f>
        <v>0</v>
      </c>
      <c r="Y23" s="63"/>
      <c r="Z23" s="63"/>
      <c r="AA23" s="63"/>
      <c r="AB23" s="63"/>
      <c r="AC23" s="63"/>
      <c r="AD23" s="63"/>
      <c r="AE23" s="63"/>
      <c r="AF23" s="63"/>
      <c r="AG23" s="63"/>
      <c r="AH23" s="63">
        <f t="shared" ref="AH23" si="28">SUM(Q23:AG23)</f>
        <v>65</v>
      </c>
      <c r="AI23" s="61"/>
      <c r="AJ23" s="191" t="s">
        <v>258</v>
      </c>
    </row>
    <row r="24" spans="1:36" s="75" customFormat="1" ht="12.75">
      <c r="A24" s="61">
        <v>25</v>
      </c>
      <c r="B24" s="72" t="s">
        <v>119</v>
      </c>
      <c r="C24" s="61"/>
      <c r="D24" s="61">
        <v>1</v>
      </c>
      <c r="E24" s="61">
        <v>11</v>
      </c>
      <c r="F24" s="67" t="s">
        <v>51</v>
      </c>
      <c r="G24" s="61">
        <v>1</v>
      </c>
      <c r="H24" s="61">
        <v>1</v>
      </c>
      <c r="I24" s="61"/>
      <c r="J24" s="61"/>
      <c r="K24" s="61">
        <v>16</v>
      </c>
      <c r="L24" s="61"/>
      <c r="M24" s="61"/>
      <c r="N24" s="61"/>
      <c r="O24" s="73"/>
      <c r="P24" s="61"/>
      <c r="Q24" s="63">
        <f t="shared" si="23"/>
        <v>0</v>
      </c>
      <c r="R24" s="63">
        <f t="shared" si="24"/>
        <v>0</v>
      </c>
      <c r="S24" s="63">
        <f>IF(E24&gt;12,(E24/12)*J24,J24)</f>
        <v>0</v>
      </c>
      <c r="T24" s="63">
        <f>K24*H24</f>
        <v>16</v>
      </c>
      <c r="U24" s="63">
        <f t="shared" si="25"/>
        <v>0</v>
      </c>
      <c r="V24" s="63"/>
      <c r="W24" s="63">
        <f t="shared" si="26"/>
        <v>0</v>
      </c>
      <c r="X24" s="63">
        <f t="shared" si="27"/>
        <v>0</v>
      </c>
      <c r="Y24" s="63"/>
      <c r="Z24" s="63"/>
      <c r="AA24" s="63"/>
      <c r="AB24" s="63"/>
      <c r="AC24" s="63"/>
      <c r="AD24" s="63"/>
      <c r="AE24" s="63"/>
      <c r="AF24" s="63"/>
      <c r="AG24" s="63"/>
      <c r="AH24" s="63">
        <f t="shared" ref="AH24" si="29">SUM(Q24:AG24)</f>
        <v>16</v>
      </c>
      <c r="AI24" s="61"/>
      <c r="AJ24" s="191" t="s">
        <v>258</v>
      </c>
    </row>
    <row r="25" spans="1:36" s="75" customFormat="1" ht="31.9" customHeight="1">
      <c r="A25" s="61">
        <v>25</v>
      </c>
      <c r="B25" s="72" t="s">
        <v>119</v>
      </c>
      <c r="C25" s="61"/>
      <c r="D25" s="61">
        <v>1</v>
      </c>
      <c r="E25" s="61">
        <v>11</v>
      </c>
      <c r="F25" s="67" t="s">
        <v>164</v>
      </c>
      <c r="G25" s="61">
        <v>1</v>
      </c>
      <c r="H25" s="61">
        <v>1</v>
      </c>
      <c r="I25" s="61"/>
      <c r="J25" s="61"/>
      <c r="K25" s="61">
        <v>16</v>
      </c>
      <c r="L25" s="61"/>
      <c r="M25" s="61"/>
      <c r="N25" s="61"/>
      <c r="O25" s="73"/>
      <c r="P25" s="61"/>
      <c r="Q25" s="63">
        <f t="shared" si="0"/>
        <v>0</v>
      </c>
      <c r="R25" s="63">
        <f t="shared" si="9"/>
        <v>0</v>
      </c>
      <c r="S25" s="63">
        <f>IF(E25&gt;12,(E25/12)*J25,J25)</f>
        <v>0</v>
      </c>
      <c r="T25" s="63">
        <f>K25*H25</f>
        <v>16</v>
      </c>
      <c r="U25" s="63">
        <f t="shared" si="10"/>
        <v>0</v>
      </c>
      <c r="V25" s="63"/>
      <c r="W25" s="63">
        <f t="shared" si="11"/>
        <v>0</v>
      </c>
      <c r="X25" s="63">
        <f t="shared" si="12"/>
        <v>0</v>
      </c>
      <c r="Y25" s="63"/>
      <c r="Z25" s="63"/>
      <c r="AA25" s="63"/>
      <c r="AB25" s="63"/>
      <c r="AC25" s="63"/>
      <c r="AD25" s="63"/>
      <c r="AE25" s="63"/>
      <c r="AF25" s="63"/>
      <c r="AG25" s="63"/>
      <c r="AH25" s="63">
        <f t="shared" si="1"/>
        <v>16</v>
      </c>
      <c r="AI25" s="61"/>
      <c r="AJ25" s="191" t="s">
        <v>257</v>
      </c>
    </row>
    <row r="26" spans="1:36" s="75" customFormat="1" ht="12.75">
      <c r="A26" s="61">
        <v>25</v>
      </c>
      <c r="B26" s="72" t="s">
        <v>119</v>
      </c>
      <c r="C26" s="61"/>
      <c r="D26" s="61">
        <v>1</v>
      </c>
      <c r="E26" s="61">
        <f>2+1+10</f>
        <v>13</v>
      </c>
      <c r="F26" s="67" t="s">
        <v>52</v>
      </c>
      <c r="G26" s="61">
        <v>1</v>
      </c>
      <c r="H26" s="61">
        <v>2</v>
      </c>
      <c r="I26" s="61"/>
      <c r="J26" s="61"/>
      <c r="K26" s="61">
        <v>16</v>
      </c>
      <c r="L26" s="61"/>
      <c r="M26" s="61"/>
      <c r="N26" s="61"/>
      <c r="O26" s="73"/>
      <c r="P26" s="61"/>
      <c r="Q26" s="63">
        <f t="shared" ref="Q26" si="30">I26</f>
        <v>0</v>
      </c>
      <c r="R26" s="63">
        <f t="shared" ref="R26" si="31">IF(OR(P26="Ісп",P26="ДЕК"),2*G26,0)</f>
        <v>0</v>
      </c>
      <c r="S26" s="63">
        <f>IF(E26&gt;12,(E26/12)*J26,J26)</f>
        <v>0</v>
      </c>
      <c r="T26" s="63">
        <f>K26*H26</f>
        <v>32</v>
      </c>
      <c r="U26" s="63">
        <f t="shared" ref="U26" si="32">ROUND(IF(OR(L26="Р",L26="РЕ" ),0.5*E26,0),0)</f>
        <v>0</v>
      </c>
      <c r="V26" s="63"/>
      <c r="W26" s="63">
        <f t="shared" ref="W26" si="33">IF(O26="Залік",2*H26,0)</f>
        <v>0</v>
      </c>
      <c r="X26" s="63">
        <f t="shared" ref="X26" si="34">IF(OR(P26="Ісп",P26="ДЕК"),0.33*E26,0)</f>
        <v>0</v>
      </c>
      <c r="Y26" s="63"/>
      <c r="Z26" s="63"/>
      <c r="AA26" s="63"/>
      <c r="AB26" s="63"/>
      <c r="AC26" s="63"/>
      <c r="AD26" s="63"/>
      <c r="AE26" s="63"/>
      <c r="AF26" s="63"/>
      <c r="AG26" s="63"/>
      <c r="AH26" s="63">
        <f t="shared" ref="AH26" si="35">SUM(Q26:AG26)</f>
        <v>32</v>
      </c>
      <c r="AI26" s="61"/>
      <c r="AJ26" s="171" t="s">
        <v>244</v>
      </c>
    </row>
    <row r="27" spans="1:36" s="75" customFormat="1" ht="25.5">
      <c r="A27" s="61">
        <v>26</v>
      </c>
      <c r="B27" s="72" t="s">
        <v>120</v>
      </c>
      <c r="C27" s="61"/>
      <c r="D27" s="61">
        <v>1</v>
      </c>
      <c r="E27" s="61">
        <v>49</v>
      </c>
      <c r="F27" s="67" t="s">
        <v>211</v>
      </c>
      <c r="G27" s="61">
        <v>1</v>
      </c>
      <c r="H27" s="61">
        <v>4</v>
      </c>
      <c r="I27" s="61">
        <v>32</v>
      </c>
      <c r="J27" s="61"/>
      <c r="K27" s="61"/>
      <c r="L27" s="61"/>
      <c r="M27" s="61"/>
      <c r="N27" s="61"/>
      <c r="O27" s="73"/>
      <c r="P27" s="61" t="s">
        <v>43</v>
      </c>
      <c r="Q27" s="63">
        <f t="shared" si="0"/>
        <v>32</v>
      </c>
      <c r="R27" s="63">
        <f t="shared" ref="R27:R32" si="36">IF(OR(P27="Ісп",P27="ДЕК"),2*H27,0)</f>
        <v>8</v>
      </c>
      <c r="S27" s="63">
        <f t="shared" ref="S27:S36" si="37">J27*H27</f>
        <v>0</v>
      </c>
      <c r="T27" s="63"/>
      <c r="U27" s="63"/>
      <c r="V27" s="63">
        <f>M27*E27</f>
        <v>0</v>
      </c>
      <c r="W27" s="63">
        <f t="shared" ref="W27:W32" si="38">IF(O27="Залік",2*G27,0)</f>
        <v>0</v>
      </c>
      <c r="X27" s="63">
        <f t="shared" ref="X27:X32" si="39">ROUND(IF(OR(P27="Ісп",P27="ДЕК"),0.33*E27,0),0)</f>
        <v>16</v>
      </c>
      <c r="Y27" s="63"/>
      <c r="Z27" s="63"/>
      <c r="AA27" s="63"/>
      <c r="AB27" s="63"/>
      <c r="AC27" s="63"/>
      <c r="AD27" s="63"/>
      <c r="AE27" s="63"/>
      <c r="AF27" s="63"/>
      <c r="AG27" s="63"/>
      <c r="AH27" s="63">
        <f t="shared" si="1"/>
        <v>56</v>
      </c>
      <c r="AI27" s="61"/>
      <c r="AJ27" s="190" t="s">
        <v>232</v>
      </c>
    </row>
    <row r="28" spans="1:36" s="75" customFormat="1" ht="12.75">
      <c r="A28" s="61">
        <v>26</v>
      </c>
      <c r="B28" s="72" t="s">
        <v>120</v>
      </c>
      <c r="C28" s="61"/>
      <c r="D28" s="61">
        <v>1</v>
      </c>
      <c r="E28" s="61">
        <v>22</v>
      </c>
      <c r="F28" s="67" t="s">
        <v>212</v>
      </c>
      <c r="G28" s="61">
        <v>1</v>
      </c>
      <c r="H28" s="61">
        <v>2</v>
      </c>
      <c r="I28" s="61"/>
      <c r="J28" s="61">
        <v>32</v>
      </c>
      <c r="K28" s="61"/>
      <c r="L28" s="61"/>
      <c r="M28" s="61"/>
      <c r="N28" s="61"/>
      <c r="O28" s="73"/>
      <c r="P28" s="61"/>
      <c r="Q28" s="63">
        <f t="shared" ref="Q28" si="40">I28</f>
        <v>0</v>
      </c>
      <c r="R28" s="63">
        <f t="shared" si="36"/>
        <v>0</v>
      </c>
      <c r="S28" s="63">
        <f t="shared" ref="S28" si="41">J28*H28</f>
        <v>64</v>
      </c>
      <c r="T28" s="63"/>
      <c r="U28" s="63"/>
      <c r="V28" s="63">
        <f>M28*E28</f>
        <v>0</v>
      </c>
      <c r="W28" s="63">
        <f t="shared" si="38"/>
        <v>0</v>
      </c>
      <c r="X28" s="63">
        <f t="shared" si="39"/>
        <v>0</v>
      </c>
      <c r="Y28" s="63"/>
      <c r="Z28" s="63"/>
      <c r="AA28" s="63"/>
      <c r="AB28" s="63"/>
      <c r="AC28" s="63"/>
      <c r="AD28" s="63"/>
      <c r="AE28" s="63"/>
      <c r="AF28" s="63"/>
      <c r="AG28" s="63"/>
      <c r="AH28" s="63">
        <f t="shared" ref="AH28" si="42">SUM(Q28:AG28)</f>
        <v>64</v>
      </c>
      <c r="AI28" s="61"/>
      <c r="AJ28" s="190" t="s">
        <v>234</v>
      </c>
    </row>
    <row r="29" spans="1:36" s="75" customFormat="1" ht="12.75">
      <c r="A29" s="61">
        <v>26</v>
      </c>
      <c r="B29" s="72" t="s">
        <v>120</v>
      </c>
      <c r="C29" s="61"/>
      <c r="D29" s="61">
        <v>1</v>
      </c>
      <c r="E29" s="61">
        <v>27</v>
      </c>
      <c r="F29" s="67" t="s">
        <v>52</v>
      </c>
      <c r="G29" s="61">
        <v>1</v>
      </c>
      <c r="H29" s="61">
        <v>2</v>
      </c>
      <c r="I29" s="61"/>
      <c r="J29" s="61">
        <v>32</v>
      </c>
      <c r="K29" s="61"/>
      <c r="L29" s="61"/>
      <c r="M29" s="61"/>
      <c r="N29" s="61"/>
      <c r="O29" s="73"/>
      <c r="P29" s="61"/>
      <c r="Q29" s="63">
        <f t="shared" si="0"/>
        <v>0</v>
      </c>
      <c r="R29" s="63">
        <f t="shared" si="36"/>
        <v>0</v>
      </c>
      <c r="S29" s="63">
        <f t="shared" si="37"/>
        <v>64</v>
      </c>
      <c r="T29" s="63"/>
      <c r="U29" s="63"/>
      <c r="V29" s="63">
        <f>M29*E29</f>
        <v>0</v>
      </c>
      <c r="W29" s="63">
        <f t="shared" si="38"/>
        <v>0</v>
      </c>
      <c r="X29" s="63">
        <f t="shared" si="39"/>
        <v>0</v>
      </c>
      <c r="Y29" s="63"/>
      <c r="Z29" s="63"/>
      <c r="AA29" s="63"/>
      <c r="AB29" s="63"/>
      <c r="AC29" s="63"/>
      <c r="AD29" s="63"/>
      <c r="AE29" s="63"/>
      <c r="AF29" s="63"/>
      <c r="AG29" s="63"/>
      <c r="AH29" s="63">
        <f t="shared" si="1"/>
        <v>64</v>
      </c>
      <c r="AI29" s="61"/>
      <c r="AJ29" s="190" t="s">
        <v>238</v>
      </c>
    </row>
    <row r="30" spans="1:36" s="75" customFormat="1" ht="25.5">
      <c r="A30" s="61">
        <v>26</v>
      </c>
      <c r="B30" s="72" t="s">
        <v>120</v>
      </c>
      <c r="C30" s="61"/>
      <c r="D30" s="61">
        <v>1</v>
      </c>
      <c r="E30" s="61">
        <v>5</v>
      </c>
      <c r="F30" s="67" t="s">
        <v>211</v>
      </c>
      <c r="G30" s="61">
        <v>1</v>
      </c>
      <c r="H30" s="61">
        <v>4</v>
      </c>
      <c r="I30" s="61"/>
      <c r="J30" s="61"/>
      <c r="K30" s="61"/>
      <c r="L30" s="61" t="s">
        <v>56</v>
      </c>
      <c r="M30" s="61">
        <v>2</v>
      </c>
      <c r="N30" s="61"/>
      <c r="O30" s="73"/>
      <c r="P30" s="61"/>
      <c r="Q30" s="63">
        <f t="shared" ref="Q30" si="43">I30</f>
        <v>0</v>
      </c>
      <c r="R30" s="63">
        <f t="shared" si="36"/>
        <v>0</v>
      </c>
      <c r="S30" s="63">
        <f t="shared" ref="S30" si="44">J30*H30</f>
        <v>0</v>
      </c>
      <c r="T30" s="63"/>
      <c r="U30" s="63"/>
      <c r="V30" s="63">
        <f>M30*E30</f>
        <v>10</v>
      </c>
      <c r="W30" s="63">
        <f t="shared" si="38"/>
        <v>0</v>
      </c>
      <c r="X30" s="63">
        <f t="shared" si="39"/>
        <v>0</v>
      </c>
      <c r="Y30" s="63"/>
      <c r="Z30" s="63"/>
      <c r="AA30" s="63"/>
      <c r="AB30" s="63"/>
      <c r="AC30" s="63"/>
      <c r="AD30" s="63"/>
      <c r="AE30" s="63"/>
      <c r="AF30" s="63"/>
      <c r="AG30" s="63"/>
      <c r="AH30" s="63">
        <f t="shared" ref="AH30" si="45">SUM(Q30:AG30)</f>
        <v>10</v>
      </c>
      <c r="AI30" s="61"/>
      <c r="AJ30" s="190" t="s">
        <v>232</v>
      </c>
    </row>
    <row r="31" spans="1:36" s="75" customFormat="1" ht="51">
      <c r="A31" s="61">
        <v>26</v>
      </c>
      <c r="B31" s="72" t="s">
        <v>120</v>
      </c>
      <c r="C31" s="61"/>
      <c r="D31" s="61">
        <v>1</v>
      </c>
      <c r="E31" s="61">
        <f>49-E30</f>
        <v>44</v>
      </c>
      <c r="F31" s="67" t="s">
        <v>126</v>
      </c>
      <c r="G31" s="61">
        <v>1</v>
      </c>
      <c r="H31" s="61">
        <v>4</v>
      </c>
      <c r="I31" s="61"/>
      <c r="J31" s="61"/>
      <c r="K31" s="61"/>
      <c r="L31" s="61" t="s">
        <v>56</v>
      </c>
      <c r="M31" s="61">
        <v>2</v>
      </c>
      <c r="N31" s="61"/>
      <c r="O31" s="73"/>
      <c r="P31" s="61"/>
      <c r="Q31" s="63">
        <f t="shared" si="0"/>
        <v>0</v>
      </c>
      <c r="R31" s="63">
        <f t="shared" si="36"/>
        <v>0</v>
      </c>
      <c r="S31" s="63">
        <f t="shared" si="37"/>
        <v>0</v>
      </c>
      <c r="T31" s="63"/>
      <c r="U31" s="63"/>
      <c r="V31" s="63">
        <f>M31*E31</f>
        <v>88</v>
      </c>
      <c r="W31" s="63">
        <f t="shared" si="38"/>
        <v>0</v>
      </c>
      <c r="X31" s="63">
        <f t="shared" si="39"/>
        <v>0</v>
      </c>
      <c r="Y31" s="63"/>
      <c r="Z31" s="63"/>
      <c r="AA31" s="63"/>
      <c r="AB31" s="63"/>
      <c r="AC31" s="63"/>
      <c r="AD31" s="63"/>
      <c r="AE31" s="63"/>
      <c r="AF31" s="63"/>
      <c r="AG31" s="63"/>
      <c r="AH31" s="63">
        <f t="shared" si="1"/>
        <v>88</v>
      </c>
      <c r="AI31" s="61"/>
      <c r="AJ31" s="190" t="s">
        <v>265</v>
      </c>
    </row>
    <row r="32" spans="1:36" s="75" customFormat="1" ht="25.5">
      <c r="A32" s="61">
        <v>31</v>
      </c>
      <c r="B32" s="72" t="s">
        <v>121</v>
      </c>
      <c r="C32" s="61"/>
      <c r="D32" s="61">
        <v>1</v>
      </c>
      <c r="E32" s="61">
        <v>49</v>
      </c>
      <c r="F32" s="67" t="s">
        <v>211</v>
      </c>
      <c r="G32" s="61">
        <v>1</v>
      </c>
      <c r="H32" s="61">
        <v>4</v>
      </c>
      <c r="I32" s="61">
        <v>16</v>
      </c>
      <c r="J32" s="61">
        <v>16</v>
      </c>
      <c r="K32" s="61"/>
      <c r="L32" s="61"/>
      <c r="M32" s="61"/>
      <c r="N32" s="61"/>
      <c r="O32" s="73"/>
      <c r="P32" s="61" t="s">
        <v>43</v>
      </c>
      <c r="Q32" s="63">
        <f t="shared" si="0"/>
        <v>16</v>
      </c>
      <c r="R32" s="63">
        <f t="shared" si="36"/>
        <v>8</v>
      </c>
      <c r="S32" s="63">
        <f t="shared" si="37"/>
        <v>64</v>
      </c>
      <c r="T32" s="63"/>
      <c r="U32" s="63"/>
      <c r="V32" s="63"/>
      <c r="W32" s="63">
        <f t="shared" si="38"/>
        <v>0</v>
      </c>
      <c r="X32" s="63">
        <f t="shared" si="39"/>
        <v>16</v>
      </c>
      <c r="Y32" s="63"/>
      <c r="Z32" s="63"/>
      <c r="AA32" s="63"/>
      <c r="AB32" s="63"/>
      <c r="AC32" s="63"/>
      <c r="AD32" s="63"/>
      <c r="AE32" s="63"/>
      <c r="AF32" s="63"/>
      <c r="AG32" s="63"/>
      <c r="AH32" s="63">
        <f t="shared" si="1"/>
        <v>104</v>
      </c>
      <c r="AI32" s="61"/>
      <c r="AJ32" s="191" t="s">
        <v>265</v>
      </c>
    </row>
    <row r="33" spans="1:36" s="75" customFormat="1" ht="25.5">
      <c r="A33" s="61">
        <v>32</v>
      </c>
      <c r="B33" s="72" t="s">
        <v>122</v>
      </c>
      <c r="C33" s="61"/>
      <c r="D33" s="61">
        <v>1</v>
      </c>
      <c r="E33" s="61">
        <v>49</v>
      </c>
      <c r="F33" s="67" t="s">
        <v>211</v>
      </c>
      <c r="G33" s="61">
        <v>1</v>
      </c>
      <c r="H33" s="61">
        <v>4</v>
      </c>
      <c r="I33" s="61">
        <v>32</v>
      </c>
      <c r="J33" s="61"/>
      <c r="K33" s="61"/>
      <c r="L33" s="61" t="s">
        <v>97</v>
      </c>
      <c r="M33" s="61"/>
      <c r="N33" s="61"/>
      <c r="O33" s="73" t="s">
        <v>44</v>
      </c>
      <c r="P33" s="61"/>
      <c r="Q33" s="63">
        <f t="shared" si="0"/>
        <v>32</v>
      </c>
      <c r="R33" s="63">
        <f>IF(OR(P33="Ісп",P33="ДЕК"),2*G33,0)</f>
        <v>0</v>
      </c>
      <c r="S33" s="63">
        <f t="shared" si="37"/>
        <v>0</v>
      </c>
      <c r="T33" s="63"/>
      <c r="U33" s="63">
        <f>ROUND(IF(OR(L33="Р",L33="РЕ" ),0.5*E33,0),0)</f>
        <v>25</v>
      </c>
      <c r="V33" s="63"/>
      <c r="W33" s="63">
        <f>IF(O33="Залік",2*H33,0)</f>
        <v>8</v>
      </c>
      <c r="X33" s="63">
        <f>IF(OR(P33="Ісп",P33="ДЕК"),0.33*E33,0)</f>
        <v>0</v>
      </c>
      <c r="Y33" s="63"/>
      <c r="Z33" s="63"/>
      <c r="AA33" s="63"/>
      <c r="AB33" s="63"/>
      <c r="AC33" s="63"/>
      <c r="AD33" s="63"/>
      <c r="AE33" s="63"/>
      <c r="AF33" s="63"/>
      <c r="AG33" s="63"/>
      <c r="AH33" s="63">
        <f t="shared" si="1"/>
        <v>65</v>
      </c>
      <c r="AI33" s="61"/>
      <c r="AJ33" s="190" t="s">
        <v>253</v>
      </c>
    </row>
    <row r="34" spans="1:36" s="75" customFormat="1" ht="12.75">
      <c r="A34" s="61">
        <v>32</v>
      </c>
      <c r="B34" s="72" t="s">
        <v>122</v>
      </c>
      <c r="C34" s="61"/>
      <c r="D34" s="61">
        <v>1</v>
      </c>
      <c r="E34" s="61">
        <v>22</v>
      </c>
      <c r="F34" s="67" t="s">
        <v>212</v>
      </c>
      <c r="G34" s="61">
        <v>1</v>
      </c>
      <c r="H34" s="61">
        <v>2</v>
      </c>
      <c r="I34" s="61"/>
      <c r="J34" s="61">
        <v>32</v>
      </c>
      <c r="K34" s="61"/>
      <c r="L34" s="61"/>
      <c r="M34" s="61"/>
      <c r="N34" s="61"/>
      <c r="O34" s="73"/>
      <c r="P34" s="61"/>
      <c r="Q34" s="63">
        <f t="shared" ref="Q34" si="46">I34</f>
        <v>0</v>
      </c>
      <c r="R34" s="63">
        <f>IF(OR(P34="Ісп",P34="ДЕК"),2*G34,0)</f>
        <v>0</v>
      </c>
      <c r="S34" s="63">
        <f t="shared" ref="S34" si="47">J34*H34</f>
        <v>64</v>
      </c>
      <c r="T34" s="63"/>
      <c r="U34" s="63">
        <f>ROUND(IF(OR(L34="Р",L34="РЕ" ),0.5*E34,0),0)</f>
        <v>0</v>
      </c>
      <c r="V34" s="63"/>
      <c r="W34" s="63">
        <f>IF(O34="Залік",2*H34,0)</f>
        <v>0</v>
      </c>
      <c r="X34" s="63">
        <f>IF(OR(P34="Ісп",P34="ДЕК"),0.33*E34,0)</f>
        <v>0</v>
      </c>
      <c r="Y34" s="63"/>
      <c r="Z34" s="63"/>
      <c r="AA34" s="63"/>
      <c r="AB34" s="63"/>
      <c r="AC34" s="63"/>
      <c r="AD34" s="63"/>
      <c r="AE34" s="63"/>
      <c r="AF34" s="63"/>
      <c r="AG34" s="63"/>
      <c r="AH34" s="63">
        <f t="shared" ref="AH34" si="48">SUM(Q34:AG34)</f>
        <v>64</v>
      </c>
      <c r="AI34" s="61"/>
      <c r="AJ34" s="190" t="s">
        <v>253</v>
      </c>
    </row>
    <row r="35" spans="1:36" s="75" customFormat="1" ht="12.75">
      <c r="A35" s="61">
        <v>32</v>
      </c>
      <c r="B35" s="72" t="s">
        <v>122</v>
      </c>
      <c r="C35" s="61"/>
      <c r="D35" s="61">
        <v>1</v>
      </c>
      <c r="E35" s="61">
        <v>27</v>
      </c>
      <c r="F35" s="67" t="s">
        <v>52</v>
      </c>
      <c r="G35" s="61">
        <v>1</v>
      </c>
      <c r="H35" s="61">
        <v>2</v>
      </c>
      <c r="I35" s="61"/>
      <c r="J35" s="61">
        <v>32</v>
      </c>
      <c r="K35" s="61"/>
      <c r="L35" s="61"/>
      <c r="M35" s="61"/>
      <c r="N35" s="61"/>
      <c r="O35" s="73"/>
      <c r="P35" s="61"/>
      <c r="Q35" s="63">
        <f t="shared" si="0"/>
        <v>0</v>
      </c>
      <c r="R35" s="63">
        <f>IF(OR(P35="Ісп",P35="ДЕК"),2*G35,0)</f>
        <v>0</v>
      </c>
      <c r="S35" s="63">
        <f t="shared" si="37"/>
        <v>64</v>
      </c>
      <c r="T35" s="63"/>
      <c r="U35" s="63">
        <f>ROUND(IF(OR(L35="Р",L35="РЕ" ),0.5*E35,0),0)</f>
        <v>0</v>
      </c>
      <c r="V35" s="63"/>
      <c r="W35" s="63">
        <f>IF(O35="Залік",2*H35,0)</f>
        <v>0</v>
      </c>
      <c r="X35" s="63">
        <f>IF(OR(P35="Ісп",P35="ДЕК"),0.33*E35,0)</f>
        <v>0</v>
      </c>
      <c r="Y35" s="63"/>
      <c r="Z35" s="63"/>
      <c r="AA35" s="63"/>
      <c r="AB35" s="63"/>
      <c r="AC35" s="63"/>
      <c r="AD35" s="63"/>
      <c r="AE35" s="63"/>
      <c r="AF35" s="63"/>
      <c r="AG35" s="63"/>
      <c r="AH35" s="63">
        <f t="shared" si="1"/>
        <v>64</v>
      </c>
      <c r="AI35" s="61"/>
      <c r="AJ35" s="171" t="s">
        <v>217</v>
      </c>
    </row>
    <row r="36" spans="1:36" s="75" customFormat="1" ht="25.5">
      <c r="A36" s="61">
        <v>34</v>
      </c>
      <c r="B36" s="72" t="s">
        <v>123</v>
      </c>
      <c r="C36" s="61"/>
      <c r="D36" s="61">
        <v>1</v>
      </c>
      <c r="E36" s="61">
        <v>49</v>
      </c>
      <c r="F36" s="67" t="s">
        <v>211</v>
      </c>
      <c r="G36" s="61">
        <v>1</v>
      </c>
      <c r="H36" s="61">
        <v>4</v>
      </c>
      <c r="I36" s="61">
        <v>16</v>
      </c>
      <c r="J36" s="61">
        <v>16</v>
      </c>
      <c r="K36" s="61"/>
      <c r="L36" s="61" t="s">
        <v>97</v>
      </c>
      <c r="M36" s="61"/>
      <c r="N36" s="61"/>
      <c r="O36" s="73" t="s">
        <v>44</v>
      </c>
      <c r="P36" s="61"/>
      <c r="Q36" s="63">
        <f t="shared" si="0"/>
        <v>16</v>
      </c>
      <c r="R36" s="63">
        <f>IF(OR(P36="Ісп",P36="ДЕК"),2*G36,0)</f>
        <v>0</v>
      </c>
      <c r="S36" s="63">
        <f t="shared" si="37"/>
        <v>64</v>
      </c>
      <c r="T36" s="63"/>
      <c r="U36" s="63">
        <f>ROUND(IF(OR(L36="Р",L36="РЕ" ),0.5*E36,0),0)</f>
        <v>25</v>
      </c>
      <c r="V36" s="63"/>
      <c r="W36" s="63">
        <f>IF(O36="Залік",2*H36,0)</f>
        <v>8</v>
      </c>
      <c r="X36" s="63">
        <f>IF(OR(P36="Ісп",P36="ДЕК"),0.33*E36,0)</f>
        <v>0</v>
      </c>
      <c r="Y36" s="63"/>
      <c r="Z36" s="63"/>
      <c r="AA36" s="63"/>
      <c r="AB36" s="63"/>
      <c r="AC36" s="63"/>
      <c r="AD36" s="63"/>
      <c r="AE36" s="63"/>
      <c r="AF36" s="63"/>
      <c r="AG36" s="63"/>
      <c r="AH36" s="63">
        <f t="shared" si="1"/>
        <v>113</v>
      </c>
      <c r="AI36" s="61"/>
      <c r="AJ36" s="190" t="s">
        <v>251</v>
      </c>
    </row>
    <row r="37" spans="1:36" s="75" customFormat="1" ht="25.5">
      <c r="A37" s="61">
        <v>49</v>
      </c>
      <c r="B37" s="72" t="s">
        <v>127</v>
      </c>
      <c r="C37" s="61"/>
      <c r="D37" s="60">
        <v>2</v>
      </c>
      <c r="E37" s="66">
        <f>49+6</f>
        <v>55</v>
      </c>
      <c r="F37" s="67" t="s">
        <v>66</v>
      </c>
      <c r="G37" s="66">
        <v>2</v>
      </c>
      <c r="H37" s="66">
        <v>5</v>
      </c>
      <c r="I37" s="61">
        <v>48</v>
      </c>
      <c r="J37" s="61"/>
      <c r="K37" s="61"/>
      <c r="L37" s="61"/>
      <c r="M37" s="61"/>
      <c r="N37" s="61"/>
      <c r="O37" s="73"/>
      <c r="P37" s="61" t="s">
        <v>43</v>
      </c>
      <c r="Q37" s="63">
        <f t="shared" ref="Q37:Q45" si="49">I37</f>
        <v>48</v>
      </c>
      <c r="R37" s="63">
        <f t="shared" ref="R37:R40" si="50">IF(OR(P37="Ісп",P37="ДЕК"),2*H37,0)</f>
        <v>10</v>
      </c>
      <c r="S37" s="63">
        <f>IF(E37&gt;12,(E37/12)*J37,J37)</f>
        <v>0</v>
      </c>
      <c r="T37" s="63">
        <f>K37*H37</f>
        <v>0</v>
      </c>
      <c r="U37" s="63"/>
      <c r="V37" s="63"/>
      <c r="W37" s="63"/>
      <c r="X37" s="63">
        <f t="shared" ref="X37:X40" si="51">ROUND(IF(OR(P37="Ісп",P37="ДЕК"),0.33*E37,0),0)</f>
        <v>18</v>
      </c>
      <c r="Y37" s="63"/>
      <c r="Z37" s="63"/>
      <c r="AA37" s="63"/>
      <c r="AB37" s="63"/>
      <c r="AC37" s="63"/>
      <c r="AD37" s="63"/>
      <c r="AE37" s="63"/>
      <c r="AF37" s="63"/>
      <c r="AG37" s="63"/>
      <c r="AH37" s="63">
        <f t="shared" si="1"/>
        <v>76</v>
      </c>
      <c r="AI37" s="61"/>
      <c r="AJ37" s="190" t="s">
        <v>227</v>
      </c>
    </row>
    <row r="38" spans="1:36" s="75" customFormat="1" ht="25.5">
      <c r="A38" s="61">
        <v>49</v>
      </c>
      <c r="B38" s="72" t="s">
        <v>127</v>
      </c>
      <c r="C38" s="61"/>
      <c r="D38" s="60">
        <v>2</v>
      </c>
      <c r="E38" s="60">
        <f t="shared" ref="E38:E42" si="52">45+10</f>
        <v>55</v>
      </c>
      <c r="F38" s="67" t="s">
        <v>66</v>
      </c>
      <c r="G38" s="60">
        <v>2</v>
      </c>
      <c r="H38" s="60">
        <v>3</v>
      </c>
      <c r="I38" s="61"/>
      <c r="J38" s="61">
        <v>16</v>
      </c>
      <c r="K38" s="61"/>
      <c r="L38" s="61"/>
      <c r="M38" s="61"/>
      <c r="N38" s="61"/>
      <c r="O38" s="73"/>
      <c r="P38" s="61"/>
      <c r="Q38" s="63">
        <f t="shared" si="49"/>
        <v>0</v>
      </c>
      <c r="R38" s="63">
        <f t="shared" si="50"/>
        <v>0</v>
      </c>
      <c r="S38" s="63">
        <f t="shared" ref="S38" si="53">J38*H38</f>
        <v>48</v>
      </c>
      <c r="T38" s="63">
        <f>K38*H38</f>
        <v>0</v>
      </c>
      <c r="U38" s="63"/>
      <c r="V38" s="63"/>
      <c r="W38" s="63"/>
      <c r="X38" s="63">
        <f t="shared" si="51"/>
        <v>0</v>
      </c>
      <c r="Y38" s="63"/>
      <c r="Z38" s="63"/>
      <c r="AA38" s="63"/>
      <c r="AB38" s="63"/>
      <c r="AC38" s="63"/>
      <c r="AD38" s="63"/>
      <c r="AE38" s="63"/>
      <c r="AF38" s="63"/>
      <c r="AG38" s="63"/>
      <c r="AH38" s="63">
        <f t="shared" si="1"/>
        <v>48</v>
      </c>
      <c r="AI38" s="61"/>
      <c r="AJ38" s="190" t="s">
        <v>227</v>
      </c>
    </row>
    <row r="39" spans="1:36" s="75" customFormat="1" ht="25.5">
      <c r="A39" s="61">
        <v>52</v>
      </c>
      <c r="B39" s="72" t="s">
        <v>132</v>
      </c>
      <c r="C39" s="61"/>
      <c r="D39" s="60">
        <v>2</v>
      </c>
      <c r="E39" s="60">
        <f t="shared" si="52"/>
        <v>55</v>
      </c>
      <c r="F39" s="67" t="s">
        <v>66</v>
      </c>
      <c r="G39" s="60">
        <v>2</v>
      </c>
      <c r="H39" s="60">
        <v>5</v>
      </c>
      <c r="I39" s="61">
        <v>48</v>
      </c>
      <c r="J39" s="61"/>
      <c r="K39" s="61"/>
      <c r="L39" s="61"/>
      <c r="M39" s="61"/>
      <c r="N39" s="61"/>
      <c r="O39" s="73"/>
      <c r="P39" s="61" t="s">
        <v>43</v>
      </c>
      <c r="Q39" s="63">
        <f t="shared" si="49"/>
        <v>48</v>
      </c>
      <c r="R39" s="63">
        <f t="shared" si="50"/>
        <v>10</v>
      </c>
      <c r="S39" s="63">
        <f>J39*H39</f>
        <v>0</v>
      </c>
      <c r="T39" s="63"/>
      <c r="U39" s="63"/>
      <c r="V39" s="63"/>
      <c r="W39" s="63">
        <f>IF(O39="Залік",2*G39,0)</f>
        <v>0</v>
      </c>
      <c r="X39" s="63">
        <f t="shared" si="51"/>
        <v>18</v>
      </c>
      <c r="Y39" s="63"/>
      <c r="Z39" s="63"/>
      <c r="AA39" s="63"/>
      <c r="AB39" s="63"/>
      <c r="AC39" s="63"/>
      <c r="AD39" s="63"/>
      <c r="AE39" s="63"/>
      <c r="AF39" s="63"/>
      <c r="AG39" s="63"/>
      <c r="AH39" s="63">
        <f t="shared" si="1"/>
        <v>76</v>
      </c>
      <c r="AI39" s="61"/>
      <c r="AJ39" s="190" t="s">
        <v>224</v>
      </c>
    </row>
    <row r="40" spans="1:36" s="75" customFormat="1" ht="25.5">
      <c r="A40" s="61">
        <v>52</v>
      </c>
      <c r="B40" s="72" t="s">
        <v>132</v>
      </c>
      <c r="C40" s="61"/>
      <c r="D40" s="60">
        <v>2</v>
      </c>
      <c r="E40" s="60">
        <f t="shared" si="52"/>
        <v>55</v>
      </c>
      <c r="F40" s="67" t="s">
        <v>66</v>
      </c>
      <c r="G40" s="60">
        <v>2</v>
      </c>
      <c r="H40" s="60">
        <v>3</v>
      </c>
      <c r="I40" s="61"/>
      <c r="J40" s="61">
        <v>16</v>
      </c>
      <c r="K40" s="61"/>
      <c r="L40" s="61"/>
      <c r="M40" s="61"/>
      <c r="N40" s="61"/>
      <c r="O40" s="73"/>
      <c r="P40" s="61"/>
      <c r="Q40" s="63">
        <f t="shared" si="49"/>
        <v>0</v>
      </c>
      <c r="R40" s="63">
        <f t="shared" si="50"/>
        <v>0</v>
      </c>
      <c r="S40" s="63">
        <f t="shared" ref="S40" si="54">J40*H40</f>
        <v>48</v>
      </c>
      <c r="T40" s="63"/>
      <c r="U40" s="63"/>
      <c r="V40" s="63"/>
      <c r="W40" s="63">
        <f>IF(O40="Залік",2*G40,0)</f>
        <v>0</v>
      </c>
      <c r="X40" s="63">
        <f t="shared" si="51"/>
        <v>0</v>
      </c>
      <c r="Y40" s="63"/>
      <c r="Z40" s="63"/>
      <c r="AA40" s="63"/>
      <c r="AB40" s="63"/>
      <c r="AC40" s="63"/>
      <c r="AD40" s="63"/>
      <c r="AE40" s="63"/>
      <c r="AF40" s="63"/>
      <c r="AG40" s="63"/>
      <c r="AH40" s="63">
        <f t="shared" si="1"/>
        <v>48</v>
      </c>
      <c r="AI40" s="61"/>
      <c r="AJ40" s="190" t="s">
        <v>224</v>
      </c>
    </row>
    <row r="41" spans="1:36" s="75" customFormat="1" ht="25.5">
      <c r="A41" s="61">
        <v>63</v>
      </c>
      <c r="B41" s="72" t="s">
        <v>133</v>
      </c>
      <c r="C41" s="61"/>
      <c r="D41" s="60">
        <v>2</v>
      </c>
      <c r="E41" s="60">
        <f t="shared" si="52"/>
        <v>55</v>
      </c>
      <c r="F41" s="67" t="s">
        <v>66</v>
      </c>
      <c r="G41" s="60">
        <v>2</v>
      </c>
      <c r="H41" s="60">
        <v>5</v>
      </c>
      <c r="I41" s="61">
        <v>48</v>
      </c>
      <c r="J41" s="61"/>
      <c r="K41" s="61"/>
      <c r="L41" s="61"/>
      <c r="M41" s="61"/>
      <c r="N41" s="61"/>
      <c r="O41" s="73" t="s">
        <v>44</v>
      </c>
      <c r="P41" s="61"/>
      <c r="Q41" s="63">
        <f t="shared" si="49"/>
        <v>48</v>
      </c>
      <c r="R41" s="63"/>
      <c r="S41" s="63">
        <f>IF(E41&gt;12,(E41/12)*J41,J41)</f>
        <v>0</v>
      </c>
      <c r="T41" s="63">
        <f>K41*H41</f>
        <v>0</v>
      </c>
      <c r="U41" s="63"/>
      <c r="V41" s="63"/>
      <c r="W41" s="63">
        <f t="shared" ref="W41:W46" si="55">IF(O41="Залік",2*H41,0)</f>
        <v>10</v>
      </c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>
        <f t="shared" si="1"/>
        <v>58</v>
      </c>
      <c r="AI41" s="61"/>
      <c r="AJ41" s="190" t="s">
        <v>253</v>
      </c>
    </row>
    <row r="42" spans="1:36" s="75" customFormat="1" ht="25.5">
      <c r="A42" s="61">
        <v>63</v>
      </c>
      <c r="B42" s="72" t="s">
        <v>133</v>
      </c>
      <c r="C42" s="61"/>
      <c r="D42" s="60">
        <v>2</v>
      </c>
      <c r="E42" s="60">
        <f t="shared" si="52"/>
        <v>55</v>
      </c>
      <c r="F42" s="67" t="s">
        <v>66</v>
      </c>
      <c r="G42" s="60">
        <v>2</v>
      </c>
      <c r="H42" s="60">
        <v>3</v>
      </c>
      <c r="I42" s="61"/>
      <c r="J42" s="61"/>
      <c r="K42" s="61">
        <v>16</v>
      </c>
      <c r="L42" s="61"/>
      <c r="M42" s="61"/>
      <c r="N42" s="61"/>
      <c r="O42" s="73"/>
      <c r="P42" s="61"/>
      <c r="Q42" s="63">
        <f t="shared" si="49"/>
        <v>0</v>
      </c>
      <c r="R42" s="63"/>
      <c r="S42" s="63">
        <f>IF(E42&gt;12,(E42/12)*J42,J42)</f>
        <v>0</v>
      </c>
      <c r="T42" s="63">
        <f>K42*H42</f>
        <v>48</v>
      </c>
      <c r="U42" s="63"/>
      <c r="V42" s="63"/>
      <c r="W42" s="63">
        <f t="shared" si="55"/>
        <v>0</v>
      </c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>
        <f t="shared" si="1"/>
        <v>48</v>
      </c>
      <c r="AI42" s="61"/>
      <c r="AJ42" s="190" t="s">
        <v>253</v>
      </c>
    </row>
    <row r="43" spans="1:36" s="98" customFormat="1" ht="25.5" customHeight="1">
      <c r="A43" s="61">
        <v>41</v>
      </c>
      <c r="B43" s="72" t="s">
        <v>131</v>
      </c>
      <c r="C43" s="61"/>
      <c r="D43" s="60">
        <v>2</v>
      </c>
      <c r="E43" s="66">
        <v>16</v>
      </c>
      <c r="F43" s="67" t="s">
        <v>60</v>
      </c>
      <c r="G43" s="66">
        <v>1</v>
      </c>
      <c r="H43" s="66">
        <v>1</v>
      </c>
      <c r="I43" s="61"/>
      <c r="J43" s="61">
        <v>16</v>
      </c>
      <c r="K43" s="61"/>
      <c r="L43" s="61"/>
      <c r="M43" s="61"/>
      <c r="N43" s="61"/>
      <c r="O43" s="73"/>
      <c r="P43" s="61"/>
      <c r="Q43" s="63">
        <f t="shared" si="49"/>
        <v>0</v>
      </c>
      <c r="R43" s="63"/>
      <c r="S43" s="63">
        <f t="shared" ref="S43" si="56">J43*H43</f>
        <v>16</v>
      </c>
      <c r="T43" s="63"/>
      <c r="U43" s="63"/>
      <c r="V43" s="63">
        <f>IF(OR(L43="Р",L43="РЕ" ),0.5*E43,0)</f>
        <v>0</v>
      </c>
      <c r="W43" s="63">
        <f t="shared" si="55"/>
        <v>0</v>
      </c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>
        <f t="shared" si="1"/>
        <v>16</v>
      </c>
      <c r="AI43" s="61"/>
      <c r="AJ43" s="171" t="s">
        <v>242</v>
      </c>
    </row>
    <row r="44" spans="1:36" s="98" customFormat="1" ht="25.5" customHeight="1">
      <c r="A44" s="106"/>
      <c r="B44" s="65" t="s">
        <v>134</v>
      </c>
      <c r="C44" s="66"/>
      <c r="D44" s="66">
        <v>2</v>
      </c>
      <c r="E44" s="66">
        <v>31</v>
      </c>
      <c r="F44" s="67" t="s">
        <v>62</v>
      </c>
      <c r="G44" s="66">
        <v>2</v>
      </c>
      <c r="H44" s="66">
        <v>3</v>
      </c>
      <c r="I44" s="66">
        <v>32</v>
      </c>
      <c r="J44" s="66"/>
      <c r="K44" s="66"/>
      <c r="L44" s="66"/>
      <c r="M44" s="66"/>
      <c r="N44" s="66"/>
      <c r="O44" s="66" t="s">
        <v>44</v>
      </c>
      <c r="P44" s="66"/>
      <c r="Q44" s="63">
        <f t="shared" si="49"/>
        <v>32</v>
      </c>
      <c r="R44" s="68"/>
      <c r="S44" s="63">
        <f t="shared" ref="S44:S59" si="57">J44*H44</f>
        <v>0</v>
      </c>
      <c r="T44" s="68"/>
      <c r="U44" s="68"/>
      <c r="V44" s="77">
        <f>IF(OR(L44="Р",L44="РЕ" ),0.5*E44,0)</f>
        <v>0</v>
      </c>
      <c r="W44" s="63">
        <f t="shared" si="55"/>
        <v>6</v>
      </c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>
        <f t="shared" si="1"/>
        <v>38</v>
      </c>
      <c r="AI44" s="68"/>
      <c r="AJ44" s="171" t="s">
        <v>235</v>
      </c>
    </row>
    <row r="45" spans="1:36" s="98" customFormat="1" ht="25.5" customHeight="1">
      <c r="A45" s="106"/>
      <c r="B45" s="65" t="s">
        <v>134</v>
      </c>
      <c r="C45" s="66"/>
      <c r="D45" s="66">
        <v>2</v>
      </c>
      <c r="E45" s="66">
        <v>31</v>
      </c>
      <c r="F45" s="67" t="s">
        <v>62</v>
      </c>
      <c r="G45" s="66">
        <v>2</v>
      </c>
      <c r="H45" s="66">
        <v>1</v>
      </c>
      <c r="I45" s="66"/>
      <c r="J45" s="66">
        <v>16</v>
      </c>
      <c r="K45" s="66"/>
      <c r="L45" s="66"/>
      <c r="M45" s="66"/>
      <c r="N45" s="66"/>
      <c r="O45" s="66"/>
      <c r="P45" s="66"/>
      <c r="Q45" s="63">
        <f t="shared" si="49"/>
        <v>0</v>
      </c>
      <c r="R45" s="68"/>
      <c r="S45" s="63">
        <f t="shared" si="57"/>
        <v>16</v>
      </c>
      <c r="T45" s="68"/>
      <c r="U45" s="68"/>
      <c r="V45" s="77">
        <f>IF(OR(L45="Р",L45="РЕ" ),0.5*E45,0)</f>
        <v>0</v>
      </c>
      <c r="W45" s="63">
        <f t="shared" si="55"/>
        <v>0</v>
      </c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>
        <f t="shared" si="1"/>
        <v>16</v>
      </c>
      <c r="AI45" s="68"/>
      <c r="AJ45" s="171" t="s">
        <v>235</v>
      </c>
    </row>
    <row r="46" spans="1:36" s="98" customFormat="1" ht="56.25" customHeight="1">
      <c r="A46" s="106"/>
      <c r="B46" s="65" t="s">
        <v>135</v>
      </c>
      <c r="C46" s="66"/>
      <c r="D46" s="66">
        <v>2</v>
      </c>
      <c r="E46" s="66">
        <v>8</v>
      </c>
      <c r="F46" s="67" t="s">
        <v>64</v>
      </c>
      <c r="G46" s="66">
        <v>1</v>
      </c>
      <c r="H46" s="66">
        <v>1</v>
      </c>
      <c r="I46" s="66">
        <v>32</v>
      </c>
      <c r="J46" s="66">
        <v>16</v>
      </c>
      <c r="K46" s="66"/>
      <c r="L46" s="66"/>
      <c r="M46" s="66"/>
      <c r="N46" s="66"/>
      <c r="O46" s="66" t="s">
        <v>44</v>
      </c>
      <c r="P46" s="66"/>
      <c r="Q46" s="63">
        <f t="shared" ref="Q46:Q71" si="58">I46</f>
        <v>32</v>
      </c>
      <c r="R46" s="68"/>
      <c r="S46" s="63">
        <f t="shared" si="57"/>
        <v>16</v>
      </c>
      <c r="T46" s="68"/>
      <c r="U46" s="68"/>
      <c r="V46" s="77">
        <f>IF(OR(L46="Р",L46="РЕ" ),0.5*E46,0)</f>
        <v>0</v>
      </c>
      <c r="W46" s="63">
        <f t="shared" si="55"/>
        <v>2</v>
      </c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>
        <f t="shared" ref="AH46:AH81" si="59">SUM(Q46:AG46)</f>
        <v>50</v>
      </c>
      <c r="AI46" s="68"/>
      <c r="AJ46" s="171" t="s">
        <v>251</v>
      </c>
    </row>
    <row r="47" spans="1:36" s="75" customFormat="1" ht="25.5">
      <c r="A47" s="61">
        <v>56</v>
      </c>
      <c r="B47" s="72" t="s">
        <v>128</v>
      </c>
      <c r="C47" s="61"/>
      <c r="D47" s="60">
        <v>2</v>
      </c>
      <c r="E47" s="60">
        <f t="shared" ref="E47" si="60">45+10</f>
        <v>55</v>
      </c>
      <c r="F47" s="67" t="s">
        <v>66</v>
      </c>
      <c r="G47" s="60">
        <v>2</v>
      </c>
      <c r="H47" s="60">
        <v>5</v>
      </c>
      <c r="I47" s="61">
        <v>32</v>
      </c>
      <c r="J47" s="61"/>
      <c r="K47" s="61"/>
      <c r="L47" s="61"/>
      <c r="M47" s="61"/>
      <c r="N47" s="61"/>
      <c r="O47" s="73"/>
      <c r="P47" s="61" t="s">
        <v>43</v>
      </c>
      <c r="Q47" s="63">
        <f t="shared" si="58"/>
        <v>32</v>
      </c>
      <c r="R47" s="63">
        <f t="shared" ref="R47:R50" si="61">IF(OR(P47="Ісп",P47="ДЕК"),2*H47,0)</f>
        <v>10</v>
      </c>
      <c r="S47" s="63">
        <f t="shared" si="57"/>
        <v>0</v>
      </c>
      <c r="T47" s="63"/>
      <c r="U47" s="63"/>
      <c r="V47" s="63"/>
      <c r="W47" s="63">
        <f>IF(O47="Залік",2*G47,0)</f>
        <v>0</v>
      </c>
      <c r="X47" s="63">
        <f t="shared" ref="X47:X50" si="62">ROUND(IF(OR(P47="Ісп",P47="ДЕК"),0.33*E47,0),0)</f>
        <v>18</v>
      </c>
      <c r="Y47" s="63"/>
      <c r="Z47" s="63"/>
      <c r="AA47" s="63"/>
      <c r="AB47" s="63"/>
      <c r="AC47" s="63"/>
      <c r="AD47" s="63"/>
      <c r="AE47" s="63"/>
      <c r="AF47" s="63"/>
      <c r="AG47" s="63"/>
      <c r="AH47" s="63">
        <f t="shared" si="59"/>
        <v>60</v>
      </c>
      <c r="AI47" s="61"/>
      <c r="AJ47" s="190" t="s">
        <v>232</v>
      </c>
    </row>
    <row r="48" spans="1:36" s="75" customFormat="1" ht="25.5">
      <c r="A48" s="61">
        <v>56</v>
      </c>
      <c r="B48" s="72" t="s">
        <v>128</v>
      </c>
      <c r="C48" s="61"/>
      <c r="D48" s="60">
        <v>2</v>
      </c>
      <c r="E48" s="60">
        <f>45+10</f>
        <v>55</v>
      </c>
      <c r="F48" s="67" t="s">
        <v>66</v>
      </c>
      <c r="G48" s="60">
        <v>2</v>
      </c>
      <c r="H48" s="60">
        <v>3</v>
      </c>
      <c r="I48" s="61"/>
      <c r="J48" s="61">
        <v>32</v>
      </c>
      <c r="K48" s="61"/>
      <c r="L48" s="61"/>
      <c r="M48" s="61"/>
      <c r="N48" s="61"/>
      <c r="O48" s="73"/>
      <c r="P48" s="61"/>
      <c r="Q48" s="63">
        <f t="shared" si="58"/>
        <v>0</v>
      </c>
      <c r="R48" s="63">
        <f t="shared" si="61"/>
        <v>0</v>
      </c>
      <c r="S48" s="63">
        <f t="shared" si="57"/>
        <v>96</v>
      </c>
      <c r="T48" s="63"/>
      <c r="U48" s="63"/>
      <c r="V48" s="63"/>
      <c r="W48" s="63">
        <f>IF(O48="Залік",2*G48,0)</f>
        <v>0</v>
      </c>
      <c r="X48" s="63">
        <f t="shared" si="62"/>
        <v>0</v>
      </c>
      <c r="Y48" s="63"/>
      <c r="Z48" s="63"/>
      <c r="AA48" s="63"/>
      <c r="AB48" s="63"/>
      <c r="AC48" s="63"/>
      <c r="AD48" s="63"/>
      <c r="AE48" s="63"/>
      <c r="AF48" s="63"/>
      <c r="AG48" s="63"/>
      <c r="AH48" s="63">
        <f t="shared" si="59"/>
        <v>96</v>
      </c>
      <c r="AI48" s="61"/>
      <c r="AJ48" s="190" t="s">
        <v>220</v>
      </c>
    </row>
    <row r="49" spans="1:36" s="75" customFormat="1" ht="25.5">
      <c r="A49" s="61">
        <v>54</v>
      </c>
      <c r="B49" s="72" t="s">
        <v>129</v>
      </c>
      <c r="C49" s="61"/>
      <c r="D49" s="60">
        <v>2</v>
      </c>
      <c r="E49" s="60">
        <f>45+10</f>
        <v>55</v>
      </c>
      <c r="F49" s="67" t="s">
        <v>66</v>
      </c>
      <c r="G49" s="60">
        <v>2</v>
      </c>
      <c r="H49" s="60">
        <v>5</v>
      </c>
      <c r="I49" s="61">
        <v>32</v>
      </c>
      <c r="J49" s="61"/>
      <c r="K49" s="61"/>
      <c r="L49" s="61"/>
      <c r="M49" s="61"/>
      <c r="N49" s="61"/>
      <c r="O49" s="73"/>
      <c r="P49" s="61" t="s">
        <v>43</v>
      </c>
      <c r="Q49" s="63">
        <f t="shared" si="58"/>
        <v>32</v>
      </c>
      <c r="R49" s="63">
        <f t="shared" si="61"/>
        <v>10</v>
      </c>
      <c r="S49" s="63">
        <f t="shared" si="57"/>
        <v>0</v>
      </c>
      <c r="T49" s="63"/>
      <c r="U49" s="63"/>
      <c r="V49" s="63"/>
      <c r="W49" s="63"/>
      <c r="X49" s="63">
        <f t="shared" si="62"/>
        <v>18</v>
      </c>
      <c r="Y49" s="63"/>
      <c r="Z49" s="63"/>
      <c r="AA49" s="63"/>
      <c r="AB49" s="63"/>
      <c r="AC49" s="63"/>
      <c r="AD49" s="63"/>
      <c r="AE49" s="63"/>
      <c r="AF49" s="63"/>
      <c r="AG49" s="63"/>
      <c r="AH49" s="63">
        <f t="shared" si="59"/>
        <v>60</v>
      </c>
      <c r="AI49" s="61"/>
      <c r="AJ49" s="190" t="s">
        <v>239</v>
      </c>
    </row>
    <row r="50" spans="1:36" s="75" customFormat="1" ht="25.5">
      <c r="A50" s="61">
        <v>54</v>
      </c>
      <c r="B50" s="72" t="s">
        <v>129</v>
      </c>
      <c r="C50" s="61"/>
      <c r="D50" s="60">
        <v>2</v>
      </c>
      <c r="E50" s="60">
        <f>45+10</f>
        <v>55</v>
      </c>
      <c r="F50" s="67" t="s">
        <v>66</v>
      </c>
      <c r="G50" s="60">
        <v>2</v>
      </c>
      <c r="H50" s="60">
        <v>3</v>
      </c>
      <c r="I50" s="61"/>
      <c r="J50" s="61">
        <v>32</v>
      </c>
      <c r="K50" s="61"/>
      <c r="L50" s="61"/>
      <c r="M50" s="61"/>
      <c r="N50" s="61"/>
      <c r="O50" s="73"/>
      <c r="P50" s="61"/>
      <c r="Q50" s="63">
        <f t="shared" si="58"/>
        <v>0</v>
      </c>
      <c r="R50" s="63">
        <f t="shared" si="61"/>
        <v>0</v>
      </c>
      <c r="S50" s="63">
        <f t="shared" si="57"/>
        <v>96</v>
      </c>
      <c r="T50" s="63"/>
      <c r="U50" s="63"/>
      <c r="V50" s="63"/>
      <c r="W50" s="63"/>
      <c r="X50" s="63">
        <f t="shared" si="62"/>
        <v>0</v>
      </c>
      <c r="Y50" s="63"/>
      <c r="Z50" s="63"/>
      <c r="AA50" s="63"/>
      <c r="AB50" s="63"/>
      <c r="AC50" s="63"/>
      <c r="AD50" s="63"/>
      <c r="AE50" s="63"/>
      <c r="AF50" s="63"/>
      <c r="AG50" s="63"/>
      <c r="AH50" s="63">
        <f t="shared" si="59"/>
        <v>96</v>
      </c>
      <c r="AI50" s="61"/>
      <c r="AJ50" s="190" t="s">
        <v>219</v>
      </c>
    </row>
    <row r="51" spans="1:36" s="75" customFormat="1" ht="25.5">
      <c r="A51" s="61">
        <v>58</v>
      </c>
      <c r="B51" s="72" t="s">
        <v>130</v>
      </c>
      <c r="C51" s="61"/>
      <c r="D51" s="60">
        <v>2</v>
      </c>
      <c r="E51" s="60">
        <f>45+10</f>
        <v>55</v>
      </c>
      <c r="F51" s="67" t="s">
        <v>66</v>
      </c>
      <c r="G51" s="60">
        <v>2</v>
      </c>
      <c r="H51" s="60">
        <v>3</v>
      </c>
      <c r="I51" s="61"/>
      <c r="J51" s="61">
        <v>16</v>
      </c>
      <c r="K51" s="61"/>
      <c r="L51" s="66"/>
      <c r="M51" s="66"/>
      <c r="N51" s="61"/>
      <c r="O51" s="73" t="s">
        <v>44</v>
      </c>
      <c r="P51" s="61"/>
      <c r="Q51" s="63">
        <f t="shared" si="58"/>
        <v>0</v>
      </c>
      <c r="R51" s="63">
        <f>IF(OR(P51="Ісп",P51="ДЕК"),2*G51,0)</f>
        <v>0</v>
      </c>
      <c r="S51" s="63">
        <f t="shared" si="57"/>
        <v>48</v>
      </c>
      <c r="T51" s="63">
        <f t="shared" ref="T51:T56" si="63">K51*H51</f>
        <v>0</v>
      </c>
      <c r="U51" s="63"/>
      <c r="V51" s="63">
        <f>M51*E51</f>
        <v>0</v>
      </c>
      <c r="W51" s="63">
        <f>IF(O51="Залік",2*H51,0)</f>
        <v>6</v>
      </c>
      <c r="X51" s="63">
        <f>IF(OR(P51="Ісп",P51="ДЕК"),0.33*E51,0)</f>
        <v>0</v>
      </c>
      <c r="Y51" s="63"/>
      <c r="Z51" s="63"/>
      <c r="AA51" s="63"/>
      <c r="AB51" s="63"/>
      <c r="AC51" s="63"/>
      <c r="AD51" s="63"/>
      <c r="AE51" s="63"/>
      <c r="AF51" s="63"/>
      <c r="AG51" s="63"/>
      <c r="AH51" s="63">
        <f t="shared" si="59"/>
        <v>54</v>
      </c>
      <c r="AI51" s="61"/>
      <c r="AJ51" s="190" t="s">
        <v>239</v>
      </c>
    </row>
    <row r="52" spans="1:36" s="75" customFormat="1" ht="25.5" customHeight="1">
      <c r="A52" s="61">
        <v>58</v>
      </c>
      <c r="B52" s="72" t="s">
        <v>130</v>
      </c>
      <c r="C52" s="61"/>
      <c r="D52" s="60">
        <v>2</v>
      </c>
      <c r="E52" s="66">
        <v>24</v>
      </c>
      <c r="F52" s="67" t="s">
        <v>66</v>
      </c>
      <c r="G52" s="66">
        <v>2</v>
      </c>
      <c r="H52" s="66">
        <v>3</v>
      </c>
      <c r="I52" s="61"/>
      <c r="J52" s="61"/>
      <c r="K52" s="61"/>
      <c r="L52" s="61" t="s">
        <v>56</v>
      </c>
      <c r="M52" s="66">
        <v>2</v>
      </c>
      <c r="N52" s="61"/>
      <c r="O52" s="73"/>
      <c r="P52" s="61"/>
      <c r="Q52" s="63">
        <f t="shared" si="58"/>
        <v>0</v>
      </c>
      <c r="R52" s="63">
        <f>IF(OR(P52="Ісп",P52="ДЕК"),2*G52,0)</f>
        <v>0</v>
      </c>
      <c r="S52" s="63">
        <f t="shared" si="57"/>
        <v>0</v>
      </c>
      <c r="T52" s="63">
        <f t="shared" si="63"/>
        <v>0</v>
      </c>
      <c r="U52" s="63"/>
      <c r="V52" s="63">
        <f>M52*E52</f>
        <v>48</v>
      </c>
      <c r="W52" s="63">
        <f>IF(O52="Залік",2*H52,0)</f>
        <v>0</v>
      </c>
      <c r="X52" s="63">
        <f>IF(OR(P52="Ісп",P52="ДЕК"),0.33*E52,0)</f>
        <v>0</v>
      </c>
      <c r="Y52" s="63"/>
      <c r="Z52" s="63"/>
      <c r="AA52" s="63"/>
      <c r="AB52" s="63"/>
      <c r="AC52" s="63"/>
      <c r="AD52" s="63"/>
      <c r="AE52" s="63"/>
      <c r="AF52" s="63"/>
      <c r="AG52" s="63"/>
      <c r="AH52" s="63">
        <f t="shared" si="59"/>
        <v>48</v>
      </c>
      <c r="AI52" s="61"/>
      <c r="AJ52" s="190" t="s">
        <v>239</v>
      </c>
    </row>
    <row r="53" spans="1:36" s="75" customFormat="1" ht="25.5" customHeight="1">
      <c r="A53" s="61">
        <v>58</v>
      </c>
      <c r="B53" s="72" t="s">
        <v>130</v>
      </c>
      <c r="C53" s="61"/>
      <c r="D53" s="60">
        <v>2</v>
      </c>
      <c r="E53" s="60">
        <f>55-E52</f>
        <v>31</v>
      </c>
      <c r="F53" s="67" t="s">
        <v>66</v>
      </c>
      <c r="G53" s="60">
        <v>1</v>
      </c>
      <c r="H53" s="60">
        <v>3</v>
      </c>
      <c r="I53" s="61"/>
      <c r="J53" s="61"/>
      <c r="K53" s="61"/>
      <c r="L53" s="61" t="s">
        <v>56</v>
      </c>
      <c r="M53" s="66">
        <v>2</v>
      </c>
      <c r="N53" s="61"/>
      <c r="O53" s="73"/>
      <c r="P53" s="61"/>
      <c r="Q53" s="63">
        <f t="shared" si="58"/>
        <v>0</v>
      </c>
      <c r="R53" s="63">
        <f>IF(OR(P53="Ісп",P53="ДЕК"),2*G53,0)</f>
        <v>0</v>
      </c>
      <c r="S53" s="63">
        <f t="shared" si="57"/>
        <v>0</v>
      </c>
      <c r="T53" s="63">
        <f t="shared" si="63"/>
        <v>0</v>
      </c>
      <c r="U53" s="63"/>
      <c r="V53" s="63">
        <f>M53*E53</f>
        <v>62</v>
      </c>
      <c r="W53" s="63">
        <f>IF(O53="Залік",2*H53,0)</f>
        <v>0</v>
      </c>
      <c r="X53" s="63">
        <f>IF(OR(P53="Ісп",P53="ДЕК"),0.33*E53,0)</f>
        <v>0</v>
      </c>
      <c r="Y53" s="63"/>
      <c r="Z53" s="63"/>
      <c r="AA53" s="63"/>
      <c r="AB53" s="63"/>
      <c r="AC53" s="63"/>
      <c r="AD53" s="63"/>
      <c r="AE53" s="63"/>
      <c r="AF53" s="63"/>
      <c r="AG53" s="63"/>
      <c r="AH53" s="63">
        <f t="shared" si="59"/>
        <v>62</v>
      </c>
      <c r="AI53" s="61"/>
      <c r="AJ53" s="190" t="s">
        <v>239</v>
      </c>
    </row>
    <row r="54" spans="1:36" s="75" customFormat="1" ht="38.25">
      <c r="A54" s="61">
        <v>64</v>
      </c>
      <c r="B54" s="72" t="s">
        <v>127</v>
      </c>
      <c r="C54" s="61"/>
      <c r="D54" s="60">
        <v>2</v>
      </c>
      <c r="E54" s="60">
        <v>51</v>
      </c>
      <c r="F54" s="67" t="s">
        <v>72</v>
      </c>
      <c r="G54" s="60">
        <v>1</v>
      </c>
      <c r="H54" s="60">
        <v>6</v>
      </c>
      <c r="I54" s="61">
        <v>48</v>
      </c>
      <c r="J54" s="61"/>
      <c r="K54" s="61"/>
      <c r="L54" s="61"/>
      <c r="M54" s="61"/>
      <c r="N54" s="61"/>
      <c r="O54" s="73"/>
      <c r="P54" s="61" t="s">
        <v>43</v>
      </c>
      <c r="Q54" s="63">
        <f t="shared" ref="Q54" si="64">I54</f>
        <v>48</v>
      </c>
      <c r="R54" s="63"/>
      <c r="S54" s="63">
        <f t="shared" ref="S54" si="65">J54*H54</f>
        <v>0</v>
      </c>
      <c r="T54" s="63">
        <f t="shared" ref="T54" si="66">K54*H54</f>
        <v>0</v>
      </c>
      <c r="U54" s="63"/>
      <c r="V54" s="63"/>
      <c r="W54" s="63"/>
      <c r="X54" s="63">
        <f t="shared" ref="X54" si="67">ROUND(IF(OR(P54="Ісп",P54="ДЕК"),0.33*E54,0),0)</f>
        <v>17</v>
      </c>
      <c r="Y54" s="63"/>
      <c r="Z54" s="63"/>
      <c r="AA54" s="63"/>
      <c r="AB54" s="63"/>
      <c r="AC54" s="63"/>
      <c r="AD54" s="63"/>
      <c r="AE54" s="63"/>
      <c r="AF54" s="63"/>
      <c r="AG54" s="63"/>
      <c r="AH54" s="63">
        <f t="shared" ref="AH54" si="68">SUM(Q54:AG54)</f>
        <v>65</v>
      </c>
      <c r="AI54" s="61"/>
      <c r="AJ54" s="190" t="s">
        <v>256</v>
      </c>
    </row>
    <row r="55" spans="1:36" s="75" customFormat="1" ht="38.25">
      <c r="A55" s="61">
        <v>64</v>
      </c>
      <c r="B55" s="72" t="s">
        <v>127</v>
      </c>
      <c r="C55" s="61"/>
      <c r="D55" s="60">
        <v>2</v>
      </c>
      <c r="E55" s="60">
        <v>51</v>
      </c>
      <c r="F55" s="67" t="s">
        <v>72</v>
      </c>
      <c r="G55" s="60">
        <v>1</v>
      </c>
      <c r="H55" s="60">
        <v>6</v>
      </c>
      <c r="I55" s="61"/>
      <c r="J55" s="61"/>
      <c r="K55" s="61"/>
      <c r="L55" s="61"/>
      <c r="M55" s="61"/>
      <c r="N55" s="61"/>
      <c r="O55" s="73"/>
      <c r="P55" s="61" t="s">
        <v>43</v>
      </c>
      <c r="Q55" s="63">
        <f t="shared" si="58"/>
        <v>0</v>
      </c>
      <c r="R55" s="63">
        <f t="shared" ref="R55:R63" si="69">IF(OR(P55="Ісп",P55="ДЕК"),2*H55,0)</f>
        <v>12</v>
      </c>
      <c r="S55" s="63">
        <f t="shared" si="57"/>
        <v>0</v>
      </c>
      <c r="T55" s="63">
        <f t="shared" si="63"/>
        <v>0</v>
      </c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>
        <f t="shared" si="59"/>
        <v>12</v>
      </c>
      <c r="AI55" s="61"/>
      <c r="AJ55" s="190" t="s">
        <v>252</v>
      </c>
    </row>
    <row r="56" spans="1:36" s="75" customFormat="1" ht="38.25">
      <c r="A56" s="61">
        <v>64</v>
      </c>
      <c r="B56" s="72" t="s">
        <v>127</v>
      </c>
      <c r="C56" s="61"/>
      <c r="D56" s="60">
        <v>2</v>
      </c>
      <c r="E56" s="60">
        <v>51</v>
      </c>
      <c r="F56" s="67" t="s">
        <v>72</v>
      </c>
      <c r="G56" s="60">
        <v>1</v>
      </c>
      <c r="H56" s="60">
        <v>6</v>
      </c>
      <c r="I56" s="61"/>
      <c r="J56" s="61">
        <v>16</v>
      </c>
      <c r="K56" s="61"/>
      <c r="L56" s="61"/>
      <c r="M56" s="61"/>
      <c r="N56" s="61"/>
      <c r="O56" s="73"/>
      <c r="P56" s="61"/>
      <c r="Q56" s="63">
        <f t="shared" ref="Q56:Q58" si="70">I56</f>
        <v>0</v>
      </c>
      <c r="R56" s="63">
        <f t="shared" ref="R56:R58" si="71">IF(OR(P56="Ісп",P56="ДЕК"),2*H56,0)</f>
        <v>0</v>
      </c>
      <c r="S56" s="63">
        <f t="shared" ref="S56:S58" si="72">J56*H56</f>
        <v>96</v>
      </c>
      <c r="T56" s="63">
        <f t="shared" si="63"/>
        <v>0</v>
      </c>
      <c r="U56" s="63"/>
      <c r="V56" s="63"/>
      <c r="W56" s="63"/>
      <c r="X56" s="63">
        <f t="shared" ref="X56" si="73">ROUND(IF(OR(P56="Ісп",P56="ДЕК"),0.33*E56,0),0)</f>
        <v>0</v>
      </c>
      <c r="Y56" s="63"/>
      <c r="Z56" s="63"/>
      <c r="AA56" s="63"/>
      <c r="AB56" s="63"/>
      <c r="AC56" s="63"/>
      <c r="AD56" s="63"/>
      <c r="AE56" s="63"/>
      <c r="AF56" s="63"/>
      <c r="AG56" s="63"/>
      <c r="AH56" s="63">
        <f t="shared" ref="AH56" si="74">SUM(Q56:AG56)</f>
        <v>96</v>
      </c>
      <c r="AI56" s="61"/>
      <c r="AJ56" s="171" t="s">
        <v>244</v>
      </c>
    </row>
    <row r="57" spans="1:36" s="75" customFormat="1" ht="38.25">
      <c r="A57" s="61">
        <v>65</v>
      </c>
      <c r="B57" s="72" t="s">
        <v>132</v>
      </c>
      <c r="C57" s="61"/>
      <c r="D57" s="60">
        <v>2</v>
      </c>
      <c r="E57" s="60">
        <v>51</v>
      </c>
      <c r="F57" s="67" t="s">
        <v>72</v>
      </c>
      <c r="G57" s="60">
        <v>1</v>
      </c>
      <c r="H57" s="60">
        <v>6</v>
      </c>
      <c r="I57" s="61">
        <v>48</v>
      </c>
      <c r="J57" s="61"/>
      <c r="K57" s="61"/>
      <c r="L57" s="61"/>
      <c r="M57" s="61"/>
      <c r="N57" s="61"/>
      <c r="O57" s="73"/>
      <c r="P57" s="61" t="s">
        <v>43</v>
      </c>
      <c r="Q57" s="63">
        <f t="shared" ref="Q57" si="75">I57</f>
        <v>48</v>
      </c>
      <c r="R57" s="63"/>
      <c r="S57" s="63">
        <f t="shared" ref="S57" si="76">J57*H57</f>
        <v>0</v>
      </c>
      <c r="T57" s="63"/>
      <c r="U57" s="63"/>
      <c r="V57" s="63"/>
      <c r="W57" s="63">
        <f>IF(O57="Залік",2*G57,0)</f>
        <v>0</v>
      </c>
      <c r="X57" s="63">
        <f t="shared" ref="X57" si="77">ROUND(IF(OR(P57="Ісп",P57="ДЕК"),0.33*E57,0),0)</f>
        <v>17</v>
      </c>
      <c r="Y57" s="63"/>
      <c r="Z57" s="63"/>
      <c r="AA57" s="63"/>
      <c r="AB57" s="63"/>
      <c r="AC57" s="63"/>
      <c r="AD57" s="63"/>
      <c r="AE57" s="63"/>
      <c r="AF57" s="63"/>
      <c r="AG57" s="63"/>
      <c r="AH57" s="63">
        <f t="shared" ref="AH57" si="78">SUM(Q57:AG57)</f>
        <v>65</v>
      </c>
      <c r="AI57" s="61"/>
      <c r="AJ57" s="190" t="s">
        <v>256</v>
      </c>
    </row>
    <row r="58" spans="1:36" s="75" customFormat="1" ht="38.25">
      <c r="A58" s="61">
        <v>65</v>
      </c>
      <c r="B58" s="72" t="s">
        <v>132</v>
      </c>
      <c r="C58" s="61"/>
      <c r="D58" s="60">
        <v>2</v>
      </c>
      <c r="E58" s="60">
        <v>51</v>
      </c>
      <c r="F58" s="67" t="s">
        <v>72</v>
      </c>
      <c r="G58" s="60">
        <v>1</v>
      </c>
      <c r="H58" s="60">
        <v>6</v>
      </c>
      <c r="I58" s="61"/>
      <c r="J58" s="61"/>
      <c r="K58" s="61"/>
      <c r="L58" s="61"/>
      <c r="M58" s="61"/>
      <c r="N58" s="61"/>
      <c r="O58" s="73"/>
      <c r="P58" s="61" t="s">
        <v>43</v>
      </c>
      <c r="Q58" s="63">
        <f t="shared" si="70"/>
        <v>0</v>
      </c>
      <c r="R58" s="63">
        <f t="shared" si="71"/>
        <v>12</v>
      </c>
      <c r="S58" s="63">
        <f t="shared" si="72"/>
        <v>0</v>
      </c>
      <c r="T58" s="63"/>
      <c r="U58" s="63"/>
      <c r="V58" s="63"/>
      <c r="W58" s="63">
        <f>IF(O58="Залік",2*G58,0)</f>
        <v>0</v>
      </c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>
        <f t="shared" ref="AH58" si="79">SUM(Q58:AG58)</f>
        <v>12</v>
      </c>
      <c r="AI58" s="61"/>
      <c r="AJ58" s="190" t="s">
        <v>252</v>
      </c>
    </row>
    <row r="59" spans="1:36" s="75" customFormat="1" ht="38.25">
      <c r="A59" s="61">
        <v>65</v>
      </c>
      <c r="B59" s="72" t="s">
        <v>132</v>
      </c>
      <c r="C59" s="61"/>
      <c r="D59" s="60">
        <v>2</v>
      </c>
      <c r="E59" s="60">
        <v>51</v>
      </c>
      <c r="F59" s="67" t="s">
        <v>72</v>
      </c>
      <c r="G59" s="60">
        <v>1</v>
      </c>
      <c r="H59" s="60">
        <v>6</v>
      </c>
      <c r="I59" s="61"/>
      <c r="J59" s="61">
        <v>16</v>
      </c>
      <c r="K59" s="61"/>
      <c r="L59" s="61"/>
      <c r="M59" s="61"/>
      <c r="N59" s="61"/>
      <c r="O59" s="73"/>
      <c r="P59" s="61"/>
      <c r="Q59" s="63">
        <f t="shared" si="58"/>
        <v>0</v>
      </c>
      <c r="R59" s="63">
        <f t="shared" si="69"/>
        <v>0</v>
      </c>
      <c r="S59" s="63">
        <f t="shared" si="57"/>
        <v>96</v>
      </c>
      <c r="T59" s="63"/>
      <c r="U59" s="63"/>
      <c r="V59" s="63"/>
      <c r="W59" s="63">
        <f>IF(O59="Залік",2*G59,0)</f>
        <v>0</v>
      </c>
      <c r="X59" s="63">
        <f t="shared" ref="X59:X63" si="80">ROUND(IF(OR(P59="Ісп",P59="ДЕК"),0.33*E59,0),0)</f>
        <v>0</v>
      </c>
      <c r="Y59" s="63"/>
      <c r="Z59" s="63"/>
      <c r="AA59" s="63"/>
      <c r="AB59" s="63"/>
      <c r="AC59" s="63"/>
      <c r="AD59" s="63"/>
      <c r="AE59" s="63"/>
      <c r="AF59" s="63"/>
      <c r="AG59" s="63"/>
      <c r="AH59" s="63">
        <f t="shared" si="59"/>
        <v>96</v>
      </c>
      <c r="AI59" s="61"/>
      <c r="AJ59" s="190" t="s">
        <v>250</v>
      </c>
    </row>
    <row r="60" spans="1:36" s="75" customFormat="1" ht="38.25">
      <c r="A60" s="61">
        <v>68</v>
      </c>
      <c r="B60" s="72" t="s">
        <v>128</v>
      </c>
      <c r="C60" s="61"/>
      <c r="D60" s="60">
        <v>2</v>
      </c>
      <c r="E60" s="60">
        <v>51</v>
      </c>
      <c r="F60" s="67" t="s">
        <v>72</v>
      </c>
      <c r="G60" s="60">
        <v>1</v>
      </c>
      <c r="H60" s="60">
        <v>6</v>
      </c>
      <c r="I60" s="61">
        <v>32</v>
      </c>
      <c r="J60" s="61"/>
      <c r="K60" s="61"/>
      <c r="L60" s="61"/>
      <c r="M60" s="61"/>
      <c r="N60" s="61"/>
      <c r="O60" s="73"/>
      <c r="P60" s="61" t="s">
        <v>43</v>
      </c>
      <c r="Q60" s="63">
        <f t="shared" si="58"/>
        <v>32</v>
      </c>
      <c r="R60" s="63">
        <f t="shared" si="69"/>
        <v>12</v>
      </c>
      <c r="S60" s="63">
        <f t="shared" ref="S60:S66" si="81">J60*H60</f>
        <v>0</v>
      </c>
      <c r="T60" s="63"/>
      <c r="U60" s="63"/>
      <c r="V60" s="63"/>
      <c r="W60" s="63">
        <f>IF(O60="Залік",2*G60,0)</f>
        <v>0</v>
      </c>
      <c r="X60" s="63">
        <f t="shared" si="80"/>
        <v>17</v>
      </c>
      <c r="Y60" s="63"/>
      <c r="Z60" s="63"/>
      <c r="AA60" s="63"/>
      <c r="AB60" s="63"/>
      <c r="AC60" s="63"/>
      <c r="AD60" s="63"/>
      <c r="AE60" s="63"/>
      <c r="AF60" s="63"/>
      <c r="AG60" s="63"/>
      <c r="AH60" s="63">
        <f t="shared" si="59"/>
        <v>61</v>
      </c>
      <c r="AI60" s="61"/>
      <c r="AJ60" s="190" t="s">
        <v>232</v>
      </c>
    </row>
    <row r="61" spans="1:36" s="75" customFormat="1" ht="38.25">
      <c r="A61" s="61">
        <v>68</v>
      </c>
      <c r="B61" s="72" t="s">
        <v>128</v>
      </c>
      <c r="C61" s="61"/>
      <c r="D61" s="60">
        <v>2</v>
      </c>
      <c r="E61" s="60">
        <v>51</v>
      </c>
      <c r="F61" s="67" t="s">
        <v>72</v>
      </c>
      <c r="G61" s="60">
        <v>1</v>
      </c>
      <c r="H61" s="60">
        <v>6</v>
      </c>
      <c r="I61" s="61"/>
      <c r="J61" s="61">
        <v>32</v>
      </c>
      <c r="K61" s="61"/>
      <c r="L61" s="61"/>
      <c r="M61" s="61"/>
      <c r="N61" s="61"/>
      <c r="O61" s="73"/>
      <c r="P61" s="61"/>
      <c r="Q61" s="63">
        <f t="shared" si="58"/>
        <v>0</v>
      </c>
      <c r="R61" s="63">
        <f t="shared" si="69"/>
        <v>0</v>
      </c>
      <c r="S61" s="63">
        <f t="shared" si="81"/>
        <v>192</v>
      </c>
      <c r="T61" s="63"/>
      <c r="U61" s="63"/>
      <c r="V61" s="63"/>
      <c r="W61" s="63">
        <f>IF(O61="Залік",2*G61,0)</f>
        <v>0</v>
      </c>
      <c r="X61" s="63">
        <f t="shared" si="80"/>
        <v>0</v>
      </c>
      <c r="Y61" s="63"/>
      <c r="Z61" s="63"/>
      <c r="AA61" s="63"/>
      <c r="AB61" s="63"/>
      <c r="AC61" s="63"/>
      <c r="AD61" s="63"/>
      <c r="AE61" s="63"/>
      <c r="AF61" s="63"/>
      <c r="AG61" s="63"/>
      <c r="AH61" s="63">
        <f t="shared" si="59"/>
        <v>192</v>
      </c>
      <c r="AI61" s="61"/>
      <c r="AJ61" s="190" t="s">
        <v>251</v>
      </c>
    </row>
    <row r="62" spans="1:36" s="75" customFormat="1" ht="38.25">
      <c r="A62" s="61">
        <v>66</v>
      </c>
      <c r="B62" s="72" t="s">
        <v>129</v>
      </c>
      <c r="C62" s="61"/>
      <c r="D62" s="60">
        <v>2</v>
      </c>
      <c r="E62" s="60">
        <v>51</v>
      </c>
      <c r="F62" s="67" t="s">
        <v>72</v>
      </c>
      <c r="G62" s="60">
        <v>1</v>
      </c>
      <c r="H62" s="60">
        <v>6</v>
      </c>
      <c r="I62" s="61">
        <v>32</v>
      </c>
      <c r="J62" s="61"/>
      <c r="K62" s="61"/>
      <c r="L62" s="61"/>
      <c r="M62" s="61"/>
      <c r="N62" s="61"/>
      <c r="O62" s="73"/>
      <c r="P62" s="61" t="s">
        <v>43</v>
      </c>
      <c r="Q62" s="63">
        <f t="shared" si="58"/>
        <v>32</v>
      </c>
      <c r="R62" s="63">
        <f t="shared" si="69"/>
        <v>12</v>
      </c>
      <c r="S62" s="63">
        <f t="shared" si="81"/>
        <v>0</v>
      </c>
      <c r="T62" s="63"/>
      <c r="U62" s="63"/>
      <c r="V62" s="63"/>
      <c r="W62" s="63"/>
      <c r="X62" s="63">
        <f t="shared" si="80"/>
        <v>17</v>
      </c>
      <c r="Y62" s="63"/>
      <c r="Z62" s="63"/>
      <c r="AA62" s="63"/>
      <c r="AB62" s="63"/>
      <c r="AC62" s="63"/>
      <c r="AD62" s="63"/>
      <c r="AE62" s="63"/>
      <c r="AF62" s="63"/>
      <c r="AG62" s="63"/>
      <c r="AH62" s="63">
        <f t="shared" si="59"/>
        <v>61</v>
      </c>
      <c r="AI62" s="61"/>
      <c r="AJ62" s="190" t="s">
        <v>239</v>
      </c>
    </row>
    <row r="63" spans="1:36" s="75" customFormat="1" ht="38.25">
      <c r="A63" s="61">
        <v>66</v>
      </c>
      <c r="B63" s="72" t="s">
        <v>129</v>
      </c>
      <c r="C63" s="61"/>
      <c r="D63" s="60">
        <v>2</v>
      </c>
      <c r="E63" s="60">
        <v>51</v>
      </c>
      <c r="F63" s="67" t="s">
        <v>72</v>
      </c>
      <c r="G63" s="60">
        <v>1</v>
      </c>
      <c r="H63" s="60">
        <v>6</v>
      </c>
      <c r="I63" s="61"/>
      <c r="J63" s="61">
        <v>32</v>
      </c>
      <c r="K63" s="61"/>
      <c r="L63" s="61"/>
      <c r="M63" s="61"/>
      <c r="N63" s="61"/>
      <c r="O63" s="73"/>
      <c r="P63" s="61"/>
      <c r="Q63" s="63">
        <f t="shared" si="58"/>
        <v>0</v>
      </c>
      <c r="R63" s="63">
        <f t="shared" si="69"/>
        <v>0</v>
      </c>
      <c r="S63" s="63">
        <f t="shared" si="81"/>
        <v>192</v>
      </c>
      <c r="T63" s="63"/>
      <c r="U63" s="63"/>
      <c r="V63" s="63"/>
      <c r="W63" s="63"/>
      <c r="X63" s="63">
        <f t="shared" si="80"/>
        <v>0</v>
      </c>
      <c r="Y63" s="63"/>
      <c r="Z63" s="63"/>
      <c r="AA63" s="63"/>
      <c r="AB63" s="63"/>
      <c r="AC63" s="63"/>
      <c r="AD63" s="63"/>
      <c r="AE63" s="63"/>
      <c r="AF63" s="63"/>
      <c r="AG63" s="63"/>
      <c r="AH63" s="63">
        <f t="shared" si="59"/>
        <v>192</v>
      </c>
      <c r="AI63" s="61"/>
      <c r="AJ63" s="191" t="s">
        <v>265</v>
      </c>
    </row>
    <row r="64" spans="1:36" s="75" customFormat="1" ht="38.25">
      <c r="A64" s="61">
        <v>70</v>
      </c>
      <c r="B64" s="72" t="s">
        <v>130</v>
      </c>
      <c r="C64" s="61"/>
      <c r="D64" s="60">
        <v>2</v>
      </c>
      <c r="E64" s="60">
        <v>51</v>
      </c>
      <c r="F64" s="67" t="s">
        <v>72</v>
      </c>
      <c r="G64" s="60">
        <v>1</v>
      </c>
      <c r="H64" s="60">
        <v>6</v>
      </c>
      <c r="I64" s="61"/>
      <c r="J64" s="61">
        <v>16</v>
      </c>
      <c r="K64" s="61"/>
      <c r="L64" s="66"/>
      <c r="M64" s="66"/>
      <c r="N64" s="61"/>
      <c r="O64" s="73" t="s">
        <v>44</v>
      </c>
      <c r="P64" s="61"/>
      <c r="Q64" s="63">
        <f t="shared" si="58"/>
        <v>0</v>
      </c>
      <c r="R64" s="63">
        <f>IF(OR(P64="Ісп",P64="ДЕК"),2*G64,0)</f>
        <v>0</v>
      </c>
      <c r="S64" s="63">
        <f t="shared" si="81"/>
        <v>96</v>
      </c>
      <c r="T64" s="63">
        <f t="shared" ref="T64:T69" si="82">K64*H64</f>
        <v>0</v>
      </c>
      <c r="U64" s="63"/>
      <c r="V64" s="63">
        <f>M64*E64</f>
        <v>0</v>
      </c>
      <c r="W64" s="63">
        <f t="shared" ref="W64:W71" si="83">IF(O64="Залік",2*H64,0)</f>
        <v>12</v>
      </c>
      <c r="X64" s="63">
        <f>IF(OR(P64="Ісп",P64="ДЕК"),0.33*E64,0)</f>
        <v>0</v>
      </c>
      <c r="Y64" s="63"/>
      <c r="Z64" s="63"/>
      <c r="AA64" s="63"/>
      <c r="AB64" s="63"/>
      <c r="AC64" s="63"/>
      <c r="AD64" s="63"/>
      <c r="AE64" s="63"/>
      <c r="AF64" s="63"/>
      <c r="AG64" s="63"/>
      <c r="AH64" s="63">
        <f t="shared" si="59"/>
        <v>108</v>
      </c>
      <c r="AI64" s="61"/>
      <c r="AJ64" s="190" t="s">
        <v>239</v>
      </c>
    </row>
    <row r="65" spans="1:36" s="75" customFormat="1" ht="38.25">
      <c r="A65" s="61">
        <v>70</v>
      </c>
      <c r="B65" s="72" t="s">
        <v>130</v>
      </c>
      <c r="C65" s="61"/>
      <c r="D65" s="60">
        <v>2</v>
      </c>
      <c r="E65" s="60">
        <v>51</v>
      </c>
      <c r="F65" s="67" t="s">
        <v>72</v>
      </c>
      <c r="G65" s="60">
        <v>1</v>
      </c>
      <c r="H65" s="60">
        <v>6</v>
      </c>
      <c r="I65" s="61"/>
      <c r="J65" s="61"/>
      <c r="K65" s="61"/>
      <c r="L65" s="61" t="s">
        <v>56</v>
      </c>
      <c r="M65" s="66">
        <v>2</v>
      </c>
      <c r="N65" s="61"/>
      <c r="O65" s="73"/>
      <c r="P65" s="61"/>
      <c r="Q65" s="63">
        <f t="shared" ref="Q65" si="84">I65</f>
        <v>0</v>
      </c>
      <c r="R65" s="63">
        <f>IF(OR(P65="Ісп",P65="ДЕК"),2*G65,0)</f>
        <v>0</v>
      </c>
      <c r="S65" s="63">
        <f t="shared" ref="S65" si="85">J65*H65</f>
        <v>0</v>
      </c>
      <c r="T65" s="63">
        <f t="shared" si="82"/>
        <v>0</v>
      </c>
      <c r="U65" s="63"/>
      <c r="V65" s="63">
        <f>M65*E65</f>
        <v>102</v>
      </c>
      <c r="W65" s="63">
        <f t="shared" ref="W65" si="86">IF(O65="Залік",2*H65,0)</f>
        <v>0</v>
      </c>
      <c r="X65" s="63">
        <f>IF(OR(P65="Ісп",P65="ДЕК"),0.33*E65,0)</f>
        <v>0</v>
      </c>
      <c r="Y65" s="63"/>
      <c r="Z65" s="63"/>
      <c r="AA65" s="63"/>
      <c r="AB65" s="63"/>
      <c r="AC65" s="63"/>
      <c r="AD65" s="63"/>
      <c r="AE65" s="63"/>
      <c r="AF65" s="63"/>
      <c r="AG65" s="63"/>
      <c r="AH65" s="63">
        <f t="shared" ref="AH65" si="87">SUM(Q65:AG65)</f>
        <v>102</v>
      </c>
      <c r="AI65" s="61"/>
      <c r="AJ65" s="190" t="s">
        <v>239</v>
      </c>
    </row>
    <row r="66" spans="1:36" s="75" customFormat="1" ht="38.25">
      <c r="A66" s="61">
        <v>70</v>
      </c>
      <c r="B66" s="72" t="s">
        <v>130</v>
      </c>
      <c r="C66" s="61"/>
      <c r="D66" s="60">
        <v>2</v>
      </c>
      <c r="E66" s="60">
        <v>51</v>
      </c>
      <c r="F66" s="67" t="s">
        <v>72</v>
      </c>
      <c r="G66" s="60">
        <v>1</v>
      </c>
      <c r="H66" s="60">
        <v>6</v>
      </c>
      <c r="I66" s="61"/>
      <c r="J66" s="61"/>
      <c r="K66" s="61"/>
      <c r="L66" s="61" t="s">
        <v>56</v>
      </c>
      <c r="M66" s="66">
        <v>2</v>
      </c>
      <c r="N66" s="61"/>
      <c r="O66" s="73"/>
      <c r="P66" s="61"/>
      <c r="Q66" s="63">
        <f t="shared" si="58"/>
        <v>0</v>
      </c>
      <c r="R66" s="63">
        <f>IF(OR(P66="Ісп",P66="ДЕК"),2*G66,0)</f>
        <v>0</v>
      </c>
      <c r="S66" s="63">
        <f t="shared" si="81"/>
        <v>0</v>
      </c>
      <c r="T66" s="63">
        <f t="shared" si="82"/>
        <v>0</v>
      </c>
      <c r="U66" s="63"/>
      <c r="V66" s="63">
        <f>M66*E66</f>
        <v>102</v>
      </c>
      <c r="W66" s="63">
        <f t="shared" si="83"/>
        <v>0</v>
      </c>
      <c r="X66" s="63">
        <f>IF(OR(P66="Ісп",P66="ДЕК"),0.33*E66,0)</f>
        <v>0</v>
      </c>
      <c r="Y66" s="63"/>
      <c r="Z66" s="63"/>
      <c r="AA66" s="63"/>
      <c r="AB66" s="63"/>
      <c r="AC66" s="63"/>
      <c r="AD66" s="63"/>
      <c r="AE66" s="63"/>
      <c r="AF66" s="63"/>
      <c r="AG66" s="63"/>
      <c r="AH66" s="63">
        <f t="shared" si="59"/>
        <v>102</v>
      </c>
      <c r="AI66" s="61"/>
      <c r="AJ66" s="190" t="s">
        <v>239</v>
      </c>
    </row>
    <row r="67" spans="1:36" s="79" customFormat="1" ht="38.25">
      <c r="A67" s="61">
        <v>74</v>
      </c>
      <c r="B67" s="72" t="s">
        <v>133</v>
      </c>
      <c r="C67" s="61"/>
      <c r="D67" s="60">
        <v>2</v>
      </c>
      <c r="E67" s="60">
        <v>51</v>
      </c>
      <c r="F67" s="67" t="s">
        <v>72</v>
      </c>
      <c r="G67" s="60">
        <v>1</v>
      </c>
      <c r="H67" s="60">
        <v>6</v>
      </c>
      <c r="I67" s="61">
        <v>48</v>
      </c>
      <c r="J67" s="61"/>
      <c r="K67" s="61"/>
      <c r="L67" s="61"/>
      <c r="M67" s="61"/>
      <c r="N67" s="61"/>
      <c r="O67" s="73" t="s">
        <v>44</v>
      </c>
      <c r="P67" s="61"/>
      <c r="Q67" s="63">
        <f t="shared" si="58"/>
        <v>48</v>
      </c>
      <c r="R67" s="78"/>
      <c r="S67" s="78"/>
      <c r="T67" s="63">
        <f t="shared" si="82"/>
        <v>0</v>
      </c>
      <c r="U67" s="78"/>
      <c r="V67" s="78"/>
      <c r="W67" s="63">
        <f t="shared" si="83"/>
        <v>12</v>
      </c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>
        <f t="shared" si="59"/>
        <v>60</v>
      </c>
      <c r="AI67" s="60"/>
      <c r="AJ67" s="192" t="s">
        <v>253</v>
      </c>
    </row>
    <row r="68" spans="1:36" s="79" customFormat="1" ht="38.25">
      <c r="A68" s="61">
        <v>74</v>
      </c>
      <c r="B68" s="72" t="s">
        <v>133</v>
      </c>
      <c r="C68" s="61"/>
      <c r="D68" s="60">
        <v>2</v>
      </c>
      <c r="E68" s="60">
        <v>51</v>
      </c>
      <c r="F68" s="67" t="s">
        <v>72</v>
      </c>
      <c r="G68" s="60">
        <v>1</v>
      </c>
      <c r="H68" s="60">
        <v>6</v>
      </c>
      <c r="I68" s="61"/>
      <c r="J68" s="61"/>
      <c r="K68" s="61">
        <v>16</v>
      </c>
      <c r="L68" s="61"/>
      <c r="M68" s="61"/>
      <c r="N68" s="61"/>
      <c r="O68" s="73"/>
      <c r="P68" s="61"/>
      <c r="Q68" s="63">
        <f t="shared" ref="Q68" si="88">I68</f>
        <v>0</v>
      </c>
      <c r="R68" s="78"/>
      <c r="S68" s="78"/>
      <c r="T68" s="63">
        <f t="shared" si="82"/>
        <v>96</v>
      </c>
      <c r="U68" s="78"/>
      <c r="V68" s="78"/>
      <c r="W68" s="63">
        <f t="shared" ref="W68" si="89">IF(O68="Залік",2*H68,0)</f>
        <v>0</v>
      </c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>
        <f t="shared" ref="AH68" si="90">SUM(Q68:AG68)</f>
        <v>96</v>
      </c>
      <c r="AI68" s="60"/>
      <c r="AJ68" s="192" t="s">
        <v>253</v>
      </c>
    </row>
    <row r="69" spans="1:36" s="79" customFormat="1" ht="25.5" customHeight="1">
      <c r="A69" s="61">
        <v>74</v>
      </c>
      <c r="B69" s="72" t="s">
        <v>133</v>
      </c>
      <c r="C69" s="61"/>
      <c r="D69" s="60">
        <v>2</v>
      </c>
      <c r="E69" s="60">
        <v>10</v>
      </c>
      <c r="F69" s="67" t="s">
        <v>74</v>
      </c>
      <c r="G69" s="60">
        <v>1</v>
      </c>
      <c r="H69" s="60">
        <v>1</v>
      </c>
      <c r="I69" s="61"/>
      <c r="J69" s="61"/>
      <c r="K69" s="61">
        <v>16</v>
      </c>
      <c r="L69" s="61"/>
      <c r="M69" s="61"/>
      <c r="N69" s="61"/>
      <c r="O69" s="73"/>
      <c r="P69" s="61"/>
      <c r="Q69" s="63">
        <f t="shared" si="58"/>
        <v>0</v>
      </c>
      <c r="R69" s="78"/>
      <c r="S69" s="78"/>
      <c r="T69" s="63">
        <f t="shared" si="82"/>
        <v>16</v>
      </c>
      <c r="U69" s="78"/>
      <c r="V69" s="78"/>
      <c r="W69" s="63">
        <f t="shared" si="83"/>
        <v>0</v>
      </c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>
        <f t="shared" si="59"/>
        <v>16</v>
      </c>
      <c r="AI69" s="60"/>
      <c r="AJ69" s="192" t="s">
        <v>258</v>
      </c>
    </row>
    <row r="70" spans="1:36" s="98" customFormat="1" ht="48.75" customHeight="1">
      <c r="A70" s="61">
        <v>76</v>
      </c>
      <c r="B70" s="72" t="s">
        <v>134</v>
      </c>
      <c r="C70" s="60"/>
      <c r="D70" s="60">
        <v>2</v>
      </c>
      <c r="E70" s="60">
        <v>51</v>
      </c>
      <c r="F70" s="67" t="s">
        <v>72</v>
      </c>
      <c r="G70" s="60">
        <v>1</v>
      </c>
      <c r="H70" s="60">
        <v>6</v>
      </c>
      <c r="I70" s="60">
        <v>32</v>
      </c>
      <c r="J70" s="60"/>
      <c r="K70" s="60"/>
      <c r="L70" s="60"/>
      <c r="M70" s="60"/>
      <c r="N70" s="60"/>
      <c r="O70" s="73" t="s">
        <v>44</v>
      </c>
      <c r="P70" s="60"/>
      <c r="Q70" s="63">
        <f t="shared" si="58"/>
        <v>32</v>
      </c>
      <c r="R70" s="78">
        <f>IF(OR(P70="Ісп",P70="ДЕК"),2*G70,0)</f>
        <v>0</v>
      </c>
      <c r="S70" s="63">
        <f>J70*H70</f>
        <v>0</v>
      </c>
      <c r="T70" s="78"/>
      <c r="U70" s="78"/>
      <c r="V70" s="78"/>
      <c r="W70" s="63">
        <f t="shared" si="83"/>
        <v>12</v>
      </c>
      <c r="X70" s="78">
        <f>IF(OR(P70="Ісп",P70="ДЕК"),0.33*E70,0)</f>
        <v>0</v>
      </c>
      <c r="Y70" s="78"/>
      <c r="Z70" s="78"/>
      <c r="AA70" s="78"/>
      <c r="AB70" s="78"/>
      <c r="AC70" s="78"/>
      <c r="AD70" s="78"/>
      <c r="AE70" s="78"/>
      <c r="AF70" s="78"/>
      <c r="AG70" s="78"/>
      <c r="AH70" s="78">
        <f t="shared" si="59"/>
        <v>44</v>
      </c>
      <c r="AI70" s="78"/>
      <c r="AJ70" s="171" t="s">
        <v>235</v>
      </c>
    </row>
    <row r="71" spans="1:36" s="98" customFormat="1" ht="54" customHeight="1">
      <c r="A71" s="61">
        <v>76</v>
      </c>
      <c r="B71" s="72" t="s">
        <v>134</v>
      </c>
      <c r="C71" s="60"/>
      <c r="D71" s="60">
        <v>2</v>
      </c>
      <c r="E71" s="60">
        <v>51</v>
      </c>
      <c r="F71" s="67" t="s">
        <v>72</v>
      </c>
      <c r="G71" s="60">
        <v>1</v>
      </c>
      <c r="H71" s="60">
        <v>6</v>
      </c>
      <c r="I71" s="60"/>
      <c r="J71" s="60">
        <v>16</v>
      </c>
      <c r="K71" s="60"/>
      <c r="L71" s="60"/>
      <c r="M71" s="60"/>
      <c r="N71" s="60"/>
      <c r="O71" s="73"/>
      <c r="P71" s="60"/>
      <c r="Q71" s="63">
        <f t="shared" si="58"/>
        <v>0</v>
      </c>
      <c r="R71" s="78">
        <f>IF(OR(P71="Ісп",P71="ДЕК"),2*G71,0)</f>
        <v>0</v>
      </c>
      <c r="S71" s="63">
        <f t="shared" ref="S71" si="91">J71*H71</f>
        <v>96</v>
      </c>
      <c r="T71" s="78"/>
      <c r="U71" s="78"/>
      <c r="V71" s="78"/>
      <c r="W71" s="63">
        <f t="shared" si="83"/>
        <v>0</v>
      </c>
      <c r="X71" s="78">
        <f>IF(OR(P71="Ісп",P71="ДЕК"),0.33*E71,0)</f>
        <v>0</v>
      </c>
      <c r="Y71" s="78"/>
      <c r="Z71" s="78"/>
      <c r="AA71" s="78"/>
      <c r="AB71" s="78"/>
      <c r="AC71" s="78"/>
      <c r="AD71" s="78"/>
      <c r="AE71" s="78"/>
      <c r="AF71" s="78"/>
      <c r="AG71" s="78"/>
      <c r="AH71" s="78">
        <f t="shared" si="59"/>
        <v>96</v>
      </c>
      <c r="AI71" s="78"/>
      <c r="AJ71" s="171" t="s">
        <v>235</v>
      </c>
    </row>
    <row r="72" spans="1:36" s="2" customFormat="1" ht="12.75" customHeight="1">
      <c r="A72" s="61">
        <v>88</v>
      </c>
      <c r="B72" s="71" t="s">
        <v>142</v>
      </c>
      <c r="C72" s="66"/>
      <c r="D72" s="66">
        <v>3</v>
      </c>
      <c r="E72" s="66">
        <v>60</v>
      </c>
      <c r="F72" s="67" t="s">
        <v>81</v>
      </c>
      <c r="G72" s="66">
        <v>1</v>
      </c>
      <c r="H72" s="66">
        <v>3</v>
      </c>
      <c r="I72" s="66">
        <v>32</v>
      </c>
      <c r="J72" s="66">
        <v>16</v>
      </c>
      <c r="K72" s="66"/>
      <c r="L72" s="66"/>
      <c r="M72" s="66"/>
      <c r="N72" s="66"/>
      <c r="O72" s="76"/>
      <c r="P72" s="66" t="s">
        <v>43</v>
      </c>
      <c r="Q72" s="63">
        <f t="shared" ref="Q72:Q81" si="92">I72</f>
        <v>32</v>
      </c>
      <c r="R72" s="63">
        <f t="shared" ref="R72:R89" si="93">IF(OR(P72="Ісп",P72="ДЕК"),2*H72,0)</f>
        <v>6</v>
      </c>
      <c r="S72" s="63">
        <f t="shared" ref="S72:S103" si="94">J72*H72</f>
        <v>48</v>
      </c>
      <c r="T72" s="63"/>
      <c r="U72" s="68"/>
      <c r="V72" s="63">
        <f t="shared" ref="V72:V89" si="95">M72*E72</f>
        <v>0</v>
      </c>
      <c r="W72" s="68">
        <f>IF(O72="Залік",2*G72,0)</f>
        <v>0</v>
      </c>
      <c r="X72" s="63">
        <f t="shared" ref="X72" si="96">ROUND(IF(OR(P72="Ісп",P72="ДЕК"),0.33*E72,0),0)</f>
        <v>20</v>
      </c>
      <c r="Y72" s="68"/>
      <c r="Z72" s="68"/>
      <c r="AA72" s="68"/>
      <c r="AB72" s="68"/>
      <c r="AC72" s="68"/>
      <c r="AD72" s="68"/>
      <c r="AE72" s="68"/>
      <c r="AF72" s="68"/>
      <c r="AG72" s="68"/>
      <c r="AH72" s="68">
        <f t="shared" si="59"/>
        <v>106</v>
      </c>
      <c r="AI72" s="66"/>
      <c r="AJ72" s="190" t="s">
        <v>225</v>
      </c>
    </row>
    <row r="73" spans="1:36" s="2" customFormat="1" ht="25.5">
      <c r="A73" s="61">
        <v>94</v>
      </c>
      <c r="B73" s="71" t="s">
        <v>137</v>
      </c>
      <c r="C73" s="66"/>
      <c r="D73" s="66">
        <v>3</v>
      </c>
      <c r="E73" s="66">
        <v>60</v>
      </c>
      <c r="F73" s="67" t="s">
        <v>81</v>
      </c>
      <c r="G73" s="66">
        <v>1</v>
      </c>
      <c r="H73" s="66">
        <v>3</v>
      </c>
      <c r="I73" s="66"/>
      <c r="J73" s="66">
        <v>16</v>
      </c>
      <c r="K73" s="66"/>
      <c r="L73" s="66"/>
      <c r="M73" s="66"/>
      <c r="N73" s="66"/>
      <c r="O73" s="66" t="s">
        <v>44</v>
      </c>
      <c r="P73" s="66"/>
      <c r="Q73" s="63">
        <f t="shared" si="92"/>
        <v>0</v>
      </c>
      <c r="R73" s="63">
        <f t="shared" si="93"/>
        <v>0</v>
      </c>
      <c r="S73" s="63">
        <f t="shared" si="94"/>
        <v>48</v>
      </c>
      <c r="T73" s="63"/>
      <c r="U73" s="68"/>
      <c r="V73" s="68">
        <f t="shared" si="95"/>
        <v>0</v>
      </c>
      <c r="W73" s="63">
        <f>IF(O73="Залік",2*H73,0)</f>
        <v>6</v>
      </c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>
        <f t="shared" si="59"/>
        <v>54</v>
      </c>
      <c r="AI73" s="66"/>
      <c r="AJ73" s="171" t="s">
        <v>229</v>
      </c>
    </row>
    <row r="74" spans="1:36" s="2" customFormat="1" ht="25.5">
      <c r="A74" s="61">
        <v>94</v>
      </c>
      <c r="B74" s="71" t="s">
        <v>137</v>
      </c>
      <c r="C74" s="66"/>
      <c r="D74" s="66">
        <v>3</v>
      </c>
      <c r="E74" s="66">
        <v>7</v>
      </c>
      <c r="F74" s="67" t="s">
        <v>81</v>
      </c>
      <c r="G74" s="66">
        <v>1</v>
      </c>
      <c r="H74" s="66">
        <v>3</v>
      </c>
      <c r="I74" s="66"/>
      <c r="J74" s="66"/>
      <c r="K74" s="66"/>
      <c r="L74" s="66" t="s">
        <v>138</v>
      </c>
      <c r="M74" s="66">
        <v>3</v>
      </c>
      <c r="N74" s="66"/>
      <c r="O74" s="76"/>
      <c r="P74" s="66"/>
      <c r="Q74" s="63">
        <f t="shared" si="92"/>
        <v>0</v>
      </c>
      <c r="R74" s="63">
        <f t="shared" si="93"/>
        <v>0</v>
      </c>
      <c r="S74" s="63">
        <f t="shared" si="94"/>
        <v>0</v>
      </c>
      <c r="T74" s="63"/>
      <c r="U74" s="68"/>
      <c r="V74" s="63">
        <f t="shared" si="95"/>
        <v>21</v>
      </c>
      <c r="W74" s="63">
        <f>IF(O74="Залік",2*H74,0)</f>
        <v>0</v>
      </c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>
        <f t="shared" si="59"/>
        <v>21</v>
      </c>
      <c r="AI74" s="66"/>
      <c r="AJ74" s="171" t="s">
        <v>249</v>
      </c>
    </row>
    <row r="75" spans="1:36" s="2" customFormat="1" ht="25.5">
      <c r="A75" s="61">
        <v>94</v>
      </c>
      <c r="B75" s="71" t="s">
        <v>137</v>
      </c>
      <c r="C75" s="66"/>
      <c r="D75" s="66">
        <v>3</v>
      </c>
      <c r="E75" s="66">
        <v>6</v>
      </c>
      <c r="F75" s="67" t="s">
        <v>81</v>
      </c>
      <c r="G75" s="66">
        <v>1</v>
      </c>
      <c r="H75" s="66">
        <v>3</v>
      </c>
      <c r="I75" s="66"/>
      <c r="J75" s="66"/>
      <c r="K75" s="66"/>
      <c r="L75" s="66" t="s">
        <v>138</v>
      </c>
      <c r="M75" s="66">
        <v>3</v>
      </c>
      <c r="N75" s="66"/>
      <c r="O75" s="76"/>
      <c r="P75" s="66"/>
      <c r="Q75" s="63">
        <f t="shared" ref="Q75" si="97">I75</f>
        <v>0</v>
      </c>
      <c r="R75" s="63">
        <f t="shared" ref="R75" si="98">IF(OR(P75="Ісп",P75="ДЕК"),2*H75,0)</f>
        <v>0</v>
      </c>
      <c r="S75" s="63">
        <f t="shared" ref="S75" si="99">J75*H75</f>
        <v>0</v>
      </c>
      <c r="T75" s="63"/>
      <c r="U75" s="68"/>
      <c r="V75" s="63">
        <f t="shared" ref="V75" si="100">M75*E75</f>
        <v>18</v>
      </c>
      <c r="W75" s="63">
        <f>IF(O75="Залік",2*H75,0)</f>
        <v>0</v>
      </c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>
        <f t="shared" ref="AH75" si="101">SUM(Q75:AG75)</f>
        <v>18</v>
      </c>
      <c r="AI75" s="66"/>
      <c r="AJ75" s="193" t="s">
        <v>254</v>
      </c>
    </row>
    <row r="76" spans="1:36" s="2" customFormat="1" ht="25.5">
      <c r="A76" s="61">
        <v>94</v>
      </c>
      <c r="B76" s="71" t="s">
        <v>137</v>
      </c>
      <c r="C76" s="66"/>
      <c r="D76" s="66">
        <v>3</v>
      </c>
      <c r="E76" s="66">
        <f>60-E74-E75</f>
        <v>47</v>
      </c>
      <c r="F76" s="67" t="s">
        <v>81</v>
      </c>
      <c r="G76" s="66">
        <v>1</v>
      </c>
      <c r="H76" s="66">
        <v>3</v>
      </c>
      <c r="I76" s="66"/>
      <c r="J76" s="66"/>
      <c r="K76" s="66"/>
      <c r="L76" s="66" t="s">
        <v>138</v>
      </c>
      <c r="M76" s="66">
        <v>3</v>
      </c>
      <c r="N76" s="66"/>
      <c r="O76" s="76"/>
      <c r="P76" s="66"/>
      <c r="Q76" s="63">
        <f t="shared" si="92"/>
        <v>0</v>
      </c>
      <c r="R76" s="63">
        <f t="shared" si="93"/>
        <v>0</v>
      </c>
      <c r="S76" s="63">
        <f t="shared" si="94"/>
        <v>0</v>
      </c>
      <c r="T76" s="63"/>
      <c r="U76" s="68"/>
      <c r="V76" s="63">
        <f t="shared" si="95"/>
        <v>141</v>
      </c>
      <c r="W76" s="63">
        <f>IF(O76="Залік",2*H76,0)</f>
        <v>0</v>
      </c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>
        <f t="shared" si="59"/>
        <v>141</v>
      </c>
      <c r="AI76" s="66"/>
      <c r="AJ76" s="171" t="s">
        <v>241</v>
      </c>
    </row>
    <row r="77" spans="1:36" s="2" customFormat="1" ht="25.5" customHeight="1">
      <c r="A77" s="61">
        <v>89</v>
      </c>
      <c r="B77" s="71" t="s">
        <v>143</v>
      </c>
      <c r="C77" s="66"/>
      <c r="D77" s="66">
        <v>3</v>
      </c>
      <c r="E77" s="66">
        <v>60</v>
      </c>
      <c r="F77" s="67" t="s">
        <v>81</v>
      </c>
      <c r="G77" s="66">
        <v>1</v>
      </c>
      <c r="H77" s="66">
        <v>3</v>
      </c>
      <c r="I77" s="66">
        <v>32</v>
      </c>
      <c r="J77" s="66"/>
      <c r="K77" s="66"/>
      <c r="L77" s="66"/>
      <c r="M77" s="66"/>
      <c r="N77" s="66"/>
      <c r="O77" s="76"/>
      <c r="P77" s="66" t="s">
        <v>43</v>
      </c>
      <c r="Q77" s="63">
        <f t="shared" ref="Q77" si="102">I77</f>
        <v>32</v>
      </c>
      <c r="R77" s="63"/>
      <c r="S77" s="63">
        <f t="shared" ref="S77" si="103">J77*H77</f>
        <v>0</v>
      </c>
      <c r="T77" s="63"/>
      <c r="U77" s="68"/>
      <c r="V77" s="63">
        <f t="shared" ref="V77" si="104">M77*E77</f>
        <v>0</v>
      </c>
      <c r="W77" s="68">
        <f>IF(O77="Залік",2*G77,0)</f>
        <v>0</v>
      </c>
      <c r="X77" s="63">
        <f t="shared" ref="X77" si="105">ROUND(IF(OR(P77="Ісп",P77="ДЕК"),0.33*E77,0),0)</f>
        <v>20</v>
      </c>
      <c r="Y77" s="68"/>
      <c r="Z77" s="68"/>
      <c r="AA77" s="68"/>
      <c r="AB77" s="68"/>
      <c r="AC77" s="68"/>
      <c r="AD77" s="68"/>
      <c r="AE77" s="68"/>
      <c r="AF77" s="68"/>
      <c r="AG77" s="68"/>
      <c r="AH77" s="68">
        <f t="shared" ref="AH77" si="106">SUM(Q77:AG77)</f>
        <v>52</v>
      </c>
      <c r="AI77" s="66"/>
      <c r="AJ77" s="171" t="s">
        <v>229</v>
      </c>
    </row>
    <row r="78" spans="1:36" s="2" customFormat="1" ht="25.5" customHeight="1">
      <c r="A78" s="61">
        <v>89</v>
      </c>
      <c r="B78" s="71" t="s">
        <v>143</v>
      </c>
      <c r="C78" s="66"/>
      <c r="D78" s="66">
        <v>3</v>
      </c>
      <c r="E78" s="66">
        <v>60</v>
      </c>
      <c r="F78" s="67" t="s">
        <v>81</v>
      </c>
      <c r="G78" s="66">
        <v>1</v>
      </c>
      <c r="H78" s="66">
        <v>3</v>
      </c>
      <c r="I78" s="66"/>
      <c r="J78" s="66"/>
      <c r="K78" s="66"/>
      <c r="L78" s="66"/>
      <c r="M78" s="66"/>
      <c r="N78" s="66"/>
      <c r="O78" s="76"/>
      <c r="P78" s="66" t="s">
        <v>43</v>
      </c>
      <c r="Q78" s="63">
        <f t="shared" si="92"/>
        <v>0</v>
      </c>
      <c r="R78" s="63">
        <f t="shared" si="93"/>
        <v>6</v>
      </c>
      <c r="S78" s="63">
        <f t="shared" si="94"/>
        <v>0</v>
      </c>
      <c r="T78" s="63"/>
      <c r="U78" s="68"/>
      <c r="V78" s="63">
        <f t="shared" si="95"/>
        <v>0</v>
      </c>
      <c r="W78" s="68">
        <f>IF(O78="Залік",2*G78,0)</f>
        <v>0</v>
      </c>
      <c r="X78" s="63"/>
      <c r="Y78" s="68"/>
      <c r="Z78" s="68"/>
      <c r="AA78" s="68"/>
      <c r="AB78" s="68"/>
      <c r="AC78" s="68"/>
      <c r="AD78" s="68"/>
      <c r="AE78" s="68"/>
      <c r="AF78" s="68"/>
      <c r="AG78" s="68"/>
      <c r="AH78" s="68">
        <f t="shared" si="59"/>
        <v>6</v>
      </c>
      <c r="AI78" s="66"/>
      <c r="AJ78" s="171" t="s">
        <v>252</v>
      </c>
    </row>
    <row r="79" spans="1:36" s="2" customFormat="1" ht="25.5" customHeight="1">
      <c r="A79" s="61">
        <v>89</v>
      </c>
      <c r="B79" s="71" t="s">
        <v>143</v>
      </c>
      <c r="C79" s="66"/>
      <c r="D79" s="66">
        <v>3</v>
      </c>
      <c r="E79" s="66">
        <v>60</v>
      </c>
      <c r="F79" s="67" t="s">
        <v>81</v>
      </c>
      <c r="G79" s="66">
        <v>1</v>
      </c>
      <c r="H79" s="66">
        <v>3</v>
      </c>
      <c r="I79" s="66"/>
      <c r="J79" s="66">
        <v>32</v>
      </c>
      <c r="K79" s="66"/>
      <c r="L79" s="66"/>
      <c r="M79" s="66"/>
      <c r="N79" s="66"/>
      <c r="O79" s="76"/>
      <c r="P79" s="66"/>
      <c r="Q79" s="63">
        <f t="shared" ref="Q79" si="107">I79</f>
        <v>0</v>
      </c>
      <c r="R79" s="63">
        <f t="shared" ref="R79" si="108">IF(OR(P79="Ісп",P79="ДЕК"),2*H79,0)</f>
        <v>0</v>
      </c>
      <c r="S79" s="63">
        <f t="shared" ref="S79" si="109">J79*H79</f>
        <v>96</v>
      </c>
      <c r="T79" s="63"/>
      <c r="U79" s="68"/>
      <c r="V79" s="63">
        <f t="shared" ref="V79" si="110">M79*E79</f>
        <v>0</v>
      </c>
      <c r="W79" s="68">
        <f>IF(O79="Залік",2*G79,0)</f>
        <v>0</v>
      </c>
      <c r="X79" s="63">
        <f t="shared" ref="X79" si="111">ROUND(IF(OR(P79="Ісп",P79="ДЕК"),0.33*E79,0),0)</f>
        <v>0</v>
      </c>
      <c r="Y79" s="68"/>
      <c r="Z79" s="68"/>
      <c r="AA79" s="68"/>
      <c r="AB79" s="68"/>
      <c r="AC79" s="68"/>
      <c r="AD79" s="68"/>
      <c r="AE79" s="68"/>
      <c r="AF79" s="68"/>
      <c r="AG79" s="68"/>
      <c r="AH79" s="68">
        <f t="shared" ref="AH79" si="112">SUM(Q79:AG79)</f>
        <v>96</v>
      </c>
      <c r="AI79" s="66"/>
      <c r="AJ79" s="190" t="s">
        <v>247</v>
      </c>
    </row>
    <row r="80" spans="1:36" s="2" customFormat="1" ht="25.5" customHeight="1">
      <c r="A80" s="61">
        <v>95</v>
      </c>
      <c r="B80" s="71" t="s">
        <v>141</v>
      </c>
      <c r="C80" s="66"/>
      <c r="D80" s="66">
        <v>3</v>
      </c>
      <c r="E80" s="66">
        <v>60</v>
      </c>
      <c r="F80" s="67" t="s">
        <v>81</v>
      </c>
      <c r="G80" s="66">
        <v>1</v>
      </c>
      <c r="H80" s="66">
        <v>3</v>
      </c>
      <c r="I80" s="66">
        <v>16</v>
      </c>
      <c r="J80" s="66"/>
      <c r="K80" s="66"/>
      <c r="L80" s="66"/>
      <c r="M80" s="66"/>
      <c r="N80" s="66"/>
      <c r="O80" s="76"/>
      <c r="P80" s="66" t="s">
        <v>43</v>
      </c>
      <c r="Q80" s="63">
        <f t="shared" si="92"/>
        <v>16</v>
      </c>
      <c r="R80" s="63">
        <f t="shared" si="93"/>
        <v>6</v>
      </c>
      <c r="S80" s="63">
        <f t="shared" si="94"/>
        <v>0</v>
      </c>
      <c r="T80" s="63"/>
      <c r="U80" s="68"/>
      <c r="V80" s="63">
        <f t="shared" si="95"/>
        <v>0</v>
      </c>
      <c r="W80" s="63">
        <f t="shared" ref="W80:W88" si="113">IF(O80="Залік",2*H80,0)</f>
        <v>0</v>
      </c>
      <c r="X80" s="63">
        <f t="shared" ref="X80:X89" si="114">ROUND(IF(OR(P80="Ісп",P80="ДЕК"),0.33*E80,0),0)</f>
        <v>20</v>
      </c>
      <c r="Y80" s="68"/>
      <c r="Z80" s="68"/>
      <c r="AA80" s="68"/>
      <c r="AB80" s="68"/>
      <c r="AC80" s="68"/>
      <c r="AD80" s="68"/>
      <c r="AE80" s="68"/>
      <c r="AF80" s="68"/>
      <c r="AG80" s="68"/>
      <c r="AH80" s="68">
        <f t="shared" si="59"/>
        <v>42</v>
      </c>
      <c r="AI80" s="66"/>
      <c r="AJ80" s="171" t="s">
        <v>230</v>
      </c>
    </row>
    <row r="81" spans="1:36" s="2" customFormat="1" ht="25.5" customHeight="1">
      <c r="A81" s="61">
        <v>95</v>
      </c>
      <c r="B81" s="71" t="s">
        <v>141</v>
      </c>
      <c r="C81" s="66"/>
      <c r="D81" s="66">
        <v>3</v>
      </c>
      <c r="E81" s="66">
        <v>60</v>
      </c>
      <c r="F81" s="67" t="s">
        <v>81</v>
      </c>
      <c r="G81" s="66">
        <v>1</v>
      </c>
      <c r="H81" s="66">
        <v>3</v>
      </c>
      <c r="I81" s="66"/>
      <c r="J81" s="66">
        <v>32</v>
      </c>
      <c r="K81" s="66"/>
      <c r="L81" s="66"/>
      <c r="M81" s="66"/>
      <c r="N81" s="66"/>
      <c r="O81" s="76"/>
      <c r="P81" s="66"/>
      <c r="Q81" s="63">
        <f t="shared" si="92"/>
        <v>0</v>
      </c>
      <c r="R81" s="63">
        <f t="shared" si="93"/>
        <v>0</v>
      </c>
      <c r="S81" s="63">
        <f t="shared" si="94"/>
        <v>96</v>
      </c>
      <c r="T81" s="63"/>
      <c r="U81" s="68"/>
      <c r="V81" s="63">
        <f t="shared" si="95"/>
        <v>0</v>
      </c>
      <c r="W81" s="63">
        <f t="shared" si="113"/>
        <v>0</v>
      </c>
      <c r="X81" s="63">
        <f t="shared" si="114"/>
        <v>0</v>
      </c>
      <c r="Y81" s="68"/>
      <c r="Z81" s="68"/>
      <c r="AA81" s="68"/>
      <c r="AB81" s="68"/>
      <c r="AC81" s="68"/>
      <c r="AD81" s="68"/>
      <c r="AE81" s="68"/>
      <c r="AF81" s="68"/>
      <c r="AG81" s="68"/>
      <c r="AH81" s="68">
        <f t="shared" si="59"/>
        <v>96</v>
      </c>
      <c r="AI81" s="66"/>
      <c r="AJ81" s="171" t="s">
        <v>254</v>
      </c>
    </row>
    <row r="82" spans="1:36" s="2" customFormat="1" ht="25.5">
      <c r="A82" s="61">
        <v>96</v>
      </c>
      <c r="B82" s="71" t="s">
        <v>144</v>
      </c>
      <c r="C82" s="66"/>
      <c r="D82" s="66">
        <v>3</v>
      </c>
      <c r="E82" s="66">
        <v>33</v>
      </c>
      <c r="F82" s="67" t="s">
        <v>89</v>
      </c>
      <c r="G82" s="66">
        <v>1</v>
      </c>
      <c r="H82" s="66">
        <v>2</v>
      </c>
      <c r="I82" s="66">
        <v>16</v>
      </c>
      <c r="J82" s="66"/>
      <c r="K82" s="66"/>
      <c r="L82" s="66"/>
      <c r="M82" s="66"/>
      <c r="N82" s="66"/>
      <c r="O82" s="76" t="s">
        <v>44</v>
      </c>
      <c r="P82" s="66"/>
      <c r="Q82" s="63">
        <f t="shared" ref="Q82:Q107" si="115">I82</f>
        <v>16</v>
      </c>
      <c r="R82" s="63">
        <f t="shared" si="93"/>
        <v>0</v>
      </c>
      <c r="S82" s="63">
        <f t="shared" si="94"/>
        <v>0</v>
      </c>
      <c r="T82" s="63"/>
      <c r="U82" s="63">
        <f t="shared" ref="U82:U89" si="116">ROUND(IF(OR(L82="Р",L82="РЕ" ),0.5*E82,0),0)</f>
        <v>0</v>
      </c>
      <c r="V82" s="63">
        <f t="shared" si="95"/>
        <v>0</v>
      </c>
      <c r="W82" s="63">
        <f t="shared" si="113"/>
        <v>4</v>
      </c>
      <c r="X82" s="63">
        <f t="shared" si="114"/>
        <v>0</v>
      </c>
      <c r="Y82" s="68"/>
      <c r="Z82" s="68"/>
      <c r="AA82" s="68"/>
      <c r="AB82" s="68"/>
      <c r="AC82" s="68"/>
      <c r="AD82" s="68"/>
      <c r="AE82" s="68"/>
      <c r="AF82" s="68"/>
      <c r="AG82" s="68"/>
      <c r="AH82" s="68">
        <f t="shared" ref="AH82:AH137" si="117">SUM(Q82:AG82)</f>
        <v>20</v>
      </c>
      <c r="AI82" s="66"/>
      <c r="AJ82" s="171" t="s">
        <v>229</v>
      </c>
    </row>
    <row r="83" spans="1:36" s="2" customFormat="1" ht="25.5">
      <c r="A83" s="61">
        <v>96</v>
      </c>
      <c r="B83" s="71" t="s">
        <v>144</v>
      </c>
      <c r="C83" s="66"/>
      <c r="D83" s="66">
        <v>3</v>
      </c>
      <c r="E83" s="66">
        <v>18</v>
      </c>
      <c r="F83" s="67" t="s">
        <v>82</v>
      </c>
      <c r="G83" s="66">
        <v>1</v>
      </c>
      <c r="H83" s="66">
        <v>1</v>
      </c>
      <c r="I83" s="66"/>
      <c r="J83" s="66">
        <v>32</v>
      </c>
      <c r="K83" s="66"/>
      <c r="L83" s="66"/>
      <c r="M83" s="66"/>
      <c r="N83" s="66"/>
      <c r="O83" s="76"/>
      <c r="P83" s="66"/>
      <c r="Q83" s="63">
        <f t="shared" si="115"/>
        <v>0</v>
      </c>
      <c r="R83" s="63">
        <f t="shared" si="93"/>
        <v>0</v>
      </c>
      <c r="S83" s="63">
        <f t="shared" si="94"/>
        <v>32</v>
      </c>
      <c r="T83" s="63"/>
      <c r="U83" s="63">
        <f t="shared" si="116"/>
        <v>0</v>
      </c>
      <c r="V83" s="63">
        <f t="shared" si="95"/>
        <v>0</v>
      </c>
      <c r="W83" s="63">
        <f t="shared" si="113"/>
        <v>0</v>
      </c>
      <c r="X83" s="63">
        <f t="shared" si="114"/>
        <v>0</v>
      </c>
      <c r="Y83" s="68"/>
      <c r="Z83" s="68"/>
      <c r="AA83" s="68"/>
      <c r="AB83" s="68"/>
      <c r="AC83" s="68"/>
      <c r="AD83" s="68"/>
      <c r="AE83" s="68"/>
      <c r="AF83" s="68"/>
      <c r="AG83" s="68"/>
      <c r="AH83" s="68">
        <f t="shared" si="117"/>
        <v>32</v>
      </c>
      <c r="AI83" s="66"/>
      <c r="AJ83" s="171" t="s">
        <v>229</v>
      </c>
    </row>
    <row r="84" spans="1:36" s="2" customFormat="1" ht="25.5">
      <c r="A84" s="61">
        <v>96</v>
      </c>
      <c r="B84" s="71" t="s">
        <v>144</v>
      </c>
      <c r="C84" s="66"/>
      <c r="D84" s="66">
        <v>3</v>
      </c>
      <c r="E84" s="66">
        <v>15</v>
      </c>
      <c r="F84" s="67" t="s">
        <v>85</v>
      </c>
      <c r="G84" s="66">
        <v>1</v>
      </c>
      <c r="H84" s="66">
        <v>1</v>
      </c>
      <c r="I84" s="66"/>
      <c r="J84" s="66">
        <v>32</v>
      </c>
      <c r="K84" s="66"/>
      <c r="L84" s="66"/>
      <c r="M84" s="66"/>
      <c r="N84" s="66"/>
      <c r="O84" s="76"/>
      <c r="P84" s="66"/>
      <c r="Q84" s="63">
        <f t="shared" si="115"/>
        <v>0</v>
      </c>
      <c r="R84" s="63">
        <f t="shared" si="93"/>
        <v>0</v>
      </c>
      <c r="S84" s="63">
        <f t="shared" si="94"/>
        <v>32</v>
      </c>
      <c r="T84" s="63"/>
      <c r="U84" s="63">
        <f t="shared" si="116"/>
        <v>0</v>
      </c>
      <c r="V84" s="63">
        <f t="shared" si="95"/>
        <v>0</v>
      </c>
      <c r="W84" s="63">
        <f t="shared" si="113"/>
        <v>0</v>
      </c>
      <c r="X84" s="63">
        <f t="shared" si="114"/>
        <v>0</v>
      </c>
      <c r="Y84" s="68"/>
      <c r="Z84" s="68"/>
      <c r="AA84" s="68"/>
      <c r="AB84" s="68"/>
      <c r="AC84" s="68"/>
      <c r="AD84" s="68"/>
      <c r="AE84" s="68"/>
      <c r="AF84" s="68"/>
      <c r="AG84" s="68"/>
      <c r="AH84" s="68">
        <f t="shared" si="117"/>
        <v>32</v>
      </c>
      <c r="AI84" s="66"/>
      <c r="AJ84" s="171" t="s">
        <v>238</v>
      </c>
    </row>
    <row r="85" spans="1:36" s="2" customFormat="1" ht="25.5">
      <c r="A85" s="61"/>
      <c r="B85" s="71" t="s">
        <v>145</v>
      </c>
      <c r="C85" s="66"/>
      <c r="D85" s="66">
        <v>3</v>
      </c>
      <c r="E85" s="66">
        <v>33</v>
      </c>
      <c r="F85" s="67" t="s">
        <v>89</v>
      </c>
      <c r="G85" s="66">
        <v>1</v>
      </c>
      <c r="H85" s="66">
        <v>2</v>
      </c>
      <c r="I85" s="66">
        <v>32</v>
      </c>
      <c r="J85" s="66"/>
      <c r="K85" s="66"/>
      <c r="L85" s="66"/>
      <c r="M85" s="66"/>
      <c r="N85" s="66"/>
      <c r="O85" s="76" t="s">
        <v>44</v>
      </c>
      <c r="P85" s="66"/>
      <c r="Q85" s="63">
        <f t="shared" si="115"/>
        <v>32</v>
      </c>
      <c r="R85" s="63">
        <f t="shared" si="93"/>
        <v>0</v>
      </c>
      <c r="S85" s="63">
        <f t="shared" si="94"/>
        <v>0</v>
      </c>
      <c r="T85" s="63"/>
      <c r="U85" s="63">
        <f t="shared" si="116"/>
        <v>0</v>
      </c>
      <c r="V85" s="63">
        <f t="shared" si="95"/>
        <v>0</v>
      </c>
      <c r="W85" s="63">
        <f t="shared" si="113"/>
        <v>4</v>
      </c>
      <c r="X85" s="63">
        <f t="shared" si="114"/>
        <v>0</v>
      </c>
      <c r="Y85" s="68"/>
      <c r="Z85" s="68"/>
      <c r="AA85" s="68"/>
      <c r="AB85" s="68"/>
      <c r="AC85" s="68"/>
      <c r="AD85" s="68"/>
      <c r="AE85" s="68"/>
      <c r="AF85" s="68"/>
      <c r="AG85" s="68"/>
      <c r="AH85" s="68">
        <f t="shared" si="117"/>
        <v>36</v>
      </c>
      <c r="AI85" s="66"/>
      <c r="AJ85" s="171" t="s">
        <v>229</v>
      </c>
    </row>
    <row r="86" spans="1:36" s="2" customFormat="1" ht="25.5">
      <c r="A86" s="61"/>
      <c r="B86" s="71" t="s">
        <v>145</v>
      </c>
      <c r="C86" s="66"/>
      <c r="D86" s="66">
        <v>3</v>
      </c>
      <c r="E86" s="66">
        <v>18</v>
      </c>
      <c r="F86" s="67" t="s">
        <v>82</v>
      </c>
      <c r="G86" s="66">
        <v>1</v>
      </c>
      <c r="H86" s="66">
        <v>1</v>
      </c>
      <c r="I86" s="66"/>
      <c r="J86" s="66">
        <v>16</v>
      </c>
      <c r="K86" s="66"/>
      <c r="L86" s="66"/>
      <c r="M86" s="66"/>
      <c r="N86" s="66"/>
      <c r="O86" s="76"/>
      <c r="P86" s="66"/>
      <c r="Q86" s="63">
        <f t="shared" si="115"/>
        <v>0</v>
      </c>
      <c r="R86" s="63">
        <f t="shared" si="93"/>
        <v>0</v>
      </c>
      <c r="S86" s="63">
        <f t="shared" si="94"/>
        <v>16</v>
      </c>
      <c r="T86" s="63"/>
      <c r="U86" s="63">
        <f t="shared" si="116"/>
        <v>0</v>
      </c>
      <c r="V86" s="63">
        <f t="shared" si="95"/>
        <v>0</v>
      </c>
      <c r="W86" s="63">
        <f t="shared" si="113"/>
        <v>0</v>
      </c>
      <c r="X86" s="63">
        <f t="shared" si="114"/>
        <v>0</v>
      </c>
      <c r="Y86" s="68"/>
      <c r="Z86" s="68"/>
      <c r="AA86" s="68"/>
      <c r="AB86" s="68"/>
      <c r="AC86" s="68"/>
      <c r="AD86" s="68"/>
      <c r="AE86" s="68"/>
      <c r="AF86" s="68"/>
      <c r="AG86" s="68"/>
      <c r="AH86" s="68">
        <f t="shared" si="117"/>
        <v>16</v>
      </c>
      <c r="AI86" s="66"/>
      <c r="AJ86" s="171" t="s">
        <v>229</v>
      </c>
    </row>
    <row r="87" spans="1:36" s="2" customFormat="1" ht="25.5">
      <c r="A87" s="61"/>
      <c r="B87" s="71" t="s">
        <v>145</v>
      </c>
      <c r="C87" s="66"/>
      <c r="D87" s="66">
        <v>3</v>
      </c>
      <c r="E87" s="66">
        <v>15</v>
      </c>
      <c r="F87" s="67" t="s">
        <v>85</v>
      </c>
      <c r="G87" s="66">
        <v>1</v>
      </c>
      <c r="H87" s="66">
        <v>1</v>
      </c>
      <c r="I87" s="66"/>
      <c r="J87" s="66">
        <v>16</v>
      </c>
      <c r="K87" s="66"/>
      <c r="L87" s="66"/>
      <c r="M87" s="66"/>
      <c r="N87" s="66"/>
      <c r="O87" s="76"/>
      <c r="P87" s="66"/>
      <c r="Q87" s="63">
        <f t="shared" si="115"/>
        <v>0</v>
      </c>
      <c r="R87" s="63">
        <f t="shared" si="93"/>
        <v>0</v>
      </c>
      <c r="S87" s="63">
        <f t="shared" si="94"/>
        <v>16</v>
      </c>
      <c r="T87" s="63"/>
      <c r="U87" s="63">
        <f t="shared" si="116"/>
        <v>0</v>
      </c>
      <c r="V87" s="63">
        <f t="shared" si="95"/>
        <v>0</v>
      </c>
      <c r="W87" s="63">
        <f t="shared" si="113"/>
        <v>0</v>
      </c>
      <c r="X87" s="63">
        <f t="shared" si="114"/>
        <v>0</v>
      </c>
      <c r="Y87" s="68"/>
      <c r="Z87" s="68"/>
      <c r="AA87" s="68"/>
      <c r="AB87" s="68"/>
      <c r="AC87" s="68"/>
      <c r="AD87" s="68"/>
      <c r="AE87" s="68"/>
      <c r="AF87" s="68"/>
      <c r="AG87" s="68"/>
      <c r="AH87" s="68">
        <f t="shared" si="117"/>
        <v>16</v>
      </c>
      <c r="AI87" s="66"/>
      <c r="AJ87" s="171" t="s">
        <v>238</v>
      </c>
    </row>
    <row r="88" spans="1:36" s="2" customFormat="1" ht="25.5">
      <c r="A88" s="61">
        <v>96</v>
      </c>
      <c r="B88" s="71" t="s">
        <v>139</v>
      </c>
      <c r="C88" s="66"/>
      <c r="D88" s="66">
        <v>3</v>
      </c>
      <c r="E88" s="66">
        <v>27</v>
      </c>
      <c r="F88" s="67" t="s">
        <v>86</v>
      </c>
      <c r="G88" s="66">
        <v>1</v>
      </c>
      <c r="H88" s="66">
        <v>1</v>
      </c>
      <c r="I88" s="66"/>
      <c r="J88" s="66">
        <v>32</v>
      </c>
      <c r="K88" s="66"/>
      <c r="L88" s="66"/>
      <c r="M88" s="66"/>
      <c r="N88" s="66"/>
      <c r="O88" s="76"/>
      <c r="P88" s="66"/>
      <c r="Q88" s="63">
        <f t="shared" si="115"/>
        <v>0</v>
      </c>
      <c r="R88" s="63">
        <f t="shared" si="93"/>
        <v>0</v>
      </c>
      <c r="S88" s="63">
        <f t="shared" si="94"/>
        <v>32</v>
      </c>
      <c r="T88" s="63"/>
      <c r="U88" s="63">
        <f t="shared" si="116"/>
        <v>0</v>
      </c>
      <c r="V88" s="63">
        <f t="shared" si="95"/>
        <v>0</v>
      </c>
      <c r="W88" s="63">
        <f t="shared" si="113"/>
        <v>0</v>
      </c>
      <c r="X88" s="63">
        <f t="shared" si="114"/>
        <v>0</v>
      </c>
      <c r="Y88" s="68"/>
      <c r="Z88" s="68"/>
      <c r="AA88" s="68"/>
      <c r="AB88" s="68"/>
      <c r="AC88" s="68"/>
      <c r="AD88" s="68"/>
      <c r="AE88" s="68"/>
      <c r="AF88" s="68"/>
      <c r="AG88" s="68"/>
      <c r="AH88" s="68">
        <f t="shared" si="117"/>
        <v>32</v>
      </c>
      <c r="AI88" s="66"/>
      <c r="AJ88" s="171" t="s">
        <v>225</v>
      </c>
    </row>
    <row r="89" spans="1:36" s="2" customFormat="1" ht="25.5">
      <c r="A89" s="61"/>
      <c r="B89" s="71" t="s">
        <v>140</v>
      </c>
      <c r="C89" s="66"/>
      <c r="D89" s="66">
        <v>3</v>
      </c>
      <c r="E89" s="66">
        <v>27</v>
      </c>
      <c r="F89" s="67" t="s">
        <v>86</v>
      </c>
      <c r="G89" s="66">
        <v>1</v>
      </c>
      <c r="H89" s="66">
        <v>1</v>
      </c>
      <c r="I89" s="66"/>
      <c r="J89" s="66">
        <v>16</v>
      </c>
      <c r="K89" s="66"/>
      <c r="L89" s="66"/>
      <c r="M89" s="66"/>
      <c r="N89" s="66"/>
      <c r="O89" s="76"/>
      <c r="P89" s="66"/>
      <c r="Q89" s="63">
        <f t="shared" si="115"/>
        <v>0</v>
      </c>
      <c r="R89" s="63">
        <f t="shared" si="93"/>
        <v>0</v>
      </c>
      <c r="S89" s="63">
        <f t="shared" si="94"/>
        <v>16</v>
      </c>
      <c r="T89" s="63"/>
      <c r="U89" s="63">
        <f t="shared" si="116"/>
        <v>0</v>
      </c>
      <c r="V89" s="63">
        <f t="shared" si="95"/>
        <v>0</v>
      </c>
      <c r="W89" s="63"/>
      <c r="X89" s="63">
        <f t="shared" si="114"/>
        <v>0</v>
      </c>
      <c r="Y89" s="68"/>
      <c r="Z89" s="68"/>
      <c r="AA89" s="68"/>
      <c r="AB89" s="68"/>
      <c r="AC89" s="68"/>
      <c r="AD89" s="68"/>
      <c r="AE89" s="68"/>
      <c r="AF89" s="68"/>
      <c r="AG89" s="68"/>
      <c r="AH89" s="68">
        <f t="shared" si="117"/>
        <v>16</v>
      </c>
      <c r="AI89" s="66"/>
      <c r="AJ89" s="190" t="s">
        <v>231</v>
      </c>
    </row>
    <row r="90" spans="1:36" s="2" customFormat="1" ht="12.75" customHeight="1">
      <c r="A90" s="61">
        <v>106</v>
      </c>
      <c r="B90" s="71" t="s">
        <v>136</v>
      </c>
      <c r="C90" s="66"/>
      <c r="D90" s="66">
        <v>3</v>
      </c>
      <c r="E90" s="66">
        <v>60</v>
      </c>
      <c r="F90" s="67" t="s">
        <v>81</v>
      </c>
      <c r="G90" s="66">
        <v>1</v>
      </c>
      <c r="H90" s="66">
        <v>3</v>
      </c>
      <c r="I90" s="66">
        <v>32</v>
      </c>
      <c r="J90" s="66">
        <v>16</v>
      </c>
      <c r="K90" s="66"/>
      <c r="L90" s="66"/>
      <c r="M90" s="66"/>
      <c r="N90" s="66"/>
      <c r="O90" s="76" t="s">
        <v>44</v>
      </c>
      <c r="P90" s="66"/>
      <c r="Q90" s="63">
        <f t="shared" si="115"/>
        <v>32</v>
      </c>
      <c r="R90" s="68"/>
      <c r="S90" s="63">
        <f t="shared" si="94"/>
        <v>48</v>
      </c>
      <c r="T90" s="63"/>
      <c r="U90" s="68"/>
      <c r="V90" s="68"/>
      <c r="W90" s="63">
        <f>IF(O90="Залік",2*H90,0)</f>
        <v>6</v>
      </c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>
        <f t="shared" si="117"/>
        <v>86</v>
      </c>
      <c r="AI90" s="66"/>
      <c r="AJ90" s="171" t="s">
        <v>237</v>
      </c>
    </row>
    <row r="91" spans="1:36" s="2" customFormat="1" ht="25.5" customHeight="1">
      <c r="A91" s="61">
        <v>106</v>
      </c>
      <c r="B91" s="71" t="s">
        <v>136</v>
      </c>
      <c r="C91" s="66"/>
      <c r="D91" s="66">
        <v>3</v>
      </c>
      <c r="E91" s="66">
        <v>32</v>
      </c>
      <c r="F91" s="67" t="s">
        <v>91</v>
      </c>
      <c r="G91" s="66">
        <v>1</v>
      </c>
      <c r="H91" s="66">
        <v>3</v>
      </c>
      <c r="I91" s="66">
        <v>32</v>
      </c>
      <c r="J91" s="66">
        <v>16</v>
      </c>
      <c r="K91" s="66"/>
      <c r="L91" s="66"/>
      <c r="M91" s="66"/>
      <c r="N91" s="66"/>
      <c r="O91" s="76" t="s">
        <v>44</v>
      </c>
      <c r="P91" s="66"/>
      <c r="Q91" s="63">
        <f t="shared" si="115"/>
        <v>32</v>
      </c>
      <c r="R91" s="68"/>
      <c r="S91" s="63">
        <f t="shared" si="94"/>
        <v>48</v>
      </c>
      <c r="T91" s="63"/>
      <c r="U91" s="68"/>
      <c r="V91" s="68"/>
      <c r="W91" s="63">
        <f>IF(O91="Залік",2*H91,0)</f>
        <v>6</v>
      </c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>
        <f t="shared" si="117"/>
        <v>86</v>
      </c>
      <c r="AI91" s="66"/>
      <c r="AJ91" s="171" t="s">
        <v>236</v>
      </c>
    </row>
    <row r="92" spans="1:36" s="2" customFormat="1" ht="25.5" customHeight="1">
      <c r="A92" s="61">
        <v>98</v>
      </c>
      <c r="B92" s="71" t="s">
        <v>142</v>
      </c>
      <c r="C92" s="66"/>
      <c r="D92" s="66">
        <v>3</v>
      </c>
      <c r="E92" s="66">
        <v>32</v>
      </c>
      <c r="F92" s="67" t="s">
        <v>91</v>
      </c>
      <c r="G92" s="66">
        <v>1</v>
      </c>
      <c r="H92" s="66">
        <v>3</v>
      </c>
      <c r="I92" s="66">
        <v>32</v>
      </c>
      <c r="J92" s="66">
        <v>16</v>
      </c>
      <c r="K92" s="66"/>
      <c r="L92" s="66"/>
      <c r="M92" s="66"/>
      <c r="N92" s="66"/>
      <c r="O92" s="76"/>
      <c r="P92" s="66" t="s">
        <v>43</v>
      </c>
      <c r="Q92" s="63">
        <f t="shared" si="115"/>
        <v>32</v>
      </c>
      <c r="R92" s="63">
        <f>IF(OR(P92="Ісп",P92="ДЕК"),2*H92,0)</f>
        <v>6</v>
      </c>
      <c r="S92" s="63">
        <f t="shared" si="94"/>
        <v>48</v>
      </c>
      <c r="T92" s="63"/>
      <c r="U92" s="68"/>
      <c r="V92" s="63">
        <f t="shared" ref="V92:V99" si="118">M92*E92</f>
        <v>0</v>
      </c>
      <c r="W92" s="68">
        <f>IF(O92="Залік",2*G92,0)</f>
        <v>0</v>
      </c>
      <c r="X92" s="63">
        <f>ROUND(IF(OR(P92="Ісп",P92="ДЕК"),0.33*E92,0),0)</f>
        <v>11</v>
      </c>
      <c r="Y92" s="68"/>
      <c r="Z92" s="68"/>
      <c r="AA92" s="68"/>
      <c r="AB92" s="68"/>
      <c r="AC92" s="68"/>
      <c r="AD92" s="68"/>
      <c r="AE92" s="68"/>
      <c r="AF92" s="68"/>
      <c r="AG92" s="68"/>
      <c r="AH92" s="68">
        <f t="shared" si="117"/>
        <v>97</v>
      </c>
      <c r="AI92" s="66"/>
      <c r="AJ92" s="190" t="s">
        <v>225</v>
      </c>
    </row>
    <row r="93" spans="1:36" s="2" customFormat="1" ht="25.5">
      <c r="A93" s="61">
        <v>101</v>
      </c>
      <c r="B93" s="71" t="s">
        <v>137</v>
      </c>
      <c r="C93" s="66"/>
      <c r="D93" s="66">
        <v>3</v>
      </c>
      <c r="E93" s="66">
        <v>32</v>
      </c>
      <c r="F93" s="67" t="s">
        <v>91</v>
      </c>
      <c r="G93" s="66">
        <v>1</v>
      </c>
      <c r="H93" s="66">
        <v>3</v>
      </c>
      <c r="I93" s="66"/>
      <c r="J93" s="66">
        <v>16</v>
      </c>
      <c r="K93" s="66"/>
      <c r="L93" s="66"/>
      <c r="M93" s="66"/>
      <c r="N93" s="66"/>
      <c r="O93" s="76" t="s">
        <v>44</v>
      </c>
      <c r="P93" s="66"/>
      <c r="Q93" s="63">
        <f t="shared" si="115"/>
        <v>0</v>
      </c>
      <c r="R93" s="68"/>
      <c r="S93" s="63">
        <f t="shared" si="94"/>
        <v>48</v>
      </c>
      <c r="T93" s="63"/>
      <c r="U93" s="68"/>
      <c r="V93" s="68">
        <f t="shared" si="118"/>
        <v>0</v>
      </c>
      <c r="W93" s="63">
        <f>IF(O93="Залік",2*H93,0)</f>
        <v>6</v>
      </c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>
        <f t="shared" si="117"/>
        <v>54</v>
      </c>
      <c r="AI93" s="66"/>
      <c r="AJ93" s="193" t="s">
        <v>229</v>
      </c>
    </row>
    <row r="94" spans="1:36" s="2" customFormat="1" ht="25.5">
      <c r="A94" s="61">
        <v>101</v>
      </c>
      <c r="B94" s="71" t="s">
        <v>137</v>
      </c>
      <c r="C94" s="66"/>
      <c r="D94" s="66">
        <v>3</v>
      </c>
      <c r="E94" s="66">
        <v>5</v>
      </c>
      <c r="F94" s="67" t="s">
        <v>91</v>
      </c>
      <c r="G94" s="66">
        <v>1</v>
      </c>
      <c r="H94" s="66">
        <v>3</v>
      </c>
      <c r="I94" s="66"/>
      <c r="J94" s="66"/>
      <c r="K94" s="66"/>
      <c r="L94" s="66" t="s">
        <v>138</v>
      </c>
      <c r="M94" s="66">
        <v>3</v>
      </c>
      <c r="N94" s="66"/>
      <c r="O94" s="76"/>
      <c r="P94" s="66"/>
      <c r="Q94" s="63">
        <f t="shared" si="115"/>
        <v>0</v>
      </c>
      <c r="R94" s="68"/>
      <c r="S94" s="63">
        <f t="shared" si="94"/>
        <v>0</v>
      </c>
      <c r="T94" s="63"/>
      <c r="U94" s="68"/>
      <c r="V94" s="63">
        <f t="shared" si="118"/>
        <v>15</v>
      </c>
      <c r="W94" s="63">
        <f>IF(O94="Залік",2*H94,0)</f>
        <v>0</v>
      </c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>
        <f t="shared" si="117"/>
        <v>15</v>
      </c>
      <c r="AI94" s="66"/>
      <c r="AJ94" s="171" t="s">
        <v>229</v>
      </c>
    </row>
    <row r="95" spans="1:36" s="2" customFormat="1" ht="25.5">
      <c r="A95" s="61">
        <v>101</v>
      </c>
      <c r="B95" s="71" t="s">
        <v>137</v>
      </c>
      <c r="C95" s="66"/>
      <c r="D95" s="66">
        <v>3</v>
      </c>
      <c r="E95" s="66">
        <f>32-E94</f>
        <v>27</v>
      </c>
      <c r="F95" s="67" t="s">
        <v>91</v>
      </c>
      <c r="G95" s="66">
        <v>1</v>
      </c>
      <c r="H95" s="66">
        <v>3</v>
      </c>
      <c r="I95" s="66"/>
      <c r="J95" s="66"/>
      <c r="K95" s="66"/>
      <c r="L95" s="66" t="s">
        <v>138</v>
      </c>
      <c r="M95" s="66">
        <v>3</v>
      </c>
      <c r="N95" s="66"/>
      <c r="O95" s="76"/>
      <c r="P95" s="66"/>
      <c r="Q95" s="63">
        <f t="shared" si="115"/>
        <v>0</v>
      </c>
      <c r="R95" s="68"/>
      <c r="S95" s="63">
        <f t="shared" si="94"/>
        <v>0</v>
      </c>
      <c r="T95" s="63"/>
      <c r="U95" s="68"/>
      <c r="V95" s="63">
        <f t="shared" si="118"/>
        <v>81</v>
      </c>
      <c r="W95" s="63">
        <f>IF(O95="Залік",2*H95,0)</f>
        <v>0</v>
      </c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>
        <f t="shared" si="117"/>
        <v>81</v>
      </c>
      <c r="AI95" s="66"/>
      <c r="AJ95" s="190" t="s">
        <v>265</v>
      </c>
    </row>
    <row r="96" spans="1:36" s="2" customFormat="1" ht="25.5" customHeight="1">
      <c r="A96" s="61">
        <v>99</v>
      </c>
      <c r="B96" s="71" t="s">
        <v>143</v>
      </c>
      <c r="C96" s="66"/>
      <c r="D96" s="66">
        <v>3</v>
      </c>
      <c r="E96" s="66">
        <v>32</v>
      </c>
      <c r="F96" s="67" t="s">
        <v>91</v>
      </c>
      <c r="G96" s="66">
        <v>1</v>
      </c>
      <c r="H96" s="66">
        <v>3</v>
      </c>
      <c r="I96" s="66">
        <v>32</v>
      </c>
      <c r="J96" s="66"/>
      <c r="K96" s="66"/>
      <c r="L96" s="66"/>
      <c r="M96" s="66"/>
      <c r="N96" s="66"/>
      <c r="O96" s="76"/>
      <c r="P96" s="66" t="s">
        <v>43</v>
      </c>
      <c r="Q96" s="63">
        <f t="shared" ref="Q96" si="119">I96</f>
        <v>32</v>
      </c>
      <c r="R96" s="63"/>
      <c r="S96" s="63">
        <f t="shared" ref="S96" si="120">J96*H96</f>
        <v>0</v>
      </c>
      <c r="T96" s="63"/>
      <c r="U96" s="68"/>
      <c r="V96" s="63">
        <f t="shared" ref="V96" si="121">M96*E96</f>
        <v>0</v>
      </c>
      <c r="W96" s="68">
        <f>IF(O96="Залік",2*G96,0)</f>
        <v>0</v>
      </c>
      <c r="X96" s="63">
        <f t="shared" ref="X96" si="122">ROUND(IF(OR(P96="Ісп",P96="ДЕК"),0.33*E96,0),0)</f>
        <v>11</v>
      </c>
      <c r="Y96" s="68"/>
      <c r="Z96" s="68"/>
      <c r="AA96" s="68"/>
      <c r="AB96" s="68"/>
      <c r="AC96" s="68"/>
      <c r="AD96" s="68"/>
      <c r="AE96" s="68"/>
      <c r="AF96" s="68"/>
      <c r="AG96" s="68"/>
      <c r="AH96" s="68">
        <f t="shared" ref="AH96" si="123">SUM(Q96:AG96)</f>
        <v>43</v>
      </c>
      <c r="AI96" s="66"/>
      <c r="AJ96" s="171" t="s">
        <v>229</v>
      </c>
    </row>
    <row r="97" spans="1:36" s="2" customFormat="1" ht="25.5" customHeight="1">
      <c r="A97" s="61">
        <v>99</v>
      </c>
      <c r="B97" s="71" t="s">
        <v>143</v>
      </c>
      <c r="C97" s="66"/>
      <c r="D97" s="66">
        <v>3</v>
      </c>
      <c r="E97" s="66">
        <v>32</v>
      </c>
      <c r="F97" s="67" t="s">
        <v>91</v>
      </c>
      <c r="G97" s="66">
        <v>1</v>
      </c>
      <c r="H97" s="66">
        <v>3</v>
      </c>
      <c r="I97" s="66"/>
      <c r="J97" s="66"/>
      <c r="K97" s="66"/>
      <c r="L97" s="66"/>
      <c r="M97" s="66"/>
      <c r="N97" s="66"/>
      <c r="O97" s="76"/>
      <c r="P97" s="66" t="s">
        <v>43</v>
      </c>
      <c r="Q97" s="63">
        <f t="shared" si="115"/>
        <v>0</v>
      </c>
      <c r="R97" s="63">
        <f t="shared" ref="R97:R103" si="124">IF(OR(P97="Ісп",P97="ДЕК"),2*H97,0)</f>
        <v>6</v>
      </c>
      <c r="S97" s="63">
        <f t="shared" si="94"/>
        <v>0</v>
      </c>
      <c r="T97" s="63"/>
      <c r="U97" s="68"/>
      <c r="V97" s="63">
        <f t="shared" si="118"/>
        <v>0</v>
      </c>
      <c r="W97" s="68">
        <f>IF(O97="Залік",2*G97,0)</f>
        <v>0</v>
      </c>
      <c r="X97" s="63"/>
      <c r="Y97" s="68"/>
      <c r="Z97" s="68"/>
      <c r="AA97" s="68"/>
      <c r="AB97" s="68"/>
      <c r="AC97" s="68"/>
      <c r="AD97" s="68"/>
      <c r="AE97" s="68"/>
      <c r="AF97" s="68"/>
      <c r="AG97" s="68"/>
      <c r="AH97" s="68">
        <f t="shared" si="117"/>
        <v>6</v>
      </c>
      <c r="AI97" s="66"/>
      <c r="AJ97" s="171" t="s">
        <v>252</v>
      </c>
    </row>
    <row r="98" spans="1:36" s="2" customFormat="1" ht="25.5" customHeight="1">
      <c r="A98" s="61">
        <v>99</v>
      </c>
      <c r="B98" s="71" t="s">
        <v>143</v>
      </c>
      <c r="C98" s="66"/>
      <c r="D98" s="66">
        <v>3</v>
      </c>
      <c r="E98" s="66">
        <f>15+8</f>
        <v>23</v>
      </c>
      <c r="F98" s="67" t="s">
        <v>146</v>
      </c>
      <c r="G98" s="66">
        <v>1</v>
      </c>
      <c r="H98" s="66">
        <v>2</v>
      </c>
      <c r="I98" s="66"/>
      <c r="J98" s="66">
        <v>32</v>
      </c>
      <c r="K98" s="66"/>
      <c r="L98" s="66"/>
      <c r="M98" s="66"/>
      <c r="N98" s="66"/>
      <c r="O98" s="76"/>
      <c r="P98" s="66"/>
      <c r="Q98" s="63">
        <f t="shared" si="115"/>
        <v>0</v>
      </c>
      <c r="R98" s="63">
        <f t="shared" si="124"/>
        <v>0</v>
      </c>
      <c r="S98" s="63">
        <f t="shared" si="94"/>
        <v>64</v>
      </c>
      <c r="T98" s="63"/>
      <c r="U98" s="68"/>
      <c r="V98" s="63">
        <f t="shared" si="118"/>
        <v>0</v>
      </c>
      <c r="W98" s="68">
        <f>IF(O98="Залік",2*G98,0)</f>
        <v>0</v>
      </c>
      <c r="X98" s="63">
        <f t="shared" ref="X98:X103" si="125">ROUND(IF(OR(P98="Ісп",P98="ДЕК"),0.33*E98,0),0)</f>
        <v>0</v>
      </c>
      <c r="Y98" s="68"/>
      <c r="Z98" s="68"/>
      <c r="AA98" s="68"/>
      <c r="AB98" s="68"/>
      <c r="AC98" s="68"/>
      <c r="AD98" s="68"/>
      <c r="AE98" s="68"/>
      <c r="AF98" s="68"/>
      <c r="AG98" s="68"/>
      <c r="AH98" s="68">
        <f t="shared" si="117"/>
        <v>64</v>
      </c>
      <c r="AI98" s="66"/>
      <c r="AJ98" s="171" t="s">
        <v>229</v>
      </c>
    </row>
    <row r="99" spans="1:36" s="2" customFormat="1" ht="25.5" customHeight="1">
      <c r="A99" s="61">
        <v>99</v>
      </c>
      <c r="B99" s="71" t="s">
        <v>143</v>
      </c>
      <c r="C99" s="66"/>
      <c r="D99" s="66">
        <v>3</v>
      </c>
      <c r="E99" s="66">
        <v>9</v>
      </c>
      <c r="F99" s="67" t="s">
        <v>96</v>
      </c>
      <c r="G99" s="66">
        <v>1</v>
      </c>
      <c r="H99" s="66">
        <v>1</v>
      </c>
      <c r="I99" s="66"/>
      <c r="J99" s="66">
        <v>32</v>
      </c>
      <c r="K99" s="66"/>
      <c r="L99" s="66"/>
      <c r="M99" s="66"/>
      <c r="N99" s="66"/>
      <c r="O99" s="76"/>
      <c r="P99" s="66"/>
      <c r="Q99" s="63">
        <f t="shared" si="115"/>
        <v>0</v>
      </c>
      <c r="R99" s="63">
        <f t="shared" si="124"/>
        <v>0</v>
      </c>
      <c r="S99" s="63">
        <f t="shared" si="94"/>
        <v>32</v>
      </c>
      <c r="T99" s="63"/>
      <c r="U99" s="68"/>
      <c r="V99" s="63">
        <f t="shared" si="118"/>
        <v>0</v>
      </c>
      <c r="W99" s="68">
        <f>IF(O99="Залік",2*G99,0)</f>
        <v>0</v>
      </c>
      <c r="X99" s="63">
        <f t="shared" si="125"/>
        <v>0</v>
      </c>
      <c r="Y99" s="68"/>
      <c r="Z99" s="68"/>
      <c r="AA99" s="68"/>
      <c r="AB99" s="68"/>
      <c r="AC99" s="68"/>
      <c r="AD99" s="68"/>
      <c r="AE99" s="68"/>
      <c r="AF99" s="68"/>
      <c r="AG99" s="68"/>
      <c r="AH99" s="68">
        <f t="shared" si="117"/>
        <v>32</v>
      </c>
      <c r="AI99" s="66"/>
      <c r="AJ99" s="171" t="s">
        <v>217</v>
      </c>
    </row>
    <row r="100" spans="1:36" s="2" customFormat="1" ht="25.5" customHeight="1">
      <c r="A100" s="61">
        <v>102</v>
      </c>
      <c r="B100" s="71" t="s">
        <v>141</v>
      </c>
      <c r="C100" s="66"/>
      <c r="D100" s="66">
        <v>3</v>
      </c>
      <c r="E100" s="66">
        <v>32</v>
      </c>
      <c r="F100" s="67" t="s">
        <v>91</v>
      </c>
      <c r="G100" s="66">
        <v>1</v>
      </c>
      <c r="H100" s="66">
        <v>3</v>
      </c>
      <c r="I100" s="66">
        <v>16</v>
      </c>
      <c r="J100" s="66">
        <v>32</v>
      </c>
      <c r="K100" s="66"/>
      <c r="L100" s="66"/>
      <c r="M100" s="66"/>
      <c r="N100" s="66"/>
      <c r="O100" s="76"/>
      <c r="P100" s="66" t="s">
        <v>43</v>
      </c>
      <c r="Q100" s="63">
        <f t="shared" si="115"/>
        <v>16</v>
      </c>
      <c r="R100" s="63">
        <f t="shared" si="124"/>
        <v>6</v>
      </c>
      <c r="S100" s="63">
        <f t="shared" si="94"/>
        <v>96</v>
      </c>
      <c r="T100" s="63"/>
      <c r="U100" s="68"/>
      <c r="V100" s="68"/>
      <c r="W100" s="63">
        <f t="shared" ref="W100:W103" si="126">IF(O100="Залік",2*H100,0)</f>
        <v>0</v>
      </c>
      <c r="X100" s="63">
        <f t="shared" si="125"/>
        <v>11</v>
      </c>
      <c r="Y100" s="68"/>
      <c r="Z100" s="68"/>
      <c r="AA100" s="68"/>
      <c r="AB100" s="68"/>
      <c r="AC100" s="68"/>
      <c r="AD100" s="68"/>
      <c r="AE100" s="68"/>
      <c r="AF100" s="68"/>
      <c r="AG100" s="68"/>
      <c r="AH100" s="68">
        <f t="shared" si="117"/>
        <v>129</v>
      </c>
      <c r="AI100" s="66"/>
      <c r="AJ100" s="171" t="s">
        <v>255</v>
      </c>
    </row>
    <row r="101" spans="1:36" s="2" customFormat="1" ht="25.5" customHeight="1">
      <c r="A101" s="61">
        <v>96</v>
      </c>
      <c r="B101" s="71" t="s">
        <v>139</v>
      </c>
      <c r="C101" s="66"/>
      <c r="D101" s="66">
        <v>3</v>
      </c>
      <c r="E101" s="66">
        <v>32</v>
      </c>
      <c r="F101" s="67" t="s">
        <v>91</v>
      </c>
      <c r="G101" s="66">
        <v>1</v>
      </c>
      <c r="H101" s="66">
        <v>3</v>
      </c>
      <c r="I101" s="66">
        <v>16</v>
      </c>
      <c r="J101" s="66">
        <v>32</v>
      </c>
      <c r="K101" s="66"/>
      <c r="L101" s="66"/>
      <c r="M101" s="66"/>
      <c r="N101" s="66"/>
      <c r="O101" s="76" t="s">
        <v>44</v>
      </c>
      <c r="P101" s="66"/>
      <c r="Q101" s="63">
        <f t="shared" si="115"/>
        <v>16</v>
      </c>
      <c r="R101" s="63">
        <f t="shared" si="124"/>
        <v>0</v>
      </c>
      <c r="S101" s="63">
        <f t="shared" si="94"/>
        <v>96</v>
      </c>
      <c r="T101" s="63"/>
      <c r="U101" s="63">
        <f>ROUND(IF(OR(L101="Р",L101="РЕ" ),0.5*E101,0),0)</f>
        <v>0</v>
      </c>
      <c r="V101" s="63">
        <f>M101*E101</f>
        <v>0</v>
      </c>
      <c r="W101" s="63">
        <f t="shared" si="126"/>
        <v>6</v>
      </c>
      <c r="X101" s="63">
        <f t="shared" si="125"/>
        <v>0</v>
      </c>
      <c r="Y101" s="68"/>
      <c r="Z101" s="68"/>
      <c r="AA101" s="68"/>
      <c r="AB101" s="68"/>
      <c r="AC101" s="68"/>
      <c r="AD101" s="68"/>
      <c r="AE101" s="68"/>
      <c r="AF101" s="68"/>
      <c r="AG101" s="68"/>
      <c r="AH101" s="68">
        <f t="shared" si="117"/>
        <v>118</v>
      </c>
      <c r="AI101" s="66"/>
      <c r="AJ101" s="171" t="s">
        <v>225</v>
      </c>
    </row>
    <row r="102" spans="1:36" s="2" customFormat="1" ht="25.5" customHeight="1">
      <c r="A102" s="61"/>
      <c r="B102" s="71" t="s">
        <v>140</v>
      </c>
      <c r="C102" s="66"/>
      <c r="D102" s="66">
        <v>3</v>
      </c>
      <c r="E102" s="66">
        <v>32</v>
      </c>
      <c r="F102" s="67" t="s">
        <v>91</v>
      </c>
      <c r="G102" s="66">
        <v>1</v>
      </c>
      <c r="H102" s="66">
        <v>3</v>
      </c>
      <c r="I102" s="66">
        <v>32</v>
      </c>
      <c r="J102" s="66"/>
      <c r="K102" s="66"/>
      <c r="L102" s="66"/>
      <c r="M102" s="66"/>
      <c r="N102" s="66"/>
      <c r="O102" s="76" t="s">
        <v>44</v>
      </c>
      <c r="P102" s="66"/>
      <c r="Q102" s="63">
        <f t="shared" si="115"/>
        <v>32</v>
      </c>
      <c r="R102" s="63">
        <f t="shared" si="124"/>
        <v>0</v>
      </c>
      <c r="S102" s="63">
        <f t="shared" si="94"/>
        <v>0</v>
      </c>
      <c r="T102" s="63"/>
      <c r="U102" s="63">
        <f>ROUND(IF(OR(L102="Р",L102="РЕ" ),0.5*E102,0),0)</f>
        <v>0</v>
      </c>
      <c r="V102" s="63">
        <f>M102*E102</f>
        <v>0</v>
      </c>
      <c r="W102" s="63">
        <f t="shared" si="126"/>
        <v>6</v>
      </c>
      <c r="X102" s="63">
        <f t="shared" si="125"/>
        <v>0</v>
      </c>
      <c r="Y102" s="68"/>
      <c r="Z102" s="68"/>
      <c r="AA102" s="68"/>
      <c r="AB102" s="68"/>
      <c r="AC102" s="68"/>
      <c r="AD102" s="68"/>
      <c r="AE102" s="68"/>
      <c r="AF102" s="68"/>
      <c r="AG102" s="68"/>
      <c r="AH102" s="68">
        <f t="shared" si="117"/>
        <v>38</v>
      </c>
      <c r="AI102" s="66"/>
      <c r="AJ102" s="171" t="s">
        <v>263</v>
      </c>
    </row>
    <row r="103" spans="1:36" s="2" customFormat="1" ht="25.5" customHeight="1">
      <c r="A103" s="61"/>
      <c r="B103" s="71" t="s">
        <v>140</v>
      </c>
      <c r="C103" s="66"/>
      <c r="D103" s="66">
        <v>3</v>
      </c>
      <c r="E103" s="66">
        <v>32</v>
      </c>
      <c r="F103" s="67" t="s">
        <v>91</v>
      </c>
      <c r="G103" s="66">
        <v>1</v>
      </c>
      <c r="H103" s="66">
        <v>3</v>
      </c>
      <c r="I103" s="66"/>
      <c r="J103" s="66">
        <v>16</v>
      </c>
      <c r="K103" s="66"/>
      <c r="L103" s="66"/>
      <c r="M103" s="66"/>
      <c r="N103" s="66"/>
      <c r="O103" s="76"/>
      <c r="P103" s="66"/>
      <c r="Q103" s="63">
        <f t="shared" si="115"/>
        <v>0</v>
      </c>
      <c r="R103" s="63">
        <f t="shared" si="124"/>
        <v>0</v>
      </c>
      <c r="S103" s="63">
        <f t="shared" si="94"/>
        <v>48</v>
      </c>
      <c r="T103" s="63"/>
      <c r="U103" s="63">
        <f>ROUND(IF(OR(L103="Р",L103="РЕ" ),0.5*E103,0),0)</f>
        <v>0</v>
      </c>
      <c r="V103" s="63">
        <f>M103*E103</f>
        <v>0</v>
      </c>
      <c r="W103" s="63">
        <f t="shared" si="126"/>
        <v>0</v>
      </c>
      <c r="X103" s="63">
        <f t="shared" si="125"/>
        <v>0</v>
      </c>
      <c r="Y103" s="68"/>
      <c r="Z103" s="68"/>
      <c r="AA103" s="68"/>
      <c r="AB103" s="68"/>
      <c r="AC103" s="68"/>
      <c r="AD103" s="68"/>
      <c r="AE103" s="68"/>
      <c r="AF103" s="68"/>
      <c r="AG103" s="68"/>
      <c r="AH103" s="68">
        <f t="shared" si="117"/>
        <v>48</v>
      </c>
      <c r="AI103" s="66"/>
      <c r="AJ103" s="171" t="s">
        <v>233</v>
      </c>
    </row>
    <row r="104" spans="1:36" s="75" customFormat="1" ht="25.5" customHeight="1">
      <c r="A104" s="61">
        <v>124</v>
      </c>
      <c r="B104" s="72" t="s">
        <v>147</v>
      </c>
      <c r="C104" s="61"/>
      <c r="D104" s="66">
        <v>4</v>
      </c>
      <c r="E104" s="66">
        <v>56</v>
      </c>
      <c r="F104" s="67" t="s">
        <v>102</v>
      </c>
      <c r="G104" s="66">
        <v>1</v>
      </c>
      <c r="H104" s="66">
        <v>3</v>
      </c>
      <c r="I104" s="61">
        <v>30</v>
      </c>
      <c r="J104" s="61">
        <v>20</v>
      </c>
      <c r="K104" s="61"/>
      <c r="L104" s="61"/>
      <c r="M104" s="61"/>
      <c r="N104" s="61"/>
      <c r="O104" s="73" t="s">
        <v>44</v>
      </c>
      <c r="P104" s="61"/>
      <c r="Q104" s="63">
        <f t="shared" si="115"/>
        <v>30</v>
      </c>
      <c r="R104" s="63">
        <f>IF(OR(P104="Ісп",P104="ДЕК"),2*G104,0)</f>
        <v>0</v>
      </c>
      <c r="S104" s="63">
        <f t="shared" ref="S104:S119" si="127">J104*H104</f>
        <v>60</v>
      </c>
      <c r="T104" s="63"/>
      <c r="U104" s="63"/>
      <c r="V104" s="63"/>
      <c r="W104" s="63">
        <f>IF(O104="Залік",2*H104,0)</f>
        <v>6</v>
      </c>
      <c r="X104" s="63">
        <f>IF(OR(P104="Ісп",P104="ДЕК"),0.33*E104,0)</f>
        <v>0</v>
      </c>
      <c r="Y104" s="63"/>
      <c r="Z104" s="63"/>
      <c r="AA104" s="63"/>
      <c r="AB104" s="63"/>
      <c r="AC104" s="63"/>
      <c r="AD104" s="63"/>
      <c r="AE104" s="63"/>
      <c r="AF104" s="63"/>
      <c r="AG104" s="63"/>
      <c r="AH104" s="63">
        <f t="shared" si="117"/>
        <v>96</v>
      </c>
      <c r="AI104" s="61"/>
      <c r="AJ104" s="190" t="s">
        <v>231</v>
      </c>
    </row>
    <row r="105" spans="1:36" s="75" customFormat="1" ht="23.25" customHeight="1">
      <c r="A105" s="61">
        <v>122</v>
      </c>
      <c r="B105" s="72" t="s">
        <v>141</v>
      </c>
      <c r="C105" s="61"/>
      <c r="D105" s="66">
        <v>4</v>
      </c>
      <c r="E105" s="66">
        <v>56</v>
      </c>
      <c r="F105" s="67" t="s">
        <v>102</v>
      </c>
      <c r="G105" s="66">
        <v>1</v>
      </c>
      <c r="H105" s="66">
        <v>3</v>
      </c>
      <c r="I105" s="61">
        <v>20</v>
      </c>
      <c r="J105" s="61"/>
      <c r="K105" s="61"/>
      <c r="L105" s="61"/>
      <c r="M105" s="61"/>
      <c r="N105" s="61"/>
      <c r="O105" s="73"/>
      <c r="P105" s="61" t="s">
        <v>43</v>
      </c>
      <c r="Q105" s="63">
        <f t="shared" si="115"/>
        <v>20</v>
      </c>
      <c r="R105" s="63">
        <f>IF(OR(P105="Ісп",P105="ДЕК"),2*H105,0)</f>
        <v>6</v>
      </c>
      <c r="S105" s="63">
        <f t="shared" si="127"/>
        <v>0</v>
      </c>
      <c r="T105" s="63"/>
      <c r="U105" s="63"/>
      <c r="V105" s="63"/>
      <c r="W105" s="63"/>
      <c r="X105" s="63">
        <f t="shared" ref="X105:X110" si="128">ROUND(IF(OR(P105="Ісп",P105="ДЕК"),0.33*E105,0),0)</f>
        <v>18</v>
      </c>
      <c r="Y105" s="63"/>
      <c r="Z105" s="63"/>
      <c r="AA105" s="63"/>
      <c r="AB105" s="63"/>
      <c r="AC105" s="63"/>
      <c r="AD105" s="63"/>
      <c r="AE105" s="63"/>
      <c r="AF105" s="63"/>
      <c r="AG105" s="63"/>
      <c r="AH105" s="63">
        <f t="shared" si="117"/>
        <v>44</v>
      </c>
      <c r="AI105" s="61"/>
      <c r="AJ105" s="190" t="s">
        <v>230</v>
      </c>
    </row>
    <row r="106" spans="1:36" s="75" customFormat="1" ht="23.25" customHeight="1">
      <c r="A106" s="61">
        <v>122</v>
      </c>
      <c r="B106" s="72" t="s">
        <v>141</v>
      </c>
      <c r="C106" s="61"/>
      <c r="D106" s="66">
        <v>4</v>
      </c>
      <c r="E106" s="66">
        <v>56</v>
      </c>
      <c r="F106" s="67" t="s">
        <v>102</v>
      </c>
      <c r="G106" s="66">
        <v>1</v>
      </c>
      <c r="H106" s="66">
        <v>3</v>
      </c>
      <c r="I106" s="61"/>
      <c r="J106" s="61">
        <v>20</v>
      </c>
      <c r="K106" s="61"/>
      <c r="L106" s="61"/>
      <c r="M106" s="61"/>
      <c r="N106" s="61"/>
      <c r="O106" s="73"/>
      <c r="P106" s="61"/>
      <c r="Q106" s="63">
        <f t="shared" si="115"/>
        <v>0</v>
      </c>
      <c r="R106" s="63">
        <f>IF(OR(P106="Ісп",P106="ДЕК"),2*H106,0)</f>
        <v>0</v>
      </c>
      <c r="S106" s="63">
        <f t="shared" si="127"/>
        <v>60</v>
      </c>
      <c r="T106" s="63"/>
      <c r="U106" s="63"/>
      <c r="V106" s="63"/>
      <c r="W106" s="63"/>
      <c r="X106" s="63">
        <f t="shared" si="128"/>
        <v>0</v>
      </c>
      <c r="Y106" s="63"/>
      <c r="Z106" s="63"/>
      <c r="AA106" s="63"/>
      <c r="AB106" s="63"/>
      <c r="AC106" s="63"/>
      <c r="AD106" s="63"/>
      <c r="AE106" s="63"/>
      <c r="AF106" s="63"/>
      <c r="AG106" s="63"/>
      <c r="AH106" s="63">
        <f t="shared" si="117"/>
        <v>60</v>
      </c>
      <c r="AI106" s="61"/>
      <c r="AJ106" s="190" t="s">
        <v>230</v>
      </c>
    </row>
    <row r="107" spans="1:36" s="75" customFormat="1" ht="12.75" customHeight="1">
      <c r="A107" s="61">
        <v>118</v>
      </c>
      <c r="B107" s="72" t="s">
        <v>148</v>
      </c>
      <c r="C107" s="61"/>
      <c r="D107" s="66">
        <v>4</v>
      </c>
      <c r="E107" s="66">
        <v>56</v>
      </c>
      <c r="F107" s="67" t="s">
        <v>102</v>
      </c>
      <c r="G107" s="66">
        <v>1</v>
      </c>
      <c r="H107" s="66">
        <v>3</v>
      </c>
      <c r="I107" s="61">
        <v>20</v>
      </c>
      <c r="J107" s="61"/>
      <c r="K107" s="61"/>
      <c r="L107" s="61"/>
      <c r="M107" s="61"/>
      <c r="N107" s="61"/>
      <c r="O107" s="73"/>
      <c r="P107" s="61" t="s">
        <v>43</v>
      </c>
      <c r="Q107" s="63">
        <f t="shared" si="115"/>
        <v>20</v>
      </c>
      <c r="R107" s="63">
        <f>IF(OR(P107="Ісп",P107="ДЕК"),2*H107,0)</f>
        <v>6</v>
      </c>
      <c r="S107" s="63">
        <f t="shared" ref="S107" si="129">J107*H107</f>
        <v>0</v>
      </c>
      <c r="T107" s="63"/>
      <c r="U107" s="63"/>
      <c r="V107" s="63"/>
      <c r="W107" s="63"/>
      <c r="X107" s="63">
        <f t="shared" si="128"/>
        <v>18</v>
      </c>
      <c r="Y107" s="63"/>
      <c r="Z107" s="63"/>
      <c r="AA107" s="63"/>
      <c r="AB107" s="63"/>
      <c r="AC107" s="63"/>
      <c r="AD107" s="63"/>
      <c r="AE107" s="63"/>
      <c r="AF107" s="63"/>
      <c r="AG107" s="63"/>
      <c r="AH107" s="63">
        <f t="shared" ref="AH107" si="130">SUM(Q107:AG107)</f>
        <v>44</v>
      </c>
      <c r="AI107" s="61"/>
      <c r="AJ107" s="171" t="s">
        <v>248</v>
      </c>
    </row>
    <row r="108" spans="1:36" s="75" customFormat="1" ht="12.75" customHeight="1">
      <c r="A108" s="61">
        <v>118</v>
      </c>
      <c r="B108" s="72" t="s">
        <v>148</v>
      </c>
      <c r="C108" s="61"/>
      <c r="D108" s="66">
        <v>4</v>
      </c>
      <c r="E108" s="66">
        <v>56</v>
      </c>
      <c r="F108" s="67" t="s">
        <v>102</v>
      </c>
      <c r="G108" s="66">
        <v>1</v>
      </c>
      <c r="H108" s="66">
        <v>3</v>
      </c>
      <c r="I108" s="61"/>
      <c r="J108" s="61">
        <v>20</v>
      </c>
      <c r="K108" s="61"/>
      <c r="L108" s="61"/>
      <c r="M108" s="61"/>
      <c r="N108" s="61"/>
      <c r="O108" s="73"/>
      <c r="P108" s="61"/>
      <c r="Q108" s="63">
        <f t="shared" ref="Q108:Q119" si="131">I108</f>
        <v>0</v>
      </c>
      <c r="R108" s="63">
        <f>IF(OR(P108="Ісп",P108="ДЕК"),2*H108,0)</f>
        <v>0</v>
      </c>
      <c r="S108" s="63">
        <f t="shared" si="127"/>
        <v>60</v>
      </c>
      <c r="T108" s="63"/>
      <c r="U108" s="63"/>
      <c r="V108" s="63"/>
      <c r="W108" s="63"/>
      <c r="X108" s="63">
        <f t="shared" si="128"/>
        <v>0</v>
      </c>
      <c r="Y108" s="63"/>
      <c r="Z108" s="63"/>
      <c r="AA108" s="63"/>
      <c r="AB108" s="63"/>
      <c r="AC108" s="63"/>
      <c r="AD108" s="63"/>
      <c r="AE108" s="63"/>
      <c r="AF108" s="63"/>
      <c r="AG108" s="63"/>
      <c r="AH108" s="63">
        <f t="shared" si="117"/>
        <v>60</v>
      </c>
      <c r="AI108" s="61"/>
      <c r="AJ108" s="171" t="s">
        <v>228</v>
      </c>
    </row>
    <row r="109" spans="1:36" s="75" customFormat="1" ht="25.5" customHeight="1">
      <c r="A109" s="61">
        <v>120</v>
      </c>
      <c r="B109" s="72" t="s">
        <v>149</v>
      </c>
      <c r="C109" s="61"/>
      <c r="D109" s="66">
        <v>4</v>
      </c>
      <c r="E109" s="66">
        <v>56</v>
      </c>
      <c r="F109" s="67" t="s">
        <v>102</v>
      </c>
      <c r="G109" s="66">
        <v>1</v>
      </c>
      <c r="H109" s="66">
        <v>3</v>
      </c>
      <c r="I109" s="61">
        <v>20</v>
      </c>
      <c r="J109" s="61">
        <v>10</v>
      </c>
      <c r="K109" s="61"/>
      <c r="L109" s="61"/>
      <c r="M109" s="61"/>
      <c r="N109" s="61"/>
      <c r="O109" s="73"/>
      <c r="P109" s="61" t="s">
        <v>43</v>
      </c>
      <c r="Q109" s="63">
        <f t="shared" si="131"/>
        <v>20</v>
      </c>
      <c r="R109" s="63">
        <f>IF(OR(P109="Ісп",P109="ДЕК"),2*H109,0)</f>
        <v>6</v>
      </c>
      <c r="S109" s="63">
        <f t="shared" si="127"/>
        <v>30</v>
      </c>
      <c r="T109" s="63"/>
      <c r="U109" s="63"/>
      <c r="V109" s="63"/>
      <c r="W109" s="63"/>
      <c r="X109" s="63">
        <f t="shared" si="128"/>
        <v>18</v>
      </c>
      <c r="Y109" s="63"/>
      <c r="Z109" s="63"/>
      <c r="AA109" s="63"/>
      <c r="AB109" s="63"/>
      <c r="AC109" s="63"/>
      <c r="AD109" s="63"/>
      <c r="AE109" s="63"/>
      <c r="AF109" s="63"/>
      <c r="AG109" s="63"/>
      <c r="AH109" s="63">
        <f t="shared" si="117"/>
        <v>74</v>
      </c>
      <c r="AI109" s="61"/>
      <c r="AJ109" s="190" t="s">
        <v>221</v>
      </c>
    </row>
    <row r="110" spans="1:36" s="75" customFormat="1" ht="25.5" customHeight="1">
      <c r="A110" s="61">
        <v>121</v>
      </c>
      <c r="B110" s="72" t="s">
        <v>150</v>
      </c>
      <c r="C110" s="61"/>
      <c r="D110" s="66">
        <v>4</v>
      </c>
      <c r="E110" s="66">
        <v>56</v>
      </c>
      <c r="F110" s="67" t="s">
        <v>102</v>
      </c>
      <c r="G110" s="66">
        <v>1</v>
      </c>
      <c r="H110" s="66">
        <v>3</v>
      </c>
      <c r="I110" s="61">
        <v>8</v>
      </c>
      <c r="J110" s="61"/>
      <c r="K110" s="61"/>
      <c r="L110" s="61"/>
      <c r="M110" s="61"/>
      <c r="N110" s="61"/>
      <c r="O110" s="73"/>
      <c r="P110" s="61" t="s">
        <v>43</v>
      </c>
      <c r="Q110" s="63">
        <f t="shared" si="131"/>
        <v>8</v>
      </c>
      <c r="R110" s="63"/>
      <c r="S110" s="63">
        <f t="shared" si="127"/>
        <v>0</v>
      </c>
      <c r="T110" s="63"/>
      <c r="U110" s="63"/>
      <c r="V110" s="63"/>
      <c r="W110" s="63">
        <f>IF(O110="Залік",2*G110,0)</f>
        <v>0</v>
      </c>
      <c r="X110" s="63">
        <f t="shared" si="128"/>
        <v>18</v>
      </c>
      <c r="Y110" s="63"/>
      <c r="Z110" s="63"/>
      <c r="AA110" s="63"/>
      <c r="AB110" s="63"/>
      <c r="AC110" s="63"/>
      <c r="AD110" s="63"/>
      <c r="AE110" s="63"/>
      <c r="AF110" s="63"/>
      <c r="AG110" s="63"/>
      <c r="AH110" s="63">
        <f t="shared" si="117"/>
        <v>26</v>
      </c>
      <c r="AI110" s="61"/>
      <c r="AJ110" s="190" t="s">
        <v>259</v>
      </c>
    </row>
    <row r="111" spans="1:36" s="75" customFormat="1" ht="25.5" customHeight="1">
      <c r="A111" s="61">
        <v>121</v>
      </c>
      <c r="B111" s="72" t="s">
        <v>150</v>
      </c>
      <c r="C111" s="61"/>
      <c r="D111" s="66">
        <v>4</v>
      </c>
      <c r="E111" s="66">
        <v>56</v>
      </c>
      <c r="F111" s="67" t="s">
        <v>102</v>
      </c>
      <c r="G111" s="66">
        <v>1</v>
      </c>
      <c r="H111" s="66">
        <v>3</v>
      </c>
      <c r="I111" s="61">
        <v>12</v>
      </c>
      <c r="J111" s="61">
        <v>20</v>
      </c>
      <c r="K111" s="61"/>
      <c r="L111" s="61"/>
      <c r="M111" s="61"/>
      <c r="N111" s="61"/>
      <c r="O111" s="73"/>
      <c r="Q111" s="63">
        <f t="shared" si="131"/>
        <v>12</v>
      </c>
      <c r="R111" s="63">
        <f>IF(OR(P110="Ісп",P110="ДЕК"),2*H111,0)</f>
        <v>6</v>
      </c>
      <c r="S111" s="63">
        <f t="shared" si="127"/>
        <v>60</v>
      </c>
      <c r="T111" s="63"/>
      <c r="U111" s="63"/>
      <c r="V111" s="63"/>
      <c r="W111" s="63">
        <f>IF(O111="Залік",2*G111,0)</f>
        <v>0</v>
      </c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>
        <f t="shared" si="117"/>
        <v>78</v>
      </c>
      <c r="AI111" s="61"/>
      <c r="AJ111" s="190" t="s">
        <v>222</v>
      </c>
    </row>
    <row r="112" spans="1:36" s="75" customFormat="1" ht="25.5" customHeight="1">
      <c r="A112" s="61">
        <v>131</v>
      </c>
      <c r="B112" s="72" t="s">
        <v>147</v>
      </c>
      <c r="C112" s="61"/>
      <c r="D112" s="66">
        <v>4</v>
      </c>
      <c r="E112" s="66">
        <v>12</v>
      </c>
      <c r="F112" s="67" t="s">
        <v>106</v>
      </c>
      <c r="G112" s="66">
        <v>1</v>
      </c>
      <c r="H112" s="66">
        <v>1</v>
      </c>
      <c r="I112" s="61">
        <v>30</v>
      </c>
      <c r="J112" s="61">
        <v>20</v>
      </c>
      <c r="K112" s="61"/>
      <c r="L112" s="61"/>
      <c r="M112" s="61"/>
      <c r="N112" s="61"/>
      <c r="O112" s="73" t="s">
        <v>44</v>
      </c>
      <c r="P112" s="61"/>
      <c r="Q112" s="63">
        <f t="shared" si="131"/>
        <v>30</v>
      </c>
      <c r="R112" s="63">
        <f>IF(OR(P112="Ісп",P112="ДЕК"),2*G112,0)</f>
        <v>0</v>
      </c>
      <c r="S112" s="63">
        <f t="shared" si="127"/>
        <v>20</v>
      </c>
      <c r="T112" s="63"/>
      <c r="U112" s="63"/>
      <c r="V112" s="63"/>
      <c r="W112" s="63">
        <f>IF(O112="Залік",2*H112,0)</f>
        <v>2</v>
      </c>
      <c r="X112" s="63">
        <f>IF(OR(P112="Ісп",P112="ДЕК"),0.33*E112,0)</f>
        <v>0</v>
      </c>
      <c r="Y112" s="63"/>
      <c r="Z112" s="63"/>
      <c r="AA112" s="63"/>
      <c r="AB112" s="63"/>
      <c r="AC112" s="63"/>
      <c r="AD112" s="63"/>
      <c r="AE112" s="63"/>
      <c r="AF112" s="63"/>
      <c r="AG112" s="63"/>
      <c r="AH112" s="63">
        <f t="shared" si="117"/>
        <v>52</v>
      </c>
      <c r="AI112" s="61"/>
      <c r="AJ112" s="190" t="s">
        <v>221</v>
      </c>
    </row>
    <row r="113" spans="1:36" s="75" customFormat="1" ht="30" customHeight="1">
      <c r="A113" s="61">
        <v>129</v>
      </c>
      <c r="B113" s="72" t="s">
        <v>141</v>
      </c>
      <c r="C113" s="61"/>
      <c r="D113" s="66">
        <v>4</v>
      </c>
      <c r="E113" s="66">
        <v>12</v>
      </c>
      <c r="F113" s="67" t="s">
        <v>106</v>
      </c>
      <c r="G113" s="66">
        <v>1</v>
      </c>
      <c r="H113" s="66">
        <v>1</v>
      </c>
      <c r="I113" s="61">
        <v>20</v>
      </c>
      <c r="J113" s="61"/>
      <c r="K113" s="61"/>
      <c r="L113" s="61"/>
      <c r="M113" s="61"/>
      <c r="N113" s="61"/>
      <c r="O113" s="73"/>
      <c r="P113" s="61" t="s">
        <v>43</v>
      </c>
      <c r="Q113" s="63">
        <f t="shared" ref="Q113" si="132">I113</f>
        <v>20</v>
      </c>
      <c r="R113" s="63">
        <f>IF(OR(P113="Ісп",P113="ДЕК"),2*H113,0)</f>
        <v>2</v>
      </c>
      <c r="S113" s="63">
        <f t="shared" ref="S113" si="133">J113*H113</f>
        <v>0</v>
      </c>
      <c r="T113" s="63"/>
      <c r="U113" s="63"/>
      <c r="V113" s="63"/>
      <c r="W113" s="63"/>
      <c r="X113" s="63">
        <f t="shared" ref="X113:X119" si="134">ROUND(IF(OR(P113="Ісп",P113="ДЕК"),0.33*E113,0),0)</f>
        <v>4</v>
      </c>
      <c r="Y113" s="63"/>
      <c r="Z113" s="63"/>
      <c r="AA113" s="63"/>
      <c r="AB113" s="63"/>
      <c r="AC113" s="63"/>
      <c r="AD113" s="63"/>
      <c r="AE113" s="63"/>
      <c r="AF113" s="63"/>
      <c r="AG113" s="63"/>
      <c r="AH113" s="63">
        <f t="shared" ref="AH113" si="135">SUM(Q113:AG113)</f>
        <v>26</v>
      </c>
      <c r="AI113" s="61"/>
      <c r="AJ113" s="171" t="s">
        <v>255</v>
      </c>
    </row>
    <row r="114" spans="1:36" s="75" customFormat="1" ht="30" customHeight="1">
      <c r="A114" s="61">
        <v>129</v>
      </c>
      <c r="B114" s="72" t="s">
        <v>141</v>
      </c>
      <c r="C114" s="61"/>
      <c r="D114" s="66">
        <v>4</v>
      </c>
      <c r="E114" s="66">
        <v>12</v>
      </c>
      <c r="F114" s="67" t="s">
        <v>106</v>
      </c>
      <c r="G114" s="66">
        <v>1</v>
      </c>
      <c r="H114" s="66">
        <v>1</v>
      </c>
      <c r="I114" s="61"/>
      <c r="J114" s="61">
        <v>20</v>
      </c>
      <c r="K114" s="61"/>
      <c r="L114" s="61"/>
      <c r="M114" s="61"/>
      <c r="N114" s="61"/>
      <c r="O114" s="73"/>
      <c r="P114" s="61"/>
      <c r="Q114" s="63">
        <f t="shared" si="131"/>
        <v>0</v>
      </c>
      <c r="R114" s="63">
        <f>IF(OR(P114="Ісп",P114="ДЕК"),2*H114,0)</f>
        <v>0</v>
      </c>
      <c r="S114" s="63">
        <f t="shared" si="127"/>
        <v>20</v>
      </c>
      <c r="T114" s="63"/>
      <c r="U114" s="63"/>
      <c r="V114" s="63"/>
      <c r="W114" s="63"/>
      <c r="X114" s="63">
        <f t="shared" si="134"/>
        <v>0</v>
      </c>
      <c r="Y114" s="63"/>
      <c r="Z114" s="63"/>
      <c r="AA114" s="63"/>
      <c r="AB114" s="63"/>
      <c r="AC114" s="63"/>
      <c r="AD114" s="63"/>
      <c r="AE114" s="63"/>
      <c r="AF114" s="63"/>
      <c r="AG114" s="63"/>
      <c r="AH114" s="63">
        <f t="shared" si="117"/>
        <v>20</v>
      </c>
      <c r="AI114" s="61"/>
      <c r="AJ114" s="171" t="s">
        <v>255</v>
      </c>
    </row>
    <row r="115" spans="1:36" s="75" customFormat="1" ht="12.75" customHeight="1">
      <c r="A115" s="61">
        <v>125</v>
      </c>
      <c r="B115" s="72" t="s">
        <v>148</v>
      </c>
      <c r="C115" s="61"/>
      <c r="D115" s="66">
        <v>4</v>
      </c>
      <c r="E115" s="66">
        <v>12</v>
      </c>
      <c r="F115" s="67" t="s">
        <v>106</v>
      </c>
      <c r="G115" s="66">
        <v>1</v>
      </c>
      <c r="H115" s="66">
        <v>1</v>
      </c>
      <c r="I115" s="61">
        <v>20</v>
      </c>
      <c r="J115" s="61"/>
      <c r="K115" s="61"/>
      <c r="L115" s="61"/>
      <c r="M115" s="61"/>
      <c r="N115" s="61"/>
      <c r="O115" s="73"/>
      <c r="P115" s="61" t="s">
        <v>43</v>
      </c>
      <c r="Q115" s="63">
        <f t="shared" ref="Q115" si="136">I115</f>
        <v>20</v>
      </c>
      <c r="R115" s="63">
        <f>IF(OR(P115="Ісп",P115="ДЕК"),2*H115,0)</f>
        <v>2</v>
      </c>
      <c r="S115" s="63">
        <f t="shared" ref="S115" si="137">J115*H115</f>
        <v>0</v>
      </c>
      <c r="T115" s="63"/>
      <c r="U115" s="63"/>
      <c r="V115" s="63"/>
      <c r="W115" s="63">
        <f>IF(O115="Залік",2*G115,0)</f>
        <v>0</v>
      </c>
      <c r="X115" s="63">
        <f t="shared" ref="X115" si="138">ROUND(IF(OR(P115="Ісп",P115="ДЕК"),0.33*E115,0),0)</f>
        <v>4</v>
      </c>
      <c r="Y115" s="63"/>
      <c r="Z115" s="63"/>
      <c r="AA115" s="63"/>
      <c r="AB115" s="63"/>
      <c r="AC115" s="63"/>
      <c r="AD115" s="63"/>
      <c r="AE115" s="63"/>
      <c r="AF115" s="63"/>
      <c r="AG115" s="63"/>
      <c r="AH115" s="63">
        <f t="shared" ref="AH115" si="139">SUM(Q115:AG115)</f>
        <v>26</v>
      </c>
      <c r="AI115" s="61"/>
      <c r="AJ115" s="171" t="s">
        <v>248</v>
      </c>
    </row>
    <row r="116" spans="1:36" s="75" customFormat="1" ht="12.75" customHeight="1">
      <c r="A116" s="61">
        <v>125</v>
      </c>
      <c r="B116" s="72" t="s">
        <v>148</v>
      </c>
      <c r="C116" s="61"/>
      <c r="D116" s="66">
        <v>4</v>
      </c>
      <c r="E116" s="66">
        <v>12</v>
      </c>
      <c r="F116" s="67" t="s">
        <v>106</v>
      </c>
      <c r="G116" s="66">
        <v>1</v>
      </c>
      <c r="H116" s="66">
        <v>1</v>
      </c>
      <c r="I116" s="61"/>
      <c r="J116" s="61">
        <v>20</v>
      </c>
      <c r="K116" s="61"/>
      <c r="L116" s="61"/>
      <c r="M116" s="61"/>
      <c r="N116" s="61"/>
      <c r="O116" s="73"/>
      <c r="P116" s="61"/>
      <c r="Q116" s="63">
        <f t="shared" si="131"/>
        <v>0</v>
      </c>
      <c r="R116" s="63">
        <f>IF(OR(P116="Ісп",P116="ДЕК"),2*H116,0)</f>
        <v>0</v>
      </c>
      <c r="S116" s="63">
        <f t="shared" si="127"/>
        <v>20</v>
      </c>
      <c r="T116" s="63"/>
      <c r="U116" s="63"/>
      <c r="V116" s="63"/>
      <c r="W116" s="63">
        <f>IF(O116="Залік",2*G116,0)</f>
        <v>0</v>
      </c>
      <c r="X116" s="63">
        <f t="shared" si="134"/>
        <v>0</v>
      </c>
      <c r="Y116" s="63"/>
      <c r="Z116" s="63"/>
      <c r="AA116" s="63"/>
      <c r="AB116" s="63"/>
      <c r="AC116" s="63"/>
      <c r="AD116" s="63"/>
      <c r="AE116" s="63"/>
      <c r="AF116" s="63"/>
      <c r="AG116" s="63"/>
      <c r="AH116" s="63">
        <f t="shared" si="117"/>
        <v>20</v>
      </c>
      <c r="AI116" s="61"/>
      <c r="AJ116" s="171" t="s">
        <v>228</v>
      </c>
    </row>
    <row r="117" spans="1:36" s="75" customFormat="1" ht="25.5" customHeight="1">
      <c r="A117" s="61">
        <v>126</v>
      </c>
      <c r="B117" s="72" t="s">
        <v>149</v>
      </c>
      <c r="C117" s="61"/>
      <c r="D117" s="66">
        <v>4</v>
      </c>
      <c r="E117" s="66">
        <v>12</v>
      </c>
      <c r="F117" s="67" t="s">
        <v>106</v>
      </c>
      <c r="G117" s="66">
        <v>1</v>
      </c>
      <c r="H117" s="66">
        <v>1</v>
      </c>
      <c r="I117" s="61">
        <v>20</v>
      </c>
      <c r="J117" s="61">
        <v>10</v>
      </c>
      <c r="K117" s="61"/>
      <c r="L117" s="61"/>
      <c r="M117" s="61"/>
      <c r="N117" s="61"/>
      <c r="O117" s="73"/>
      <c r="P117" s="61" t="s">
        <v>43</v>
      </c>
      <c r="Q117" s="63">
        <f t="shared" si="131"/>
        <v>20</v>
      </c>
      <c r="R117" s="63">
        <f>IF(OR(P117="Ісп",P117="ДЕК"),2*H117,0)</f>
        <v>2</v>
      </c>
      <c r="S117" s="63">
        <f t="shared" si="127"/>
        <v>10</v>
      </c>
      <c r="T117" s="63"/>
      <c r="U117" s="63"/>
      <c r="V117" s="63"/>
      <c r="W117" s="63"/>
      <c r="X117" s="63">
        <f t="shared" si="134"/>
        <v>4</v>
      </c>
      <c r="Y117" s="63"/>
      <c r="Z117" s="63"/>
      <c r="AA117" s="63"/>
      <c r="AB117" s="63"/>
      <c r="AC117" s="63"/>
      <c r="AD117" s="63"/>
      <c r="AE117" s="63"/>
      <c r="AF117" s="63"/>
      <c r="AG117" s="63"/>
      <c r="AH117" s="63">
        <f t="shared" si="117"/>
        <v>36</v>
      </c>
      <c r="AI117" s="61"/>
      <c r="AJ117" s="190" t="s">
        <v>221</v>
      </c>
    </row>
    <row r="118" spans="1:36" s="75" customFormat="1" ht="25.5" customHeight="1">
      <c r="A118" s="61">
        <v>127</v>
      </c>
      <c r="B118" s="72" t="s">
        <v>150</v>
      </c>
      <c r="C118" s="61"/>
      <c r="D118" s="66">
        <v>4</v>
      </c>
      <c r="E118" s="66">
        <v>12</v>
      </c>
      <c r="F118" s="67" t="s">
        <v>106</v>
      </c>
      <c r="G118" s="66">
        <v>1</v>
      </c>
      <c r="H118" s="66">
        <v>1</v>
      </c>
      <c r="I118" s="61">
        <v>8</v>
      </c>
      <c r="J118" s="61"/>
      <c r="K118" s="61"/>
      <c r="L118" s="61"/>
      <c r="M118" s="61"/>
      <c r="N118" s="61"/>
      <c r="O118" s="73"/>
      <c r="P118" s="61" t="s">
        <v>43</v>
      </c>
      <c r="Q118" s="63">
        <f t="shared" si="131"/>
        <v>8</v>
      </c>
      <c r="R118" s="63"/>
      <c r="S118" s="63">
        <f t="shared" si="127"/>
        <v>0</v>
      </c>
      <c r="T118" s="63"/>
      <c r="U118" s="63"/>
      <c r="V118" s="63"/>
      <c r="W118" s="63"/>
      <c r="X118" s="63">
        <f t="shared" si="134"/>
        <v>4</v>
      </c>
      <c r="Y118" s="63"/>
      <c r="Z118" s="63"/>
      <c r="AA118" s="63"/>
      <c r="AB118" s="63"/>
      <c r="AC118" s="63"/>
      <c r="AD118" s="63"/>
      <c r="AE118" s="63"/>
      <c r="AF118" s="63"/>
      <c r="AG118" s="63"/>
      <c r="AH118" s="63">
        <f t="shared" si="117"/>
        <v>12</v>
      </c>
      <c r="AI118" s="61"/>
      <c r="AJ118" s="190" t="s">
        <v>259</v>
      </c>
    </row>
    <row r="119" spans="1:36" s="75" customFormat="1" ht="25.5" customHeight="1">
      <c r="A119" s="61">
        <v>127</v>
      </c>
      <c r="B119" s="72" t="s">
        <v>150</v>
      </c>
      <c r="C119" s="61"/>
      <c r="D119" s="66">
        <v>4</v>
      </c>
      <c r="E119" s="66">
        <v>12</v>
      </c>
      <c r="F119" s="67" t="s">
        <v>106</v>
      </c>
      <c r="G119" s="66">
        <v>1</v>
      </c>
      <c r="H119" s="66">
        <v>1</v>
      </c>
      <c r="I119" s="61">
        <v>12</v>
      </c>
      <c r="J119" s="61">
        <v>20</v>
      </c>
      <c r="K119" s="61"/>
      <c r="L119" s="61"/>
      <c r="M119" s="61"/>
      <c r="N119" s="61"/>
      <c r="O119" s="73"/>
      <c r="P119" s="61"/>
      <c r="Q119" s="63">
        <f t="shared" si="131"/>
        <v>12</v>
      </c>
      <c r="R119" s="63">
        <v>2</v>
      </c>
      <c r="S119" s="63">
        <f t="shared" si="127"/>
        <v>20</v>
      </c>
      <c r="T119" s="63"/>
      <c r="U119" s="63"/>
      <c r="V119" s="63"/>
      <c r="W119" s="63"/>
      <c r="X119" s="63">
        <f t="shared" si="134"/>
        <v>0</v>
      </c>
      <c r="Y119" s="63"/>
      <c r="Z119" s="63"/>
      <c r="AA119" s="63"/>
      <c r="AB119" s="63"/>
      <c r="AC119" s="63"/>
      <c r="AD119" s="63"/>
      <c r="AE119" s="63"/>
      <c r="AF119" s="63"/>
      <c r="AG119" s="63"/>
      <c r="AH119" s="63">
        <f t="shared" si="117"/>
        <v>34</v>
      </c>
      <c r="AI119" s="61"/>
      <c r="AJ119" s="190" t="s">
        <v>222</v>
      </c>
    </row>
    <row r="120" spans="1:36" s="75" customFormat="1" ht="12.75" customHeight="1">
      <c r="A120" s="61">
        <v>133</v>
      </c>
      <c r="B120" s="72" t="s">
        <v>151</v>
      </c>
      <c r="C120" s="61"/>
      <c r="D120" s="61">
        <v>4</v>
      </c>
      <c r="E120" s="61">
        <v>6</v>
      </c>
      <c r="F120" s="62" t="s">
        <v>102</v>
      </c>
      <c r="G120" s="61">
        <v>1</v>
      </c>
      <c r="H120" s="61">
        <v>3</v>
      </c>
      <c r="I120" s="61"/>
      <c r="J120" s="61"/>
      <c r="K120" s="61"/>
      <c r="L120" s="61">
        <v>4</v>
      </c>
      <c r="M120" s="61"/>
      <c r="N120" s="61"/>
      <c r="O120" s="73" t="s">
        <v>44</v>
      </c>
      <c r="P120" s="61"/>
      <c r="Q120" s="63"/>
      <c r="R120" s="63"/>
      <c r="S120" s="63"/>
      <c r="T120" s="63"/>
      <c r="U120" s="63"/>
      <c r="V120" s="63"/>
      <c r="W120" s="63">
        <f>IF(O120="Залік",2*H120,0)</f>
        <v>6</v>
      </c>
      <c r="X120" s="63"/>
      <c r="Y120" s="63"/>
      <c r="Z120" s="63"/>
      <c r="AA120" s="63"/>
      <c r="AB120" s="63"/>
      <c r="AC120" s="63">
        <f>L120*E120</f>
        <v>24</v>
      </c>
      <c r="AD120" s="63"/>
      <c r="AE120" s="63"/>
      <c r="AF120" s="63"/>
      <c r="AG120" s="63"/>
      <c r="AH120" s="63">
        <f t="shared" ref="AH120" si="140">SUM(Q120:AG120)</f>
        <v>30</v>
      </c>
      <c r="AI120" s="61"/>
      <c r="AJ120" s="190" t="s">
        <v>252</v>
      </c>
    </row>
    <row r="121" spans="1:36" s="75" customFormat="1" ht="12.75" customHeight="1">
      <c r="A121" s="61">
        <v>133</v>
      </c>
      <c r="B121" s="72" t="s">
        <v>151</v>
      </c>
      <c r="C121" s="61"/>
      <c r="D121" s="61">
        <v>4</v>
      </c>
      <c r="E121" s="61">
        <f>56-E120</f>
        <v>50</v>
      </c>
      <c r="F121" s="62" t="s">
        <v>102</v>
      </c>
      <c r="G121" s="61">
        <v>1</v>
      </c>
      <c r="H121" s="61">
        <v>3</v>
      </c>
      <c r="I121" s="61"/>
      <c r="J121" s="61"/>
      <c r="K121" s="61"/>
      <c r="L121" s="61">
        <v>4</v>
      </c>
      <c r="M121" s="61"/>
      <c r="N121" s="61"/>
      <c r="O121" s="73"/>
      <c r="P121" s="61"/>
      <c r="Q121" s="63"/>
      <c r="R121" s="63"/>
      <c r="S121" s="63"/>
      <c r="T121" s="63"/>
      <c r="U121" s="63"/>
      <c r="V121" s="63"/>
      <c r="W121" s="63">
        <f>IF(O121="Залік",2*H121,0)</f>
        <v>0</v>
      </c>
      <c r="X121" s="63"/>
      <c r="Y121" s="63"/>
      <c r="Z121" s="63"/>
      <c r="AA121" s="63"/>
      <c r="AB121" s="63"/>
      <c r="AC121" s="63">
        <f>L121*E121</f>
        <v>200</v>
      </c>
      <c r="AD121" s="63"/>
      <c r="AE121" s="63"/>
      <c r="AF121" s="63"/>
      <c r="AG121" s="63"/>
      <c r="AH121" s="63">
        <f t="shared" si="117"/>
        <v>200</v>
      </c>
      <c r="AI121" s="61"/>
      <c r="AJ121" s="190" t="s">
        <v>226</v>
      </c>
    </row>
    <row r="122" spans="1:36" s="75" customFormat="1" ht="12.75" customHeight="1">
      <c r="A122" s="61">
        <v>134</v>
      </c>
      <c r="B122" s="72" t="s">
        <v>151</v>
      </c>
      <c r="C122" s="61"/>
      <c r="D122" s="61">
        <v>4</v>
      </c>
      <c r="E122" s="61">
        <v>12</v>
      </c>
      <c r="F122" s="62" t="s">
        <v>106</v>
      </c>
      <c r="G122" s="61">
        <v>1</v>
      </c>
      <c r="H122" s="61">
        <v>2</v>
      </c>
      <c r="I122" s="61"/>
      <c r="J122" s="61"/>
      <c r="K122" s="61"/>
      <c r="L122" s="61">
        <v>4</v>
      </c>
      <c r="M122" s="61"/>
      <c r="N122" s="61"/>
      <c r="O122" s="73" t="s">
        <v>44</v>
      </c>
      <c r="P122" s="61"/>
      <c r="Q122" s="63"/>
      <c r="R122" s="63"/>
      <c r="S122" s="63"/>
      <c r="T122" s="63"/>
      <c r="U122" s="63"/>
      <c r="V122" s="63"/>
      <c r="W122" s="63">
        <f>IF(O122="Залік",2*H122,0)</f>
        <v>4</v>
      </c>
      <c r="X122" s="63"/>
      <c r="Y122" s="63"/>
      <c r="Z122" s="63"/>
      <c r="AA122" s="63"/>
      <c r="AB122" s="63"/>
      <c r="AC122" s="63">
        <f>L122*E122</f>
        <v>48</v>
      </c>
      <c r="AD122" s="63"/>
      <c r="AE122" s="63"/>
      <c r="AF122" s="63"/>
      <c r="AG122" s="63"/>
      <c r="AH122" s="63">
        <f t="shared" si="117"/>
        <v>52</v>
      </c>
      <c r="AI122" s="61"/>
      <c r="AJ122" s="190" t="s">
        <v>218</v>
      </c>
    </row>
    <row r="123" spans="1:36" s="75" customFormat="1" ht="25.5" customHeight="1">
      <c r="A123" s="61">
        <v>136</v>
      </c>
      <c r="B123" s="72" t="s">
        <v>152</v>
      </c>
      <c r="C123" s="61"/>
      <c r="D123" s="61">
        <v>4</v>
      </c>
      <c r="E123" s="61">
        <f>56+12</f>
        <v>68</v>
      </c>
      <c r="F123" s="196" t="s">
        <v>153</v>
      </c>
      <c r="G123" s="61">
        <v>2</v>
      </c>
      <c r="H123" s="61">
        <v>5</v>
      </c>
      <c r="I123" s="61"/>
      <c r="J123" s="61"/>
      <c r="K123" s="61"/>
      <c r="L123" s="61"/>
      <c r="M123" s="61"/>
      <c r="N123" s="61"/>
      <c r="O123" s="73"/>
      <c r="P123" s="61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>
        <f>ROUND(0.5*E123,0)</f>
        <v>34</v>
      </c>
      <c r="AF123" s="63"/>
      <c r="AG123" s="63"/>
      <c r="AH123" s="63">
        <f t="shared" si="117"/>
        <v>34</v>
      </c>
      <c r="AI123" s="61"/>
      <c r="AJ123" s="190" t="s">
        <v>221</v>
      </c>
    </row>
    <row r="124" spans="1:36" s="75" customFormat="1" ht="12.75" customHeight="1">
      <c r="A124" s="61">
        <v>146</v>
      </c>
      <c r="B124" s="72" t="s">
        <v>154</v>
      </c>
      <c r="C124" s="61"/>
      <c r="D124" s="61">
        <v>4</v>
      </c>
      <c r="E124" s="61">
        <v>6</v>
      </c>
      <c r="F124" s="62" t="s">
        <v>102</v>
      </c>
      <c r="G124" s="61">
        <v>1</v>
      </c>
      <c r="H124" s="61">
        <v>3</v>
      </c>
      <c r="I124" s="61"/>
      <c r="J124" s="61"/>
      <c r="K124" s="61"/>
      <c r="L124" s="61"/>
      <c r="M124" s="61"/>
      <c r="N124" s="61"/>
      <c r="O124" s="73"/>
      <c r="P124" s="61"/>
      <c r="Q124" s="63"/>
      <c r="R124" s="63"/>
      <c r="S124" s="63"/>
      <c r="T124" s="63"/>
      <c r="U124" s="63"/>
      <c r="V124" s="63"/>
      <c r="W124" s="63"/>
      <c r="X124" s="63"/>
      <c r="Y124" s="63"/>
      <c r="Z124" s="63">
        <f t="shared" ref="Z124:Z135" si="141">2*E124</f>
        <v>12</v>
      </c>
      <c r="AA124" s="63"/>
      <c r="AB124" s="63"/>
      <c r="AC124" s="63"/>
      <c r="AD124" s="63"/>
      <c r="AE124" s="63"/>
      <c r="AF124" s="63"/>
      <c r="AG124" s="63"/>
      <c r="AH124" s="63">
        <f t="shared" ref="AH124" si="142">SUM(Q124:AG124)</f>
        <v>12</v>
      </c>
      <c r="AI124" s="61"/>
      <c r="AJ124" s="190" t="s">
        <v>246</v>
      </c>
    </row>
    <row r="125" spans="1:36" s="75" customFormat="1" ht="12.75" customHeight="1">
      <c r="A125" s="61">
        <v>146</v>
      </c>
      <c r="B125" s="72" t="s">
        <v>154</v>
      </c>
      <c r="C125" s="61"/>
      <c r="D125" s="61">
        <v>4</v>
      </c>
      <c r="E125" s="61">
        <v>6</v>
      </c>
      <c r="F125" s="62" t="s">
        <v>102</v>
      </c>
      <c r="G125" s="61">
        <v>1</v>
      </c>
      <c r="H125" s="61">
        <v>3</v>
      </c>
      <c r="I125" s="61"/>
      <c r="J125" s="61"/>
      <c r="K125" s="61"/>
      <c r="L125" s="61"/>
      <c r="M125" s="61"/>
      <c r="N125" s="61"/>
      <c r="O125" s="73"/>
      <c r="P125" s="61"/>
      <c r="Q125" s="63"/>
      <c r="R125" s="63"/>
      <c r="S125" s="63"/>
      <c r="T125" s="63"/>
      <c r="U125" s="63"/>
      <c r="V125" s="63"/>
      <c r="W125" s="63"/>
      <c r="X125" s="63"/>
      <c r="Y125" s="63"/>
      <c r="Z125" s="63">
        <f t="shared" si="141"/>
        <v>12</v>
      </c>
      <c r="AA125" s="63"/>
      <c r="AB125" s="63"/>
      <c r="AC125" s="63"/>
      <c r="AD125" s="63"/>
      <c r="AE125" s="63"/>
      <c r="AF125" s="63"/>
      <c r="AG125" s="63"/>
      <c r="AH125" s="63">
        <f t="shared" si="117"/>
        <v>12</v>
      </c>
      <c r="AI125" s="61"/>
      <c r="AJ125" s="190" t="s">
        <v>258</v>
      </c>
    </row>
    <row r="126" spans="1:36" s="75" customFormat="1" ht="12.75" customHeight="1">
      <c r="A126" s="61">
        <v>146</v>
      </c>
      <c r="B126" s="72" t="s">
        <v>154</v>
      </c>
      <c r="C126" s="61"/>
      <c r="D126" s="61">
        <v>4</v>
      </c>
      <c r="E126" s="61">
        <v>6</v>
      </c>
      <c r="F126" s="62" t="s">
        <v>102</v>
      </c>
      <c r="G126" s="61">
        <v>1</v>
      </c>
      <c r="H126" s="61">
        <v>3</v>
      </c>
      <c r="I126" s="61"/>
      <c r="J126" s="61"/>
      <c r="K126" s="61"/>
      <c r="L126" s="61"/>
      <c r="M126" s="61"/>
      <c r="N126" s="61"/>
      <c r="O126" s="73"/>
      <c r="P126" s="61"/>
      <c r="Q126" s="63"/>
      <c r="R126" s="63"/>
      <c r="S126" s="63"/>
      <c r="T126" s="63"/>
      <c r="U126" s="63"/>
      <c r="V126" s="63"/>
      <c r="W126" s="63"/>
      <c r="X126" s="63"/>
      <c r="Y126" s="63"/>
      <c r="Z126" s="63">
        <f t="shared" si="141"/>
        <v>12</v>
      </c>
      <c r="AA126" s="63"/>
      <c r="AB126" s="63"/>
      <c r="AC126" s="63"/>
      <c r="AD126" s="63"/>
      <c r="AE126" s="63"/>
      <c r="AF126" s="63"/>
      <c r="AG126" s="63"/>
      <c r="AH126" s="63">
        <f t="shared" si="117"/>
        <v>12</v>
      </c>
      <c r="AI126" s="61"/>
      <c r="AJ126" s="190" t="s">
        <v>231</v>
      </c>
    </row>
    <row r="127" spans="1:36" s="75" customFormat="1" ht="12.75" customHeight="1">
      <c r="A127" s="61">
        <v>146</v>
      </c>
      <c r="B127" s="72" t="s">
        <v>154</v>
      </c>
      <c r="C127" s="61"/>
      <c r="D127" s="61">
        <v>4</v>
      </c>
      <c r="E127" s="61">
        <v>6</v>
      </c>
      <c r="F127" s="62" t="s">
        <v>102</v>
      </c>
      <c r="G127" s="61">
        <v>1</v>
      </c>
      <c r="H127" s="61">
        <v>3</v>
      </c>
      <c r="I127" s="61"/>
      <c r="J127" s="61"/>
      <c r="K127" s="61"/>
      <c r="L127" s="61"/>
      <c r="M127" s="61"/>
      <c r="N127" s="61"/>
      <c r="O127" s="73"/>
      <c r="P127" s="61"/>
      <c r="Q127" s="63"/>
      <c r="R127" s="63"/>
      <c r="S127" s="63"/>
      <c r="T127" s="63"/>
      <c r="U127" s="63"/>
      <c r="V127" s="63"/>
      <c r="W127" s="63"/>
      <c r="X127" s="63"/>
      <c r="Y127" s="63"/>
      <c r="Z127" s="63">
        <f t="shared" si="141"/>
        <v>12</v>
      </c>
      <c r="AA127" s="63"/>
      <c r="AB127" s="63"/>
      <c r="AC127" s="63"/>
      <c r="AD127" s="63"/>
      <c r="AE127" s="63"/>
      <c r="AF127" s="63"/>
      <c r="AG127" s="63"/>
      <c r="AH127" s="63">
        <f t="shared" ref="AH127:AH129" si="143">SUM(Q127:AG127)</f>
        <v>12</v>
      </c>
      <c r="AI127" s="61"/>
      <c r="AJ127" s="190" t="s">
        <v>239</v>
      </c>
    </row>
    <row r="128" spans="1:36" s="75" customFormat="1" ht="12.75" customHeight="1">
      <c r="A128" s="61">
        <v>146</v>
      </c>
      <c r="B128" s="72" t="s">
        <v>154</v>
      </c>
      <c r="C128" s="61"/>
      <c r="D128" s="61">
        <v>4</v>
      </c>
      <c r="E128" s="61">
        <v>6</v>
      </c>
      <c r="F128" s="62" t="s">
        <v>102</v>
      </c>
      <c r="G128" s="61">
        <v>1</v>
      </c>
      <c r="H128" s="61">
        <v>3</v>
      </c>
      <c r="I128" s="61"/>
      <c r="J128" s="61"/>
      <c r="K128" s="61"/>
      <c r="L128" s="61"/>
      <c r="M128" s="61"/>
      <c r="N128" s="61"/>
      <c r="O128" s="73"/>
      <c r="P128" s="61"/>
      <c r="Q128" s="63"/>
      <c r="R128" s="63"/>
      <c r="S128" s="63"/>
      <c r="T128" s="63"/>
      <c r="U128" s="63"/>
      <c r="V128" s="63"/>
      <c r="W128" s="63"/>
      <c r="X128" s="63"/>
      <c r="Y128" s="63"/>
      <c r="Z128" s="63">
        <f t="shared" si="141"/>
        <v>12</v>
      </c>
      <c r="AA128" s="63"/>
      <c r="AB128" s="63"/>
      <c r="AC128" s="63"/>
      <c r="AD128" s="63"/>
      <c r="AE128" s="63"/>
      <c r="AF128" s="63"/>
      <c r="AG128" s="63"/>
      <c r="AH128" s="63">
        <f t="shared" si="143"/>
        <v>12</v>
      </c>
      <c r="AI128" s="61"/>
      <c r="AJ128" s="190" t="s">
        <v>233</v>
      </c>
    </row>
    <row r="129" spans="1:36" s="75" customFormat="1" ht="12.75" customHeight="1">
      <c r="A129" s="61">
        <v>146</v>
      </c>
      <c r="B129" s="72" t="s">
        <v>154</v>
      </c>
      <c r="C129" s="61"/>
      <c r="D129" s="61">
        <v>4</v>
      </c>
      <c r="E129" s="61">
        <v>6</v>
      </c>
      <c r="F129" s="62" t="s">
        <v>102</v>
      </c>
      <c r="G129" s="61">
        <v>1</v>
      </c>
      <c r="H129" s="61">
        <v>3</v>
      </c>
      <c r="I129" s="61"/>
      <c r="J129" s="61"/>
      <c r="K129" s="61"/>
      <c r="L129" s="61"/>
      <c r="M129" s="61"/>
      <c r="N129" s="61"/>
      <c r="O129" s="73"/>
      <c r="P129" s="61"/>
      <c r="Q129" s="63"/>
      <c r="R129" s="63"/>
      <c r="S129" s="63"/>
      <c r="T129" s="63"/>
      <c r="U129" s="63"/>
      <c r="V129" s="63"/>
      <c r="W129" s="63"/>
      <c r="X129" s="63"/>
      <c r="Y129" s="63"/>
      <c r="Z129" s="63">
        <f t="shared" si="141"/>
        <v>12</v>
      </c>
      <c r="AA129" s="63"/>
      <c r="AB129" s="63"/>
      <c r="AC129" s="63"/>
      <c r="AD129" s="63"/>
      <c r="AE129" s="63"/>
      <c r="AF129" s="63"/>
      <c r="AG129" s="63"/>
      <c r="AH129" s="63">
        <f t="shared" si="143"/>
        <v>12</v>
      </c>
      <c r="AI129" s="61"/>
      <c r="AJ129" s="190" t="s">
        <v>262</v>
      </c>
    </row>
    <row r="130" spans="1:36" s="75" customFormat="1" ht="12.75" customHeight="1">
      <c r="A130" s="61">
        <v>146</v>
      </c>
      <c r="B130" s="72" t="s">
        <v>154</v>
      </c>
      <c r="C130" s="61"/>
      <c r="D130" s="61">
        <v>4</v>
      </c>
      <c r="E130" s="61">
        <v>6</v>
      </c>
      <c r="F130" s="62" t="s">
        <v>102</v>
      </c>
      <c r="G130" s="61">
        <v>1</v>
      </c>
      <c r="H130" s="61">
        <v>3</v>
      </c>
      <c r="I130" s="61"/>
      <c r="J130" s="61"/>
      <c r="K130" s="61"/>
      <c r="L130" s="61"/>
      <c r="M130" s="61"/>
      <c r="N130" s="61"/>
      <c r="O130" s="73"/>
      <c r="P130" s="61"/>
      <c r="Q130" s="63"/>
      <c r="R130" s="63"/>
      <c r="S130" s="63"/>
      <c r="T130" s="63"/>
      <c r="U130" s="63"/>
      <c r="V130" s="63"/>
      <c r="W130" s="63"/>
      <c r="X130" s="63"/>
      <c r="Y130" s="63"/>
      <c r="Z130" s="63">
        <f t="shared" si="141"/>
        <v>12</v>
      </c>
      <c r="AA130" s="63"/>
      <c r="AB130" s="63"/>
      <c r="AC130" s="63"/>
      <c r="AD130" s="63"/>
      <c r="AE130" s="63"/>
      <c r="AF130" s="63"/>
      <c r="AG130" s="63"/>
      <c r="AH130" s="63">
        <f t="shared" ref="AH130" si="144">SUM(Q130:AG130)</f>
        <v>12</v>
      </c>
      <c r="AI130" s="61"/>
      <c r="AJ130" s="190" t="s">
        <v>217</v>
      </c>
    </row>
    <row r="131" spans="1:36" s="75" customFormat="1" ht="12.75" customHeight="1">
      <c r="A131" s="61">
        <v>146</v>
      </c>
      <c r="B131" s="72" t="s">
        <v>154</v>
      </c>
      <c r="C131" s="61"/>
      <c r="D131" s="61">
        <v>4</v>
      </c>
      <c r="E131" s="61">
        <v>6</v>
      </c>
      <c r="F131" s="62" t="s">
        <v>102</v>
      </c>
      <c r="G131" s="61">
        <v>1</v>
      </c>
      <c r="H131" s="61">
        <v>3</v>
      </c>
      <c r="I131" s="61"/>
      <c r="J131" s="61"/>
      <c r="K131" s="61"/>
      <c r="L131" s="61"/>
      <c r="M131" s="61"/>
      <c r="N131" s="61"/>
      <c r="O131" s="73"/>
      <c r="P131" s="61"/>
      <c r="Q131" s="63"/>
      <c r="R131" s="63"/>
      <c r="S131" s="63"/>
      <c r="T131" s="63"/>
      <c r="U131" s="63"/>
      <c r="V131" s="63"/>
      <c r="W131" s="63"/>
      <c r="X131" s="63"/>
      <c r="Y131" s="63"/>
      <c r="Z131" s="63">
        <f t="shared" si="141"/>
        <v>12</v>
      </c>
      <c r="AA131" s="63"/>
      <c r="AB131" s="63"/>
      <c r="AC131" s="63"/>
      <c r="AD131" s="63"/>
      <c r="AE131" s="63"/>
      <c r="AF131" s="63"/>
      <c r="AG131" s="63"/>
      <c r="AH131" s="63">
        <f t="shared" si="117"/>
        <v>12</v>
      </c>
      <c r="AI131" s="61"/>
      <c r="AJ131" s="190" t="s">
        <v>226</v>
      </c>
    </row>
    <row r="132" spans="1:36" s="75" customFormat="1" ht="12.75" customHeight="1">
      <c r="A132" s="61">
        <v>146</v>
      </c>
      <c r="B132" s="72" t="s">
        <v>154</v>
      </c>
      <c r="C132" s="61"/>
      <c r="D132" s="61">
        <v>4</v>
      </c>
      <c r="E132" s="61">
        <v>6</v>
      </c>
      <c r="F132" s="62" t="s">
        <v>102</v>
      </c>
      <c r="G132" s="61">
        <v>1</v>
      </c>
      <c r="H132" s="61">
        <v>3</v>
      </c>
      <c r="I132" s="61"/>
      <c r="J132" s="61"/>
      <c r="K132" s="61"/>
      <c r="L132" s="61"/>
      <c r="M132" s="61"/>
      <c r="N132" s="61"/>
      <c r="O132" s="73"/>
      <c r="P132" s="61"/>
      <c r="Q132" s="63"/>
      <c r="R132" s="63"/>
      <c r="S132" s="63"/>
      <c r="T132" s="63"/>
      <c r="U132" s="63"/>
      <c r="V132" s="63"/>
      <c r="W132" s="63"/>
      <c r="X132" s="63"/>
      <c r="Y132" s="63"/>
      <c r="Z132" s="63">
        <f t="shared" si="141"/>
        <v>12</v>
      </c>
      <c r="AA132" s="63"/>
      <c r="AB132" s="63"/>
      <c r="AC132" s="63"/>
      <c r="AD132" s="63"/>
      <c r="AE132" s="63"/>
      <c r="AF132" s="63"/>
      <c r="AG132" s="63"/>
      <c r="AH132" s="63">
        <f t="shared" ref="AH132" si="145">SUM(Q132:AG132)</f>
        <v>12</v>
      </c>
      <c r="AI132" s="61"/>
      <c r="AJ132" s="190" t="s">
        <v>244</v>
      </c>
    </row>
    <row r="133" spans="1:36" s="75" customFormat="1" ht="12.75" customHeight="1">
      <c r="A133" s="61">
        <v>146</v>
      </c>
      <c r="B133" s="72" t="s">
        <v>154</v>
      </c>
      <c r="C133" s="61"/>
      <c r="D133" s="61">
        <v>4</v>
      </c>
      <c r="E133" s="61">
        <f>56-E132-E131-E130-E129-E128-E127-E126-E125-E124</f>
        <v>2</v>
      </c>
      <c r="F133" s="62" t="s">
        <v>102</v>
      </c>
      <c r="G133" s="61">
        <v>1</v>
      </c>
      <c r="H133" s="61">
        <v>3</v>
      </c>
      <c r="I133" s="61"/>
      <c r="J133" s="61"/>
      <c r="K133" s="61"/>
      <c r="L133" s="61"/>
      <c r="M133" s="61"/>
      <c r="N133" s="61"/>
      <c r="O133" s="73"/>
      <c r="P133" s="61"/>
      <c r="Q133" s="63"/>
      <c r="R133" s="63"/>
      <c r="S133" s="63"/>
      <c r="T133" s="63"/>
      <c r="U133" s="63"/>
      <c r="V133" s="63"/>
      <c r="W133" s="63"/>
      <c r="X133" s="63"/>
      <c r="Y133" s="63"/>
      <c r="Z133" s="63">
        <f t="shared" si="141"/>
        <v>4</v>
      </c>
      <c r="AA133" s="63"/>
      <c r="AB133" s="63"/>
      <c r="AC133" s="63"/>
      <c r="AD133" s="63"/>
      <c r="AE133" s="63"/>
      <c r="AF133" s="63"/>
      <c r="AG133" s="63"/>
      <c r="AH133" s="63">
        <f t="shared" si="117"/>
        <v>4</v>
      </c>
      <c r="AI133" s="61"/>
      <c r="AJ133" s="190" t="s">
        <v>256</v>
      </c>
    </row>
    <row r="134" spans="1:36" s="75" customFormat="1" ht="12.75" customHeight="1">
      <c r="A134" s="61">
        <v>156</v>
      </c>
      <c r="B134" s="72" t="s">
        <v>154</v>
      </c>
      <c r="C134" s="61"/>
      <c r="D134" s="61">
        <v>4</v>
      </c>
      <c r="E134" s="61">
        <v>6</v>
      </c>
      <c r="F134" s="62" t="s">
        <v>106</v>
      </c>
      <c r="G134" s="61">
        <v>1</v>
      </c>
      <c r="H134" s="61">
        <v>2</v>
      </c>
      <c r="I134" s="61"/>
      <c r="J134" s="61"/>
      <c r="K134" s="61"/>
      <c r="L134" s="61"/>
      <c r="M134" s="61"/>
      <c r="N134" s="61"/>
      <c r="O134" s="73"/>
      <c r="P134" s="61"/>
      <c r="Q134" s="63"/>
      <c r="R134" s="63"/>
      <c r="S134" s="63"/>
      <c r="T134" s="63"/>
      <c r="U134" s="63"/>
      <c r="V134" s="63"/>
      <c r="W134" s="63"/>
      <c r="X134" s="63"/>
      <c r="Y134" s="63"/>
      <c r="Z134" s="63">
        <f t="shared" si="141"/>
        <v>12</v>
      </c>
      <c r="AA134" s="63"/>
      <c r="AB134" s="63"/>
      <c r="AC134" s="63"/>
      <c r="AD134" s="63"/>
      <c r="AE134" s="63"/>
      <c r="AF134" s="63"/>
      <c r="AG134" s="63"/>
      <c r="AH134" s="63">
        <f t="shared" ref="AH134" si="146">SUM(Q134:AG134)</f>
        <v>12</v>
      </c>
      <c r="AI134" s="61"/>
      <c r="AJ134" s="190" t="s">
        <v>221</v>
      </c>
    </row>
    <row r="135" spans="1:36" s="75" customFormat="1" ht="12.75" customHeight="1">
      <c r="A135" s="61">
        <v>156</v>
      </c>
      <c r="B135" s="72" t="s">
        <v>154</v>
      </c>
      <c r="C135" s="61"/>
      <c r="D135" s="61">
        <v>4</v>
      </c>
      <c r="E135" s="61">
        <f>12-E134</f>
        <v>6</v>
      </c>
      <c r="F135" s="62" t="s">
        <v>106</v>
      </c>
      <c r="G135" s="61">
        <v>1</v>
      </c>
      <c r="H135" s="61">
        <v>2</v>
      </c>
      <c r="I135" s="61"/>
      <c r="J135" s="61"/>
      <c r="K135" s="61"/>
      <c r="L135" s="61"/>
      <c r="M135" s="61"/>
      <c r="N135" s="61"/>
      <c r="O135" s="73"/>
      <c r="P135" s="61"/>
      <c r="Q135" s="63"/>
      <c r="R135" s="63"/>
      <c r="S135" s="63"/>
      <c r="T135" s="63"/>
      <c r="U135" s="63"/>
      <c r="V135" s="63"/>
      <c r="W135" s="63"/>
      <c r="X135" s="63"/>
      <c r="Y135" s="63"/>
      <c r="Z135" s="63">
        <f t="shared" si="141"/>
        <v>12</v>
      </c>
      <c r="AA135" s="63"/>
      <c r="AB135" s="63"/>
      <c r="AC135" s="63"/>
      <c r="AD135" s="63"/>
      <c r="AE135" s="63"/>
      <c r="AF135" s="63"/>
      <c r="AG135" s="63"/>
      <c r="AH135" s="63">
        <f t="shared" si="117"/>
        <v>12</v>
      </c>
      <c r="AI135" s="61"/>
      <c r="AJ135" s="190" t="s">
        <v>235</v>
      </c>
    </row>
    <row r="136" spans="1:36" s="75" customFormat="1" ht="12.75" customHeight="1">
      <c r="A136" s="61">
        <v>159</v>
      </c>
      <c r="B136" s="72" t="s">
        <v>155</v>
      </c>
      <c r="C136" s="61"/>
      <c r="D136" s="61">
        <v>4</v>
      </c>
      <c r="E136" s="61">
        <v>56</v>
      </c>
      <c r="F136" s="62" t="s">
        <v>102</v>
      </c>
      <c r="G136" s="61">
        <v>1</v>
      </c>
      <c r="H136" s="61">
        <v>3</v>
      </c>
      <c r="I136" s="61"/>
      <c r="J136" s="61"/>
      <c r="K136" s="61"/>
      <c r="L136" s="61"/>
      <c r="M136" s="61"/>
      <c r="N136" s="61"/>
      <c r="O136" s="73"/>
      <c r="P136" s="73" t="s">
        <v>33</v>
      </c>
      <c r="Q136" s="63"/>
      <c r="R136" s="63"/>
      <c r="S136" s="63"/>
      <c r="T136" s="63"/>
      <c r="U136" s="63"/>
      <c r="V136" s="63"/>
      <c r="W136" s="63"/>
      <c r="X136" s="63"/>
      <c r="Y136" s="197">
        <f>14*E136</f>
        <v>784</v>
      </c>
      <c r="Z136" s="63">
        <f>ROUND(1.5*E136,0)</f>
        <v>84</v>
      </c>
      <c r="AA136" s="63"/>
      <c r="AB136" s="63"/>
      <c r="AC136" s="63"/>
      <c r="AD136" s="63"/>
      <c r="AE136" s="63"/>
      <c r="AF136" s="63"/>
      <c r="AG136" s="197"/>
      <c r="AH136" s="63">
        <f t="shared" si="117"/>
        <v>868</v>
      </c>
      <c r="AI136" s="61"/>
      <c r="AJ136" s="190"/>
    </row>
    <row r="137" spans="1:36" s="75" customFormat="1" ht="12.75" customHeight="1">
      <c r="A137" s="61">
        <v>160</v>
      </c>
      <c r="B137" s="72" t="s">
        <v>155</v>
      </c>
      <c r="C137" s="61"/>
      <c r="D137" s="61">
        <v>4</v>
      </c>
      <c r="E137" s="61">
        <v>12</v>
      </c>
      <c r="F137" s="62" t="s">
        <v>106</v>
      </c>
      <c r="G137" s="61">
        <v>1</v>
      </c>
      <c r="H137" s="61">
        <v>2</v>
      </c>
      <c r="I137" s="61"/>
      <c r="J137" s="61"/>
      <c r="K137" s="61"/>
      <c r="L137" s="61"/>
      <c r="M137" s="61"/>
      <c r="N137" s="61"/>
      <c r="O137" s="73"/>
      <c r="P137" s="73" t="s">
        <v>33</v>
      </c>
      <c r="Q137" s="63"/>
      <c r="R137" s="63"/>
      <c r="S137" s="63"/>
      <c r="T137" s="63"/>
      <c r="U137" s="63"/>
      <c r="V137" s="63"/>
      <c r="W137" s="63"/>
      <c r="X137" s="63"/>
      <c r="Y137" s="197">
        <f>14*E137</f>
        <v>168</v>
      </c>
      <c r="Z137" s="63">
        <f>ROUND(1.5*E137,0)</f>
        <v>18</v>
      </c>
      <c r="AA137" s="63"/>
      <c r="AB137" s="63"/>
      <c r="AC137" s="63"/>
      <c r="AD137" s="63"/>
      <c r="AE137" s="63"/>
      <c r="AF137" s="63"/>
      <c r="AG137" s="197"/>
      <c r="AH137" s="63">
        <f t="shared" si="117"/>
        <v>186</v>
      </c>
      <c r="AI137" s="61"/>
      <c r="AJ137" s="190"/>
    </row>
    <row r="138" spans="1:36" s="2" customFormat="1" ht="52.5" customHeight="1">
      <c r="A138" s="61"/>
      <c r="B138" s="198" t="s">
        <v>112</v>
      </c>
      <c r="C138" s="101"/>
      <c r="D138" s="101"/>
      <c r="E138" s="101"/>
      <c r="F138" s="199"/>
      <c r="G138" s="101"/>
      <c r="H138" s="101"/>
      <c r="I138" s="101"/>
      <c r="J138" s="101"/>
      <c r="K138" s="101"/>
      <c r="L138" s="101"/>
      <c r="M138" s="101"/>
      <c r="N138" s="101"/>
      <c r="O138" s="200"/>
      <c r="P138" s="199"/>
      <c r="Q138" s="102">
        <f t="shared" ref="Q138:AH138" si="147">SUM(Q11:Q137)</f>
        <v>1292</v>
      </c>
      <c r="R138" s="102">
        <f t="shared" si="147"/>
        <v>184</v>
      </c>
      <c r="S138" s="102">
        <f t="shared" si="147"/>
        <v>3144</v>
      </c>
      <c r="T138" s="102">
        <f t="shared" si="147"/>
        <v>272</v>
      </c>
      <c r="U138" s="102">
        <f t="shared" si="147"/>
        <v>141</v>
      </c>
      <c r="V138" s="102">
        <f t="shared" si="147"/>
        <v>820</v>
      </c>
      <c r="W138" s="102">
        <f t="shared" si="147"/>
        <v>158</v>
      </c>
      <c r="X138" s="102">
        <f t="shared" si="147"/>
        <v>397</v>
      </c>
      <c r="Y138" s="102">
        <f t="shared" si="147"/>
        <v>952</v>
      </c>
      <c r="Z138" s="102">
        <f t="shared" si="147"/>
        <v>238</v>
      </c>
      <c r="AA138" s="102">
        <f t="shared" si="147"/>
        <v>0</v>
      </c>
      <c r="AB138" s="102">
        <f t="shared" si="147"/>
        <v>0</v>
      </c>
      <c r="AC138" s="102">
        <f t="shared" si="147"/>
        <v>272</v>
      </c>
      <c r="AD138" s="102">
        <f t="shared" si="147"/>
        <v>0</v>
      </c>
      <c r="AE138" s="102">
        <f t="shared" si="147"/>
        <v>34</v>
      </c>
      <c r="AF138" s="102">
        <f t="shared" si="147"/>
        <v>0</v>
      </c>
      <c r="AG138" s="102">
        <f t="shared" si="147"/>
        <v>0</v>
      </c>
      <c r="AH138" s="102">
        <f t="shared" si="147"/>
        <v>7904</v>
      </c>
      <c r="AI138" s="66"/>
      <c r="AJ138" s="171">
        <f>SUM(Q138:AG138)</f>
        <v>7904</v>
      </c>
    </row>
    <row r="139" spans="1:36" s="2" customFormat="1" ht="44.25" customHeight="1">
      <c r="A139" s="61"/>
      <c r="B139" s="198" t="s">
        <v>156</v>
      </c>
      <c r="C139" s="101"/>
      <c r="D139" s="101"/>
      <c r="E139" s="101"/>
      <c r="F139" s="199"/>
      <c r="G139" s="101"/>
      <c r="H139" s="101"/>
      <c r="I139" s="101"/>
      <c r="J139" s="101"/>
      <c r="K139" s="101"/>
      <c r="L139" s="101"/>
      <c r="M139" s="101"/>
      <c r="N139" s="101"/>
      <c r="O139" s="200"/>
      <c r="P139" s="199"/>
      <c r="Q139" s="102">
        <f>Осень!Q120+Весна!Q138</f>
        <v>2796</v>
      </c>
      <c r="R139" s="102">
        <f>Осень!R120+Весна!R138</f>
        <v>336</v>
      </c>
      <c r="S139" s="102">
        <f>Осень!S120+Весна!S138</f>
        <v>6136</v>
      </c>
      <c r="T139" s="102">
        <f>Осень!T120+Весна!T138</f>
        <v>816</v>
      </c>
      <c r="U139" s="102">
        <f>Осень!U120+Весна!U138</f>
        <v>243</v>
      </c>
      <c r="V139" s="102">
        <f>Осень!V120+Весна!V138</f>
        <v>1508</v>
      </c>
      <c r="W139" s="102">
        <f>Осень!W120+Весна!W138</f>
        <v>274</v>
      </c>
      <c r="X139" s="102">
        <f>Осень!X120+Весна!X138</f>
        <v>743</v>
      </c>
      <c r="Y139" s="102">
        <f>Осень!Y120+Весна!Y138</f>
        <v>952</v>
      </c>
      <c r="Z139" s="102">
        <f>Осень!Z120+Весна!Z138</f>
        <v>238</v>
      </c>
      <c r="AA139" s="102">
        <f>Осень!AA120+Весна!AA138</f>
        <v>0</v>
      </c>
      <c r="AB139" s="102">
        <f>Осень!AB120+Весна!AB138</f>
        <v>0</v>
      </c>
      <c r="AC139" s="102">
        <f>Осень!AC120+Весна!AC138</f>
        <v>272</v>
      </c>
      <c r="AD139" s="102">
        <f>Осень!AD120+Весна!AD138</f>
        <v>0</v>
      </c>
      <c r="AE139" s="102">
        <f>Осень!AE120+Весна!AE138</f>
        <v>34</v>
      </c>
      <c r="AF139" s="102">
        <f>Осень!AF120+Весна!AF138</f>
        <v>0</v>
      </c>
      <c r="AG139" s="102">
        <f>Осень!AG120+Весна!AG138</f>
        <v>0</v>
      </c>
      <c r="AH139" s="102">
        <f>Осень!AH120+Весна!AH138</f>
        <v>14348</v>
      </c>
      <c r="AI139" s="66"/>
      <c r="AJ139" s="171">
        <f>SUM(Q139:AG139)</f>
        <v>14348</v>
      </c>
    </row>
    <row r="140" spans="1:36" s="2" customFormat="1" ht="12.75" customHeight="1">
      <c r="B140" s="17"/>
      <c r="C140" s="18"/>
      <c r="D140" s="18"/>
      <c r="E140" s="18"/>
      <c r="F140" s="22"/>
      <c r="G140" s="18"/>
      <c r="H140" s="18"/>
      <c r="I140" s="18"/>
      <c r="J140" s="210"/>
      <c r="K140" s="210"/>
      <c r="L140" s="210"/>
      <c r="M140" s="210"/>
      <c r="N140" s="18"/>
      <c r="O140" s="181"/>
      <c r="P140" s="18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  <c r="AA140" s="184"/>
      <c r="AB140" s="213"/>
      <c r="AC140" s="213"/>
      <c r="AD140" s="213"/>
      <c r="AE140" s="184"/>
      <c r="AF140" s="184"/>
      <c r="AG140" s="184"/>
      <c r="AH140" s="50"/>
      <c r="AI140" s="18"/>
      <c r="AJ140" s="170"/>
    </row>
    <row r="141" spans="1:36" s="2" customFormat="1" ht="18.75" outlineLevel="1">
      <c r="AH141" s="129">
        <f>AH139/39</f>
        <v>367.89743589743591</v>
      </c>
      <c r="AJ141" s="170"/>
    </row>
    <row r="142" spans="1:36" s="2" customFormat="1" ht="12.75" outlineLevel="1">
      <c r="AH142" s="2">
        <f>AH139/600</f>
        <v>23.913333333333334</v>
      </c>
      <c r="AJ142" s="170"/>
    </row>
    <row r="143" spans="1:36" s="2" customFormat="1" ht="12.75" outlineLevel="1">
      <c r="O143" s="105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J143" s="170"/>
    </row>
    <row r="144" spans="1:36" s="2" customFormat="1" ht="12.75">
      <c r="A144" s="182"/>
      <c r="B144" s="182"/>
      <c r="C144" s="182"/>
      <c r="D144" s="182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81"/>
      <c r="P144" s="18"/>
      <c r="Q144" s="184"/>
      <c r="R144" s="184"/>
      <c r="S144" s="184"/>
      <c r="T144" s="184"/>
      <c r="U144" s="211" t="s">
        <v>113</v>
      </c>
      <c r="V144" s="211"/>
      <c r="W144" s="211"/>
      <c r="X144" s="211"/>
      <c r="Y144" s="211"/>
      <c r="Z144" s="211"/>
      <c r="AA144" s="211"/>
      <c r="AB144" s="211"/>
      <c r="AC144" s="211"/>
      <c r="AD144" s="211"/>
      <c r="AE144" s="211"/>
      <c r="AF144" s="211"/>
      <c r="AG144" s="211"/>
      <c r="AH144" s="211"/>
      <c r="AI144" s="18"/>
      <c r="AJ144" s="172">
        <f>(AJ139-AG139)/28.25</f>
        <v>507.89380530973449</v>
      </c>
    </row>
    <row r="145" spans="1:113" s="2" customFormat="1" ht="12.75">
      <c r="A145" s="1"/>
      <c r="B145" s="201"/>
      <c r="C145" s="182"/>
      <c r="D145" s="182"/>
      <c r="E145" s="182"/>
      <c r="F145" s="202" t="s">
        <v>114</v>
      </c>
      <c r="G145" s="182"/>
      <c r="H145" s="182"/>
      <c r="I145" s="182"/>
      <c r="J145" s="212" t="s">
        <v>115</v>
      </c>
      <c r="K145" s="212"/>
      <c r="L145" s="212"/>
      <c r="M145" s="212"/>
      <c r="N145" s="182"/>
      <c r="O145" s="181"/>
      <c r="P145" s="18"/>
      <c r="Q145" s="184"/>
      <c r="R145" s="184"/>
      <c r="S145" s="184">
        <f>633+120</f>
        <v>753</v>
      </c>
      <c r="T145" s="184"/>
      <c r="U145" s="184"/>
      <c r="V145" s="184"/>
      <c r="W145" s="184"/>
      <c r="X145" s="184"/>
      <c r="Y145" s="184"/>
      <c r="Z145" s="184"/>
      <c r="AA145" s="184"/>
      <c r="AB145" s="213" t="s">
        <v>114</v>
      </c>
      <c r="AC145" s="213"/>
      <c r="AD145" s="213"/>
      <c r="AE145" s="184"/>
      <c r="AF145" s="184"/>
      <c r="AG145" s="184"/>
      <c r="AH145" s="18"/>
      <c r="AI145" s="18"/>
      <c r="AJ145" s="170"/>
    </row>
    <row r="146" spans="1:113" s="2" customFormat="1" ht="20.25">
      <c r="A146" s="1"/>
      <c r="B146" s="201"/>
      <c r="C146" s="182"/>
      <c r="D146" s="182"/>
      <c r="E146" s="182"/>
      <c r="F146" s="203"/>
      <c r="G146" s="182"/>
      <c r="H146" s="182"/>
      <c r="I146" s="182"/>
      <c r="J146" s="182"/>
      <c r="K146" s="182"/>
      <c r="L146" s="182"/>
      <c r="M146" s="182"/>
      <c r="N146" s="182"/>
      <c r="O146" s="181"/>
      <c r="P146" s="18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  <c r="AA146" s="184"/>
      <c r="AB146" s="184"/>
      <c r="AC146" s="184"/>
      <c r="AD146" s="184"/>
      <c r="AE146" s="184"/>
      <c r="AF146" s="184"/>
      <c r="AG146" s="133" t="s">
        <v>157</v>
      </c>
      <c r="AH146" s="204">
        <f>AH139/600</f>
        <v>23.913333333333334</v>
      </c>
      <c r="AI146" s="182"/>
      <c r="AJ146" s="172"/>
    </row>
    <row r="147" spans="1:113" s="2" customFormat="1" ht="12.75">
      <c r="A147" s="186" t="s">
        <v>5</v>
      </c>
      <c r="B147" s="186"/>
      <c r="C147" s="186"/>
      <c r="D147" s="186"/>
      <c r="E147" s="186"/>
      <c r="F147" s="205"/>
      <c r="G147" s="182"/>
      <c r="H147" s="182"/>
      <c r="I147" s="182"/>
      <c r="J147" s="182"/>
      <c r="K147" s="182"/>
      <c r="L147" s="182"/>
      <c r="M147" s="182"/>
      <c r="N147" s="182"/>
      <c r="O147" s="181"/>
      <c r="P147" s="18"/>
      <c r="Q147" s="184"/>
      <c r="R147" s="184"/>
      <c r="S147" s="184"/>
      <c r="T147" s="184"/>
      <c r="U147" s="184"/>
      <c r="V147" s="184"/>
      <c r="W147" s="184"/>
      <c r="X147" s="184"/>
      <c r="Y147" s="183"/>
      <c r="Z147" s="183"/>
      <c r="AA147" s="183"/>
      <c r="AB147" s="183"/>
      <c r="AC147" s="183"/>
      <c r="AD147" s="183"/>
      <c r="AE147" s="183"/>
      <c r="AF147" s="183"/>
      <c r="AG147" s="130"/>
      <c r="AH147" s="130"/>
      <c r="AI147" s="182"/>
      <c r="AJ147" s="172">
        <f>AH139/750</f>
        <v>19.130666666666666</v>
      </c>
    </row>
    <row r="148" spans="1:113" s="2" customFormat="1" ht="12.75">
      <c r="B148" s="17"/>
      <c r="C148" s="18"/>
      <c r="D148" s="18"/>
      <c r="E148" s="18"/>
      <c r="F148" s="19"/>
      <c r="G148" s="18"/>
      <c r="H148" s="18"/>
      <c r="I148" s="18"/>
      <c r="J148" s="18"/>
      <c r="K148" s="18"/>
      <c r="L148" s="18"/>
      <c r="M148" s="18"/>
      <c r="N148" s="18"/>
      <c r="O148" s="181"/>
      <c r="P148" s="18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  <c r="AA148" s="184"/>
      <c r="AB148" s="184"/>
      <c r="AC148" s="184"/>
      <c r="AD148" s="184"/>
      <c r="AE148" s="184"/>
      <c r="AF148" s="184"/>
      <c r="AG148" s="184"/>
      <c r="AH148" s="18"/>
      <c r="AI148" s="18"/>
      <c r="AJ148" s="170"/>
    </row>
    <row r="149" spans="1:113" s="2" customFormat="1" ht="12.75">
      <c r="B149" s="109"/>
      <c r="C149" s="18"/>
      <c r="D149" s="18"/>
      <c r="E149" s="18"/>
      <c r="F149" s="19"/>
      <c r="G149" s="18"/>
      <c r="H149" s="18"/>
      <c r="I149" s="18"/>
      <c r="J149" s="18"/>
      <c r="K149" s="18"/>
      <c r="L149" s="18"/>
      <c r="M149" s="18"/>
      <c r="N149" s="18"/>
      <c r="O149" s="181"/>
      <c r="P149" s="18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  <c r="AA149" s="184"/>
      <c r="AB149" s="184"/>
      <c r="AC149" s="184"/>
      <c r="AD149" s="184"/>
      <c r="AE149" s="184"/>
      <c r="AF149" s="184"/>
      <c r="AG149" s="184"/>
      <c r="AH149" s="18"/>
      <c r="AI149" s="18"/>
      <c r="AJ149" s="170"/>
    </row>
    <row r="150" spans="1:113" s="2" customFormat="1" ht="12.75">
      <c r="B150" s="109"/>
      <c r="C150" s="18"/>
      <c r="D150" s="18"/>
      <c r="E150" s="18"/>
      <c r="F150" s="19"/>
      <c r="G150" s="18"/>
      <c r="H150" s="18"/>
      <c r="I150" s="18"/>
      <c r="J150" s="18"/>
      <c r="K150" s="18"/>
      <c r="L150" s="18"/>
      <c r="M150" s="18"/>
      <c r="N150" s="18"/>
      <c r="O150" s="181"/>
      <c r="P150" s="18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4"/>
      <c r="AD150" s="184"/>
      <c r="AE150" s="184"/>
      <c r="AF150" s="184"/>
      <c r="AG150" s="184"/>
      <c r="AH150" s="18">
        <f>175+133</f>
        <v>308</v>
      </c>
      <c r="AI150" s="18"/>
      <c r="AJ150" s="170"/>
    </row>
    <row r="151" spans="1:113" s="2" customFormat="1" ht="12.75">
      <c r="B151" s="109"/>
      <c r="D151" s="109"/>
      <c r="F151" s="109"/>
      <c r="H151" s="109"/>
      <c r="J151" s="109"/>
      <c r="L151" s="109"/>
      <c r="N151" s="109"/>
      <c r="P151" s="109"/>
      <c r="R151" s="109"/>
      <c r="T151" s="109"/>
      <c r="V151" s="109"/>
      <c r="X151" s="109"/>
      <c r="Z151" s="109"/>
      <c r="AB151" s="109"/>
      <c r="AD151" s="109"/>
      <c r="AF151" s="109"/>
      <c r="AH151" s="109"/>
      <c r="AJ151" s="173"/>
      <c r="AK151" s="109"/>
      <c r="AM151" s="109"/>
      <c r="AO151" s="109"/>
      <c r="AQ151" s="109"/>
      <c r="AS151" s="109"/>
      <c r="AU151" s="109"/>
      <c r="AW151" s="109"/>
      <c r="AY151" s="109"/>
      <c r="BA151" s="109"/>
      <c r="BC151" s="109"/>
      <c r="BE151" s="109"/>
      <c r="BG151" s="109"/>
      <c r="BI151" s="109"/>
      <c r="BK151" s="109"/>
      <c r="BM151" s="109"/>
      <c r="BO151" s="109"/>
      <c r="BQ151" s="109"/>
      <c r="BS151" s="109"/>
      <c r="BU151" s="109"/>
      <c r="BW151" s="109"/>
      <c r="BY151" s="109"/>
      <c r="CA151" s="109"/>
      <c r="CC151" s="109"/>
      <c r="CE151" s="109"/>
      <c r="CG151" s="109"/>
      <c r="CI151" s="109"/>
      <c r="CK151" s="109"/>
      <c r="CM151" s="109"/>
      <c r="CO151" s="109"/>
      <c r="CQ151" s="109"/>
      <c r="CS151" s="109"/>
      <c r="CU151" s="109"/>
      <c r="CW151" s="109"/>
      <c r="CY151" s="109"/>
      <c r="DA151" s="109"/>
      <c r="DC151" s="109"/>
      <c r="DE151" s="109"/>
      <c r="DG151" s="109"/>
      <c r="DI151" s="109"/>
    </row>
    <row r="152" spans="1:113" s="2" customFormat="1" ht="12.75">
      <c r="B152" s="109"/>
      <c r="C152" s="18"/>
      <c r="D152" s="18"/>
      <c r="E152" s="18"/>
      <c r="F152" s="19"/>
      <c r="G152" s="18"/>
      <c r="H152" s="18"/>
      <c r="I152" s="18"/>
      <c r="J152" s="18"/>
      <c r="K152" s="18"/>
      <c r="L152" s="18"/>
      <c r="M152" s="18"/>
      <c r="N152" s="18"/>
      <c r="O152" s="181"/>
      <c r="P152" s="18"/>
      <c r="Q152" s="24"/>
      <c r="R152" s="184"/>
      <c r="S152" s="184"/>
      <c r="T152" s="184"/>
      <c r="U152" s="184"/>
      <c r="V152" s="184"/>
      <c r="W152" s="184"/>
      <c r="X152" s="184"/>
      <c r="Y152" s="184"/>
      <c r="Z152" s="184"/>
      <c r="AA152" s="184"/>
      <c r="AB152" s="184"/>
      <c r="AC152" s="184"/>
      <c r="AD152" s="184"/>
      <c r="AE152" s="184"/>
      <c r="AF152" s="184"/>
      <c r="AG152" s="184"/>
      <c r="AH152" s="18"/>
      <c r="AI152" s="18"/>
      <c r="AJ152" s="170"/>
    </row>
    <row r="153" spans="1:113" s="2" customFormat="1" ht="12.75">
      <c r="B153" s="109"/>
      <c r="C153" s="18"/>
      <c r="D153" s="18"/>
      <c r="E153" s="18"/>
      <c r="F153" s="19"/>
      <c r="G153" s="18"/>
      <c r="H153" s="18"/>
      <c r="I153" s="18"/>
      <c r="J153" s="18"/>
      <c r="K153" s="18"/>
      <c r="L153" s="18"/>
      <c r="M153" s="18"/>
      <c r="N153" s="18"/>
      <c r="O153" s="181"/>
      <c r="P153" s="18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  <c r="AA153" s="184"/>
      <c r="AB153" s="184"/>
      <c r="AC153" s="184"/>
      <c r="AD153" s="184"/>
      <c r="AE153" s="184"/>
      <c r="AF153" s="184"/>
      <c r="AG153" s="184"/>
      <c r="AH153" s="18"/>
      <c r="AI153" s="18"/>
      <c r="AJ153" s="170"/>
    </row>
    <row r="154" spans="1:113" s="2" customFormat="1" ht="12.75">
      <c r="B154" s="109"/>
      <c r="C154" s="18"/>
      <c r="D154" s="18"/>
      <c r="E154" s="18"/>
      <c r="F154" s="19"/>
      <c r="G154" s="18"/>
      <c r="H154" s="18"/>
      <c r="I154" s="18"/>
      <c r="J154" s="18"/>
      <c r="K154" s="18"/>
      <c r="L154" s="18"/>
      <c r="M154" s="18"/>
      <c r="N154" s="18"/>
      <c r="O154" s="181"/>
      <c r="P154" s="18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  <c r="AA154" s="184"/>
      <c r="AB154" s="184"/>
      <c r="AC154" s="184"/>
      <c r="AD154" s="184"/>
      <c r="AE154" s="184"/>
      <c r="AF154" s="184"/>
      <c r="AG154" s="184"/>
      <c r="AH154" s="18"/>
      <c r="AI154" s="18"/>
      <c r="AJ154" s="170"/>
    </row>
    <row r="155" spans="1:113" s="2" customFormat="1" ht="12.75">
      <c r="B155" s="109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1"/>
      <c r="P155" s="18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  <c r="AA155" s="184"/>
      <c r="AB155" s="184"/>
      <c r="AC155" s="184"/>
      <c r="AD155" s="184"/>
      <c r="AE155" s="184"/>
      <c r="AF155" s="184"/>
      <c r="AG155" s="184"/>
      <c r="AH155" s="18"/>
      <c r="AI155" s="18"/>
      <c r="AJ155" s="170"/>
    </row>
    <row r="156" spans="1:113" s="2" customFormat="1" ht="12.75">
      <c r="B156" s="109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1"/>
      <c r="P156" s="18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  <c r="AA156" s="184"/>
      <c r="AB156" s="184"/>
      <c r="AC156" s="184"/>
      <c r="AD156" s="184"/>
      <c r="AE156" s="184"/>
      <c r="AF156" s="184"/>
      <c r="AG156" s="184"/>
      <c r="AH156" s="18"/>
      <c r="AI156" s="18"/>
      <c r="AJ156" s="170"/>
    </row>
    <row r="157" spans="1:113" s="2" customFormat="1" ht="12.75">
      <c r="B157" s="109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1"/>
      <c r="P157" s="18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  <c r="AA157" s="184"/>
      <c r="AB157" s="184"/>
      <c r="AC157" s="184"/>
      <c r="AD157" s="184"/>
      <c r="AE157" s="184"/>
      <c r="AF157" s="184"/>
      <c r="AG157" s="184"/>
      <c r="AH157" s="18"/>
      <c r="AI157" s="18"/>
      <c r="AJ157" s="170"/>
    </row>
    <row r="158" spans="1:113" s="2" customFormat="1" ht="12.75">
      <c r="B158" s="109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1"/>
      <c r="P158" s="18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  <c r="AA158" s="184"/>
      <c r="AB158" s="184"/>
      <c r="AC158" s="184"/>
      <c r="AD158" s="184"/>
      <c r="AE158" s="184"/>
      <c r="AF158" s="184"/>
      <c r="AG158" s="184"/>
      <c r="AH158" s="18"/>
      <c r="AI158" s="18"/>
      <c r="AJ158" s="170"/>
    </row>
    <row r="159" spans="1:113" s="2" customFormat="1" ht="12.75">
      <c r="B159" s="109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1"/>
      <c r="P159" s="18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  <c r="AA159" s="184"/>
      <c r="AB159" s="184"/>
      <c r="AC159" s="184"/>
      <c r="AD159" s="184"/>
      <c r="AE159" s="184"/>
      <c r="AF159" s="184"/>
      <c r="AG159" s="184"/>
      <c r="AH159" s="18"/>
      <c r="AI159" s="18"/>
      <c r="AJ159" s="170"/>
    </row>
    <row r="160" spans="1:113" s="2" customFormat="1" ht="12.75">
      <c r="B160" s="109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1"/>
      <c r="P160" s="18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  <c r="AA160" s="184"/>
      <c r="AB160" s="184"/>
      <c r="AC160" s="184"/>
      <c r="AD160" s="184"/>
      <c r="AE160" s="184"/>
      <c r="AF160" s="184"/>
      <c r="AG160" s="184"/>
      <c r="AH160" s="18"/>
      <c r="AI160" s="18"/>
      <c r="AJ160" s="170"/>
    </row>
    <row r="161" spans="2:36" s="2" customFormat="1" ht="12.75">
      <c r="B161" s="109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1"/>
      <c r="P161" s="18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  <c r="AA161" s="184"/>
      <c r="AB161" s="184"/>
      <c r="AC161" s="184"/>
      <c r="AD161" s="184"/>
      <c r="AE161" s="184"/>
      <c r="AF161" s="184"/>
      <c r="AG161" s="184"/>
      <c r="AH161" s="18"/>
      <c r="AI161" s="18"/>
      <c r="AJ161" s="170"/>
    </row>
    <row r="162" spans="2:36" s="2" customFormat="1" ht="12.75">
      <c r="B162" s="109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1"/>
      <c r="P162" s="18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  <c r="AA162" s="184"/>
      <c r="AB162" s="184"/>
      <c r="AC162" s="184"/>
      <c r="AD162" s="184"/>
      <c r="AE162" s="184"/>
      <c r="AF162" s="184"/>
      <c r="AG162" s="184"/>
      <c r="AH162" s="18"/>
      <c r="AI162" s="18"/>
      <c r="AJ162" s="170"/>
    </row>
    <row r="163" spans="2:36" s="2" customFormat="1" ht="12.75">
      <c r="B163" s="109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1"/>
      <c r="P163" s="18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  <c r="AA163" s="184"/>
      <c r="AB163" s="184"/>
      <c r="AC163" s="184"/>
      <c r="AD163" s="184"/>
      <c r="AE163" s="184"/>
      <c r="AF163" s="184"/>
      <c r="AG163" s="184"/>
      <c r="AH163" s="18"/>
      <c r="AI163" s="18"/>
      <c r="AJ163" s="170"/>
    </row>
    <row r="164" spans="2:36" s="2" customFormat="1" ht="12.75">
      <c r="B164" s="109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1"/>
      <c r="P164" s="18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  <c r="AA164" s="184"/>
      <c r="AB164" s="184"/>
      <c r="AC164" s="184"/>
      <c r="AD164" s="184"/>
      <c r="AE164" s="184"/>
      <c r="AF164" s="184"/>
      <c r="AG164" s="184"/>
      <c r="AH164" s="18"/>
      <c r="AI164" s="18"/>
      <c r="AJ164" s="170"/>
    </row>
    <row r="165" spans="2:36" s="2" customFormat="1" ht="12.75">
      <c r="B165" s="109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1"/>
      <c r="P165" s="18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  <c r="AA165" s="184"/>
      <c r="AB165" s="184"/>
      <c r="AC165" s="184"/>
      <c r="AD165" s="184"/>
      <c r="AE165" s="184"/>
      <c r="AF165" s="184"/>
      <c r="AG165" s="184"/>
      <c r="AH165" s="18"/>
      <c r="AI165" s="18"/>
      <c r="AJ165" s="170"/>
    </row>
    <row r="166" spans="2:36" s="2" customFormat="1" ht="12.75">
      <c r="B166" s="109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1"/>
      <c r="P166" s="18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  <c r="AA166" s="184"/>
      <c r="AB166" s="184"/>
      <c r="AC166" s="184"/>
      <c r="AD166" s="184"/>
      <c r="AE166" s="184"/>
      <c r="AF166" s="184"/>
      <c r="AG166" s="184"/>
      <c r="AH166" s="18"/>
      <c r="AI166" s="18"/>
      <c r="AJ166" s="170"/>
    </row>
    <row r="167" spans="2:36" s="2" customFormat="1" ht="12.75">
      <c r="B167" s="109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1"/>
      <c r="P167" s="18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  <c r="AA167" s="184"/>
      <c r="AB167" s="184"/>
      <c r="AC167" s="184"/>
      <c r="AD167" s="184"/>
      <c r="AE167" s="184"/>
      <c r="AF167" s="184"/>
      <c r="AG167" s="184"/>
      <c r="AH167" s="18"/>
      <c r="AI167" s="18"/>
      <c r="AJ167" s="170"/>
    </row>
    <row r="168" spans="2:36" s="2" customFormat="1" ht="12.75">
      <c r="B168" s="109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1"/>
      <c r="P168" s="18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  <c r="AA168" s="184"/>
      <c r="AB168" s="184"/>
      <c r="AC168" s="184"/>
      <c r="AD168" s="184"/>
      <c r="AE168" s="184"/>
      <c r="AF168" s="184"/>
      <c r="AG168" s="184"/>
      <c r="AH168" s="18"/>
      <c r="AI168" s="18"/>
      <c r="AJ168" s="170"/>
    </row>
    <row r="169" spans="2:36" s="2" customFormat="1" ht="12.75">
      <c r="B169" s="109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1"/>
      <c r="P169" s="18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  <c r="AA169" s="184"/>
      <c r="AB169" s="184"/>
      <c r="AC169" s="184"/>
      <c r="AD169" s="184"/>
      <c r="AE169" s="184"/>
      <c r="AF169" s="184"/>
      <c r="AG169" s="184"/>
      <c r="AH169" s="18"/>
      <c r="AI169" s="18"/>
      <c r="AJ169" s="170"/>
    </row>
    <row r="170" spans="2:36" s="2" customFormat="1" ht="12.75">
      <c r="B170" s="109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1"/>
      <c r="P170" s="18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  <c r="AA170" s="184"/>
      <c r="AB170" s="184"/>
      <c r="AC170" s="184"/>
      <c r="AD170" s="184"/>
      <c r="AE170" s="184"/>
      <c r="AF170" s="184"/>
      <c r="AG170" s="184"/>
      <c r="AH170" s="18"/>
      <c r="AI170" s="18"/>
      <c r="AJ170" s="170"/>
    </row>
    <row r="171" spans="2:36" s="2" customFormat="1" ht="12.75">
      <c r="B171" s="109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1"/>
      <c r="P171" s="18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  <c r="AA171" s="184"/>
      <c r="AB171" s="184"/>
      <c r="AC171" s="184"/>
      <c r="AD171" s="184"/>
      <c r="AE171" s="184"/>
      <c r="AF171" s="184"/>
      <c r="AG171" s="184"/>
      <c r="AH171" s="18"/>
      <c r="AI171" s="18"/>
      <c r="AJ171" s="170"/>
    </row>
    <row r="172" spans="2:36" s="2" customFormat="1" ht="12.75">
      <c r="B172" s="109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1"/>
      <c r="P172" s="18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4"/>
      <c r="AC172" s="184"/>
      <c r="AD172" s="184"/>
      <c r="AE172" s="184"/>
      <c r="AF172" s="184"/>
      <c r="AG172" s="184"/>
      <c r="AH172" s="18"/>
      <c r="AI172" s="18"/>
      <c r="AJ172" s="170"/>
    </row>
    <row r="173" spans="2:36" s="2" customFormat="1" ht="12.75">
      <c r="B173" s="109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1"/>
      <c r="P173" s="18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  <c r="AA173" s="184"/>
      <c r="AB173" s="184"/>
      <c r="AC173" s="184"/>
      <c r="AD173" s="184"/>
      <c r="AE173" s="184"/>
      <c r="AF173" s="184"/>
      <c r="AG173" s="184"/>
      <c r="AH173" s="18"/>
      <c r="AI173" s="18"/>
      <c r="AJ173" s="170"/>
    </row>
    <row r="174" spans="2:36" s="2" customFormat="1" ht="12.75">
      <c r="B174" s="109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1"/>
      <c r="P174" s="18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  <c r="AA174" s="184"/>
      <c r="AB174" s="184"/>
      <c r="AC174" s="184"/>
      <c r="AD174" s="184"/>
      <c r="AE174" s="184"/>
      <c r="AF174" s="184"/>
      <c r="AG174" s="184"/>
      <c r="AH174" s="18"/>
      <c r="AI174" s="18"/>
      <c r="AJ174" s="170"/>
    </row>
    <row r="175" spans="2:36" s="2" customFormat="1" ht="12.75">
      <c r="B175" s="109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1"/>
      <c r="P175" s="18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  <c r="AA175" s="184"/>
      <c r="AB175" s="184"/>
      <c r="AC175" s="184"/>
      <c r="AD175" s="184"/>
      <c r="AE175" s="184"/>
      <c r="AF175" s="184"/>
      <c r="AG175" s="184"/>
      <c r="AH175" s="18"/>
      <c r="AI175" s="18"/>
      <c r="AJ175" s="170"/>
    </row>
    <row r="176" spans="2:36" s="2" customFormat="1" ht="12.75">
      <c r="B176" s="109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1"/>
      <c r="P176" s="18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  <c r="AA176" s="184"/>
      <c r="AB176" s="184"/>
      <c r="AC176" s="184"/>
      <c r="AD176" s="184"/>
      <c r="AE176" s="184"/>
      <c r="AF176" s="184"/>
      <c r="AG176" s="184"/>
      <c r="AH176" s="18"/>
      <c r="AI176" s="18"/>
      <c r="AJ176" s="170"/>
    </row>
    <row r="177" spans="2:36" s="2" customFormat="1" ht="12.75">
      <c r="B177" s="109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1"/>
      <c r="P177" s="18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  <c r="AA177" s="184"/>
      <c r="AB177" s="184"/>
      <c r="AC177" s="184"/>
      <c r="AD177" s="184"/>
      <c r="AE177" s="184"/>
      <c r="AF177" s="184"/>
      <c r="AG177" s="184"/>
      <c r="AH177" s="18"/>
      <c r="AI177" s="18"/>
      <c r="AJ177" s="170"/>
    </row>
    <row r="178" spans="2:36" s="2" customFormat="1" ht="12.75">
      <c r="B178" s="109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1"/>
      <c r="P178" s="18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  <c r="AA178" s="184"/>
      <c r="AB178" s="184"/>
      <c r="AC178" s="184"/>
      <c r="AD178" s="184"/>
      <c r="AE178" s="184"/>
      <c r="AF178" s="184"/>
      <c r="AG178" s="184"/>
      <c r="AH178" s="18"/>
      <c r="AI178" s="18"/>
      <c r="AJ178" s="170"/>
    </row>
    <row r="179" spans="2:36" s="2" customFormat="1" ht="12.75">
      <c r="B179" s="109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1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70"/>
    </row>
    <row r="180" spans="2:36" s="2" customFormat="1" ht="12.75">
      <c r="B180" s="109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1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70"/>
    </row>
    <row r="181" spans="2:36" s="2" customFormat="1" ht="12.75">
      <c r="B181" s="109"/>
      <c r="O181" s="21"/>
      <c r="AJ181" s="170"/>
    </row>
    <row r="182" spans="2:36" s="2" customFormat="1" ht="12.75">
      <c r="B182" s="109"/>
      <c r="O182" s="21"/>
      <c r="AJ182" s="170"/>
    </row>
    <row r="183" spans="2:36" s="2" customFormat="1" ht="12.75">
      <c r="B183" s="109"/>
      <c r="O183" s="21"/>
      <c r="AJ183" s="170"/>
    </row>
    <row r="184" spans="2:36" s="2" customFormat="1" ht="12.75">
      <c r="B184" s="109"/>
      <c r="O184" s="21"/>
      <c r="AJ184" s="170"/>
    </row>
    <row r="185" spans="2:36" s="2" customFormat="1" ht="12.75">
      <c r="B185" s="109"/>
      <c r="O185" s="21"/>
      <c r="AJ185" s="170"/>
    </row>
    <row r="186" spans="2:36" s="2" customFormat="1" ht="12.75">
      <c r="B186" s="109"/>
      <c r="O186" s="21"/>
      <c r="AJ186" s="170"/>
    </row>
    <row r="187" spans="2:36" s="2" customFormat="1" ht="12.75">
      <c r="B187" s="109"/>
      <c r="O187" s="21"/>
      <c r="AJ187" s="170"/>
    </row>
    <row r="188" spans="2:36" s="2" customFormat="1" ht="12.75">
      <c r="B188" s="109"/>
      <c r="O188" s="21"/>
      <c r="AJ188" s="170"/>
    </row>
    <row r="189" spans="2:36" s="2" customFormat="1" ht="12.75">
      <c r="B189" s="109"/>
      <c r="O189" s="21"/>
      <c r="AJ189" s="170"/>
    </row>
    <row r="190" spans="2:36" s="2" customFormat="1" ht="12.75">
      <c r="B190" s="109"/>
      <c r="O190" s="21"/>
      <c r="AJ190" s="170"/>
    </row>
    <row r="191" spans="2:36" s="2" customFormat="1" ht="12.75">
      <c r="B191" s="109"/>
      <c r="O191" s="21"/>
      <c r="AJ191" s="170"/>
    </row>
    <row r="192" spans="2:36" s="2" customFormat="1" ht="12.75">
      <c r="B192" s="109"/>
      <c r="O192" s="21"/>
      <c r="AJ192" s="170"/>
    </row>
    <row r="193" spans="2:36" s="2" customFormat="1" ht="12.75">
      <c r="B193" s="109"/>
      <c r="O193" s="21"/>
      <c r="AJ193" s="170"/>
    </row>
    <row r="194" spans="2:36" s="2" customFormat="1" ht="12.75">
      <c r="B194" s="109"/>
      <c r="O194" s="21"/>
      <c r="AJ194" s="170"/>
    </row>
    <row r="195" spans="2:36" s="2" customFormat="1" ht="12.75">
      <c r="B195" s="109"/>
      <c r="O195" s="21"/>
      <c r="AJ195" s="170"/>
    </row>
    <row r="196" spans="2:36" s="2" customFormat="1" ht="12.75">
      <c r="B196" s="109"/>
      <c r="O196" s="21"/>
      <c r="AJ196" s="170"/>
    </row>
    <row r="197" spans="2:36" s="2" customFormat="1" ht="12.75">
      <c r="B197" s="109"/>
      <c r="O197" s="21"/>
      <c r="AJ197" s="170"/>
    </row>
    <row r="198" spans="2:36" s="2" customFormat="1" ht="12.75">
      <c r="B198" s="109"/>
      <c r="O198" s="21"/>
      <c r="AJ198" s="170"/>
    </row>
    <row r="199" spans="2:36" s="2" customFormat="1" ht="12.75">
      <c r="B199" s="109"/>
      <c r="O199" s="21"/>
      <c r="AJ199" s="170"/>
    </row>
    <row r="200" spans="2:36" s="2" customFormat="1" ht="12.75">
      <c r="B200" s="109"/>
      <c r="O200" s="21"/>
      <c r="AJ200" s="170"/>
    </row>
    <row r="201" spans="2:36" s="2" customFormat="1" ht="12.75">
      <c r="B201" s="109"/>
      <c r="O201" s="21"/>
      <c r="AJ201" s="170"/>
    </row>
    <row r="202" spans="2:36" s="2" customFormat="1" ht="12.75">
      <c r="B202" s="109"/>
      <c r="O202" s="21"/>
      <c r="AJ202" s="170"/>
    </row>
    <row r="203" spans="2:36" s="2" customFormat="1" ht="12.75">
      <c r="B203" s="109"/>
      <c r="O203" s="21"/>
      <c r="AJ203" s="170"/>
    </row>
    <row r="204" spans="2:36" s="2" customFormat="1" ht="12.75">
      <c r="B204" s="109"/>
      <c r="O204" s="21"/>
      <c r="AJ204" s="170"/>
    </row>
    <row r="205" spans="2:36" s="2" customFormat="1" ht="12.75">
      <c r="B205" s="109"/>
      <c r="O205" s="21"/>
      <c r="AJ205" s="170"/>
    </row>
    <row r="206" spans="2:36" s="2" customFormat="1" ht="12.75">
      <c r="B206" s="109"/>
      <c r="O206" s="21"/>
      <c r="AJ206" s="170"/>
    </row>
    <row r="207" spans="2:36" s="2" customFormat="1" ht="12.75">
      <c r="B207" s="109"/>
      <c r="O207" s="21"/>
      <c r="AJ207" s="170"/>
    </row>
    <row r="208" spans="2:36" s="2" customFormat="1" ht="12.75">
      <c r="B208" s="109"/>
      <c r="O208" s="21"/>
      <c r="AJ208" s="170"/>
    </row>
    <row r="209" spans="2:36" s="2" customFormat="1" ht="12.75">
      <c r="B209" s="109"/>
      <c r="O209" s="21"/>
      <c r="AJ209" s="170"/>
    </row>
    <row r="210" spans="2:36" s="2" customFormat="1" ht="12.75">
      <c r="B210" s="109"/>
      <c r="O210" s="21"/>
      <c r="AJ210" s="170"/>
    </row>
    <row r="211" spans="2:36" s="2" customFormat="1" ht="12.75">
      <c r="B211" s="109"/>
      <c r="O211" s="21"/>
      <c r="AJ211" s="170"/>
    </row>
    <row r="212" spans="2:36" s="2" customFormat="1" ht="12.75">
      <c r="B212" s="109"/>
      <c r="O212" s="21"/>
      <c r="AJ212" s="170"/>
    </row>
    <row r="213" spans="2:36" s="2" customFormat="1" ht="12.75">
      <c r="B213" s="109"/>
      <c r="O213" s="21"/>
      <c r="AJ213" s="170"/>
    </row>
    <row r="214" spans="2:36" s="2" customFormat="1" ht="12.75">
      <c r="B214" s="109"/>
      <c r="O214" s="21"/>
      <c r="AJ214" s="170"/>
    </row>
    <row r="215" spans="2:36" s="2" customFormat="1" ht="12.75">
      <c r="B215" s="109"/>
      <c r="O215" s="21"/>
      <c r="AJ215" s="170"/>
    </row>
    <row r="216" spans="2:36" s="2" customFormat="1" ht="12.75">
      <c r="B216" s="109"/>
      <c r="O216" s="21"/>
      <c r="AJ216" s="170"/>
    </row>
    <row r="217" spans="2:36" s="2" customFormat="1" ht="12.75">
      <c r="B217" s="109"/>
      <c r="O217" s="21"/>
      <c r="AJ217" s="170"/>
    </row>
    <row r="218" spans="2:36" s="2" customFormat="1" ht="12.75">
      <c r="B218" s="109"/>
      <c r="O218" s="21"/>
      <c r="AJ218" s="170"/>
    </row>
    <row r="219" spans="2:36" s="2" customFormat="1" ht="12.75">
      <c r="B219" s="109"/>
      <c r="O219" s="21"/>
      <c r="AJ219" s="170"/>
    </row>
    <row r="220" spans="2:36" s="2" customFormat="1" ht="12.75">
      <c r="B220" s="109"/>
      <c r="O220" s="21"/>
      <c r="AJ220" s="170"/>
    </row>
    <row r="221" spans="2:36" s="2" customFormat="1" ht="12.75">
      <c r="B221" s="109"/>
      <c r="O221" s="21"/>
      <c r="AJ221" s="170"/>
    </row>
    <row r="222" spans="2:36" s="2" customFormat="1" ht="12.75">
      <c r="B222" s="109"/>
      <c r="O222" s="21"/>
      <c r="AJ222" s="170"/>
    </row>
    <row r="223" spans="2:36" s="2" customFormat="1" ht="12.75">
      <c r="B223" s="109"/>
      <c r="O223" s="21"/>
      <c r="AJ223" s="170"/>
    </row>
    <row r="224" spans="2:36" s="2" customFormat="1" ht="12.75">
      <c r="B224" s="109"/>
      <c r="O224" s="21"/>
      <c r="AJ224" s="170"/>
    </row>
    <row r="225" spans="2:36" s="2" customFormat="1" ht="12.75">
      <c r="B225" s="109"/>
      <c r="O225" s="21"/>
      <c r="AJ225" s="170"/>
    </row>
    <row r="226" spans="2:36" s="2" customFormat="1" ht="12.75">
      <c r="B226" s="109"/>
      <c r="O226" s="21"/>
      <c r="AJ226" s="170"/>
    </row>
    <row r="227" spans="2:36" s="2" customFormat="1" ht="12.75">
      <c r="B227" s="109"/>
      <c r="O227" s="21"/>
      <c r="AJ227" s="170"/>
    </row>
    <row r="228" spans="2:36" s="2" customFormat="1" ht="12.75">
      <c r="B228" s="109"/>
      <c r="O228" s="21"/>
      <c r="AJ228" s="170"/>
    </row>
    <row r="229" spans="2:36" s="2" customFormat="1" ht="12.75">
      <c r="B229" s="109"/>
      <c r="O229" s="21"/>
      <c r="AJ229" s="170"/>
    </row>
    <row r="230" spans="2:36" s="2" customFormat="1" ht="12.75">
      <c r="B230" s="109"/>
      <c r="O230" s="21"/>
      <c r="AJ230" s="170"/>
    </row>
    <row r="231" spans="2:36" s="2" customFormat="1" ht="12.75">
      <c r="B231" s="109"/>
      <c r="O231" s="21"/>
      <c r="AJ231" s="170"/>
    </row>
    <row r="232" spans="2:36" s="2" customFormat="1" ht="12.75">
      <c r="B232" s="109"/>
      <c r="O232" s="21"/>
      <c r="AJ232" s="170"/>
    </row>
    <row r="233" spans="2:36" s="2" customFormat="1" ht="12.75">
      <c r="B233" s="109"/>
      <c r="O233" s="21"/>
      <c r="AJ233" s="170"/>
    </row>
    <row r="234" spans="2:36" s="2" customFormat="1" ht="12.75">
      <c r="B234" s="109"/>
      <c r="O234" s="21"/>
      <c r="AJ234" s="170"/>
    </row>
    <row r="235" spans="2:36" s="2" customFormat="1" ht="12.75">
      <c r="B235" s="109"/>
      <c r="O235" s="21"/>
      <c r="AJ235" s="170"/>
    </row>
    <row r="236" spans="2:36" s="2" customFormat="1" ht="12.75">
      <c r="B236" s="109"/>
      <c r="O236" s="21"/>
      <c r="AJ236" s="170"/>
    </row>
    <row r="237" spans="2:36" s="2" customFormat="1" ht="12.75">
      <c r="B237" s="109"/>
      <c r="O237" s="21"/>
      <c r="AJ237" s="170"/>
    </row>
    <row r="238" spans="2:36" s="2" customFormat="1" ht="12.75">
      <c r="B238" s="109"/>
      <c r="O238" s="21"/>
      <c r="AJ238" s="170"/>
    </row>
    <row r="239" spans="2:36" s="2" customFormat="1" ht="12.75">
      <c r="B239" s="109"/>
      <c r="O239" s="21"/>
      <c r="AJ239" s="170"/>
    </row>
    <row r="240" spans="2:36" s="2" customFormat="1" ht="12.75">
      <c r="B240" s="109"/>
      <c r="O240" s="21"/>
      <c r="AJ240" s="170"/>
    </row>
    <row r="241" spans="2:36" s="2" customFormat="1" ht="12.75">
      <c r="B241" s="109"/>
      <c r="O241" s="21"/>
      <c r="AJ241" s="170"/>
    </row>
    <row r="242" spans="2:36" s="2" customFormat="1" ht="12.75">
      <c r="B242" s="109"/>
      <c r="O242" s="21"/>
      <c r="AJ242" s="170"/>
    </row>
    <row r="243" spans="2:36" s="2" customFormat="1" ht="12.75">
      <c r="B243" s="109"/>
      <c r="O243" s="21"/>
      <c r="AJ243" s="170"/>
    </row>
    <row r="244" spans="2:36" s="2" customFormat="1" ht="12.75">
      <c r="B244" s="109"/>
      <c r="O244" s="21"/>
      <c r="AJ244" s="170"/>
    </row>
    <row r="245" spans="2:36" s="2" customFormat="1" ht="12.75">
      <c r="B245" s="109"/>
      <c r="O245" s="21"/>
      <c r="AJ245" s="170"/>
    </row>
    <row r="246" spans="2:36" s="2" customFormat="1" ht="12.75">
      <c r="B246" s="109"/>
      <c r="O246" s="21"/>
      <c r="AJ246" s="170"/>
    </row>
    <row r="247" spans="2:36" s="2" customFormat="1" ht="12.75">
      <c r="B247" s="109"/>
      <c r="O247" s="21"/>
      <c r="AJ247" s="170"/>
    </row>
    <row r="248" spans="2:36" s="2" customFormat="1" ht="12.75">
      <c r="B248" s="109"/>
      <c r="O248" s="21"/>
      <c r="AJ248" s="170"/>
    </row>
    <row r="249" spans="2:36" s="2" customFormat="1" ht="12.75">
      <c r="B249" s="109"/>
      <c r="O249" s="21"/>
      <c r="AJ249" s="170"/>
    </row>
    <row r="250" spans="2:36" s="2" customFormat="1" ht="12.75">
      <c r="B250" s="109"/>
      <c r="O250" s="21"/>
      <c r="AJ250" s="170"/>
    </row>
    <row r="251" spans="2:36" s="2" customFormat="1" ht="12.75">
      <c r="B251" s="109"/>
      <c r="O251" s="21"/>
      <c r="AJ251" s="170"/>
    </row>
    <row r="252" spans="2:36" s="2" customFormat="1" ht="12.75">
      <c r="B252" s="109"/>
      <c r="O252" s="21"/>
      <c r="AJ252" s="170"/>
    </row>
    <row r="253" spans="2:36" s="2" customFormat="1" ht="12.75">
      <c r="B253" s="109"/>
      <c r="O253" s="21"/>
      <c r="AJ253" s="170"/>
    </row>
    <row r="254" spans="2:36" s="2" customFormat="1" ht="12.75">
      <c r="B254" s="109"/>
      <c r="O254" s="21"/>
      <c r="AJ254" s="170"/>
    </row>
    <row r="255" spans="2:36" s="2" customFormat="1" ht="12.75">
      <c r="B255" s="109"/>
      <c r="O255" s="21"/>
      <c r="AJ255" s="170"/>
    </row>
    <row r="256" spans="2:36" s="2" customFormat="1" ht="12.75">
      <c r="B256" s="109"/>
      <c r="O256" s="21"/>
      <c r="AJ256" s="170"/>
    </row>
    <row r="257" spans="2:36" s="2" customFormat="1" ht="12.75">
      <c r="B257" s="109"/>
      <c r="O257" s="21"/>
      <c r="AJ257" s="170"/>
    </row>
    <row r="258" spans="2:36" s="2" customFormat="1" ht="12.75">
      <c r="B258" s="109"/>
      <c r="O258" s="21"/>
      <c r="AJ258" s="170"/>
    </row>
    <row r="259" spans="2:36" s="2" customFormat="1" ht="12.75">
      <c r="B259" s="109"/>
      <c r="O259" s="21"/>
      <c r="AJ259" s="170"/>
    </row>
    <row r="260" spans="2:36" s="2" customFormat="1" ht="12.75">
      <c r="B260" s="109"/>
      <c r="O260" s="21"/>
      <c r="AJ260" s="170"/>
    </row>
    <row r="261" spans="2:36" s="2" customFormat="1" ht="12.75">
      <c r="B261" s="109"/>
      <c r="O261" s="21"/>
      <c r="AJ261" s="170"/>
    </row>
    <row r="262" spans="2:36" s="2" customFormat="1" ht="12.75">
      <c r="B262" s="109"/>
      <c r="O262" s="21"/>
      <c r="AJ262" s="170"/>
    </row>
    <row r="263" spans="2:36" s="2" customFormat="1" ht="12.75">
      <c r="B263" s="109"/>
      <c r="O263" s="21"/>
      <c r="AJ263" s="170"/>
    </row>
    <row r="264" spans="2:36" s="2" customFormat="1" ht="12.75">
      <c r="B264" s="109"/>
      <c r="O264" s="21"/>
      <c r="AJ264" s="170"/>
    </row>
    <row r="265" spans="2:36" s="2" customFormat="1" ht="12.75">
      <c r="B265" s="109"/>
      <c r="O265" s="21"/>
      <c r="AJ265" s="170"/>
    </row>
    <row r="266" spans="2:36" s="2" customFormat="1" ht="12.75">
      <c r="B266" s="109"/>
      <c r="O266" s="21"/>
      <c r="AJ266" s="170"/>
    </row>
    <row r="267" spans="2:36" s="2" customFormat="1" ht="12.75">
      <c r="B267" s="109"/>
      <c r="O267" s="21"/>
      <c r="AJ267" s="170"/>
    </row>
    <row r="268" spans="2:36" s="2" customFormat="1" ht="12.75">
      <c r="B268" s="109"/>
      <c r="O268" s="21"/>
      <c r="AJ268" s="170"/>
    </row>
    <row r="269" spans="2:36" s="2" customFormat="1" ht="12.75">
      <c r="B269" s="109"/>
      <c r="O269" s="21"/>
      <c r="AJ269" s="170"/>
    </row>
    <row r="270" spans="2:36" s="2" customFormat="1" ht="12.75">
      <c r="B270" s="109"/>
      <c r="O270" s="21"/>
      <c r="AJ270" s="170"/>
    </row>
    <row r="271" spans="2:36" s="2" customFormat="1" ht="12.75">
      <c r="B271" s="109"/>
      <c r="O271" s="21"/>
      <c r="AJ271" s="170"/>
    </row>
    <row r="272" spans="2:36" s="2" customFormat="1" ht="12.75">
      <c r="B272" s="109"/>
      <c r="O272" s="21"/>
      <c r="AJ272" s="170"/>
    </row>
    <row r="273" spans="2:36" s="2" customFormat="1" ht="12.75">
      <c r="B273" s="109"/>
      <c r="O273" s="21"/>
      <c r="AJ273" s="170"/>
    </row>
    <row r="274" spans="2:36" s="2" customFormat="1" ht="12.75">
      <c r="B274" s="109"/>
      <c r="O274" s="21"/>
      <c r="AJ274" s="170"/>
    </row>
    <row r="275" spans="2:36" s="2" customFormat="1" ht="12.75">
      <c r="B275" s="109"/>
      <c r="O275" s="21"/>
      <c r="AJ275" s="170"/>
    </row>
    <row r="276" spans="2:36" s="2" customFormat="1" ht="12.75">
      <c r="B276" s="109"/>
      <c r="O276" s="21"/>
      <c r="AJ276" s="170"/>
    </row>
    <row r="277" spans="2:36" s="2" customFormat="1" ht="12.75">
      <c r="B277" s="109"/>
      <c r="O277" s="21"/>
      <c r="AJ277" s="170"/>
    </row>
    <row r="278" spans="2:36" s="2" customFormat="1" ht="12.75">
      <c r="B278" s="109"/>
      <c r="O278" s="21"/>
      <c r="AJ278" s="170"/>
    </row>
    <row r="279" spans="2:36" s="2" customFormat="1" ht="12.75">
      <c r="B279" s="109"/>
      <c r="O279" s="21"/>
      <c r="AJ279" s="170"/>
    </row>
    <row r="280" spans="2:36" s="2" customFormat="1" ht="12.75">
      <c r="B280" s="109"/>
      <c r="O280" s="21"/>
      <c r="AJ280" s="170"/>
    </row>
    <row r="281" spans="2:36" s="2" customFormat="1" ht="12.75">
      <c r="B281" s="109"/>
      <c r="O281" s="21"/>
      <c r="AJ281" s="170"/>
    </row>
    <row r="282" spans="2:36" s="2" customFormat="1" ht="12.75">
      <c r="B282" s="109"/>
      <c r="O282" s="21"/>
      <c r="AJ282" s="170"/>
    </row>
    <row r="283" spans="2:36" s="2" customFormat="1" ht="12.75">
      <c r="B283" s="109"/>
      <c r="O283" s="21"/>
      <c r="AJ283" s="170"/>
    </row>
    <row r="284" spans="2:36" s="2" customFormat="1" ht="12.75">
      <c r="B284" s="109"/>
      <c r="O284" s="21"/>
      <c r="AJ284" s="170"/>
    </row>
    <row r="285" spans="2:36" s="2" customFormat="1" ht="12.75">
      <c r="B285" s="109"/>
      <c r="O285" s="21"/>
      <c r="AJ285" s="170"/>
    </row>
    <row r="286" spans="2:36" s="2" customFormat="1" ht="12.75">
      <c r="B286" s="109"/>
      <c r="O286" s="21"/>
      <c r="AJ286" s="170"/>
    </row>
    <row r="287" spans="2:36" s="2" customFormat="1" ht="12.75">
      <c r="B287" s="109"/>
      <c r="O287" s="21"/>
      <c r="AJ287" s="170"/>
    </row>
    <row r="288" spans="2:36" s="2" customFormat="1" ht="12.75">
      <c r="B288" s="109"/>
      <c r="O288" s="21"/>
      <c r="AJ288" s="170"/>
    </row>
    <row r="289" spans="2:36" s="2" customFormat="1" ht="12.75">
      <c r="B289" s="109"/>
      <c r="O289" s="21"/>
      <c r="AJ289" s="170"/>
    </row>
    <row r="290" spans="2:36" s="2" customFormat="1" ht="12.75">
      <c r="B290" s="109"/>
      <c r="O290" s="21"/>
      <c r="AJ290" s="170"/>
    </row>
    <row r="291" spans="2:36" s="2" customFormat="1" ht="12.75">
      <c r="B291" s="109"/>
      <c r="O291" s="21"/>
      <c r="AJ291" s="170"/>
    </row>
    <row r="292" spans="2:36" s="2" customFormat="1" ht="12.75">
      <c r="B292" s="109"/>
      <c r="O292" s="21"/>
      <c r="AJ292" s="170"/>
    </row>
    <row r="293" spans="2:36" s="2" customFormat="1" ht="12.75">
      <c r="B293" s="109"/>
      <c r="O293" s="21"/>
      <c r="AJ293" s="170"/>
    </row>
    <row r="294" spans="2:36" s="2" customFormat="1" ht="12.75">
      <c r="B294" s="109"/>
      <c r="O294" s="21"/>
      <c r="AJ294" s="170"/>
    </row>
    <row r="295" spans="2:36" s="2" customFormat="1" ht="12.75">
      <c r="B295" s="109"/>
      <c r="O295" s="21"/>
      <c r="AJ295" s="170"/>
    </row>
    <row r="296" spans="2:36" s="2" customFormat="1" ht="12.75">
      <c r="B296" s="109"/>
      <c r="O296" s="21"/>
      <c r="AJ296" s="170"/>
    </row>
    <row r="297" spans="2:36" s="2" customFormat="1" ht="12.75">
      <c r="B297" s="109"/>
      <c r="O297" s="21"/>
      <c r="AJ297" s="170"/>
    </row>
    <row r="298" spans="2:36" s="2" customFormat="1" ht="12.75">
      <c r="B298" s="109"/>
      <c r="O298" s="21"/>
      <c r="AJ298" s="170"/>
    </row>
    <row r="299" spans="2:36" s="2" customFormat="1" ht="12.75">
      <c r="B299" s="109"/>
      <c r="O299" s="21"/>
      <c r="AJ299" s="170"/>
    </row>
    <row r="300" spans="2:36" s="2" customFormat="1" ht="12.75">
      <c r="B300" s="109"/>
      <c r="O300" s="21"/>
      <c r="AJ300" s="170"/>
    </row>
    <row r="301" spans="2:36" s="2" customFormat="1" ht="12.75">
      <c r="B301" s="109"/>
      <c r="O301" s="21"/>
      <c r="AJ301" s="170"/>
    </row>
    <row r="302" spans="2:36" s="2" customFormat="1" ht="12.75">
      <c r="B302" s="109"/>
      <c r="O302" s="21"/>
      <c r="AJ302" s="170"/>
    </row>
    <row r="303" spans="2:36" s="2" customFormat="1" ht="12.75">
      <c r="B303" s="109"/>
      <c r="O303" s="21"/>
      <c r="AJ303" s="170"/>
    </row>
    <row r="304" spans="2:36" s="2" customFormat="1" ht="12.75">
      <c r="B304" s="109"/>
      <c r="O304" s="21"/>
      <c r="AJ304" s="170"/>
    </row>
    <row r="305" spans="2:36" s="2" customFormat="1" ht="12.75">
      <c r="B305" s="109"/>
      <c r="O305" s="21"/>
      <c r="AJ305" s="170"/>
    </row>
    <row r="306" spans="2:36" s="2" customFormat="1" ht="12.75">
      <c r="B306" s="109"/>
      <c r="O306" s="21"/>
      <c r="AJ306" s="170"/>
    </row>
    <row r="307" spans="2:36" s="2" customFormat="1" ht="12.75">
      <c r="B307" s="109"/>
      <c r="O307" s="21"/>
      <c r="AJ307" s="170"/>
    </row>
    <row r="308" spans="2:36" s="2" customFormat="1" ht="12.75">
      <c r="B308" s="109"/>
      <c r="O308" s="21"/>
      <c r="AJ308" s="170"/>
    </row>
    <row r="309" spans="2:36" s="2" customFormat="1" ht="12.75">
      <c r="B309" s="109"/>
      <c r="O309" s="21"/>
      <c r="AJ309" s="170"/>
    </row>
    <row r="310" spans="2:36" s="2" customFormat="1" ht="12.75">
      <c r="B310" s="109"/>
      <c r="O310" s="21"/>
      <c r="AJ310" s="170"/>
    </row>
    <row r="311" spans="2:36" s="2" customFormat="1" ht="12.75">
      <c r="B311" s="109"/>
      <c r="O311" s="21"/>
      <c r="AJ311" s="170"/>
    </row>
    <row r="312" spans="2:36" s="2" customFormat="1" ht="12.75">
      <c r="B312" s="109"/>
      <c r="O312" s="21"/>
      <c r="AJ312" s="170"/>
    </row>
    <row r="313" spans="2:36" s="2" customFormat="1" ht="12.75">
      <c r="B313" s="109"/>
      <c r="O313" s="21"/>
      <c r="AJ313" s="170"/>
    </row>
    <row r="314" spans="2:36" s="2" customFormat="1" ht="12.75">
      <c r="B314" s="109"/>
      <c r="O314" s="21"/>
      <c r="AJ314" s="170"/>
    </row>
    <row r="315" spans="2:36" s="2" customFormat="1" ht="12.75">
      <c r="B315" s="109"/>
      <c r="O315" s="21"/>
      <c r="AJ315" s="170"/>
    </row>
    <row r="316" spans="2:36" s="2" customFormat="1" ht="12.75">
      <c r="B316" s="109"/>
      <c r="O316" s="21"/>
      <c r="AJ316" s="170"/>
    </row>
    <row r="317" spans="2:36" s="2" customFormat="1" ht="12.75">
      <c r="B317" s="109"/>
      <c r="O317" s="21"/>
      <c r="AJ317" s="170"/>
    </row>
    <row r="318" spans="2:36" s="2" customFormat="1" ht="12.75">
      <c r="B318" s="109"/>
      <c r="O318" s="21"/>
      <c r="AJ318" s="170"/>
    </row>
    <row r="319" spans="2:36" s="2" customFormat="1" ht="12.75">
      <c r="B319" s="109"/>
      <c r="O319" s="21"/>
      <c r="AJ319" s="170"/>
    </row>
    <row r="320" spans="2:36" s="2" customFormat="1" ht="12.75">
      <c r="B320" s="109"/>
      <c r="O320" s="21"/>
      <c r="AJ320" s="170"/>
    </row>
    <row r="321" spans="2:36" s="2" customFormat="1" ht="12.75">
      <c r="B321" s="109"/>
      <c r="O321" s="21"/>
      <c r="AJ321" s="170"/>
    </row>
    <row r="322" spans="2:36" s="2" customFormat="1" ht="12.75">
      <c r="B322" s="109"/>
      <c r="O322" s="21"/>
      <c r="AJ322" s="170"/>
    </row>
    <row r="323" spans="2:36" s="2" customFormat="1" ht="12.75">
      <c r="B323" s="109"/>
      <c r="O323" s="21"/>
      <c r="AJ323" s="170"/>
    </row>
    <row r="324" spans="2:36" s="2" customFormat="1" ht="12.75">
      <c r="B324" s="109"/>
      <c r="O324" s="21"/>
      <c r="AJ324" s="170"/>
    </row>
    <row r="325" spans="2:36" s="2" customFormat="1" ht="12.75">
      <c r="B325" s="109"/>
      <c r="O325" s="21"/>
      <c r="AJ325" s="170"/>
    </row>
    <row r="326" spans="2:36" s="2" customFormat="1" ht="12.75">
      <c r="B326" s="109"/>
      <c r="O326" s="21"/>
      <c r="AJ326" s="170"/>
    </row>
    <row r="327" spans="2:36" s="2" customFormat="1" ht="12.75">
      <c r="B327" s="109"/>
      <c r="O327" s="21"/>
      <c r="AJ327" s="170"/>
    </row>
    <row r="328" spans="2:36" s="2" customFormat="1" ht="12.75">
      <c r="B328" s="109"/>
      <c r="O328" s="21"/>
      <c r="AJ328" s="170"/>
    </row>
    <row r="329" spans="2:36" s="2" customFormat="1" ht="12.75">
      <c r="B329" s="109"/>
      <c r="O329" s="21"/>
      <c r="AJ329" s="170"/>
    </row>
    <row r="330" spans="2:36" s="2" customFormat="1" ht="12.75">
      <c r="B330" s="109"/>
      <c r="O330" s="21"/>
      <c r="AJ330" s="170"/>
    </row>
    <row r="331" spans="2:36" s="2" customFormat="1" ht="12.75">
      <c r="B331" s="109"/>
      <c r="O331" s="21"/>
      <c r="AJ331" s="170"/>
    </row>
    <row r="332" spans="2:36" s="2" customFormat="1" ht="12.75">
      <c r="B332" s="109"/>
      <c r="O332" s="21"/>
      <c r="AJ332" s="170"/>
    </row>
    <row r="333" spans="2:36" s="2" customFormat="1" ht="12.75">
      <c r="B333" s="109"/>
      <c r="O333" s="21"/>
      <c r="AJ333" s="170"/>
    </row>
    <row r="334" spans="2:36" s="2" customFormat="1" ht="12.75">
      <c r="B334" s="109"/>
      <c r="O334" s="21"/>
      <c r="AJ334" s="170"/>
    </row>
    <row r="335" spans="2:36" s="2" customFormat="1" ht="12.75">
      <c r="B335" s="109"/>
      <c r="O335" s="21"/>
      <c r="AJ335" s="170"/>
    </row>
    <row r="336" spans="2:36" s="2" customFormat="1" ht="12.75">
      <c r="B336" s="109"/>
      <c r="O336" s="21"/>
      <c r="AJ336" s="170"/>
    </row>
    <row r="337" spans="2:36" s="2" customFormat="1" ht="12.75">
      <c r="B337" s="109"/>
      <c r="O337" s="21"/>
      <c r="AJ337" s="170"/>
    </row>
    <row r="338" spans="2:36" s="2" customFormat="1" ht="12.75">
      <c r="B338" s="109"/>
      <c r="O338" s="21"/>
      <c r="AJ338" s="170"/>
    </row>
    <row r="339" spans="2:36" s="2" customFormat="1" ht="12.75">
      <c r="B339" s="109"/>
      <c r="O339" s="21"/>
      <c r="AJ339" s="170"/>
    </row>
    <row r="340" spans="2:36" s="2" customFormat="1" ht="12.75">
      <c r="B340" s="109"/>
      <c r="O340" s="21"/>
      <c r="AJ340" s="170"/>
    </row>
    <row r="341" spans="2:36" s="2" customFormat="1" ht="12.75">
      <c r="B341" s="109"/>
      <c r="O341" s="21"/>
      <c r="AJ341" s="170"/>
    </row>
    <row r="342" spans="2:36" s="2" customFormat="1" ht="12.75">
      <c r="B342" s="109"/>
      <c r="O342" s="21"/>
      <c r="AJ342" s="170"/>
    </row>
    <row r="343" spans="2:36" s="2" customFormat="1" ht="12.75">
      <c r="B343" s="109"/>
      <c r="O343" s="21"/>
      <c r="AJ343" s="170"/>
    </row>
    <row r="344" spans="2:36" s="2" customFormat="1" ht="12.75">
      <c r="B344" s="109"/>
      <c r="O344" s="21"/>
      <c r="AJ344" s="170"/>
    </row>
    <row r="345" spans="2:36" s="2" customFormat="1" ht="12.75">
      <c r="B345" s="109"/>
      <c r="O345" s="21"/>
      <c r="AJ345" s="170"/>
    </row>
    <row r="346" spans="2:36" s="2" customFormat="1" ht="12.75">
      <c r="B346" s="109"/>
      <c r="O346" s="21"/>
      <c r="AJ346" s="170"/>
    </row>
    <row r="347" spans="2:36" s="2" customFormat="1" ht="12.75">
      <c r="B347" s="109"/>
      <c r="O347" s="21"/>
      <c r="AJ347" s="170"/>
    </row>
    <row r="348" spans="2:36" s="2" customFormat="1" ht="12.75">
      <c r="B348" s="109"/>
      <c r="O348" s="21"/>
      <c r="AJ348" s="170"/>
    </row>
    <row r="349" spans="2:36" s="2" customFormat="1" ht="12.75">
      <c r="B349" s="109"/>
      <c r="O349" s="21"/>
      <c r="AJ349" s="170"/>
    </row>
    <row r="350" spans="2:36" s="2" customFormat="1" ht="12.75">
      <c r="B350" s="109"/>
      <c r="O350" s="21"/>
      <c r="AJ350" s="170"/>
    </row>
    <row r="351" spans="2:36" s="2" customFormat="1" ht="12.75">
      <c r="B351" s="109"/>
      <c r="O351" s="21"/>
      <c r="AJ351" s="170"/>
    </row>
    <row r="352" spans="2:36" s="2" customFormat="1" ht="12.75">
      <c r="B352" s="109"/>
      <c r="O352" s="21"/>
      <c r="AJ352" s="170"/>
    </row>
    <row r="353" spans="2:36" s="2" customFormat="1" ht="12.75">
      <c r="B353" s="109"/>
      <c r="O353" s="21"/>
      <c r="AJ353" s="170"/>
    </row>
    <row r="354" spans="2:36" s="2" customFormat="1" ht="12.75">
      <c r="B354" s="109"/>
      <c r="O354" s="21"/>
      <c r="AJ354" s="170"/>
    </row>
    <row r="355" spans="2:36" s="2" customFormat="1" ht="12.75">
      <c r="B355" s="109"/>
      <c r="O355" s="21"/>
      <c r="AJ355" s="170"/>
    </row>
    <row r="356" spans="2:36" s="2" customFormat="1" ht="12.75">
      <c r="B356" s="109"/>
      <c r="O356" s="21"/>
      <c r="AJ356" s="170"/>
    </row>
    <row r="357" spans="2:36" s="2" customFormat="1" ht="12.75">
      <c r="B357" s="109"/>
      <c r="O357" s="21"/>
      <c r="AJ357" s="170"/>
    </row>
    <row r="358" spans="2:36" s="2" customFormat="1" ht="12.75">
      <c r="B358" s="109"/>
      <c r="O358" s="21"/>
      <c r="AJ358" s="170"/>
    </row>
    <row r="359" spans="2:36" s="2" customFormat="1" ht="12.75">
      <c r="B359" s="109"/>
      <c r="O359" s="21"/>
      <c r="AJ359" s="170"/>
    </row>
    <row r="360" spans="2:36" s="2" customFormat="1" ht="12.75">
      <c r="B360" s="109"/>
      <c r="O360" s="21"/>
      <c r="AJ360" s="170"/>
    </row>
    <row r="361" spans="2:36" s="2" customFormat="1" ht="12.75">
      <c r="B361" s="109"/>
      <c r="O361" s="21"/>
      <c r="AJ361" s="170"/>
    </row>
    <row r="362" spans="2:36" s="2" customFormat="1" ht="12.75">
      <c r="B362" s="109"/>
      <c r="O362" s="21"/>
      <c r="AJ362" s="170"/>
    </row>
    <row r="363" spans="2:36" s="2" customFormat="1" ht="12.75">
      <c r="B363" s="109"/>
      <c r="O363" s="21"/>
      <c r="AJ363" s="170"/>
    </row>
    <row r="364" spans="2:36" s="2" customFormat="1" ht="12.75">
      <c r="B364" s="109"/>
      <c r="O364" s="21"/>
      <c r="AJ364" s="170"/>
    </row>
    <row r="365" spans="2:36" s="2" customFormat="1" ht="12.75">
      <c r="B365" s="109"/>
      <c r="O365" s="21"/>
      <c r="AJ365" s="170"/>
    </row>
    <row r="366" spans="2:36" s="2" customFormat="1" ht="12.75">
      <c r="B366" s="109"/>
      <c r="O366" s="21"/>
      <c r="AJ366" s="170"/>
    </row>
    <row r="367" spans="2:36" s="2" customFormat="1" ht="12.75">
      <c r="B367" s="109"/>
      <c r="O367" s="21"/>
      <c r="AJ367" s="170"/>
    </row>
    <row r="368" spans="2:36" s="2" customFormat="1" ht="12.75">
      <c r="B368" s="109"/>
      <c r="O368" s="21"/>
      <c r="AJ368" s="170"/>
    </row>
    <row r="369" spans="2:36" s="2" customFormat="1" ht="12.75">
      <c r="B369" s="109"/>
      <c r="O369" s="21"/>
      <c r="AJ369" s="170"/>
    </row>
    <row r="370" spans="2:36" s="2" customFormat="1" ht="12.75">
      <c r="B370" s="109"/>
      <c r="O370" s="21"/>
      <c r="AJ370" s="170"/>
    </row>
    <row r="371" spans="2:36" s="2" customFormat="1" ht="12.75">
      <c r="B371" s="109"/>
      <c r="O371" s="21"/>
      <c r="AJ371" s="170"/>
    </row>
    <row r="372" spans="2:36" s="2" customFormat="1" ht="12.75">
      <c r="B372" s="109"/>
      <c r="O372" s="21"/>
      <c r="AJ372" s="170"/>
    </row>
    <row r="373" spans="2:36" s="2" customFormat="1" ht="12.75">
      <c r="B373" s="109"/>
      <c r="O373" s="21"/>
      <c r="AJ373" s="170"/>
    </row>
    <row r="374" spans="2:36" s="2" customFormat="1" ht="12.75">
      <c r="B374" s="109"/>
      <c r="O374" s="21"/>
      <c r="AJ374" s="170"/>
    </row>
    <row r="375" spans="2:36" s="2" customFormat="1" ht="12.75">
      <c r="B375" s="109"/>
      <c r="O375" s="21"/>
      <c r="AJ375" s="170"/>
    </row>
    <row r="376" spans="2:36" s="2" customFormat="1" ht="12.75">
      <c r="B376" s="109"/>
      <c r="O376" s="21"/>
      <c r="AJ376" s="170"/>
    </row>
    <row r="377" spans="2:36" s="2" customFormat="1" ht="12.75">
      <c r="B377" s="109"/>
      <c r="O377" s="21"/>
      <c r="AJ377" s="170"/>
    </row>
    <row r="378" spans="2:36" s="2" customFormat="1" ht="12.75">
      <c r="B378" s="109"/>
      <c r="O378" s="21"/>
      <c r="AJ378" s="170"/>
    </row>
    <row r="379" spans="2:36" s="2" customFormat="1" ht="12.75">
      <c r="B379" s="109"/>
      <c r="O379" s="21"/>
      <c r="AJ379" s="170"/>
    </row>
    <row r="380" spans="2:36" s="2" customFormat="1" ht="12.75">
      <c r="B380" s="109"/>
      <c r="O380" s="21"/>
      <c r="AJ380" s="170"/>
    </row>
    <row r="381" spans="2:36" s="2" customFormat="1" ht="12.75">
      <c r="B381" s="109"/>
      <c r="O381" s="21"/>
      <c r="AJ381" s="170"/>
    </row>
    <row r="382" spans="2:36" s="2" customFormat="1" ht="12.75">
      <c r="B382" s="109"/>
      <c r="O382" s="21"/>
      <c r="AJ382" s="170"/>
    </row>
    <row r="383" spans="2:36" s="2" customFormat="1" ht="12.75">
      <c r="B383" s="109"/>
      <c r="O383" s="21"/>
      <c r="AJ383" s="170"/>
    </row>
    <row r="384" spans="2:36" s="2" customFormat="1" ht="12.75">
      <c r="B384" s="109"/>
      <c r="O384" s="21"/>
      <c r="AJ384" s="170"/>
    </row>
    <row r="385" spans="2:36" s="2" customFormat="1" ht="12.75">
      <c r="B385" s="109"/>
      <c r="O385" s="21"/>
      <c r="AJ385" s="170"/>
    </row>
    <row r="386" spans="2:36" s="2" customFormat="1" ht="12.75">
      <c r="B386" s="109"/>
      <c r="O386" s="21"/>
      <c r="AJ386" s="170"/>
    </row>
    <row r="387" spans="2:36" s="2" customFormat="1" ht="12.75">
      <c r="B387" s="109"/>
      <c r="O387" s="21"/>
      <c r="AJ387" s="170"/>
    </row>
    <row r="388" spans="2:36" s="2" customFormat="1" ht="12.75">
      <c r="B388" s="109"/>
      <c r="O388" s="21"/>
      <c r="AJ388" s="170"/>
    </row>
    <row r="389" spans="2:36" s="2" customFormat="1" ht="12.75">
      <c r="B389" s="109"/>
      <c r="O389" s="21"/>
      <c r="AJ389" s="170"/>
    </row>
    <row r="390" spans="2:36" s="2" customFormat="1" ht="12.75">
      <c r="B390" s="109"/>
      <c r="O390" s="21"/>
      <c r="AJ390" s="170"/>
    </row>
    <row r="391" spans="2:36" s="2" customFormat="1" ht="12.75">
      <c r="B391" s="109"/>
      <c r="O391" s="21"/>
      <c r="AJ391" s="170"/>
    </row>
    <row r="392" spans="2:36" s="2" customFormat="1" ht="12.75">
      <c r="B392" s="109"/>
      <c r="O392" s="21"/>
      <c r="AJ392" s="170"/>
    </row>
    <row r="393" spans="2:36" s="2" customFormat="1" ht="12.75">
      <c r="B393" s="109"/>
      <c r="O393" s="21"/>
      <c r="AJ393" s="170"/>
    </row>
    <row r="394" spans="2:36" s="2" customFormat="1" ht="12.75">
      <c r="B394" s="109"/>
      <c r="O394" s="21"/>
      <c r="AJ394" s="170"/>
    </row>
    <row r="395" spans="2:36" s="2" customFormat="1" ht="12.75">
      <c r="B395" s="109"/>
      <c r="O395" s="21"/>
      <c r="AJ395" s="170"/>
    </row>
    <row r="396" spans="2:36" s="2" customFormat="1" ht="12.75">
      <c r="B396" s="109"/>
      <c r="O396" s="21"/>
      <c r="AJ396" s="170"/>
    </row>
    <row r="397" spans="2:36" s="2" customFormat="1" ht="12.75">
      <c r="B397" s="109"/>
      <c r="O397" s="21"/>
      <c r="AJ397" s="170"/>
    </row>
    <row r="398" spans="2:36" s="2" customFormat="1" ht="12.75">
      <c r="B398" s="109"/>
      <c r="O398" s="21"/>
      <c r="AJ398" s="170"/>
    </row>
    <row r="399" spans="2:36" s="2" customFormat="1" ht="12.75">
      <c r="B399" s="109"/>
      <c r="O399" s="21"/>
      <c r="AJ399" s="170"/>
    </row>
    <row r="400" spans="2:36" s="2" customFormat="1" ht="12.75">
      <c r="B400" s="109"/>
      <c r="O400" s="21"/>
      <c r="AJ400" s="170"/>
    </row>
    <row r="401" spans="2:36" s="2" customFormat="1" ht="12.75">
      <c r="B401" s="109"/>
      <c r="O401" s="21"/>
      <c r="AJ401" s="170"/>
    </row>
    <row r="402" spans="2:36" s="2" customFormat="1" ht="12.75">
      <c r="B402" s="109"/>
      <c r="O402" s="21"/>
      <c r="AJ402" s="170"/>
    </row>
    <row r="403" spans="2:36" s="2" customFormat="1" ht="12.75">
      <c r="B403" s="109"/>
      <c r="O403" s="21"/>
      <c r="AJ403" s="170"/>
    </row>
    <row r="404" spans="2:36" s="2" customFormat="1" ht="12.75">
      <c r="B404" s="109"/>
      <c r="O404" s="21"/>
      <c r="AJ404" s="170"/>
    </row>
    <row r="405" spans="2:36" s="2" customFormat="1" ht="12.75">
      <c r="B405" s="109"/>
      <c r="O405" s="21"/>
      <c r="AJ405" s="170"/>
    </row>
    <row r="406" spans="2:36" s="2" customFormat="1" ht="12.75">
      <c r="B406" s="109"/>
      <c r="O406" s="21"/>
      <c r="AJ406" s="170"/>
    </row>
    <row r="407" spans="2:36" s="2" customFormat="1" ht="12.75">
      <c r="B407" s="109"/>
      <c r="O407" s="21"/>
      <c r="AJ407" s="170"/>
    </row>
    <row r="408" spans="2:36" s="2" customFormat="1" ht="12.75">
      <c r="B408" s="109"/>
      <c r="O408" s="21"/>
      <c r="AJ408" s="170"/>
    </row>
    <row r="409" spans="2:36" s="2" customFormat="1" ht="12.75">
      <c r="B409" s="109"/>
      <c r="O409" s="21"/>
      <c r="AJ409" s="170"/>
    </row>
    <row r="410" spans="2:36" s="2" customFormat="1" ht="12.75">
      <c r="B410" s="109"/>
      <c r="O410" s="21"/>
      <c r="AJ410" s="170"/>
    </row>
    <row r="411" spans="2:36" s="2" customFormat="1" ht="12.75">
      <c r="B411" s="109"/>
      <c r="O411" s="21"/>
      <c r="AJ411" s="170"/>
    </row>
    <row r="412" spans="2:36" s="2" customFormat="1" ht="12.75">
      <c r="B412" s="109"/>
      <c r="O412" s="21"/>
      <c r="AJ412" s="170"/>
    </row>
    <row r="413" spans="2:36" s="2" customFormat="1" ht="12.75">
      <c r="B413" s="109"/>
      <c r="O413" s="21"/>
      <c r="AJ413" s="170"/>
    </row>
    <row r="414" spans="2:36" s="2" customFormat="1" ht="12.75">
      <c r="B414" s="109"/>
      <c r="O414" s="21"/>
      <c r="AJ414" s="170"/>
    </row>
    <row r="415" spans="2:36" s="2" customFormat="1" ht="12.75">
      <c r="B415" s="109"/>
      <c r="O415" s="21"/>
      <c r="AJ415" s="170"/>
    </row>
    <row r="416" spans="2:36" s="2" customFormat="1" ht="12.75">
      <c r="B416" s="109"/>
      <c r="O416" s="21"/>
      <c r="AJ416" s="170"/>
    </row>
    <row r="417" spans="2:36" s="2" customFormat="1" ht="12.75">
      <c r="B417" s="109"/>
      <c r="O417" s="21"/>
      <c r="AJ417" s="170"/>
    </row>
    <row r="418" spans="2:36" s="2" customFormat="1" ht="12.75">
      <c r="B418" s="109"/>
      <c r="O418" s="21"/>
      <c r="AJ418" s="170"/>
    </row>
    <row r="419" spans="2:36" s="2" customFormat="1" ht="12.75">
      <c r="B419" s="109"/>
      <c r="O419" s="21"/>
      <c r="AJ419" s="170"/>
    </row>
    <row r="420" spans="2:36" s="2" customFormat="1" ht="12.75">
      <c r="B420" s="109"/>
      <c r="O420" s="21"/>
      <c r="AJ420" s="170"/>
    </row>
    <row r="421" spans="2:36" s="2" customFormat="1" ht="12.75">
      <c r="B421" s="109"/>
      <c r="O421" s="21"/>
      <c r="AJ421" s="170"/>
    </row>
    <row r="422" spans="2:36" s="2" customFormat="1" ht="12.75">
      <c r="B422" s="109"/>
      <c r="O422" s="21"/>
      <c r="AJ422" s="170"/>
    </row>
    <row r="423" spans="2:36" s="2" customFormat="1" ht="12.75">
      <c r="B423" s="109"/>
      <c r="O423" s="21"/>
      <c r="AJ423" s="170"/>
    </row>
    <row r="424" spans="2:36" s="2" customFormat="1" ht="12.75">
      <c r="B424" s="109"/>
      <c r="O424" s="21"/>
      <c r="AJ424" s="170"/>
    </row>
    <row r="425" spans="2:36" s="2" customFormat="1" ht="12.75">
      <c r="B425" s="109"/>
      <c r="O425" s="21"/>
      <c r="AJ425" s="170"/>
    </row>
    <row r="426" spans="2:36" s="2" customFormat="1" ht="12.75">
      <c r="B426" s="109"/>
      <c r="O426" s="21"/>
      <c r="AJ426" s="170"/>
    </row>
    <row r="427" spans="2:36" s="2" customFormat="1" ht="12.75">
      <c r="B427" s="109"/>
      <c r="O427" s="21"/>
      <c r="AJ427" s="170"/>
    </row>
    <row r="428" spans="2:36" s="2" customFormat="1" ht="12.75">
      <c r="B428" s="109"/>
      <c r="O428" s="21"/>
      <c r="AJ428" s="170"/>
    </row>
    <row r="429" spans="2:36" s="2" customFormat="1" ht="12.75">
      <c r="B429" s="109"/>
      <c r="O429" s="21"/>
      <c r="AJ429" s="170"/>
    </row>
    <row r="430" spans="2:36" s="2" customFormat="1" ht="12.75">
      <c r="B430" s="109"/>
      <c r="O430" s="21"/>
      <c r="AJ430" s="170"/>
    </row>
    <row r="431" spans="2:36" s="2" customFormat="1" ht="12.75">
      <c r="B431" s="109"/>
      <c r="O431" s="21"/>
      <c r="AJ431" s="170"/>
    </row>
    <row r="432" spans="2:36" s="2" customFormat="1" ht="12.75">
      <c r="B432" s="109"/>
      <c r="O432" s="21"/>
      <c r="AJ432" s="170"/>
    </row>
    <row r="433" spans="2:36" s="2" customFormat="1" ht="12.75">
      <c r="B433" s="109"/>
      <c r="O433" s="21"/>
      <c r="AJ433" s="170"/>
    </row>
    <row r="434" spans="2:36" s="2" customFormat="1" ht="12.75">
      <c r="B434" s="109"/>
      <c r="O434" s="21"/>
      <c r="AJ434" s="170"/>
    </row>
    <row r="435" spans="2:36" s="2" customFormat="1" ht="12.75">
      <c r="B435" s="109"/>
      <c r="O435" s="21"/>
      <c r="AJ435" s="170"/>
    </row>
    <row r="436" spans="2:36" s="2" customFormat="1" ht="12.75">
      <c r="B436" s="109"/>
      <c r="O436" s="21"/>
      <c r="AJ436" s="170"/>
    </row>
    <row r="437" spans="2:36" s="2" customFormat="1" ht="12.75">
      <c r="B437" s="109"/>
      <c r="O437" s="21"/>
      <c r="AJ437" s="170"/>
    </row>
    <row r="438" spans="2:36" s="2" customFormat="1" ht="12.75">
      <c r="B438" s="109"/>
      <c r="O438" s="21"/>
      <c r="AJ438" s="170"/>
    </row>
    <row r="439" spans="2:36" s="2" customFormat="1" ht="12.75">
      <c r="B439" s="109"/>
      <c r="O439" s="21"/>
      <c r="AJ439" s="170"/>
    </row>
    <row r="440" spans="2:36" s="2" customFormat="1" ht="12.75">
      <c r="B440" s="109"/>
      <c r="O440" s="21"/>
      <c r="AJ440" s="170"/>
    </row>
    <row r="441" spans="2:36" s="2" customFormat="1" ht="12.75">
      <c r="B441" s="109"/>
      <c r="O441" s="21"/>
      <c r="AJ441" s="170"/>
    </row>
    <row r="442" spans="2:36" s="2" customFormat="1" ht="12.75">
      <c r="B442" s="109"/>
      <c r="O442" s="21"/>
      <c r="AJ442" s="170"/>
    </row>
    <row r="443" spans="2:36" s="2" customFormat="1" ht="12.75">
      <c r="B443" s="109"/>
      <c r="O443" s="21"/>
      <c r="AJ443" s="170"/>
    </row>
    <row r="444" spans="2:36" s="2" customFormat="1" ht="12.75">
      <c r="B444" s="109"/>
      <c r="O444" s="21"/>
      <c r="AJ444" s="170"/>
    </row>
    <row r="445" spans="2:36" s="2" customFormat="1" ht="12.75">
      <c r="B445" s="109"/>
      <c r="O445" s="21"/>
      <c r="AJ445" s="170"/>
    </row>
    <row r="446" spans="2:36" s="2" customFormat="1" ht="12.75">
      <c r="B446" s="109"/>
      <c r="O446" s="21"/>
      <c r="AJ446" s="170"/>
    </row>
    <row r="447" spans="2:36" s="2" customFormat="1" ht="12.75">
      <c r="B447" s="109"/>
      <c r="O447" s="21"/>
      <c r="AJ447" s="170"/>
    </row>
    <row r="448" spans="2:36" s="2" customFormat="1" ht="12.75">
      <c r="B448" s="109"/>
      <c r="O448" s="21"/>
      <c r="AJ448" s="170"/>
    </row>
    <row r="449" spans="2:36" s="2" customFormat="1" ht="12.75">
      <c r="B449" s="109"/>
      <c r="O449" s="21"/>
      <c r="AJ449" s="170"/>
    </row>
    <row r="450" spans="2:36" s="2" customFormat="1" ht="12.75">
      <c r="B450" s="109"/>
      <c r="O450" s="21"/>
      <c r="AJ450" s="170"/>
    </row>
    <row r="451" spans="2:36" s="2" customFormat="1" ht="12.75">
      <c r="B451" s="109"/>
      <c r="O451" s="21"/>
      <c r="AJ451" s="170"/>
    </row>
    <row r="452" spans="2:36" s="2" customFormat="1" ht="12.75">
      <c r="B452" s="109"/>
      <c r="O452" s="21"/>
      <c r="AJ452" s="170"/>
    </row>
    <row r="453" spans="2:36" s="2" customFormat="1" ht="12.75">
      <c r="B453" s="109"/>
      <c r="O453" s="21"/>
      <c r="AJ453" s="170"/>
    </row>
    <row r="454" spans="2:36" s="2" customFormat="1" ht="12.75">
      <c r="B454" s="109"/>
      <c r="O454" s="21"/>
      <c r="AJ454" s="170"/>
    </row>
    <row r="455" spans="2:36" s="2" customFormat="1" ht="12.75">
      <c r="B455" s="109"/>
      <c r="O455" s="21"/>
      <c r="AJ455" s="170"/>
    </row>
    <row r="456" spans="2:36" s="2" customFormat="1" ht="12.75">
      <c r="B456" s="109"/>
      <c r="O456" s="21"/>
      <c r="AJ456" s="170"/>
    </row>
    <row r="457" spans="2:36" s="2" customFormat="1" ht="12.75">
      <c r="B457" s="109"/>
      <c r="O457" s="21"/>
      <c r="AJ457" s="170"/>
    </row>
    <row r="458" spans="2:36" s="2" customFormat="1" ht="12.75">
      <c r="B458" s="109"/>
      <c r="O458" s="21"/>
      <c r="AJ458" s="170"/>
    </row>
    <row r="459" spans="2:36" s="2" customFormat="1" ht="12.75">
      <c r="B459" s="109"/>
      <c r="O459" s="21"/>
      <c r="AJ459" s="170"/>
    </row>
    <row r="460" spans="2:36" s="2" customFormat="1" ht="12.75">
      <c r="B460" s="109"/>
      <c r="O460" s="21"/>
      <c r="AJ460" s="170"/>
    </row>
    <row r="461" spans="2:36" s="2" customFormat="1" ht="12.75">
      <c r="B461" s="109"/>
      <c r="O461" s="21"/>
      <c r="AJ461" s="170"/>
    </row>
    <row r="462" spans="2:36" s="2" customFormat="1" ht="12.75">
      <c r="B462" s="109"/>
      <c r="O462" s="21"/>
      <c r="AJ462" s="170"/>
    </row>
    <row r="463" spans="2:36" s="2" customFormat="1" ht="12.75">
      <c r="B463" s="109"/>
      <c r="O463" s="21"/>
      <c r="AJ463" s="170"/>
    </row>
    <row r="464" spans="2:36" s="2" customFormat="1" ht="12.75">
      <c r="B464" s="109"/>
      <c r="O464" s="21"/>
      <c r="AJ464" s="170"/>
    </row>
    <row r="465" spans="2:36" s="2" customFormat="1" ht="12.75">
      <c r="B465" s="109"/>
      <c r="O465" s="21"/>
      <c r="AJ465" s="170"/>
    </row>
    <row r="466" spans="2:36" s="2" customFormat="1" ht="12.75">
      <c r="B466" s="109"/>
      <c r="O466" s="21"/>
      <c r="AJ466" s="170"/>
    </row>
    <row r="467" spans="2:36" s="2" customFormat="1" ht="12.75">
      <c r="B467" s="109"/>
      <c r="O467" s="21"/>
      <c r="AJ467" s="170"/>
    </row>
    <row r="468" spans="2:36" s="2" customFormat="1" ht="12.75">
      <c r="B468" s="109"/>
      <c r="O468" s="21"/>
      <c r="AJ468" s="170"/>
    </row>
    <row r="469" spans="2:36" s="2" customFormat="1" ht="12.75">
      <c r="B469" s="109"/>
      <c r="O469" s="21"/>
      <c r="AJ469" s="170"/>
    </row>
    <row r="470" spans="2:36" s="2" customFormat="1" ht="12.75">
      <c r="B470" s="109"/>
      <c r="O470" s="21"/>
      <c r="AJ470" s="170"/>
    </row>
    <row r="471" spans="2:36" s="2" customFormat="1" ht="12.75">
      <c r="B471" s="109"/>
      <c r="O471" s="21"/>
      <c r="AJ471" s="170"/>
    </row>
    <row r="472" spans="2:36" s="2" customFormat="1" ht="12.75">
      <c r="B472" s="109"/>
      <c r="O472" s="21"/>
      <c r="AJ472" s="170"/>
    </row>
    <row r="473" spans="2:36" s="2" customFormat="1" ht="12.75">
      <c r="B473" s="109"/>
      <c r="O473" s="21"/>
      <c r="AJ473" s="170"/>
    </row>
    <row r="474" spans="2:36" s="2" customFormat="1" ht="12.75">
      <c r="B474" s="109"/>
      <c r="O474" s="21"/>
      <c r="AJ474" s="170"/>
    </row>
    <row r="475" spans="2:36" s="2" customFormat="1" ht="12.75">
      <c r="B475" s="109"/>
      <c r="O475" s="21"/>
      <c r="AJ475" s="170"/>
    </row>
    <row r="476" spans="2:36" s="2" customFormat="1" ht="12.75">
      <c r="B476" s="109"/>
      <c r="O476" s="21"/>
      <c r="AJ476" s="170"/>
    </row>
    <row r="477" spans="2:36" s="2" customFormat="1" ht="12.75">
      <c r="B477" s="109"/>
      <c r="O477" s="21"/>
      <c r="AJ477" s="170"/>
    </row>
    <row r="478" spans="2:36" s="2" customFormat="1" ht="12.75">
      <c r="B478" s="109"/>
      <c r="O478" s="21"/>
      <c r="AJ478" s="170"/>
    </row>
    <row r="479" spans="2:36" s="2" customFormat="1" ht="12.75">
      <c r="B479" s="109"/>
      <c r="O479" s="21"/>
      <c r="AJ479" s="170"/>
    </row>
    <row r="480" spans="2:36" s="2" customFormat="1" ht="12.75">
      <c r="B480" s="109"/>
      <c r="O480" s="21"/>
      <c r="AJ480" s="170"/>
    </row>
    <row r="481" spans="2:36" s="2" customFormat="1" ht="12.75">
      <c r="B481" s="109"/>
      <c r="O481" s="21"/>
      <c r="AJ481" s="170"/>
    </row>
    <row r="482" spans="2:36" s="2" customFormat="1" ht="12.75">
      <c r="B482" s="109"/>
      <c r="O482" s="21"/>
      <c r="AJ482" s="170"/>
    </row>
    <row r="483" spans="2:36" s="2" customFormat="1" ht="12.75">
      <c r="B483" s="109"/>
      <c r="O483" s="21"/>
      <c r="AJ483" s="170"/>
    </row>
    <row r="484" spans="2:36" s="2" customFormat="1" ht="12.75">
      <c r="B484" s="109"/>
      <c r="O484" s="21"/>
      <c r="AJ484" s="170"/>
    </row>
    <row r="485" spans="2:36" s="2" customFormat="1" ht="12.75">
      <c r="B485" s="109"/>
      <c r="O485" s="21"/>
      <c r="AJ485" s="170"/>
    </row>
    <row r="486" spans="2:36" s="2" customFormat="1" ht="12.75">
      <c r="B486" s="109"/>
      <c r="O486" s="21"/>
      <c r="AJ486" s="170"/>
    </row>
    <row r="487" spans="2:36" s="2" customFormat="1" ht="12.75">
      <c r="B487" s="109"/>
      <c r="O487" s="21"/>
      <c r="AJ487" s="170"/>
    </row>
    <row r="488" spans="2:36" s="2" customFormat="1" ht="12.75">
      <c r="B488" s="109"/>
      <c r="O488" s="21"/>
      <c r="AJ488" s="170"/>
    </row>
    <row r="489" spans="2:36" s="2" customFormat="1" ht="12.75">
      <c r="B489" s="109"/>
      <c r="O489" s="21"/>
      <c r="AJ489" s="170"/>
    </row>
    <row r="490" spans="2:36" s="2" customFormat="1" ht="12.75">
      <c r="B490" s="109"/>
      <c r="O490" s="21"/>
      <c r="AJ490" s="170"/>
    </row>
    <row r="491" spans="2:36" s="2" customFormat="1" ht="12.75">
      <c r="B491" s="109"/>
      <c r="O491" s="21"/>
      <c r="AJ491" s="170"/>
    </row>
    <row r="492" spans="2:36" s="2" customFormat="1" ht="12.75">
      <c r="B492" s="109"/>
      <c r="O492" s="21"/>
      <c r="AJ492" s="170"/>
    </row>
    <row r="493" spans="2:36" s="2" customFormat="1" ht="12.75">
      <c r="B493" s="109"/>
      <c r="O493" s="21"/>
      <c r="AJ493" s="170"/>
    </row>
    <row r="494" spans="2:36" s="2" customFormat="1" ht="12.75">
      <c r="B494" s="109"/>
      <c r="O494" s="21"/>
      <c r="AJ494" s="170"/>
    </row>
    <row r="495" spans="2:36" s="2" customFormat="1" ht="12.75">
      <c r="B495" s="109"/>
      <c r="O495" s="21"/>
      <c r="AJ495" s="170"/>
    </row>
    <row r="496" spans="2:36" s="2" customFormat="1" ht="12.75">
      <c r="B496" s="109"/>
      <c r="O496" s="21"/>
      <c r="AJ496" s="170"/>
    </row>
    <row r="497" spans="2:36" s="2" customFormat="1" ht="12.75">
      <c r="B497" s="109"/>
      <c r="O497" s="21"/>
      <c r="AJ497" s="170"/>
    </row>
    <row r="498" spans="2:36" s="2" customFormat="1" ht="12.75">
      <c r="B498" s="109"/>
      <c r="O498" s="21"/>
      <c r="AJ498" s="170"/>
    </row>
    <row r="499" spans="2:36" s="2" customFormat="1" ht="12.75">
      <c r="B499" s="109"/>
      <c r="O499" s="21"/>
      <c r="AJ499" s="170"/>
    </row>
    <row r="500" spans="2:36" s="2" customFormat="1" ht="12.75">
      <c r="B500" s="109"/>
      <c r="O500" s="21"/>
      <c r="AJ500" s="170"/>
    </row>
    <row r="501" spans="2:36" s="2" customFormat="1" ht="12.75">
      <c r="B501" s="109"/>
      <c r="O501" s="21"/>
      <c r="AJ501" s="170"/>
    </row>
    <row r="502" spans="2:36" s="2" customFormat="1" ht="12.75">
      <c r="B502" s="109"/>
      <c r="O502" s="21"/>
      <c r="AJ502" s="170"/>
    </row>
    <row r="503" spans="2:36" s="2" customFormat="1" ht="12.75">
      <c r="B503" s="109"/>
      <c r="O503" s="21"/>
      <c r="AJ503" s="170"/>
    </row>
    <row r="504" spans="2:36" s="2" customFormat="1" ht="12.75">
      <c r="B504" s="109"/>
      <c r="O504" s="21"/>
      <c r="AJ504" s="170"/>
    </row>
    <row r="505" spans="2:36" s="2" customFormat="1" ht="12.75">
      <c r="B505" s="109"/>
      <c r="O505" s="21"/>
      <c r="AJ505" s="170"/>
    </row>
    <row r="506" spans="2:36" s="2" customFormat="1" ht="12.75">
      <c r="B506" s="109"/>
      <c r="O506" s="21"/>
      <c r="AJ506" s="170"/>
    </row>
    <row r="507" spans="2:36" s="2" customFormat="1" ht="12.75">
      <c r="B507" s="109"/>
      <c r="O507" s="21"/>
      <c r="AJ507" s="170"/>
    </row>
    <row r="508" spans="2:36" s="2" customFormat="1" ht="12.75">
      <c r="B508" s="109"/>
      <c r="O508" s="21"/>
      <c r="AJ508" s="170"/>
    </row>
    <row r="509" spans="2:36" s="2" customFormat="1" ht="12.75">
      <c r="B509" s="109"/>
      <c r="O509" s="21"/>
      <c r="AJ509" s="170"/>
    </row>
    <row r="510" spans="2:36" s="2" customFormat="1" ht="12.75">
      <c r="B510" s="109"/>
      <c r="O510" s="21"/>
      <c r="AJ510" s="170"/>
    </row>
    <row r="511" spans="2:36" s="2" customFormat="1" ht="12.75">
      <c r="B511" s="109"/>
      <c r="O511" s="21"/>
      <c r="AJ511" s="170"/>
    </row>
    <row r="512" spans="2:36" s="2" customFormat="1" ht="12.75">
      <c r="B512" s="109"/>
      <c r="O512" s="21"/>
      <c r="AJ512" s="170"/>
    </row>
    <row r="513" spans="2:36" s="2" customFormat="1" ht="12.75">
      <c r="B513" s="109"/>
      <c r="O513" s="21"/>
      <c r="AJ513" s="170"/>
    </row>
    <row r="514" spans="2:36" s="2" customFormat="1" ht="12.75">
      <c r="B514" s="109"/>
      <c r="O514" s="21"/>
      <c r="AJ514" s="170"/>
    </row>
    <row r="515" spans="2:36" s="2" customFormat="1" ht="12.75">
      <c r="B515" s="109"/>
      <c r="O515" s="21"/>
      <c r="AJ515" s="170"/>
    </row>
    <row r="516" spans="2:36" s="2" customFormat="1" ht="12.75">
      <c r="B516" s="109"/>
      <c r="O516" s="21"/>
      <c r="AJ516" s="170"/>
    </row>
    <row r="517" spans="2:36" s="2" customFormat="1" ht="12.75">
      <c r="B517" s="109"/>
      <c r="O517" s="21"/>
      <c r="AJ517" s="170"/>
    </row>
    <row r="518" spans="2:36" s="2" customFormat="1" ht="12.75">
      <c r="B518" s="109"/>
      <c r="O518" s="21"/>
      <c r="AJ518" s="170"/>
    </row>
    <row r="519" spans="2:36" s="2" customFormat="1" ht="12.75">
      <c r="B519" s="109"/>
      <c r="O519" s="21"/>
      <c r="AJ519" s="170"/>
    </row>
    <row r="520" spans="2:36" s="2" customFormat="1" ht="12.75">
      <c r="B520" s="109"/>
      <c r="O520" s="21"/>
      <c r="AJ520" s="170"/>
    </row>
    <row r="521" spans="2:36" s="2" customFormat="1" ht="12.75">
      <c r="B521" s="109"/>
      <c r="O521" s="21"/>
      <c r="AJ521" s="170"/>
    </row>
    <row r="522" spans="2:36" s="2" customFormat="1" ht="12.75">
      <c r="B522" s="109"/>
      <c r="O522" s="21"/>
      <c r="AJ522" s="170"/>
    </row>
    <row r="523" spans="2:36" s="2" customFormat="1" ht="12.75">
      <c r="B523" s="109"/>
      <c r="O523" s="21"/>
      <c r="AJ523" s="170"/>
    </row>
    <row r="524" spans="2:36" s="2" customFormat="1" ht="12.75">
      <c r="B524" s="109"/>
      <c r="O524" s="21"/>
      <c r="AJ524" s="170"/>
    </row>
    <row r="525" spans="2:36" s="2" customFormat="1" ht="12.75">
      <c r="B525" s="109"/>
      <c r="O525" s="21"/>
      <c r="AJ525" s="170"/>
    </row>
    <row r="526" spans="2:36" s="2" customFormat="1" ht="12.75">
      <c r="B526" s="109"/>
      <c r="O526" s="21"/>
      <c r="AJ526" s="170"/>
    </row>
    <row r="527" spans="2:36" s="2" customFormat="1" ht="12.75">
      <c r="B527" s="109"/>
      <c r="O527" s="21"/>
      <c r="AJ527" s="170"/>
    </row>
    <row r="528" spans="2:36" s="2" customFormat="1" ht="12.75">
      <c r="B528" s="109"/>
      <c r="O528" s="21"/>
      <c r="AJ528" s="170"/>
    </row>
    <row r="529" spans="2:36" s="2" customFormat="1" ht="12.75">
      <c r="B529" s="109"/>
      <c r="O529" s="21"/>
      <c r="AJ529" s="170"/>
    </row>
    <row r="530" spans="2:36" s="2" customFormat="1" ht="12.75">
      <c r="B530" s="109"/>
      <c r="O530" s="21"/>
      <c r="AJ530" s="170"/>
    </row>
    <row r="531" spans="2:36" s="2" customFormat="1" ht="12.75">
      <c r="B531" s="109"/>
      <c r="O531" s="21"/>
      <c r="AJ531" s="170"/>
    </row>
    <row r="532" spans="2:36" s="2" customFormat="1" ht="12.75">
      <c r="B532" s="109"/>
      <c r="O532" s="21"/>
      <c r="AJ532" s="170"/>
    </row>
    <row r="533" spans="2:36" s="2" customFormat="1" ht="12.75">
      <c r="B533" s="109"/>
      <c r="O533" s="21"/>
      <c r="AJ533" s="170"/>
    </row>
    <row r="534" spans="2:36" s="2" customFormat="1" ht="12.75">
      <c r="B534" s="109"/>
      <c r="O534" s="21"/>
      <c r="AJ534" s="170"/>
    </row>
    <row r="535" spans="2:36" s="2" customFormat="1" ht="12.75">
      <c r="B535" s="109"/>
      <c r="O535" s="21"/>
      <c r="AJ535" s="170"/>
    </row>
    <row r="536" spans="2:36" s="2" customFormat="1" ht="12.75">
      <c r="B536" s="109"/>
      <c r="O536" s="21"/>
      <c r="AJ536" s="170"/>
    </row>
    <row r="537" spans="2:36" s="2" customFormat="1" ht="12.75">
      <c r="B537" s="109"/>
      <c r="O537" s="21"/>
      <c r="AJ537" s="170"/>
    </row>
    <row r="538" spans="2:36" s="2" customFormat="1" ht="12.75">
      <c r="B538" s="109"/>
      <c r="O538" s="21"/>
      <c r="AJ538" s="170"/>
    </row>
    <row r="539" spans="2:36" s="2" customFormat="1" ht="12.75">
      <c r="B539" s="109"/>
      <c r="O539" s="21"/>
      <c r="AJ539" s="170"/>
    </row>
    <row r="540" spans="2:36" s="2" customFormat="1" ht="12.75">
      <c r="B540" s="109"/>
      <c r="O540" s="21"/>
      <c r="AJ540" s="170"/>
    </row>
    <row r="541" spans="2:36" s="2" customFormat="1" ht="12.75">
      <c r="B541" s="109"/>
      <c r="O541" s="21"/>
      <c r="AJ541" s="170"/>
    </row>
    <row r="542" spans="2:36" s="2" customFormat="1" ht="12.75">
      <c r="B542" s="109"/>
      <c r="O542" s="21"/>
      <c r="AJ542" s="170"/>
    </row>
    <row r="543" spans="2:36" s="2" customFormat="1" ht="12.75">
      <c r="B543" s="109"/>
      <c r="O543" s="21"/>
      <c r="AJ543" s="170"/>
    </row>
    <row r="544" spans="2:36" s="2" customFormat="1" ht="12.75">
      <c r="B544" s="109"/>
      <c r="O544" s="21"/>
      <c r="AJ544" s="170"/>
    </row>
    <row r="545" spans="2:36" s="2" customFormat="1" ht="12.75">
      <c r="B545" s="109"/>
      <c r="O545" s="21"/>
      <c r="AJ545" s="170"/>
    </row>
    <row r="546" spans="2:36" s="2" customFormat="1" ht="12.75">
      <c r="B546" s="109"/>
      <c r="O546" s="21"/>
      <c r="AJ546" s="170"/>
    </row>
    <row r="547" spans="2:36" s="2" customFormat="1" ht="12.75">
      <c r="B547" s="109"/>
      <c r="O547" s="21"/>
      <c r="AJ547" s="170"/>
    </row>
    <row r="548" spans="2:36" s="2" customFormat="1" ht="12.75">
      <c r="B548" s="109"/>
      <c r="O548" s="21"/>
      <c r="AJ548" s="170"/>
    </row>
    <row r="549" spans="2:36" s="2" customFormat="1" ht="12.75">
      <c r="B549" s="109"/>
      <c r="O549" s="21"/>
      <c r="AJ549" s="170"/>
    </row>
    <row r="550" spans="2:36" s="2" customFormat="1" ht="12.75">
      <c r="B550" s="109"/>
      <c r="O550" s="21"/>
      <c r="AJ550" s="170"/>
    </row>
    <row r="551" spans="2:36" s="2" customFormat="1" ht="12.75">
      <c r="B551" s="109"/>
      <c r="O551" s="21"/>
      <c r="AJ551" s="170"/>
    </row>
    <row r="552" spans="2:36" s="2" customFormat="1" ht="12.75">
      <c r="B552" s="109"/>
      <c r="O552" s="21"/>
      <c r="AJ552" s="170"/>
    </row>
    <row r="553" spans="2:36" s="2" customFormat="1" ht="12.75">
      <c r="B553" s="109"/>
      <c r="O553" s="21"/>
      <c r="AJ553" s="170"/>
    </row>
    <row r="554" spans="2:36" s="2" customFormat="1" ht="12.75">
      <c r="B554" s="109"/>
      <c r="O554" s="21"/>
      <c r="AJ554" s="170"/>
    </row>
    <row r="555" spans="2:36" s="2" customFormat="1" ht="12.75">
      <c r="B555" s="109"/>
      <c r="O555" s="21"/>
      <c r="AJ555" s="170"/>
    </row>
    <row r="556" spans="2:36" s="2" customFormat="1" ht="12.75">
      <c r="B556" s="109"/>
      <c r="O556" s="21"/>
      <c r="AJ556" s="170"/>
    </row>
    <row r="557" spans="2:36" s="2" customFormat="1" ht="12.75">
      <c r="B557" s="109"/>
      <c r="O557" s="21"/>
      <c r="AJ557" s="170"/>
    </row>
    <row r="558" spans="2:36" s="2" customFormat="1" ht="12.75">
      <c r="B558" s="109"/>
      <c r="O558" s="21"/>
      <c r="AJ558" s="170"/>
    </row>
    <row r="559" spans="2:36" s="2" customFormat="1" ht="12.75">
      <c r="B559" s="109"/>
      <c r="O559" s="21"/>
      <c r="AJ559" s="170"/>
    </row>
    <row r="560" spans="2:36" s="2" customFormat="1" ht="12.75">
      <c r="B560" s="109"/>
      <c r="O560" s="21"/>
      <c r="AJ560" s="170"/>
    </row>
    <row r="561" spans="2:36" s="2" customFormat="1" ht="12.75">
      <c r="B561" s="109"/>
      <c r="O561" s="21"/>
      <c r="AJ561" s="170"/>
    </row>
    <row r="562" spans="2:36" s="2" customFormat="1" ht="12.75">
      <c r="B562" s="109"/>
      <c r="O562" s="21"/>
      <c r="AJ562" s="170"/>
    </row>
    <row r="563" spans="2:36" s="2" customFormat="1" ht="12.75">
      <c r="B563" s="109"/>
      <c r="O563" s="21"/>
      <c r="AJ563" s="170"/>
    </row>
    <row r="564" spans="2:36" s="2" customFormat="1" ht="12.75">
      <c r="B564" s="109"/>
      <c r="O564" s="21"/>
      <c r="AJ564" s="170"/>
    </row>
    <row r="565" spans="2:36" s="2" customFormat="1" ht="12.75">
      <c r="B565" s="109"/>
      <c r="O565" s="21"/>
      <c r="AJ565" s="170"/>
    </row>
    <row r="566" spans="2:36" s="2" customFormat="1" ht="12.75">
      <c r="B566" s="109"/>
      <c r="O566" s="21"/>
      <c r="AJ566" s="170"/>
    </row>
    <row r="567" spans="2:36" s="2" customFormat="1" ht="12.75">
      <c r="B567" s="109"/>
      <c r="O567" s="21"/>
      <c r="AJ567" s="170"/>
    </row>
    <row r="568" spans="2:36" s="2" customFormat="1" ht="12.75">
      <c r="B568" s="109"/>
      <c r="O568" s="21"/>
      <c r="AJ568" s="170"/>
    </row>
    <row r="569" spans="2:36" s="2" customFormat="1" ht="12.75">
      <c r="B569" s="109"/>
      <c r="O569" s="21"/>
      <c r="AJ569" s="170"/>
    </row>
    <row r="570" spans="2:36" s="2" customFormat="1" ht="12.75">
      <c r="B570" s="109"/>
      <c r="O570" s="21"/>
      <c r="AJ570" s="170"/>
    </row>
    <row r="571" spans="2:36" s="2" customFormat="1" ht="12.75">
      <c r="B571" s="109"/>
      <c r="O571" s="21"/>
      <c r="AJ571" s="170"/>
    </row>
    <row r="572" spans="2:36" s="2" customFormat="1" ht="12.75">
      <c r="B572" s="109"/>
      <c r="O572" s="21"/>
      <c r="AJ572" s="170"/>
    </row>
    <row r="573" spans="2:36" s="2" customFormat="1" ht="12.75">
      <c r="B573" s="109"/>
      <c r="O573" s="21"/>
      <c r="AJ573" s="170"/>
    </row>
    <row r="574" spans="2:36" s="2" customFormat="1" ht="12.75">
      <c r="B574" s="109"/>
      <c r="O574" s="21"/>
      <c r="AJ574" s="170"/>
    </row>
    <row r="575" spans="2:36" s="2" customFormat="1" ht="12.75">
      <c r="B575" s="109"/>
      <c r="O575" s="21"/>
      <c r="AJ575" s="170"/>
    </row>
    <row r="576" spans="2:36" s="2" customFormat="1" ht="12.75">
      <c r="B576" s="109"/>
      <c r="O576" s="21"/>
      <c r="AJ576" s="170"/>
    </row>
    <row r="577" spans="2:36" s="2" customFormat="1" ht="12.75">
      <c r="B577" s="109"/>
      <c r="O577" s="21"/>
      <c r="AJ577" s="170"/>
    </row>
    <row r="578" spans="2:36" s="2" customFormat="1" ht="12.75">
      <c r="B578" s="109"/>
      <c r="O578" s="21"/>
      <c r="AJ578" s="170"/>
    </row>
    <row r="579" spans="2:36" s="2" customFormat="1" ht="12.75">
      <c r="B579" s="109"/>
      <c r="O579" s="21"/>
      <c r="AJ579" s="170"/>
    </row>
    <row r="580" spans="2:36" s="2" customFormat="1" ht="12.75">
      <c r="B580" s="109"/>
      <c r="O580" s="21"/>
      <c r="AJ580" s="170"/>
    </row>
    <row r="581" spans="2:36" s="2" customFormat="1" ht="12.75">
      <c r="B581" s="109"/>
      <c r="O581" s="21"/>
      <c r="AJ581" s="170"/>
    </row>
    <row r="582" spans="2:36" s="2" customFormat="1" ht="12.75">
      <c r="B582" s="109"/>
      <c r="O582" s="21"/>
      <c r="AJ582" s="170"/>
    </row>
    <row r="583" spans="2:36" s="2" customFormat="1" ht="12.75">
      <c r="B583" s="109"/>
      <c r="O583" s="21"/>
      <c r="AJ583" s="170"/>
    </row>
    <row r="584" spans="2:36" s="2" customFormat="1" ht="12.75">
      <c r="B584" s="109"/>
      <c r="O584" s="21"/>
      <c r="AJ584" s="170"/>
    </row>
    <row r="585" spans="2:36" s="2" customFormat="1" ht="12.75">
      <c r="B585" s="109"/>
      <c r="O585" s="21"/>
      <c r="AJ585" s="170"/>
    </row>
    <row r="586" spans="2:36" s="2" customFormat="1" ht="12.75">
      <c r="B586" s="109"/>
      <c r="O586" s="21"/>
      <c r="AJ586" s="170"/>
    </row>
    <row r="587" spans="2:36" s="2" customFormat="1" ht="12.75">
      <c r="B587" s="109"/>
      <c r="O587" s="21"/>
      <c r="AJ587" s="170"/>
    </row>
    <row r="588" spans="2:36" s="2" customFormat="1" ht="12.75">
      <c r="B588" s="109"/>
      <c r="O588" s="21"/>
      <c r="AJ588" s="170"/>
    </row>
    <row r="589" spans="2:36" s="2" customFormat="1" ht="12.75">
      <c r="B589" s="109"/>
      <c r="O589" s="21"/>
      <c r="AJ589" s="170"/>
    </row>
    <row r="590" spans="2:36" s="2" customFormat="1" ht="12.75">
      <c r="B590" s="109"/>
      <c r="O590" s="21"/>
      <c r="AJ590" s="170"/>
    </row>
    <row r="591" spans="2:36" s="2" customFormat="1" ht="12.75">
      <c r="B591" s="109"/>
      <c r="O591" s="21"/>
      <c r="AJ591" s="170"/>
    </row>
    <row r="592" spans="2:36" s="2" customFormat="1" ht="12.75">
      <c r="B592" s="109"/>
      <c r="O592" s="21"/>
      <c r="AJ592" s="170"/>
    </row>
    <row r="593" spans="2:36" s="2" customFormat="1" ht="12.75">
      <c r="B593" s="109"/>
      <c r="O593" s="21"/>
      <c r="AJ593" s="170"/>
    </row>
    <row r="594" spans="2:36" s="2" customFormat="1" ht="12.75">
      <c r="B594" s="109"/>
      <c r="O594" s="21"/>
      <c r="AJ594" s="170"/>
    </row>
    <row r="595" spans="2:36" s="2" customFormat="1" ht="12.75">
      <c r="B595" s="109"/>
      <c r="O595" s="21"/>
      <c r="AJ595" s="170"/>
    </row>
    <row r="596" spans="2:36" s="2" customFormat="1" ht="12.75">
      <c r="B596" s="109"/>
      <c r="O596" s="21"/>
      <c r="AJ596" s="170"/>
    </row>
    <row r="597" spans="2:36" s="2" customFormat="1" ht="12.75">
      <c r="B597" s="109"/>
      <c r="O597" s="21"/>
      <c r="AJ597" s="170"/>
    </row>
    <row r="598" spans="2:36" s="2" customFormat="1" ht="12.75">
      <c r="B598" s="109"/>
      <c r="O598" s="21"/>
      <c r="AJ598" s="170"/>
    </row>
    <row r="599" spans="2:36" s="2" customFormat="1" ht="12.75">
      <c r="B599" s="109"/>
      <c r="O599" s="21"/>
      <c r="AJ599" s="170"/>
    </row>
    <row r="600" spans="2:36" s="2" customFormat="1" ht="12.75">
      <c r="B600" s="109"/>
      <c r="O600" s="21"/>
      <c r="AJ600" s="170"/>
    </row>
    <row r="601" spans="2:36" s="2" customFormat="1" ht="12.75">
      <c r="B601" s="109"/>
      <c r="O601" s="21"/>
      <c r="AJ601" s="170"/>
    </row>
    <row r="602" spans="2:36" s="2" customFormat="1" ht="12.75">
      <c r="B602" s="109"/>
      <c r="O602" s="21"/>
      <c r="AJ602" s="170"/>
    </row>
    <row r="603" spans="2:36" s="2" customFormat="1" ht="12.75">
      <c r="B603" s="109"/>
      <c r="O603" s="21"/>
      <c r="AJ603" s="170"/>
    </row>
    <row r="604" spans="2:36" s="2" customFormat="1" ht="12.75">
      <c r="B604" s="109"/>
      <c r="O604" s="21"/>
      <c r="AJ604" s="170"/>
    </row>
    <row r="605" spans="2:36" s="2" customFormat="1" ht="12.75">
      <c r="B605" s="109"/>
      <c r="O605" s="21"/>
      <c r="AJ605" s="170"/>
    </row>
    <row r="606" spans="2:36" s="2" customFormat="1" ht="12.75">
      <c r="B606" s="109"/>
      <c r="O606" s="21"/>
      <c r="AJ606" s="170"/>
    </row>
    <row r="607" spans="2:36" s="2" customFormat="1" ht="12.75">
      <c r="B607" s="109"/>
      <c r="O607" s="21"/>
      <c r="AJ607" s="170"/>
    </row>
    <row r="608" spans="2:36" s="2" customFormat="1" ht="12.75">
      <c r="B608" s="109"/>
      <c r="O608" s="21"/>
      <c r="AJ608" s="170"/>
    </row>
    <row r="609" spans="2:36" s="2" customFormat="1" ht="12.75">
      <c r="B609" s="109"/>
      <c r="O609" s="21"/>
      <c r="AJ609" s="170"/>
    </row>
    <row r="610" spans="2:36" s="2" customFormat="1" ht="12.75">
      <c r="B610" s="109"/>
      <c r="O610" s="21"/>
      <c r="AJ610" s="170"/>
    </row>
    <row r="611" spans="2:36" s="2" customFormat="1" ht="12.75">
      <c r="B611" s="109"/>
      <c r="O611" s="21"/>
      <c r="AJ611" s="170"/>
    </row>
    <row r="612" spans="2:36" s="2" customFormat="1" ht="12.75">
      <c r="B612" s="109"/>
      <c r="O612" s="21"/>
      <c r="AJ612" s="170"/>
    </row>
    <row r="613" spans="2:36" s="2" customFormat="1" ht="12.75">
      <c r="B613" s="109"/>
      <c r="O613" s="21"/>
      <c r="AJ613" s="170"/>
    </row>
    <row r="614" spans="2:36" s="2" customFormat="1" ht="12.75">
      <c r="B614" s="109"/>
      <c r="O614" s="21"/>
      <c r="AJ614" s="170"/>
    </row>
    <row r="615" spans="2:36" s="2" customFormat="1" ht="12.75">
      <c r="B615" s="109"/>
      <c r="O615" s="21"/>
      <c r="AJ615" s="170"/>
    </row>
    <row r="616" spans="2:36" s="2" customFormat="1" ht="12.75">
      <c r="B616" s="109"/>
      <c r="O616" s="21"/>
      <c r="AJ616" s="170"/>
    </row>
    <row r="617" spans="2:36" s="2" customFormat="1" ht="12.75">
      <c r="B617" s="109"/>
      <c r="O617" s="21"/>
      <c r="AJ617" s="170"/>
    </row>
    <row r="618" spans="2:36" s="2" customFormat="1" ht="12.75">
      <c r="B618" s="109"/>
      <c r="O618" s="21"/>
      <c r="AJ618" s="170"/>
    </row>
    <row r="619" spans="2:36" s="2" customFormat="1" ht="12.75">
      <c r="B619" s="109"/>
      <c r="O619" s="21"/>
      <c r="AJ619" s="170"/>
    </row>
    <row r="620" spans="2:36" s="2" customFormat="1" ht="12.75">
      <c r="B620" s="109"/>
      <c r="O620" s="21"/>
      <c r="AJ620" s="170"/>
    </row>
    <row r="621" spans="2:36" s="2" customFormat="1" ht="12.75">
      <c r="B621" s="109"/>
      <c r="O621" s="21"/>
      <c r="AJ621" s="170"/>
    </row>
    <row r="622" spans="2:36" s="2" customFormat="1" ht="12.75">
      <c r="B622" s="109"/>
      <c r="O622" s="21"/>
      <c r="AJ622" s="170"/>
    </row>
    <row r="623" spans="2:36" s="2" customFormat="1" ht="12.75">
      <c r="B623" s="109"/>
      <c r="O623" s="21"/>
      <c r="AJ623" s="170"/>
    </row>
    <row r="624" spans="2:36" s="2" customFormat="1" ht="12.75">
      <c r="B624" s="109"/>
      <c r="O624" s="21"/>
      <c r="AJ624" s="170"/>
    </row>
    <row r="625" spans="2:36" s="2" customFormat="1" ht="12.75">
      <c r="B625" s="109"/>
      <c r="O625" s="21"/>
      <c r="AJ625" s="170"/>
    </row>
    <row r="626" spans="2:36" s="2" customFormat="1" ht="12.75">
      <c r="B626" s="109"/>
      <c r="O626" s="21"/>
      <c r="AJ626" s="170"/>
    </row>
    <row r="627" spans="2:36" s="2" customFormat="1" ht="12.75">
      <c r="B627" s="109"/>
      <c r="O627" s="21"/>
      <c r="AJ627" s="170"/>
    </row>
    <row r="628" spans="2:36" s="2" customFormat="1" ht="12.75">
      <c r="B628" s="109"/>
      <c r="O628" s="21"/>
      <c r="AJ628" s="170"/>
    </row>
    <row r="629" spans="2:36" s="2" customFormat="1" ht="12.75">
      <c r="B629" s="109"/>
      <c r="O629" s="21"/>
      <c r="AJ629" s="170"/>
    </row>
    <row r="630" spans="2:36" s="2" customFormat="1" ht="12.75">
      <c r="B630" s="109"/>
      <c r="O630" s="21"/>
      <c r="AJ630" s="170"/>
    </row>
    <row r="631" spans="2:36" s="2" customFormat="1" ht="12.75">
      <c r="B631" s="109"/>
      <c r="O631" s="21"/>
      <c r="AJ631" s="170"/>
    </row>
    <row r="632" spans="2:36" s="2" customFormat="1" ht="12.75">
      <c r="B632" s="109"/>
      <c r="O632" s="21"/>
      <c r="AJ632" s="170"/>
    </row>
    <row r="633" spans="2:36" s="2" customFormat="1" ht="12.75">
      <c r="B633" s="109"/>
      <c r="O633" s="21"/>
      <c r="AJ633" s="170"/>
    </row>
    <row r="634" spans="2:36" s="2" customFormat="1" ht="12.75">
      <c r="B634" s="109"/>
      <c r="O634" s="21"/>
      <c r="AJ634" s="170"/>
    </row>
    <row r="635" spans="2:36" s="2" customFormat="1" ht="12.75">
      <c r="B635" s="109"/>
      <c r="O635" s="21"/>
      <c r="AJ635" s="170"/>
    </row>
    <row r="636" spans="2:36" s="2" customFormat="1" ht="12.75">
      <c r="B636" s="109"/>
      <c r="O636" s="21"/>
      <c r="AJ636" s="170"/>
    </row>
    <row r="637" spans="2:36" s="2" customFormat="1" ht="12.75">
      <c r="B637" s="109"/>
      <c r="O637" s="21"/>
      <c r="AJ637" s="170"/>
    </row>
    <row r="638" spans="2:36" s="2" customFormat="1" ht="12.75">
      <c r="B638" s="109"/>
      <c r="O638" s="21"/>
      <c r="AJ638" s="170"/>
    </row>
    <row r="639" spans="2:36" s="2" customFormat="1" ht="12.75">
      <c r="B639" s="109"/>
      <c r="O639" s="21"/>
      <c r="AJ639" s="170"/>
    </row>
    <row r="640" spans="2:36" s="2" customFormat="1" ht="12.75">
      <c r="B640" s="109"/>
      <c r="O640" s="21"/>
      <c r="AJ640" s="170"/>
    </row>
    <row r="641" spans="2:36" s="2" customFormat="1" ht="12.75">
      <c r="B641" s="109"/>
      <c r="O641" s="21"/>
      <c r="AJ641" s="170"/>
    </row>
    <row r="642" spans="2:36" s="2" customFormat="1" ht="12.75">
      <c r="B642" s="109"/>
      <c r="O642" s="21"/>
      <c r="AJ642" s="170"/>
    </row>
    <row r="643" spans="2:36" s="2" customFormat="1" ht="12.75">
      <c r="B643" s="109"/>
      <c r="O643" s="21"/>
      <c r="AJ643" s="170"/>
    </row>
    <row r="644" spans="2:36" s="2" customFormat="1" ht="12.75">
      <c r="B644" s="109"/>
      <c r="O644" s="21"/>
      <c r="AJ644" s="170"/>
    </row>
    <row r="645" spans="2:36" s="2" customFormat="1" ht="12.75">
      <c r="B645" s="109"/>
      <c r="O645" s="21"/>
      <c r="AJ645" s="170"/>
    </row>
    <row r="646" spans="2:36" s="2" customFormat="1" ht="12.75">
      <c r="B646" s="109"/>
      <c r="O646" s="21"/>
      <c r="AJ646" s="170"/>
    </row>
    <row r="647" spans="2:36" s="2" customFormat="1" ht="12.75">
      <c r="B647" s="109"/>
      <c r="O647" s="21"/>
      <c r="AJ647" s="170"/>
    </row>
    <row r="648" spans="2:36" s="2" customFormat="1" ht="12.75">
      <c r="B648" s="109"/>
      <c r="O648" s="21"/>
      <c r="AJ648" s="170"/>
    </row>
    <row r="649" spans="2:36" s="2" customFormat="1" ht="12.75">
      <c r="B649" s="109"/>
      <c r="O649" s="21"/>
      <c r="AJ649" s="170"/>
    </row>
    <row r="650" spans="2:36" s="2" customFormat="1" ht="12.75">
      <c r="B650" s="109"/>
      <c r="O650" s="21"/>
      <c r="AJ650" s="170"/>
    </row>
    <row r="651" spans="2:36" s="2" customFormat="1" ht="12.75">
      <c r="B651" s="109"/>
      <c r="O651" s="21"/>
      <c r="AJ651" s="170"/>
    </row>
    <row r="652" spans="2:36" s="2" customFormat="1" ht="12.75">
      <c r="B652" s="109"/>
      <c r="O652" s="21"/>
      <c r="AJ652" s="170"/>
    </row>
    <row r="653" spans="2:36" s="2" customFormat="1" ht="12.75">
      <c r="B653" s="109"/>
      <c r="O653" s="21"/>
      <c r="AJ653" s="170"/>
    </row>
    <row r="654" spans="2:36" s="2" customFormat="1" ht="12.75">
      <c r="B654" s="109"/>
      <c r="O654" s="21"/>
      <c r="AJ654" s="170"/>
    </row>
    <row r="655" spans="2:36" s="2" customFormat="1" ht="12.75">
      <c r="B655" s="109"/>
      <c r="O655" s="21"/>
      <c r="AJ655" s="170"/>
    </row>
    <row r="656" spans="2:36" s="2" customFormat="1" ht="12.75">
      <c r="B656" s="109"/>
      <c r="O656" s="21"/>
      <c r="AJ656" s="170"/>
    </row>
    <row r="657" spans="2:36" s="2" customFormat="1" ht="12.75">
      <c r="B657" s="109"/>
      <c r="O657" s="21"/>
      <c r="AJ657" s="170"/>
    </row>
    <row r="658" spans="2:36" s="2" customFormat="1" ht="12.75">
      <c r="B658" s="109"/>
      <c r="O658" s="21"/>
      <c r="AJ658" s="170"/>
    </row>
    <row r="659" spans="2:36" s="2" customFormat="1" ht="12.75">
      <c r="B659" s="109"/>
      <c r="O659" s="21"/>
      <c r="AJ659" s="170"/>
    </row>
    <row r="660" spans="2:36" s="2" customFormat="1" ht="12.75">
      <c r="B660" s="109"/>
      <c r="O660" s="21"/>
      <c r="AJ660" s="170"/>
    </row>
    <row r="661" spans="2:36" s="2" customFormat="1" ht="12.75">
      <c r="B661" s="109"/>
      <c r="O661" s="21"/>
      <c r="AJ661" s="170"/>
    </row>
    <row r="662" spans="2:36" s="2" customFormat="1" ht="12.75">
      <c r="B662" s="109"/>
      <c r="O662" s="21"/>
      <c r="AJ662" s="170"/>
    </row>
    <row r="663" spans="2:36" s="2" customFormat="1" ht="12.75">
      <c r="B663" s="109"/>
      <c r="O663" s="21"/>
      <c r="AJ663" s="170"/>
    </row>
    <row r="664" spans="2:36" s="2" customFormat="1" ht="12.75">
      <c r="B664" s="109"/>
      <c r="O664" s="21"/>
      <c r="AJ664" s="170"/>
    </row>
    <row r="665" spans="2:36" s="2" customFormat="1" ht="12.75">
      <c r="B665" s="109"/>
      <c r="O665" s="21"/>
      <c r="AJ665" s="170"/>
    </row>
    <row r="666" spans="2:36" s="2" customFormat="1" ht="12.75">
      <c r="B666" s="109"/>
      <c r="O666" s="21"/>
      <c r="AJ666" s="170"/>
    </row>
    <row r="667" spans="2:36" s="2" customFormat="1" ht="12.75">
      <c r="B667" s="109"/>
      <c r="O667" s="21"/>
      <c r="AJ667" s="170"/>
    </row>
    <row r="668" spans="2:36" s="2" customFormat="1" ht="12.75">
      <c r="B668" s="109"/>
      <c r="O668" s="21"/>
      <c r="AJ668" s="170"/>
    </row>
    <row r="669" spans="2:36" s="2" customFormat="1" ht="12.75">
      <c r="B669" s="109"/>
      <c r="O669" s="21"/>
      <c r="AJ669" s="170"/>
    </row>
    <row r="670" spans="2:36" s="2" customFormat="1" ht="12.75">
      <c r="B670" s="109"/>
      <c r="O670" s="21"/>
      <c r="AJ670" s="170"/>
    </row>
    <row r="671" spans="2:36" s="2" customFormat="1" ht="12.75">
      <c r="B671" s="109"/>
      <c r="O671" s="21"/>
      <c r="AJ671" s="170"/>
    </row>
    <row r="672" spans="2:36" s="2" customFormat="1" ht="12.75">
      <c r="B672" s="109"/>
      <c r="O672" s="21"/>
      <c r="AJ672" s="170"/>
    </row>
    <row r="673" spans="2:36" s="2" customFormat="1" ht="12.75">
      <c r="B673" s="109"/>
      <c r="O673" s="21"/>
      <c r="AJ673" s="170"/>
    </row>
    <row r="674" spans="2:36" s="2" customFormat="1" ht="12.75">
      <c r="B674" s="109"/>
      <c r="O674" s="21"/>
      <c r="AJ674" s="170"/>
    </row>
    <row r="675" spans="2:36" s="2" customFormat="1" ht="12.75">
      <c r="B675" s="109"/>
      <c r="O675" s="21"/>
      <c r="AJ675" s="170"/>
    </row>
    <row r="676" spans="2:36" s="2" customFormat="1" ht="12.75">
      <c r="B676" s="109"/>
      <c r="O676" s="21"/>
      <c r="AJ676" s="170"/>
    </row>
    <row r="677" spans="2:36" s="2" customFormat="1" ht="12.75">
      <c r="B677" s="109"/>
      <c r="O677" s="21"/>
      <c r="AJ677" s="170"/>
    </row>
    <row r="678" spans="2:36" s="2" customFormat="1" ht="12.75">
      <c r="B678" s="109"/>
      <c r="O678" s="21"/>
      <c r="AJ678" s="170"/>
    </row>
    <row r="679" spans="2:36" s="2" customFormat="1" ht="12.75">
      <c r="B679" s="109"/>
      <c r="O679" s="21"/>
      <c r="AJ679" s="170"/>
    </row>
    <row r="680" spans="2:36" s="2" customFormat="1" ht="12.75">
      <c r="B680" s="109"/>
      <c r="O680" s="21"/>
      <c r="AJ680" s="170"/>
    </row>
    <row r="681" spans="2:36" s="2" customFormat="1" ht="12.75">
      <c r="B681" s="109"/>
      <c r="O681" s="21"/>
      <c r="AJ681" s="170"/>
    </row>
    <row r="682" spans="2:36" s="2" customFormat="1" ht="12.75">
      <c r="B682" s="109"/>
      <c r="O682" s="21"/>
      <c r="AJ682" s="170"/>
    </row>
    <row r="683" spans="2:36" s="2" customFormat="1" ht="12.75">
      <c r="B683" s="109"/>
      <c r="O683" s="21"/>
      <c r="AJ683" s="170"/>
    </row>
    <row r="684" spans="2:36" s="2" customFormat="1" ht="12.75">
      <c r="B684" s="109"/>
      <c r="O684" s="21"/>
      <c r="AJ684" s="170"/>
    </row>
    <row r="685" spans="2:36" s="2" customFormat="1" ht="12.75">
      <c r="B685" s="109"/>
      <c r="O685" s="21"/>
      <c r="AJ685" s="170"/>
    </row>
    <row r="686" spans="2:36" s="2" customFormat="1" ht="12.75">
      <c r="B686" s="109"/>
      <c r="O686" s="21"/>
      <c r="AJ686" s="170"/>
    </row>
    <row r="687" spans="2:36" s="2" customFormat="1" ht="12.75">
      <c r="B687" s="109"/>
      <c r="O687" s="21"/>
      <c r="AJ687" s="170"/>
    </row>
    <row r="688" spans="2:36" s="2" customFormat="1" ht="12.75">
      <c r="B688" s="109"/>
      <c r="O688" s="21"/>
      <c r="AJ688" s="170"/>
    </row>
    <row r="689" spans="2:36" s="2" customFormat="1" ht="12.75">
      <c r="B689" s="109"/>
      <c r="O689" s="21"/>
      <c r="AJ689" s="170"/>
    </row>
    <row r="690" spans="2:36" s="2" customFormat="1" ht="12.75">
      <c r="B690" s="109"/>
      <c r="O690" s="21"/>
      <c r="AJ690" s="170"/>
    </row>
    <row r="691" spans="2:36" s="2" customFormat="1" ht="12.75">
      <c r="B691" s="109"/>
      <c r="O691" s="21"/>
      <c r="AJ691" s="170"/>
    </row>
    <row r="692" spans="2:36" s="2" customFormat="1" ht="12.75">
      <c r="B692" s="109"/>
      <c r="O692" s="21"/>
      <c r="AJ692" s="170"/>
    </row>
    <row r="693" spans="2:36" s="2" customFormat="1" ht="12.75">
      <c r="B693" s="109"/>
      <c r="O693" s="21"/>
      <c r="AJ693" s="170"/>
    </row>
    <row r="694" spans="2:36" s="2" customFormat="1" ht="12.75">
      <c r="B694" s="109"/>
      <c r="O694" s="21"/>
      <c r="AJ694" s="170"/>
    </row>
    <row r="695" spans="2:36" s="2" customFormat="1" ht="12.75">
      <c r="B695" s="109"/>
      <c r="O695" s="21"/>
      <c r="AJ695" s="170"/>
    </row>
    <row r="696" spans="2:36" s="2" customFormat="1" ht="12.75">
      <c r="B696" s="109"/>
      <c r="O696" s="21"/>
      <c r="AJ696" s="170"/>
    </row>
    <row r="697" spans="2:36" s="2" customFormat="1" ht="12.75">
      <c r="B697" s="109"/>
      <c r="O697" s="21"/>
      <c r="AJ697" s="170"/>
    </row>
    <row r="698" spans="2:36" s="2" customFormat="1" ht="12.75">
      <c r="B698" s="109"/>
      <c r="O698" s="21"/>
      <c r="AJ698" s="170"/>
    </row>
    <row r="699" spans="2:36" s="2" customFormat="1" ht="12.75">
      <c r="B699" s="109"/>
      <c r="O699" s="21"/>
      <c r="AJ699" s="170"/>
    </row>
    <row r="700" spans="2:36" s="2" customFormat="1" ht="12.75">
      <c r="B700" s="109"/>
      <c r="O700" s="21"/>
      <c r="AJ700" s="170"/>
    </row>
    <row r="701" spans="2:36" s="2" customFormat="1" ht="12.75">
      <c r="B701" s="109"/>
      <c r="O701" s="21"/>
      <c r="AJ701" s="170"/>
    </row>
    <row r="702" spans="2:36" s="2" customFormat="1" ht="12.75">
      <c r="B702" s="109"/>
      <c r="O702" s="21"/>
      <c r="AJ702" s="170"/>
    </row>
    <row r="703" spans="2:36" s="2" customFormat="1" ht="12.75">
      <c r="B703" s="109"/>
      <c r="O703" s="21"/>
      <c r="AJ703" s="170"/>
    </row>
    <row r="704" spans="2:36" s="2" customFormat="1" ht="12.75">
      <c r="B704" s="109"/>
      <c r="O704" s="21"/>
      <c r="AJ704" s="170"/>
    </row>
    <row r="705" spans="2:36" s="2" customFormat="1" ht="12.75">
      <c r="B705" s="109"/>
      <c r="O705" s="21"/>
      <c r="AJ705" s="170"/>
    </row>
    <row r="706" spans="2:36" s="2" customFormat="1" ht="12.75">
      <c r="B706" s="109"/>
      <c r="O706" s="21"/>
      <c r="AJ706" s="170"/>
    </row>
    <row r="707" spans="2:36" s="2" customFormat="1" ht="12.75">
      <c r="B707" s="109"/>
      <c r="O707" s="21"/>
      <c r="AJ707" s="170"/>
    </row>
    <row r="708" spans="2:36" s="2" customFormat="1" ht="12.75">
      <c r="B708" s="109"/>
      <c r="O708" s="21"/>
      <c r="AJ708" s="170"/>
    </row>
    <row r="709" spans="2:36" s="2" customFormat="1" ht="12.75">
      <c r="B709" s="109"/>
      <c r="O709" s="21"/>
      <c r="AJ709" s="170"/>
    </row>
    <row r="710" spans="2:36" s="2" customFormat="1" ht="12.75">
      <c r="B710" s="109"/>
      <c r="O710" s="21"/>
      <c r="AJ710" s="170"/>
    </row>
    <row r="711" spans="2:36" s="2" customFormat="1" ht="12.75">
      <c r="B711" s="109"/>
      <c r="O711" s="21"/>
      <c r="AJ711" s="170"/>
    </row>
    <row r="712" spans="2:36" s="2" customFormat="1" ht="12.75">
      <c r="B712" s="109"/>
      <c r="O712" s="21"/>
      <c r="AJ712" s="170"/>
    </row>
    <row r="713" spans="2:36" s="2" customFormat="1" ht="12.75">
      <c r="B713" s="109"/>
      <c r="O713" s="21"/>
      <c r="AJ713" s="170"/>
    </row>
    <row r="714" spans="2:36" s="2" customFormat="1" ht="12.75">
      <c r="B714" s="109"/>
      <c r="O714" s="21"/>
      <c r="AJ714" s="170"/>
    </row>
    <row r="715" spans="2:36" s="2" customFormat="1" ht="12.75">
      <c r="B715" s="109"/>
      <c r="O715" s="21"/>
      <c r="AJ715" s="170"/>
    </row>
    <row r="716" spans="2:36" s="2" customFormat="1" ht="12.75">
      <c r="B716" s="109"/>
      <c r="O716" s="21"/>
      <c r="AJ716" s="170"/>
    </row>
    <row r="717" spans="2:36" s="2" customFormat="1" ht="12.75">
      <c r="B717" s="109"/>
      <c r="O717" s="21"/>
      <c r="AJ717" s="170"/>
    </row>
    <row r="718" spans="2:36" s="2" customFormat="1" ht="12.75">
      <c r="B718" s="109"/>
      <c r="O718" s="21"/>
      <c r="AJ718" s="170"/>
    </row>
    <row r="719" spans="2:36" s="2" customFormat="1" ht="12.75">
      <c r="B719" s="109"/>
      <c r="O719" s="21"/>
      <c r="AJ719" s="170"/>
    </row>
    <row r="720" spans="2:36" s="2" customFormat="1" ht="12.75">
      <c r="B720" s="109"/>
      <c r="O720" s="21"/>
      <c r="AJ720" s="170"/>
    </row>
    <row r="721" spans="2:36" s="2" customFormat="1" ht="12.75">
      <c r="B721" s="109"/>
      <c r="O721" s="21"/>
      <c r="AJ721" s="170"/>
    </row>
    <row r="722" spans="2:36" s="2" customFormat="1" ht="12.75">
      <c r="B722" s="109"/>
      <c r="O722" s="21"/>
      <c r="AJ722" s="170"/>
    </row>
    <row r="723" spans="2:36" s="2" customFormat="1" ht="12.75">
      <c r="B723" s="109"/>
      <c r="O723" s="21"/>
      <c r="AJ723" s="170"/>
    </row>
    <row r="724" spans="2:36" s="2" customFormat="1" ht="12.75">
      <c r="B724" s="109"/>
      <c r="O724" s="21"/>
      <c r="AJ724" s="170"/>
    </row>
    <row r="725" spans="2:36" s="2" customFormat="1" ht="12.75">
      <c r="B725" s="109"/>
      <c r="O725" s="21"/>
      <c r="AJ725" s="170"/>
    </row>
    <row r="726" spans="2:36" s="2" customFormat="1" ht="12.75">
      <c r="B726" s="109"/>
      <c r="O726" s="21"/>
      <c r="AJ726" s="170"/>
    </row>
    <row r="727" spans="2:36" s="2" customFormat="1" ht="12.75">
      <c r="B727" s="109"/>
      <c r="O727" s="21"/>
      <c r="AJ727" s="170"/>
    </row>
    <row r="728" spans="2:36" s="2" customFormat="1" ht="12.75">
      <c r="B728" s="109"/>
      <c r="O728" s="21"/>
      <c r="AJ728" s="170"/>
    </row>
    <row r="729" spans="2:36" s="2" customFormat="1" ht="12.75">
      <c r="B729" s="109"/>
      <c r="O729" s="21"/>
      <c r="AJ729" s="170"/>
    </row>
    <row r="730" spans="2:36" s="2" customFormat="1" ht="12.75">
      <c r="B730" s="109"/>
      <c r="O730" s="21"/>
      <c r="AJ730" s="170"/>
    </row>
    <row r="731" spans="2:36" s="2" customFormat="1" ht="12.75">
      <c r="B731" s="109"/>
      <c r="O731" s="21"/>
      <c r="AJ731" s="170"/>
    </row>
    <row r="732" spans="2:36" s="2" customFormat="1" ht="12.75">
      <c r="B732" s="109"/>
      <c r="O732" s="21"/>
      <c r="AJ732" s="170"/>
    </row>
    <row r="733" spans="2:36" s="2" customFormat="1" ht="12.75">
      <c r="B733" s="109"/>
      <c r="O733" s="21"/>
      <c r="AJ733" s="170"/>
    </row>
    <row r="734" spans="2:36" s="2" customFormat="1" ht="12.75">
      <c r="B734" s="109"/>
      <c r="O734" s="21"/>
      <c r="AJ734" s="170"/>
    </row>
    <row r="735" spans="2:36" s="2" customFormat="1" ht="12.75">
      <c r="B735" s="109"/>
      <c r="O735" s="21"/>
      <c r="AJ735" s="170"/>
    </row>
    <row r="736" spans="2:36" s="2" customFormat="1" ht="12.75">
      <c r="B736" s="109"/>
      <c r="O736" s="21"/>
      <c r="AJ736" s="170"/>
    </row>
    <row r="737" spans="1:36" s="2" customFormat="1" ht="12.75">
      <c r="B737" s="109"/>
      <c r="O737" s="21"/>
      <c r="AJ737" s="170"/>
    </row>
    <row r="738" spans="1:36" s="2" customFormat="1" ht="12.75">
      <c r="B738" s="109"/>
      <c r="O738" s="21"/>
      <c r="AJ738" s="170"/>
    </row>
    <row r="739" spans="1:36" s="2" customFormat="1" ht="12.75">
      <c r="B739" s="109"/>
      <c r="O739" s="21"/>
      <c r="AJ739" s="170"/>
    </row>
    <row r="740" spans="1:36" s="2" customFormat="1" ht="12.75">
      <c r="B740" s="109"/>
      <c r="O740" s="21"/>
      <c r="AJ740" s="170"/>
    </row>
    <row r="741" spans="1:36" s="2" customFormat="1" ht="12.75">
      <c r="B741" s="109"/>
      <c r="O741" s="21"/>
      <c r="AJ741" s="170"/>
    </row>
    <row r="742" spans="1:36" s="2" customFormat="1" ht="12.75">
      <c r="B742" s="109"/>
      <c r="O742" s="21"/>
      <c r="AJ742" s="170"/>
    </row>
    <row r="743" spans="1:36" s="2" customFormat="1" ht="12.75">
      <c r="B743" s="109"/>
      <c r="O743" s="21"/>
      <c r="AJ743" s="170"/>
    </row>
    <row r="744" spans="1:36" s="2" customFormat="1" ht="12.75">
      <c r="B744" s="109"/>
      <c r="O744" s="21"/>
      <c r="AJ744" s="170"/>
    </row>
    <row r="745" spans="1:36" s="2" customFormat="1" ht="12.75">
      <c r="B745" s="109"/>
      <c r="O745" s="21"/>
      <c r="AJ745" s="170"/>
    </row>
    <row r="746" spans="1:36" s="2" customFormat="1" ht="12.75">
      <c r="B746" s="109"/>
      <c r="O746" s="21"/>
      <c r="AJ746" s="170"/>
    </row>
    <row r="747" spans="1:36" s="2" customFormat="1" ht="12.75">
      <c r="B747" s="109"/>
      <c r="O747" s="21"/>
      <c r="AJ747" s="170"/>
    </row>
    <row r="748" spans="1:36" s="2" customFormat="1" ht="12.75">
      <c r="B748" s="109"/>
      <c r="O748" s="21"/>
      <c r="AJ748" s="170"/>
    </row>
    <row r="749" spans="1:36" s="2" customFormat="1" ht="12.75">
      <c r="B749" s="109"/>
      <c r="O749" s="21"/>
      <c r="AJ749" s="170"/>
    </row>
    <row r="750" spans="1:36">
      <c r="A750" s="21"/>
      <c r="B750" s="206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</row>
    <row r="751" spans="1:36">
      <c r="A751" s="21"/>
      <c r="B751" s="206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</row>
    <row r="752" spans="1:36">
      <c r="A752" s="21"/>
      <c r="B752" s="206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</row>
    <row r="753" spans="1:35">
      <c r="A753" s="21"/>
      <c r="B753" s="206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</row>
    <row r="754" spans="1:35">
      <c r="A754" s="21"/>
      <c r="B754" s="206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</row>
    <row r="755" spans="1:35">
      <c r="A755" s="21"/>
      <c r="B755" s="206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</row>
    <row r="756" spans="1:35">
      <c r="A756" s="21"/>
      <c r="B756" s="206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</row>
    <row r="757" spans="1:35">
      <c r="A757" s="21"/>
      <c r="B757" s="206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</row>
    <row r="758" spans="1:35">
      <c r="A758" s="21"/>
      <c r="B758" s="206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</row>
    <row r="759" spans="1:35">
      <c r="A759" s="21"/>
      <c r="B759" s="206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</row>
    <row r="760" spans="1:35">
      <c r="A760" s="21"/>
      <c r="B760" s="206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</row>
    <row r="761" spans="1:35">
      <c r="A761" s="21"/>
      <c r="B761" s="206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</row>
    <row r="762" spans="1:35">
      <c r="A762" s="21"/>
      <c r="B762" s="206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</row>
    <row r="763" spans="1:35">
      <c r="A763" s="21"/>
      <c r="B763" s="206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</row>
    <row r="764" spans="1:35">
      <c r="A764" s="21"/>
      <c r="B764" s="206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</row>
    <row r="765" spans="1:35">
      <c r="A765" s="21"/>
      <c r="B765" s="206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</row>
    <row r="766" spans="1:35">
      <c r="A766" s="21"/>
      <c r="B766" s="206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</row>
    <row r="767" spans="1:35">
      <c r="A767" s="21"/>
      <c r="B767" s="206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</row>
    <row r="768" spans="1:35">
      <c r="A768" s="21"/>
      <c r="B768" s="206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</row>
    <row r="769" spans="1:35">
      <c r="A769" s="21"/>
      <c r="B769" s="206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</row>
    <row r="770" spans="1:35">
      <c r="A770" s="21"/>
      <c r="B770" s="206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</row>
    <row r="771" spans="1:35">
      <c r="A771" s="21"/>
      <c r="B771" s="206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</row>
    <row r="772" spans="1:35">
      <c r="A772" s="21"/>
      <c r="B772" s="206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</row>
    <row r="773" spans="1:35">
      <c r="A773" s="21"/>
      <c r="B773" s="206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</row>
    <row r="774" spans="1:35">
      <c r="A774" s="21"/>
      <c r="B774" s="206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</row>
    <row r="775" spans="1:35">
      <c r="A775" s="21"/>
      <c r="B775" s="206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</row>
    <row r="776" spans="1:35">
      <c r="A776" s="21"/>
      <c r="B776" s="206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</row>
    <row r="777" spans="1:35">
      <c r="A777" s="21"/>
      <c r="B777" s="206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</row>
    <row r="778" spans="1:35">
      <c r="A778" s="21"/>
      <c r="B778" s="206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</row>
    <row r="779" spans="1:35">
      <c r="A779" s="21"/>
      <c r="B779" s="206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</row>
    <row r="780" spans="1:35">
      <c r="A780" s="21"/>
      <c r="B780" s="206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</row>
    <row r="781" spans="1:35">
      <c r="A781" s="21"/>
      <c r="B781" s="206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</row>
    <row r="782" spans="1:35">
      <c r="A782" s="21"/>
      <c r="B782" s="206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</row>
    <row r="783" spans="1:35">
      <c r="A783" s="21"/>
      <c r="B783" s="206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</row>
    <row r="784" spans="1:35">
      <c r="A784" s="21"/>
      <c r="B784" s="206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</row>
    <row r="785" spans="1:35">
      <c r="A785" s="21"/>
      <c r="B785" s="206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</row>
    <row r="786" spans="1:35">
      <c r="A786" s="21"/>
      <c r="B786" s="206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</row>
    <row r="787" spans="1:35">
      <c r="A787" s="21"/>
      <c r="B787" s="206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</row>
    <row r="788" spans="1:35">
      <c r="A788" s="21"/>
      <c r="B788" s="206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</row>
    <row r="789" spans="1:35">
      <c r="A789" s="21"/>
      <c r="B789" s="206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</row>
    <row r="790" spans="1:35">
      <c r="A790" s="21"/>
      <c r="B790" s="206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</row>
    <row r="791" spans="1:35">
      <c r="A791" s="21"/>
      <c r="B791" s="206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</row>
    <row r="792" spans="1:35">
      <c r="A792" s="21"/>
      <c r="B792" s="206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</row>
    <row r="793" spans="1:35">
      <c r="A793" s="21"/>
      <c r="B793" s="206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</row>
    <row r="794" spans="1:35">
      <c r="A794" s="21"/>
      <c r="B794" s="206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</row>
    <row r="795" spans="1:35">
      <c r="A795" s="21"/>
      <c r="B795" s="206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</row>
    <row r="796" spans="1:35">
      <c r="A796" s="21"/>
      <c r="B796" s="206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</row>
    <row r="797" spans="1:35">
      <c r="A797" s="21"/>
      <c r="B797" s="206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</row>
    <row r="798" spans="1:35">
      <c r="A798" s="21"/>
      <c r="B798" s="206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</row>
    <row r="799" spans="1:35">
      <c r="A799" s="21"/>
      <c r="B799" s="206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</row>
    <row r="800" spans="1:35">
      <c r="A800" s="21"/>
      <c r="B800" s="206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</row>
    <row r="801" spans="1:35">
      <c r="A801" s="21"/>
      <c r="B801" s="206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</row>
    <row r="802" spans="1:35">
      <c r="A802" s="21"/>
      <c r="B802" s="206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</row>
    <row r="803" spans="1:35">
      <c r="A803" s="21"/>
      <c r="B803" s="206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</row>
    <row r="804" spans="1:35">
      <c r="A804" s="21"/>
      <c r="B804" s="206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</row>
    <row r="805" spans="1:35">
      <c r="A805" s="21"/>
      <c r="B805" s="206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</row>
    <row r="806" spans="1:35">
      <c r="A806" s="21"/>
      <c r="B806" s="206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</row>
    <row r="807" spans="1:35">
      <c r="A807" s="21"/>
      <c r="B807" s="206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</row>
    <row r="808" spans="1:35">
      <c r="A808" s="21"/>
      <c r="B808" s="206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</row>
    <row r="809" spans="1:35">
      <c r="A809" s="21"/>
      <c r="B809" s="206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</row>
    <row r="810" spans="1:35">
      <c r="A810" s="21"/>
      <c r="B810" s="206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</row>
    <row r="811" spans="1:35">
      <c r="A811" s="21"/>
      <c r="B811" s="206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</row>
    <row r="812" spans="1:35">
      <c r="A812" s="21"/>
      <c r="B812" s="206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</row>
    <row r="813" spans="1:35">
      <c r="A813" s="21"/>
      <c r="B813" s="206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</row>
    <row r="814" spans="1:35">
      <c r="A814" s="21"/>
      <c r="B814" s="206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</row>
    <row r="815" spans="1:35">
      <c r="A815" s="21"/>
      <c r="B815" s="206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</row>
    <row r="816" spans="1:35">
      <c r="A816" s="21"/>
      <c r="B816" s="206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</row>
    <row r="817" spans="1:35">
      <c r="A817" s="21"/>
      <c r="B817" s="206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</row>
    <row r="818" spans="1:35">
      <c r="A818" s="21"/>
      <c r="B818" s="206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</row>
    <row r="819" spans="1:35">
      <c r="A819" s="21"/>
      <c r="B819" s="206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</row>
    <row r="820" spans="1:35">
      <c r="A820" s="21"/>
      <c r="B820" s="206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</row>
    <row r="821" spans="1:35">
      <c r="A821" s="21"/>
      <c r="B821" s="206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</row>
    <row r="822" spans="1:35">
      <c r="A822" s="21"/>
      <c r="B822" s="206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</row>
    <row r="823" spans="1:35">
      <c r="A823" s="21"/>
      <c r="B823" s="206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</row>
    <row r="824" spans="1:35">
      <c r="A824" s="21"/>
      <c r="B824" s="206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</row>
    <row r="825" spans="1:35">
      <c r="A825" s="21"/>
      <c r="B825" s="206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</row>
    <row r="826" spans="1:35">
      <c r="A826" s="21"/>
      <c r="B826" s="206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</row>
    <row r="827" spans="1:35">
      <c r="A827" s="21"/>
      <c r="B827" s="206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</row>
    <row r="828" spans="1:35">
      <c r="A828" s="21"/>
      <c r="B828" s="206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</row>
    <row r="829" spans="1:35">
      <c r="A829" s="21"/>
      <c r="B829" s="206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</row>
    <row r="830" spans="1:35">
      <c r="A830" s="21"/>
      <c r="B830" s="206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</row>
    <row r="831" spans="1:35">
      <c r="A831" s="21"/>
      <c r="B831" s="206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</row>
    <row r="832" spans="1:35">
      <c r="A832" s="21"/>
      <c r="B832" s="206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</row>
    <row r="833" spans="1:35">
      <c r="A833" s="21"/>
      <c r="B833" s="206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</row>
    <row r="834" spans="1:35">
      <c r="A834" s="21"/>
      <c r="B834" s="206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</row>
    <row r="835" spans="1:35">
      <c r="A835" s="21"/>
      <c r="B835" s="206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</row>
    <row r="836" spans="1:35">
      <c r="A836" s="21"/>
      <c r="B836" s="206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</row>
    <row r="837" spans="1:35">
      <c r="A837" s="21"/>
      <c r="B837" s="206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</row>
    <row r="838" spans="1:35">
      <c r="A838" s="21"/>
      <c r="B838" s="206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</row>
    <row r="839" spans="1:35">
      <c r="A839" s="21"/>
      <c r="B839" s="206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</row>
    <row r="840" spans="1:35">
      <c r="A840" s="21"/>
      <c r="B840" s="206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</row>
    <row r="841" spans="1:35">
      <c r="A841" s="21"/>
      <c r="B841" s="206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</row>
    <row r="842" spans="1:35">
      <c r="A842" s="21"/>
      <c r="B842" s="206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</row>
    <row r="843" spans="1:35">
      <c r="A843" s="21"/>
      <c r="B843" s="206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</row>
    <row r="844" spans="1:35">
      <c r="A844" s="21"/>
      <c r="B844" s="206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</row>
    <row r="845" spans="1:35">
      <c r="A845" s="21"/>
      <c r="B845" s="206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</row>
    <row r="846" spans="1:35">
      <c r="A846" s="21"/>
      <c r="B846" s="206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</row>
    <row r="847" spans="1:35">
      <c r="A847" s="21"/>
      <c r="B847" s="206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</row>
    <row r="848" spans="1:35">
      <c r="A848" s="21"/>
      <c r="B848" s="206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</row>
    <row r="849" spans="1:35">
      <c r="A849" s="21"/>
      <c r="B849" s="206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</row>
    <row r="850" spans="1:35">
      <c r="A850" s="21"/>
      <c r="B850" s="206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</row>
    <row r="851" spans="1:35">
      <c r="A851" s="21"/>
      <c r="B851" s="206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</row>
    <row r="852" spans="1:35">
      <c r="A852" s="21"/>
      <c r="B852" s="206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</row>
    <row r="853" spans="1:35">
      <c r="A853" s="21"/>
      <c r="B853" s="206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</row>
    <row r="854" spans="1:35">
      <c r="A854" s="21"/>
      <c r="B854" s="206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</row>
    <row r="855" spans="1:35">
      <c r="A855" s="21"/>
      <c r="B855" s="206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</row>
    <row r="856" spans="1:35">
      <c r="A856" s="21"/>
      <c r="B856" s="206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</row>
    <row r="857" spans="1:35">
      <c r="A857" s="21"/>
      <c r="B857" s="206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</row>
    <row r="858" spans="1:35">
      <c r="A858" s="21"/>
      <c r="B858" s="206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</row>
    <row r="859" spans="1:35">
      <c r="A859" s="21"/>
      <c r="B859" s="206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</row>
    <row r="860" spans="1:35">
      <c r="A860" s="21"/>
      <c r="B860" s="206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</row>
    <row r="861" spans="1:35">
      <c r="A861" s="21"/>
      <c r="B861" s="206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</row>
    <row r="862" spans="1:35">
      <c r="A862" s="21"/>
      <c r="B862" s="206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</row>
    <row r="863" spans="1:35">
      <c r="A863" s="21"/>
      <c r="B863" s="206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</row>
    <row r="864" spans="1:35">
      <c r="A864" s="21"/>
      <c r="B864" s="206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</row>
    <row r="865" spans="1:35">
      <c r="A865" s="21"/>
      <c r="B865" s="206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</row>
    <row r="866" spans="1:35">
      <c r="A866" s="21"/>
      <c r="B866" s="206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</row>
    <row r="867" spans="1:35">
      <c r="A867" s="21"/>
      <c r="B867" s="206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</row>
    <row r="868" spans="1:35">
      <c r="A868" s="21"/>
      <c r="B868" s="206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</row>
    <row r="869" spans="1:35">
      <c r="A869" s="21"/>
      <c r="B869" s="206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</row>
    <row r="870" spans="1:35">
      <c r="A870" s="21"/>
      <c r="B870" s="206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</row>
    <row r="871" spans="1:35">
      <c r="A871" s="21"/>
      <c r="B871" s="206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</row>
    <row r="872" spans="1:35">
      <c r="A872" s="21"/>
      <c r="B872" s="206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</row>
    <row r="873" spans="1:35">
      <c r="A873" s="21"/>
      <c r="B873" s="206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</row>
    <row r="874" spans="1:35">
      <c r="A874" s="21"/>
      <c r="B874" s="206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</row>
    <row r="875" spans="1:35">
      <c r="A875" s="21"/>
      <c r="B875" s="206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</row>
    <row r="876" spans="1:35">
      <c r="A876" s="21"/>
      <c r="B876" s="206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</row>
    <row r="877" spans="1:35">
      <c r="A877" s="21"/>
      <c r="B877" s="206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</row>
    <row r="878" spans="1:35">
      <c r="A878" s="21"/>
      <c r="B878" s="206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</row>
    <row r="879" spans="1:35">
      <c r="A879" s="21"/>
      <c r="B879" s="206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</row>
    <row r="880" spans="1:35">
      <c r="A880" s="21"/>
      <c r="B880" s="206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</row>
    <row r="881" spans="1:35">
      <c r="A881" s="21"/>
      <c r="B881" s="206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</row>
    <row r="882" spans="1:35">
      <c r="A882" s="21"/>
      <c r="B882" s="206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</row>
    <row r="883" spans="1:35">
      <c r="A883" s="21"/>
      <c r="B883" s="206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</row>
    <row r="884" spans="1:35">
      <c r="A884" s="21"/>
      <c r="B884" s="206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</row>
    <row r="885" spans="1:35">
      <c r="A885" s="21"/>
      <c r="B885" s="206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</row>
    <row r="886" spans="1:35">
      <c r="A886" s="21"/>
      <c r="B886" s="206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</row>
    <row r="887" spans="1:35">
      <c r="A887" s="21"/>
      <c r="B887" s="206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</row>
    <row r="888" spans="1:35">
      <c r="A888" s="21"/>
      <c r="B888" s="206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</row>
    <row r="889" spans="1:35">
      <c r="A889" s="21"/>
      <c r="B889" s="206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</row>
    <row r="890" spans="1:35">
      <c r="A890" s="21"/>
      <c r="B890" s="206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</row>
    <row r="891" spans="1:35">
      <c r="A891" s="21"/>
      <c r="B891" s="206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</row>
    <row r="892" spans="1:35">
      <c r="A892" s="21"/>
      <c r="B892" s="206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</row>
    <row r="893" spans="1:35">
      <c r="A893" s="21"/>
      <c r="B893" s="206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</row>
    <row r="894" spans="1:35">
      <c r="A894" s="21"/>
      <c r="B894" s="206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</row>
    <row r="895" spans="1:35">
      <c r="A895" s="21"/>
      <c r="B895" s="206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</row>
    <row r="896" spans="1:35">
      <c r="A896" s="21"/>
      <c r="B896" s="206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</row>
    <row r="897" spans="1:35">
      <c r="A897" s="21"/>
      <c r="B897" s="206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</row>
    <row r="898" spans="1:35">
      <c r="A898" s="21"/>
      <c r="B898" s="206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</row>
    <row r="899" spans="1:35">
      <c r="A899" s="21"/>
      <c r="B899" s="206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</row>
    <row r="900" spans="1:35">
      <c r="A900" s="21"/>
      <c r="B900" s="206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</row>
    <row r="901" spans="1:35">
      <c r="A901" s="21"/>
      <c r="B901" s="206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</row>
    <row r="902" spans="1:35">
      <c r="A902" s="21"/>
      <c r="B902" s="206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</row>
    <row r="903" spans="1:35">
      <c r="A903" s="21"/>
      <c r="B903" s="206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</row>
    <row r="904" spans="1:35">
      <c r="A904" s="21"/>
      <c r="B904" s="206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</row>
    <row r="905" spans="1:35">
      <c r="A905" s="21"/>
      <c r="B905" s="206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</row>
    <row r="906" spans="1:35">
      <c r="A906" s="21"/>
      <c r="B906" s="206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</row>
    <row r="907" spans="1:35">
      <c r="A907" s="21"/>
      <c r="B907" s="206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</row>
    <row r="908" spans="1:35">
      <c r="A908" s="21"/>
      <c r="B908" s="206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</row>
    <row r="909" spans="1:35">
      <c r="A909" s="21"/>
      <c r="B909" s="206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</row>
    <row r="910" spans="1:35">
      <c r="A910" s="21"/>
      <c r="B910" s="206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</row>
    <row r="911" spans="1:35">
      <c r="A911" s="21"/>
      <c r="B911" s="206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</row>
    <row r="912" spans="1:35">
      <c r="A912" s="21"/>
      <c r="B912" s="206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</row>
    <row r="913" spans="1:35">
      <c r="A913" s="21"/>
      <c r="B913" s="206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</row>
    <row r="914" spans="1:35">
      <c r="A914" s="21"/>
      <c r="B914" s="206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</row>
    <row r="915" spans="1:35">
      <c r="A915" s="21"/>
      <c r="B915" s="206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</row>
    <row r="916" spans="1:35">
      <c r="A916" s="21"/>
      <c r="B916" s="206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</row>
    <row r="917" spans="1:35">
      <c r="A917" s="21"/>
      <c r="B917" s="206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</row>
    <row r="918" spans="1:35">
      <c r="A918" s="21"/>
      <c r="B918" s="206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</row>
    <row r="919" spans="1:35">
      <c r="A919" s="21"/>
      <c r="B919" s="206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</row>
    <row r="920" spans="1:35">
      <c r="A920" s="21"/>
      <c r="B920" s="206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</row>
    <row r="921" spans="1:35">
      <c r="A921" s="21"/>
      <c r="B921" s="206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</row>
    <row r="922" spans="1:35">
      <c r="A922" s="21"/>
      <c r="B922" s="206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</row>
    <row r="923" spans="1:35">
      <c r="A923" s="21"/>
      <c r="B923" s="206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</row>
    <row r="924" spans="1:35">
      <c r="A924" s="21"/>
      <c r="B924" s="206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</row>
    <row r="925" spans="1:35">
      <c r="A925" s="21"/>
      <c r="B925" s="206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</row>
    <row r="926" spans="1:35">
      <c r="A926" s="21"/>
      <c r="B926" s="206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</row>
    <row r="927" spans="1:35">
      <c r="A927" s="21"/>
      <c r="B927" s="206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</row>
    <row r="928" spans="1:35">
      <c r="A928" s="21"/>
      <c r="B928" s="206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</row>
    <row r="929" spans="1:35">
      <c r="A929" s="21"/>
      <c r="B929" s="206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</row>
    <row r="930" spans="1:35">
      <c r="A930" s="21"/>
      <c r="B930" s="206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</row>
    <row r="931" spans="1:35">
      <c r="A931" s="21"/>
      <c r="B931" s="206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</row>
    <row r="932" spans="1:35">
      <c r="A932" s="21"/>
      <c r="B932" s="206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</row>
    <row r="933" spans="1:35">
      <c r="A933" s="21"/>
      <c r="B933" s="206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</row>
    <row r="934" spans="1:35">
      <c r="A934" s="21"/>
      <c r="B934" s="206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</row>
    <row r="935" spans="1:35">
      <c r="A935" s="21"/>
      <c r="B935" s="206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</row>
    <row r="936" spans="1:35">
      <c r="A936" s="21"/>
      <c r="B936" s="206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</row>
    <row r="937" spans="1:35">
      <c r="A937" s="21"/>
      <c r="B937" s="206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</row>
    <row r="938" spans="1:35">
      <c r="A938" s="21"/>
      <c r="B938" s="206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</row>
    <row r="939" spans="1:35">
      <c r="A939" s="21"/>
      <c r="B939" s="206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</row>
    <row r="940" spans="1:35">
      <c r="A940" s="21"/>
      <c r="B940" s="206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</row>
    <row r="941" spans="1:35">
      <c r="A941" s="21"/>
      <c r="B941" s="206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</row>
    <row r="942" spans="1:35">
      <c r="A942" s="21"/>
      <c r="B942" s="206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</row>
    <row r="943" spans="1:35">
      <c r="A943" s="21"/>
      <c r="B943" s="206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</row>
    <row r="944" spans="1:35">
      <c r="A944" s="21"/>
      <c r="B944" s="206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</row>
    <row r="945" spans="1:35">
      <c r="A945" s="21"/>
      <c r="B945" s="206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</row>
    <row r="946" spans="1:35">
      <c r="A946" s="21"/>
      <c r="B946" s="206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</row>
    <row r="947" spans="1:35">
      <c r="A947" s="21"/>
      <c r="B947" s="206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</row>
    <row r="948" spans="1:35">
      <c r="A948" s="21"/>
      <c r="B948" s="206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</row>
    <row r="949" spans="1:35">
      <c r="A949" s="21"/>
      <c r="B949" s="206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</row>
    <row r="950" spans="1:35">
      <c r="A950" s="21"/>
      <c r="B950" s="206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</row>
    <row r="951" spans="1:35">
      <c r="A951" s="21"/>
      <c r="B951" s="206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</row>
    <row r="952" spans="1:35">
      <c r="A952" s="21"/>
      <c r="B952" s="206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</row>
    <row r="953" spans="1:35">
      <c r="A953" s="21"/>
      <c r="B953" s="206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</row>
    <row r="954" spans="1:35">
      <c r="A954" s="21"/>
      <c r="B954" s="206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</row>
    <row r="955" spans="1:35">
      <c r="A955" s="21"/>
      <c r="B955" s="206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</row>
    <row r="956" spans="1:35">
      <c r="A956" s="21"/>
      <c r="B956" s="206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</row>
    <row r="957" spans="1:35">
      <c r="A957" s="21"/>
      <c r="B957" s="206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</row>
    <row r="958" spans="1:35">
      <c r="A958" s="21"/>
      <c r="B958" s="206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</row>
    <row r="959" spans="1:35">
      <c r="A959" s="21"/>
      <c r="B959" s="206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</row>
    <row r="960" spans="1:35">
      <c r="A960" s="21"/>
      <c r="B960" s="206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</row>
    <row r="961" spans="1:35">
      <c r="A961" s="21"/>
      <c r="B961" s="206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</row>
    <row r="962" spans="1:35">
      <c r="A962" s="21"/>
      <c r="B962" s="206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</row>
    <row r="963" spans="1:35">
      <c r="A963" s="21"/>
      <c r="B963" s="206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</row>
    <row r="964" spans="1:35">
      <c r="A964" s="21"/>
      <c r="B964" s="206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</row>
    <row r="965" spans="1:35">
      <c r="A965" s="21"/>
      <c r="B965" s="206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</row>
    <row r="966" spans="1:35">
      <c r="A966" s="21"/>
      <c r="B966" s="206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</row>
    <row r="967" spans="1:35">
      <c r="A967" s="21"/>
      <c r="B967" s="206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</row>
    <row r="968" spans="1:35">
      <c r="A968" s="21"/>
      <c r="B968" s="206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</row>
    <row r="969" spans="1:35">
      <c r="A969" s="21"/>
      <c r="B969" s="206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</row>
    <row r="970" spans="1:35">
      <c r="A970" s="21"/>
      <c r="B970" s="206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</row>
    <row r="971" spans="1:35">
      <c r="A971" s="21"/>
      <c r="B971" s="206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</row>
    <row r="972" spans="1:35">
      <c r="A972" s="21"/>
      <c r="B972" s="206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</row>
    <row r="973" spans="1:35">
      <c r="A973" s="21"/>
      <c r="B973" s="206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</row>
    <row r="974" spans="1:35">
      <c r="A974" s="21"/>
      <c r="B974" s="206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</row>
    <row r="975" spans="1:35">
      <c r="A975" s="21"/>
      <c r="B975" s="206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</row>
    <row r="976" spans="1:35">
      <c r="A976" s="21"/>
      <c r="B976" s="206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</row>
    <row r="977" spans="1:35">
      <c r="A977" s="21"/>
      <c r="B977" s="206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</row>
    <row r="978" spans="1:35">
      <c r="A978" s="21"/>
      <c r="B978" s="206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</row>
    <row r="979" spans="1:35">
      <c r="A979" s="21"/>
      <c r="B979" s="206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</row>
    <row r="980" spans="1:35">
      <c r="A980" s="21"/>
      <c r="B980" s="206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</row>
    <row r="981" spans="1:35">
      <c r="A981" s="21"/>
      <c r="B981" s="206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</row>
    <row r="982" spans="1:35">
      <c r="A982" s="21"/>
      <c r="B982" s="206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</row>
    <row r="983" spans="1:35">
      <c r="A983" s="21"/>
      <c r="B983" s="206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</row>
    <row r="984" spans="1:35">
      <c r="A984" s="21"/>
      <c r="B984" s="206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</row>
    <row r="985" spans="1:35">
      <c r="A985" s="21"/>
      <c r="B985" s="206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</row>
    <row r="986" spans="1:35">
      <c r="A986" s="21"/>
      <c r="B986" s="206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</row>
    <row r="987" spans="1:35">
      <c r="A987" s="21"/>
      <c r="B987" s="206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</row>
    <row r="988" spans="1:35">
      <c r="A988" s="21"/>
      <c r="B988" s="206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</row>
    <row r="989" spans="1:35">
      <c r="A989" s="21"/>
      <c r="B989" s="206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</row>
    <row r="990" spans="1:35">
      <c r="A990" s="21"/>
      <c r="B990" s="206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</row>
    <row r="991" spans="1:35">
      <c r="A991" s="21"/>
      <c r="B991" s="206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</row>
    <row r="992" spans="1:35">
      <c r="A992" s="21"/>
      <c r="B992" s="206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</row>
    <row r="993" spans="1:35">
      <c r="A993" s="21"/>
      <c r="B993" s="206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</row>
    <row r="994" spans="1:35">
      <c r="A994" s="21"/>
      <c r="B994" s="206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</row>
    <row r="995" spans="1:35">
      <c r="A995" s="21"/>
      <c r="B995" s="206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</row>
    <row r="996" spans="1:35">
      <c r="A996" s="21"/>
      <c r="B996" s="206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</row>
    <row r="997" spans="1:35">
      <c r="A997" s="21"/>
      <c r="B997" s="206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</row>
    <row r="998" spans="1:35">
      <c r="A998" s="21"/>
      <c r="B998" s="206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</row>
    <row r="999" spans="1:35">
      <c r="A999" s="21"/>
      <c r="B999" s="206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</row>
    <row r="1000" spans="1:35">
      <c r="A1000" s="21"/>
      <c r="B1000" s="206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</row>
    <row r="1001" spans="1:35">
      <c r="A1001" s="21"/>
      <c r="B1001" s="206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</row>
    <row r="1002" spans="1:35">
      <c r="A1002" s="21"/>
      <c r="B1002" s="206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</row>
    <row r="1003" spans="1:35">
      <c r="A1003" s="21"/>
      <c r="B1003" s="206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</row>
    <row r="1004" spans="1:35">
      <c r="A1004" s="21"/>
      <c r="B1004" s="206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</row>
    <row r="1005" spans="1:35">
      <c r="A1005" s="21"/>
      <c r="B1005" s="206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  <c r="AI1005" s="21"/>
    </row>
    <row r="1006" spans="1:35">
      <c r="A1006" s="21"/>
      <c r="B1006" s="206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  <c r="AI1006" s="21"/>
    </row>
    <row r="1007" spans="1:35">
      <c r="A1007" s="21"/>
      <c r="B1007" s="206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  <c r="AI1007" s="21"/>
    </row>
    <row r="1008" spans="1:35">
      <c r="A1008" s="21"/>
      <c r="B1008" s="206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</row>
    <row r="1009" spans="1:35">
      <c r="A1009" s="21"/>
      <c r="B1009" s="206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</row>
    <row r="1010" spans="1:35">
      <c r="A1010" s="21"/>
      <c r="B1010" s="206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  <c r="AI1010" s="21"/>
    </row>
    <row r="1011" spans="1:35">
      <c r="A1011" s="21"/>
      <c r="B1011" s="206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  <c r="AI1011" s="21"/>
    </row>
    <row r="1012" spans="1:35">
      <c r="A1012" s="21"/>
      <c r="B1012" s="206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  <c r="AF1012" s="21"/>
      <c r="AG1012" s="21"/>
      <c r="AH1012" s="21"/>
      <c r="AI1012" s="21"/>
    </row>
    <row r="1013" spans="1:35">
      <c r="A1013" s="21"/>
      <c r="B1013" s="206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  <c r="AF1013" s="21"/>
      <c r="AG1013" s="21"/>
      <c r="AH1013" s="21"/>
      <c r="AI1013" s="21"/>
    </row>
    <row r="1014" spans="1:35">
      <c r="A1014" s="21"/>
      <c r="B1014" s="206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  <c r="AG1014" s="21"/>
      <c r="AH1014" s="21"/>
      <c r="AI1014" s="21"/>
    </row>
    <row r="1015" spans="1:35">
      <c r="A1015" s="21"/>
      <c r="B1015" s="206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  <c r="AE1015" s="21"/>
      <c r="AF1015" s="21"/>
      <c r="AG1015" s="21"/>
      <c r="AH1015" s="21"/>
      <c r="AI1015" s="21"/>
    </row>
    <row r="1016" spans="1:35">
      <c r="A1016" s="21"/>
      <c r="B1016" s="206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  <c r="AE1016" s="21"/>
      <c r="AF1016" s="21"/>
      <c r="AG1016" s="21"/>
      <c r="AH1016" s="21"/>
      <c r="AI1016" s="21"/>
    </row>
    <row r="1017" spans="1:35">
      <c r="A1017" s="21"/>
      <c r="B1017" s="206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1"/>
      <c r="N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  <c r="AE1017" s="21"/>
      <c r="AF1017" s="21"/>
      <c r="AG1017" s="21"/>
      <c r="AH1017" s="21"/>
      <c r="AI1017" s="21"/>
    </row>
    <row r="1018" spans="1:35">
      <c r="A1018" s="21"/>
      <c r="B1018" s="206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1"/>
      <c r="N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  <c r="AE1018" s="21"/>
      <c r="AF1018" s="21"/>
      <c r="AG1018" s="21"/>
      <c r="AH1018" s="21"/>
      <c r="AI1018" s="21"/>
    </row>
    <row r="1019" spans="1:35">
      <c r="A1019" s="21"/>
      <c r="B1019" s="206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1"/>
      <c r="N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21"/>
      <c r="AG1019" s="21"/>
      <c r="AH1019" s="21"/>
      <c r="AI1019" s="21"/>
    </row>
    <row r="1020" spans="1:35">
      <c r="A1020" s="21"/>
      <c r="B1020" s="206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1"/>
      <c r="N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  <c r="AE1020" s="21"/>
      <c r="AF1020" s="21"/>
      <c r="AG1020" s="21"/>
      <c r="AH1020" s="21"/>
      <c r="AI1020" s="21"/>
    </row>
    <row r="1021" spans="1:35">
      <c r="A1021" s="21"/>
      <c r="B1021" s="206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1"/>
      <c r="N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  <c r="AE1021" s="21"/>
      <c r="AF1021" s="21"/>
      <c r="AG1021" s="21"/>
      <c r="AH1021" s="21"/>
      <c r="AI1021" s="21"/>
    </row>
    <row r="1022" spans="1:35">
      <c r="A1022" s="21"/>
      <c r="B1022" s="206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1"/>
      <c r="N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  <c r="AE1022" s="21"/>
      <c r="AF1022" s="21"/>
      <c r="AG1022" s="21"/>
      <c r="AH1022" s="21"/>
      <c r="AI1022" s="21"/>
    </row>
    <row r="1023" spans="1:35">
      <c r="A1023" s="21"/>
      <c r="B1023" s="206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1"/>
      <c r="N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  <c r="AE1023" s="21"/>
      <c r="AF1023" s="21"/>
      <c r="AG1023" s="21"/>
      <c r="AH1023" s="21"/>
      <c r="AI1023" s="21"/>
    </row>
    <row r="1024" spans="1:35">
      <c r="A1024" s="21"/>
      <c r="B1024" s="206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1"/>
      <c r="N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  <c r="AE1024" s="21"/>
      <c r="AF1024" s="21"/>
      <c r="AG1024" s="21"/>
      <c r="AH1024" s="21"/>
      <c r="AI1024" s="21"/>
    </row>
    <row r="1025" spans="1:35">
      <c r="A1025" s="21"/>
      <c r="B1025" s="206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1"/>
      <c r="N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  <c r="AE1025" s="21"/>
      <c r="AF1025" s="21"/>
      <c r="AG1025" s="21"/>
      <c r="AH1025" s="21"/>
      <c r="AI1025" s="21"/>
    </row>
    <row r="1026" spans="1:35">
      <c r="A1026" s="21"/>
      <c r="B1026" s="206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1"/>
      <c r="N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  <c r="AE1026" s="21"/>
      <c r="AF1026" s="21"/>
      <c r="AG1026" s="21"/>
      <c r="AH1026" s="21"/>
      <c r="AI1026" s="21"/>
    </row>
    <row r="1027" spans="1:35">
      <c r="A1027" s="21"/>
      <c r="B1027" s="206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1"/>
      <c r="N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  <c r="AE1027" s="21"/>
      <c r="AF1027" s="21"/>
      <c r="AG1027" s="21"/>
      <c r="AH1027" s="21"/>
      <c r="AI1027" s="21"/>
    </row>
    <row r="1028" spans="1:35">
      <c r="A1028" s="21"/>
      <c r="B1028" s="206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1"/>
      <c r="N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  <c r="AE1028" s="21"/>
      <c r="AF1028" s="21"/>
      <c r="AG1028" s="21"/>
      <c r="AH1028" s="21"/>
      <c r="AI1028" s="21"/>
    </row>
    <row r="1029" spans="1:35">
      <c r="A1029" s="21"/>
      <c r="B1029" s="206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1"/>
      <c r="N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  <c r="AE1029" s="21"/>
      <c r="AF1029" s="21"/>
      <c r="AG1029" s="21"/>
      <c r="AH1029" s="21"/>
      <c r="AI1029" s="21"/>
    </row>
    <row r="1030" spans="1:35">
      <c r="A1030" s="21"/>
      <c r="B1030" s="206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1"/>
      <c r="N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21"/>
      <c r="AG1030" s="21"/>
      <c r="AH1030" s="21"/>
      <c r="AI1030" s="21"/>
    </row>
    <row r="1031" spans="1:35">
      <c r="A1031" s="21"/>
      <c r="B1031" s="206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1"/>
      <c r="N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  <c r="AE1031" s="21"/>
      <c r="AF1031" s="21"/>
      <c r="AG1031" s="21"/>
      <c r="AH1031" s="21"/>
      <c r="AI1031" s="21"/>
    </row>
    <row r="1032" spans="1:35">
      <c r="A1032" s="21"/>
      <c r="B1032" s="206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1"/>
      <c r="N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  <c r="AE1032" s="21"/>
      <c r="AF1032" s="21"/>
      <c r="AG1032" s="21"/>
      <c r="AH1032" s="21"/>
      <c r="AI1032" s="21"/>
    </row>
    <row r="1033" spans="1:35">
      <c r="A1033" s="21"/>
      <c r="B1033" s="206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1"/>
      <c r="N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  <c r="AE1033" s="21"/>
      <c r="AF1033" s="21"/>
      <c r="AG1033" s="21"/>
      <c r="AH1033" s="21"/>
      <c r="AI1033" s="21"/>
    </row>
    <row r="1034" spans="1:35">
      <c r="A1034" s="21"/>
      <c r="B1034" s="206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1"/>
      <c r="N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  <c r="AE1034" s="21"/>
      <c r="AF1034" s="21"/>
      <c r="AG1034" s="21"/>
      <c r="AH1034" s="21"/>
      <c r="AI1034" s="21"/>
    </row>
    <row r="1035" spans="1:35">
      <c r="A1035" s="21"/>
      <c r="B1035" s="206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21"/>
      <c r="N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21"/>
      <c r="AG1035" s="21"/>
      <c r="AH1035" s="21"/>
      <c r="AI1035" s="21"/>
    </row>
    <row r="1036" spans="1:35">
      <c r="A1036" s="21"/>
      <c r="B1036" s="206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21"/>
      <c r="N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  <c r="AE1036" s="21"/>
      <c r="AF1036" s="21"/>
      <c r="AG1036" s="21"/>
      <c r="AH1036" s="21"/>
      <c r="AI1036" s="21"/>
    </row>
    <row r="1037" spans="1:35">
      <c r="A1037" s="21"/>
      <c r="B1037" s="206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21"/>
      <c r="N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  <c r="AE1037" s="21"/>
      <c r="AF1037" s="21"/>
      <c r="AG1037" s="21"/>
      <c r="AH1037" s="21"/>
      <c r="AI1037" s="21"/>
    </row>
    <row r="1038" spans="1:35">
      <c r="A1038" s="21"/>
      <c r="B1038" s="206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21"/>
      <c r="N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  <c r="AE1038" s="21"/>
      <c r="AF1038" s="21"/>
      <c r="AG1038" s="21"/>
      <c r="AH1038" s="21"/>
      <c r="AI1038" s="21"/>
    </row>
    <row r="1039" spans="1:35">
      <c r="A1039" s="21"/>
      <c r="B1039" s="206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21"/>
      <c r="N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  <c r="AE1039" s="21"/>
      <c r="AF1039" s="21"/>
      <c r="AG1039" s="21"/>
      <c r="AH1039" s="21"/>
      <c r="AI1039" s="21"/>
    </row>
    <row r="1040" spans="1:35">
      <c r="A1040" s="21"/>
      <c r="B1040" s="206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21"/>
      <c r="N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  <c r="AE1040" s="21"/>
      <c r="AF1040" s="21"/>
      <c r="AG1040" s="21"/>
      <c r="AH1040" s="21"/>
      <c r="AI1040" s="21"/>
    </row>
    <row r="1041" spans="1:35">
      <c r="A1041" s="21"/>
      <c r="B1041" s="206"/>
      <c r="C1041" s="21"/>
      <c r="D1041" s="21"/>
      <c r="E1041" s="21"/>
      <c r="F1041" s="21"/>
      <c r="G1041" s="21"/>
      <c r="H1041" s="21"/>
      <c r="I1041" s="21"/>
      <c r="J1041" s="21"/>
      <c r="K1041" s="21"/>
      <c r="L1041" s="21"/>
      <c r="M1041" s="21"/>
      <c r="N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21"/>
      <c r="AG1041" s="21"/>
      <c r="AH1041" s="21"/>
      <c r="AI1041" s="21"/>
    </row>
    <row r="1042" spans="1:35">
      <c r="A1042" s="21"/>
      <c r="B1042" s="206"/>
      <c r="C1042" s="21"/>
      <c r="D1042" s="21"/>
      <c r="E1042" s="21"/>
      <c r="F1042" s="21"/>
      <c r="G1042" s="21"/>
      <c r="H1042" s="21"/>
      <c r="I1042" s="21"/>
      <c r="J1042" s="21"/>
      <c r="K1042" s="21"/>
      <c r="L1042" s="21"/>
      <c r="M1042" s="21"/>
      <c r="N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  <c r="AE1042" s="21"/>
      <c r="AF1042" s="21"/>
      <c r="AG1042" s="21"/>
      <c r="AH1042" s="21"/>
      <c r="AI1042" s="21"/>
    </row>
    <row r="1043" spans="1:35">
      <c r="A1043" s="21"/>
      <c r="B1043" s="206"/>
      <c r="C1043" s="21"/>
      <c r="D1043" s="21"/>
      <c r="E1043" s="21"/>
      <c r="F1043" s="21"/>
      <c r="G1043" s="21"/>
      <c r="H1043" s="21"/>
      <c r="I1043" s="21"/>
      <c r="J1043" s="21"/>
      <c r="K1043" s="21"/>
      <c r="L1043" s="21"/>
      <c r="M1043" s="21"/>
      <c r="N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  <c r="AE1043" s="21"/>
      <c r="AF1043" s="21"/>
      <c r="AG1043" s="21"/>
      <c r="AH1043" s="21"/>
      <c r="AI1043" s="21"/>
    </row>
    <row r="1044" spans="1:35">
      <c r="A1044" s="21"/>
      <c r="B1044" s="206"/>
      <c r="C1044" s="21"/>
      <c r="D1044" s="21"/>
      <c r="E1044" s="21"/>
      <c r="F1044" s="21"/>
      <c r="G1044" s="21"/>
      <c r="H1044" s="21"/>
      <c r="I1044" s="21"/>
      <c r="J1044" s="21"/>
      <c r="K1044" s="21"/>
      <c r="L1044" s="21"/>
      <c r="M1044" s="21"/>
      <c r="N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  <c r="AE1044" s="21"/>
      <c r="AF1044" s="21"/>
      <c r="AG1044" s="21"/>
      <c r="AH1044" s="21"/>
      <c r="AI1044" s="21"/>
    </row>
    <row r="1045" spans="1:35">
      <c r="A1045" s="21"/>
      <c r="B1045" s="206"/>
      <c r="C1045" s="21"/>
      <c r="D1045" s="21"/>
      <c r="E1045" s="21"/>
      <c r="F1045" s="21"/>
      <c r="G1045" s="21"/>
      <c r="H1045" s="21"/>
      <c r="I1045" s="21"/>
      <c r="J1045" s="21"/>
      <c r="K1045" s="21"/>
      <c r="L1045" s="21"/>
      <c r="M1045" s="21"/>
      <c r="N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  <c r="AE1045" s="21"/>
      <c r="AF1045" s="21"/>
      <c r="AG1045" s="21"/>
      <c r="AH1045" s="21"/>
      <c r="AI1045" s="21"/>
    </row>
    <row r="1046" spans="1:35">
      <c r="A1046" s="21"/>
      <c r="B1046" s="206"/>
      <c r="C1046" s="21"/>
      <c r="D1046" s="21"/>
      <c r="E1046" s="21"/>
      <c r="F1046" s="21"/>
      <c r="G1046" s="21"/>
      <c r="H1046" s="21"/>
      <c r="I1046" s="21"/>
      <c r="J1046" s="21"/>
      <c r="K1046" s="21"/>
      <c r="L1046" s="21"/>
      <c r="M1046" s="21"/>
      <c r="N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  <c r="AE1046" s="21"/>
      <c r="AF1046" s="21"/>
      <c r="AG1046" s="21"/>
      <c r="AH1046" s="21"/>
      <c r="AI1046" s="21"/>
    </row>
    <row r="1047" spans="1:35">
      <c r="A1047" s="21"/>
      <c r="B1047" s="206"/>
      <c r="C1047" s="21"/>
      <c r="D1047" s="21"/>
      <c r="E1047" s="21"/>
      <c r="F1047" s="21"/>
      <c r="G1047" s="21"/>
      <c r="H1047" s="21"/>
      <c r="I1047" s="21"/>
      <c r="J1047" s="21"/>
      <c r="K1047" s="21"/>
      <c r="L1047" s="21"/>
      <c r="M1047" s="21"/>
      <c r="N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  <c r="AE1047" s="21"/>
      <c r="AF1047" s="21"/>
      <c r="AG1047" s="21"/>
      <c r="AH1047" s="21"/>
      <c r="AI1047" s="21"/>
    </row>
    <row r="1048" spans="1:35">
      <c r="A1048" s="21"/>
      <c r="B1048" s="206"/>
      <c r="C1048" s="21"/>
      <c r="D1048" s="21"/>
      <c r="E1048" s="21"/>
      <c r="F1048" s="21"/>
      <c r="G1048" s="21"/>
      <c r="H1048" s="21"/>
      <c r="I1048" s="21"/>
      <c r="J1048" s="21"/>
      <c r="K1048" s="21"/>
      <c r="L1048" s="21"/>
      <c r="M1048" s="21"/>
      <c r="N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  <c r="AE1048" s="21"/>
      <c r="AF1048" s="21"/>
      <c r="AG1048" s="21"/>
      <c r="AH1048" s="21"/>
      <c r="AI1048" s="21"/>
    </row>
    <row r="1049" spans="1:35">
      <c r="A1049" s="21"/>
      <c r="B1049" s="206"/>
      <c r="C1049" s="21"/>
      <c r="D1049" s="21"/>
      <c r="E1049" s="21"/>
      <c r="F1049" s="21"/>
      <c r="G1049" s="21"/>
      <c r="H1049" s="21"/>
      <c r="I1049" s="21"/>
      <c r="J1049" s="21"/>
      <c r="K1049" s="21"/>
      <c r="L1049" s="21"/>
      <c r="M1049" s="21"/>
      <c r="N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  <c r="AE1049" s="21"/>
      <c r="AF1049" s="21"/>
      <c r="AG1049" s="21"/>
      <c r="AH1049" s="21"/>
      <c r="AI1049" s="21"/>
    </row>
    <row r="1050" spans="1:35">
      <c r="A1050" s="21"/>
      <c r="B1050" s="206"/>
      <c r="C1050" s="21"/>
      <c r="D1050" s="21"/>
      <c r="E1050" s="21"/>
      <c r="F1050" s="21"/>
      <c r="G1050" s="21"/>
      <c r="H1050" s="21"/>
      <c r="I1050" s="21"/>
      <c r="J1050" s="21"/>
      <c r="K1050" s="21"/>
      <c r="L1050" s="21"/>
      <c r="M1050" s="21"/>
      <c r="N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  <c r="AE1050" s="21"/>
      <c r="AF1050" s="21"/>
      <c r="AG1050" s="21"/>
      <c r="AH1050" s="21"/>
      <c r="AI1050" s="21"/>
    </row>
    <row r="1051" spans="1:35">
      <c r="A1051" s="21"/>
      <c r="B1051" s="206"/>
      <c r="C1051" s="21"/>
      <c r="D1051" s="21"/>
      <c r="E1051" s="21"/>
      <c r="F1051" s="21"/>
      <c r="G1051" s="21"/>
      <c r="H1051" s="21"/>
      <c r="I1051" s="21"/>
      <c r="J1051" s="21"/>
      <c r="K1051" s="21"/>
      <c r="L1051" s="21"/>
      <c r="M1051" s="21"/>
      <c r="N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21"/>
      <c r="AG1051" s="21"/>
      <c r="AH1051" s="21"/>
      <c r="AI1051" s="21"/>
    </row>
    <row r="1052" spans="1:35">
      <c r="A1052" s="21"/>
      <c r="B1052" s="206"/>
      <c r="C1052" s="21"/>
      <c r="D1052" s="21"/>
      <c r="E1052" s="21"/>
      <c r="F1052" s="21"/>
      <c r="G1052" s="21"/>
      <c r="H1052" s="21"/>
      <c r="I1052" s="21"/>
      <c r="J1052" s="21"/>
      <c r="K1052" s="21"/>
      <c r="L1052" s="21"/>
      <c r="M1052" s="21"/>
      <c r="N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  <c r="AE1052" s="21"/>
      <c r="AF1052" s="21"/>
      <c r="AG1052" s="21"/>
      <c r="AH1052" s="21"/>
      <c r="AI1052" s="21"/>
    </row>
    <row r="1053" spans="1:35">
      <c r="A1053" s="21"/>
      <c r="B1053" s="206"/>
      <c r="C1053" s="21"/>
      <c r="D1053" s="21"/>
      <c r="E1053" s="21"/>
      <c r="F1053" s="21"/>
      <c r="G1053" s="21"/>
      <c r="H1053" s="21"/>
      <c r="I1053" s="21"/>
      <c r="J1053" s="21"/>
      <c r="K1053" s="21"/>
      <c r="L1053" s="21"/>
      <c r="M1053" s="21"/>
      <c r="N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  <c r="AE1053" s="21"/>
      <c r="AF1053" s="21"/>
      <c r="AG1053" s="21"/>
      <c r="AH1053" s="21"/>
      <c r="AI1053" s="21"/>
    </row>
    <row r="1054" spans="1:35">
      <c r="A1054" s="21"/>
      <c r="B1054" s="206"/>
      <c r="C1054" s="21"/>
      <c r="D1054" s="21"/>
      <c r="E1054" s="21"/>
      <c r="F1054" s="21"/>
      <c r="G1054" s="21"/>
      <c r="H1054" s="21"/>
      <c r="I1054" s="21"/>
      <c r="J1054" s="21"/>
      <c r="K1054" s="21"/>
      <c r="L1054" s="21"/>
      <c r="M1054" s="21"/>
      <c r="N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  <c r="AE1054" s="21"/>
      <c r="AF1054" s="21"/>
      <c r="AG1054" s="21"/>
      <c r="AH1054" s="21"/>
      <c r="AI1054" s="21"/>
    </row>
    <row r="1055" spans="1:35">
      <c r="A1055" s="21"/>
      <c r="B1055" s="206"/>
      <c r="C1055" s="21"/>
      <c r="D1055" s="21"/>
      <c r="E1055" s="21"/>
      <c r="F1055" s="21"/>
      <c r="G1055" s="21"/>
      <c r="H1055" s="21"/>
      <c r="I1055" s="21"/>
      <c r="J1055" s="21"/>
      <c r="K1055" s="21"/>
      <c r="L1055" s="21"/>
      <c r="M1055" s="21"/>
      <c r="N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  <c r="AE1055" s="21"/>
      <c r="AF1055" s="21"/>
      <c r="AG1055" s="21"/>
      <c r="AH1055" s="21"/>
      <c r="AI1055" s="21"/>
    </row>
    <row r="1056" spans="1:35">
      <c r="A1056" s="21"/>
      <c r="B1056" s="206"/>
      <c r="C1056" s="21"/>
      <c r="D1056" s="21"/>
      <c r="E1056" s="21"/>
      <c r="F1056" s="21"/>
      <c r="G1056" s="21"/>
      <c r="H1056" s="21"/>
      <c r="I1056" s="21"/>
      <c r="J1056" s="21"/>
      <c r="K1056" s="21"/>
      <c r="L1056" s="21"/>
      <c r="M1056" s="21"/>
      <c r="N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  <c r="AE1056" s="21"/>
      <c r="AF1056" s="21"/>
      <c r="AG1056" s="21"/>
      <c r="AH1056" s="21"/>
      <c r="AI1056" s="21"/>
    </row>
    <row r="1057" spans="1:35">
      <c r="A1057" s="21"/>
      <c r="B1057" s="206"/>
      <c r="C1057" s="21"/>
      <c r="D1057" s="21"/>
      <c r="E1057" s="21"/>
      <c r="F1057" s="21"/>
      <c r="G1057" s="21"/>
      <c r="H1057" s="21"/>
      <c r="I1057" s="21"/>
      <c r="J1057" s="21"/>
      <c r="K1057" s="21"/>
      <c r="L1057" s="21"/>
      <c r="M1057" s="21"/>
      <c r="N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  <c r="AE1057" s="21"/>
      <c r="AF1057" s="21"/>
      <c r="AG1057" s="21"/>
      <c r="AH1057" s="21"/>
      <c r="AI1057" s="21"/>
    </row>
    <row r="1058" spans="1:35">
      <c r="A1058" s="21"/>
      <c r="B1058" s="206"/>
      <c r="C1058" s="21"/>
      <c r="D1058" s="21"/>
      <c r="E1058" s="21"/>
      <c r="F1058" s="21"/>
      <c r="G1058" s="21"/>
      <c r="H1058" s="21"/>
      <c r="I1058" s="21"/>
      <c r="J1058" s="21"/>
      <c r="K1058" s="21"/>
      <c r="L1058" s="21"/>
      <c r="M1058" s="21"/>
      <c r="N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21"/>
      <c r="AG1058" s="21"/>
      <c r="AH1058" s="21"/>
      <c r="AI1058" s="21"/>
    </row>
    <row r="1059" spans="1:35">
      <c r="A1059" s="21"/>
      <c r="B1059" s="206"/>
      <c r="C1059" s="21"/>
      <c r="D1059" s="21"/>
      <c r="E1059" s="21"/>
      <c r="F1059" s="21"/>
      <c r="G1059" s="21"/>
      <c r="H1059" s="21"/>
      <c r="I1059" s="21"/>
      <c r="J1059" s="21"/>
      <c r="K1059" s="21"/>
      <c r="L1059" s="21"/>
      <c r="M1059" s="21"/>
      <c r="N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21"/>
      <c r="AG1059" s="21"/>
      <c r="AH1059" s="21"/>
      <c r="AI1059" s="21"/>
    </row>
    <row r="1060" spans="1:35">
      <c r="A1060" s="21"/>
      <c r="B1060" s="206"/>
      <c r="C1060" s="21"/>
      <c r="D1060" s="21"/>
      <c r="E1060" s="21"/>
      <c r="F1060" s="21"/>
      <c r="G1060" s="21"/>
      <c r="H1060" s="21"/>
      <c r="I1060" s="21"/>
      <c r="J1060" s="21"/>
      <c r="K1060" s="21"/>
      <c r="L1060" s="21"/>
      <c r="M1060" s="21"/>
      <c r="N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21"/>
      <c r="AF1060" s="21"/>
      <c r="AG1060" s="21"/>
      <c r="AH1060" s="21"/>
      <c r="AI1060" s="21"/>
    </row>
    <row r="1061" spans="1:35">
      <c r="A1061" s="21"/>
      <c r="B1061" s="206"/>
      <c r="C1061" s="21"/>
      <c r="D1061" s="21"/>
      <c r="E1061" s="21"/>
      <c r="F1061" s="21"/>
      <c r="G1061" s="21"/>
      <c r="H1061" s="21"/>
      <c r="I1061" s="21"/>
      <c r="J1061" s="21"/>
      <c r="K1061" s="21"/>
      <c r="L1061" s="21"/>
      <c r="M1061" s="21"/>
      <c r="N1061" s="21"/>
      <c r="P1061" s="21"/>
      <c r="Q1061" s="21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21"/>
      <c r="AF1061" s="21"/>
      <c r="AG1061" s="21"/>
      <c r="AH1061" s="21"/>
      <c r="AI1061" s="21"/>
    </row>
    <row r="1062" spans="1:35">
      <c r="A1062" s="21"/>
      <c r="B1062" s="206"/>
      <c r="C1062" s="21"/>
      <c r="D1062" s="21"/>
      <c r="E1062" s="21"/>
      <c r="F1062" s="21"/>
      <c r="G1062" s="21"/>
      <c r="H1062" s="21"/>
      <c r="I1062" s="21"/>
      <c r="J1062" s="21"/>
      <c r="K1062" s="21"/>
      <c r="L1062" s="21"/>
      <c r="M1062" s="21"/>
      <c r="N1062" s="21"/>
      <c r="P1062" s="21"/>
      <c r="Q1062" s="21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21"/>
      <c r="AF1062" s="21"/>
      <c r="AG1062" s="21"/>
      <c r="AH1062" s="21"/>
      <c r="AI1062" s="21"/>
    </row>
    <row r="1063" spans="1:35">
      <c r="A1063" s="21"/>
      <c r="B1063" s="206"/>
      <c r="C1063" s="21"/>
      <c r="D1063" s="21"/>
      <c r="E1063" s="21"/>
      <c r="F1063" s="21"/>
      <c r="G1063" s="21"/>
      <c r="H1063" s="21"/>
      <c r="I1063" s="21"/>
      <c r="J1063" s="21"/>
      <c r="K1063" s="21"/>
      <c r="L1063" s="21"/>
      <c r="M1063" s="21"/>
      <c r="N1063" s="21"/>
      <c r="P1063" s="21"/>
      <c r="Q1063" s="21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21"/>
      <c r="AF1063" s="21"/>
      <c r="AG1063" s="21"/>
      <c r="AH1063" s="21"/>
      <c r="AI1063" s="21"/>
    </row>
    <row r="1064" spans="1:35">
      <c r="A1064" s="21"/>
      <c r="B1064" s="206"/>
      <c r="C1064" s="21"/>
      <c r="D1064" s="21"/>
      <c r="E1064" s="21"/>
      <c r="F1064" s="21"/>
      <c r="G1064" s="21"/>
      <c r="H1064" s="21"/>
      <c r="I1064" s="21"/>
      <c r="J1064" s="21"/>
      <c r="K1064" s="21"/>
      <c r="L1064" s="21"/>
      <c r="M1064" s="21"/>
      <c r="N1064" s="21"/>
      <c r="P1064" s="21"/>
      <c r="Q1064" s="21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21"/>
      <c r="AF1064" s="21"/>
      <c r="AG1064" s="21"/>
      <c r="AH1064" s="21"/>
      <c r="AI1064" s="21"/>
    </row>
    <row r="1065" spans="1:35">
      <c r="A1065" s="21"/>
      <c r="B1065" s="206"/>
      <c r="C1065" s="21"/>
      <c r="D1065" s="21"/>
      <c r="E1065" s="21"/>
      <c r="F1065" s="21"/>
      <c r="G1065" s="21"/>
      <c r="H1065" s="21"/>
      <c r="I1065" s="21"/>
      <c r="J1065" s="21"/>
      <c r="K1065" s="21"/>
      <c r="L1065" s="21"/>
      <c r="M1065" s="21"/>
      <c r="N1065" s="21"/>
      <c r="P1065" s="21"/>
      <c r="Q1065" s="21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21"/>
      <c r="AF1065" s="21"/>
      <c r="AG1065" s="21"/>
      <c r="AH1065" s="21"/>
      <c r="AI1065" s="21"/>
    </row>
    <row r="1066" spans="1:35">
      <c r="A1066" s="21"/>
      <c r="B1066" s="206"/>
      <c r="C1066" s="21"/>
      <c r="D1066" s="21"/>
      <c r="E1066" s="21"/>
      <c r="F1066" s="21"/>
      <c r="G1066" s="21"/>
      <c r="H1066" s="21"/>
      <c r="I1066" s="21"/>
      <c r="J1066" s="21"/>
      <c r="K1066" s="21"/>
      <c r="L1066" s="21"/>
      <c r="M1066" s="21"/>
      <c r="N1066" s="21"/>
      <c r="P1066" s="21"/>
      <c r="Q1066" s="21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21"/>
      <c r="AF1066" s="21"/>
      <c r="AG1066" s="21"/>
      <c r="AH1066" s="21"/>
      <c r="AI1066" s="21"/>
    </row>
    <row r="1067" spans="1:35">
      <c r="A1067" s="21"/>
      <c r="B1067" s="206"/>
      <c r="C1067" s="21"/>
      <c r="D1067" s="21"/>
      <c r="E1067" s="21"/>
      <c r="F1067" s="21"/>
      <c r="G1067" s="21"/>
      <c r="H1067" s="21"/>
      <c r="I1067" s="21"/>
      <c r="J1067" s="21"/>
      <c r="K1067" s="21"/>
      <c r="L1067" s="21"/>
      <c r="M1067" s="21"/>
      <c r="N1067" s="21"/>
      <c r="P1067" s="21"/>
      <c r="Q1067" s="21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21"/>
      <c r="AF1067" s="21"/>
      <c r="AG1067" s="21"/>
      <c r="AH1067" s="21"/>
      <c r="AI1067" s="21"/>
    </row>
    <row r="1068" spans="1:35">
      <c r="A1068" s="21"/>
      <c r="B1068" s="206"/>
      <c r="C1068" s="21"/>
      <c r="D1068" s="21"/>
      <c r="E1068" s="21"/>
      <c r="F1068" s="21"/>
      <c r="G1068" s="21"/>
      <c r="H1068" s="21"/>
      <c r="I1068" s="21"/>
      <c r="J1068" s="21"/>
      <c r="K1068" s="21"/>
      <c r="L1068" s="21"/>
      <c r="M1068" s="21"/>
      <c r="N1068" s="21"/>
      <c r="P1068" s="21"/>
      <c r="Q1068" s="21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21"/>
      <c r="AF1068" s="21"/>
      <c r="AG1068" s="21"/>
      <c r="AH1068" s="21"/>
      <c r="AI1068" s="21"/>
    </row>
    <row r="1069" spans="1:35">
      <c r="A1069" s="21"/>
      <c r="B1069" s="206"/>
      <c r="C1069" s="21"/>
      <c r="D1069" s="21"/>
      <c r="E1069" s="21"/>
      <c r="F1069" s="21"/>
      <c r="G1069" s="21"/>
      <c r="H1069" s="21"/>
      <c r="I1069" s="21"/>
      <c r="J1069" s="21"/>
      <c r="K1069" s="21"/>
      <c r="L1069" s="21"/>
      <c r="M1069" s="21"/>
      <c r="N1069" s="21"/>
      <c r="P1069" s="21"/>
      <c r="Q1069" s="21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21"/>
      <c r="AF1069" s="21"/>
      <c r="AG1069" s="21"/>
      <c r="AH1069" s="21"/>
      <c r="AI1069" s="21"/>
    </row>
    <row r="1070" spans="1:35">
      <c r="A1070" s="21"/>
      <c r="B1070" s="206"/>
      <c r="C1070" s="21"/>
      <c r="D1070" s="21"/>
      <c r="E1070" s="21"/>
      <c r="F1070" s="21"/>
      <c r="G1070" s="21"/>
      <c r="H1070" s="21"/>
      <c r="I1070" s="21"/>
      <c r="J1070" s="21"/>
      <c r="K1070" s="21"/>
      <c r="L1070" s="21"/>
      <c r="M1070" s="21"/>
      <c r="N1070" s="21"/>
      <c r="P1070" s="21"/>
      <c r="Q1070" s="21"/>
      <c r="R1070" s="21"/>
      <c r="S1070" s="21"/>
      <c r="T1070" s="21"/>
      <c r="U1070" s="21"/>
      <c r="V1070" s="21"/>
      <c r="W1070" s="21"/>
      <c r="X1070" s="21"/>
      <c r="Y1070" s="21"/>
      <c r="Z1070" s="21"/>
      <c r="AA1070" s="21"/>
      <c r="AB1070" s="21"/>
      <c r="AC1070" s="21"/>
      <c r="AD1070" s="21"/>
      <c r="AE1070" s="21"/>
      <c r="AF1070" s="21"/>
      <c r="AG1070" s="21"/>
      <c r="AH1070" s="21"/>
      <c r="AI1070" s="21"/>
    </row>
    <row r="1071" spans="1:35">
      <c r="A1071" s="21"/>
      <c r="B1071" s="206"/>
      <c r="C1071" s="21"/>
      <c r="D1071" s="21"/>
      <c r="E1071" s="21"/>
      <c r="F1071" s="21"/>
      <c r="G1071" s="21"/>
      <c r="H1071" s="21"/>
      <c r="I1071" s="21"/>
      <c r="J1071" s="21"/>
      <c r="K1071" s="21"/>
      <c r="L1071" s="21"/>
      <c r="M1071" s="21"/>
      <c r="N1071" s="21"/>
      <c r="P1071" s="21"/>
      <c r="Q1071" s="21"/>
      <c r="R1071" s="21"/>
      <c r="S1071" s="21"/>
      <c r="T1071" s="21"/>
      <c r="U1071" s="21"/>
      <c r="V1071" s="21"/>
      <c r="W1071" s="21"/>
      <c r="X1071" s="21"/>
      <c r="Y1071" s="21"/>
      <c r="Z1071" s="21"/>
      <c r="AA1071" s="21"/>
      <c r="AB1071" s="21"/>
      <c r="AC1071" s="21"/>
      <c r="AD1071" s="21"/>
      <c r="AE1071" s="21"/>
      <c r="AF1071" s="21"/>
      <c r="AG1071" s="21"/>
      <c r="AH1071" s="21"/>
      <c r="AI1071" s="21"/>
    </row>
    <row r="1072" spans="1:35">
      <c r="A1072" s="21"/>
      <c r="B1072" s="206"/>
      <c r="C1072" s="21"/>
      <c r="D1072" s="21"/>
      <c r="E1072" s="21"/>
      <c r="F1072" s="21"/>
      <c r="G1072" s="21"/>
      <c r="H1072" s="21"/>
      <c r="I1072" s="21"/>
      <c r="J1072" s="21"/>
      <c r="K1072" s="21"/>
      <c r="L1072" s="21"/>
      <c r="M1072" s="21"/>
      <c r="N1072" s="21"/>
      <c r="P1072" s="21"/>
      <c r="Q1072" s="21"/>
      <c r="R1072" s="21"/>
      <c r="S1072" s="21"/>
      <c r="T1072" s="21"/>
      <c r="U1072" s="21"/>
      <c r="V1072" s="21"/>
      <c r="W1072" s="21"/>
      <c r="X1072" s="21"/>
      <c r="Y1072" s="21"/>
      <c r="Z1072" s="21"/>
      <c r="AA1072" s="21"/>
      <c r="AB1072" s="21"/>
      <c r="AC1072" s="21"/>
      <c r="AD1072" s="21"/>
      <c r="AE1072" s="21"/>
      <c r="AF1072" s="21"/>
      <c r="AG1072" s="21"/>
      <c r="AH1072" s="21"/>
      <c r="AI1072" s="21"/>
    </row>
    <row r="1073" spans="1:35">
      <c r="A1073" s="21"/>
      <c r="B1073" s="206"/>
      <c r="C1073" s="21"/>
      <c r="D1073" s="21"/>
      <c r="E1073" s="21"/>
      <c r="F1073" s="21"/>
      <c r="G1073" s="21"/>
      <c r="H1073" s="21"/>
      <c r="I1073" s="21"/>
      <c r="J1073" s="21"/>
      <c r="K1073" s="21"/>
      <c r="L1073" s="21"/>
      <c r="M1073" s="21"/>
      <c r="N1073" s="21"/>
      <c r="P1073" s="21"/>
      <c r="Q1073" s="21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21"/>
      <c r="AF1073" s="21"/>
      <c r="AG1073" s="21"/>
      <c r="AH1073" s="21"/>
      <c r="AI1073" s="21"/>
    </row>
    <row r="1074" spans="1:35">
      <c r="A1074" s="21"/>
      <c r="B1074" s="206"/>
      <c r="C1074" s="21"/>
      <c r="D1074" s="21"/>
      <c r="E1074" s="21"/>
      <c r="F1074" s="21"/>
      <c r="G1074" s="21"/>
      <c r="H1074" s="21"/>
      <c r="I1074" s="21"/>
      <c r="J1074" s="21"/>
      <c r="K1074" s="21"/>
      <c r="L1074" s="21"/>
      <c r="M1074" s="21"/>
      <c r="N1074" s="21"/>
      <c r="P1074" s="21"/>
      <c r="Q1074" s="21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21"/>
      <c r="AF1074" s="21"/>
      <c r="AG1074" s="21"/>
      <c r="AH1074" s="21"/>
      <c r="AI1074" s="21"/>
    </row>
    <row r="1075" spans="1:35">
      <c r="A1075" s="21"/>
      <c r="B1075" s="206"/>
      <c r="C1075" s="21"/>
      <c r="D1075" s="21"/>
      <c r="E1075" s="21"/>
      <c r="F1075" s="21"/>
      <c r="G1075" s="21"/>
      <c r="H1075" s="21"/>
      <c r="I1075" s="21"/>
      <c r="J1075" s="21"/>
      <c r="K1075" s="21"/>
      <c r="L1075" s="21"/>
      <c r="M1075" s="21"/>
      <c r="N1075" s="21"/>
      <c r="P1075" s="21"/>
      <c r="Q1075" s="21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21"/>
      <c r="AF1075" s="21"/>
      <c r="AG1075" s="21"/>
      <c r="AH1075" s="21"/>
      <c r="AI1075" s="21"/>
    </row>
    <row r="1076" spans="1:35">
      <c r="A1076" s="21"/>
      <c r="B1076" s="206"/>
      <c r="C1076" s="21"/>
      <c r="D1076" s="21"/>
      <c r="E1076" s="21"/>
      <c r="F1076" s="21"/>
      <c r="G1076" s="21"/>
      <c r="H1076" s="21"/>
      <c r="I1076" s="21"/>
      <c r="J1076" s="21"/>
      <c r="K1076" s="21"/>
      <c r="L1076" s="21"/>
      <c r="M1076" s="21"/>
      <c r="N1076" s="21"/>
      <c r="P1076" s="21"/>
      <c r="Q1076" s="21"/>
      <c r="R1076" s="21"/>
      <c r="S1076" s="21"/>
      <c r="T1076" s="21"/>
      <c r="U1076" s="21"/>
      <c r="V1076" s="21"/>
      <c r="W1076" s="21"/>
      <c r="X1076" s="21"/>
      <c r="Y1076" s="21"/>
      <c r="Z1076" s="21"/>
      <c r="AA1076" s="21"/>
      <c r="AB1076" s="21"/>
      <c r="AC1076" s="21"/>
      <c r="AD1076" s="21"/>
      <c r="AE1076" s="21"/>
      <c r="AF1076" s="21"/>
      <c r="AG1076" s="21"/>
      <c r="AH1076" s="21"/>
      <c r="AI1076" s="21"/>
    </row>
    <row r="1077" spans="1:35">
      <c r="A1077" s="21"/>
      <c r="B1077" s="206"/>
      <c r="C1077" s="21"/>
      <c r="D1077" s="21"/>
      <c r="E1077" s="21"/>
      <c r="F1077" s="21"/>
      <c r="G1077" s="21"/>
      <c r="H1077" s="21"/>
      <c r="I1077" s="21"/>
      <c r="J1077" s="21"/>
      <c r="K1077" s="21"/>
      <c r="L1077" s="21"/>
      <c r="M1077" s="21"/>
      <c r="N1077" s="21"/>
      <c r="P1077" s="21"/>
      <c r="Q1077" s="21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21"/>
      <c r="AF1077" s="21"/>
      <c r="AG1077" s="21"/>
      <c r="AH1077" s="21"/>
      <c r="AI1077" s="21"/>
    </row>
    <row r="1078" spans="1:35">
      <c r="A1078" s="21"/>
      <c r="B1078" s="206"/>
      <c r="C1078" s="21"/>
      <c r="D1078" s="21"/>
      <c r="E1078" s="21"/>
      <c r="F1078" s="21"/>
      <c r="G1078" s="21"/>
      <c r="H1078" s="21"/>
      <c r="I1078" s="21"/>
      <c r="J1078" s="21"/>
      <c r="K1078" s="21"/>
      <c r="L1078" s="21"/>
      <c r="M1078" s="21"/>
      <c r="N1078" s="21"/>
      <c r="P1078" s="21"/>
      <c r="Q1078" s="21"/>
      <c r="R1078" s="21"/>
      <c r="S1078" s="21"/>
      <c r="T1078" s="21"/>
      <c r="U1078" s="21"/>
      <c r="V1078" s="21"/>
      <c r="W1078" s="21"/>
      <c r="X1078" s="21"/>
      <c r="Y1078" s="21"/>
      <c r="Z1078" s="21"/>
      <c r="AA1078" s="21"/>
      <c r="AB1078" s="21"/>
      <c r="AC1078" s="21"/>
      <c r="AD1078" s="21"/>
      <c r="AE1078" s="21"/>
      <c r="AF1078" s="21"/>
      <c r="AG1078" s="21"/>
      <c r="AH1078" s="21"/>
      <c r="AI1078" s="21"/>
    </row>
    <row r="1079" spans="1:35">
      <c r="A1079" s="21"/>
      <c r="B1079" s="206"/>
      <c r="C1079" s="21"/>
      <c r="D1079" s="21"/>
      <c r="E1079" s="21"/>
      <c r="F1079" s="21"/>
      <c r="G1079" s="21"/>
      <c r="H1079" s="21"/>
      <c r="I1079" s="21"/>
      <c r="J1079" s="21"/>
      <c r="K1079" s="21"/>
      <c r="L1079" s="21"/>
      <c r="M1079" s="21"/>
      <c r="N1079" s="21"/>
      <c r="P1079" s="21"/>
      <c r="Q1079" s="21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21"/>
      <c r="AF1079" s="21"/>
      <c r="AG1079" s="21"/>
      <c r="AH1079" s="21"/>
      <c r="AI1079" s="21"/>
    </row>
    <row r="1080" spans="1:35">
      <c r="A1080" s="21"/>
      <c r="B1080" s="206"/>
      <c r="C1080" s="21"/>
      <c r="D1080" s="21"/>
      <c r="E1080" s="21"/>
      <c r="F1080" s="21"/>
      <c r="G1080" s="21"/>
      <c r="H1080" s="21"/>
      <c r="I1080" s="21"/>
      <c r="J1080" s="21"/>
      <c r="K1080" s="21"/>
      <c r="L1080" s="21"/>
      <c r="M1080" s="21"/>
      <c r="N1080" s="21"/>
      <c r="P1080" s="21"/>
      <c r="Q1080" s="21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21"/>
      <c r="AF1080" s="21"/>
      <c r="AG1080" s="21"/>
      <c r="AH1080" s="21"/>
      <c r="AI1080" s="21"/>
    </row>
    <row r="1081" spans="1:35">
      <c r="A1081" s="21"/>
      <c r="B1081" s="206"/>
      <c r="C1081" s="21"/>
      <c r="D1081" s="21"/>
      <c r="E1081" s="21"/>
      <c r="F1081" s="21"/>
      <c r="G1081" s="21"/>
      <c r="H1081" s="21"/>
      <c r="I1081" s="21"/>
      <c r="J1081" s="21"/>
      <c r="K1081" s="21"/>
      <c r="L1081" s="21"/>
      <c r="M1081" s="21"/>
      <c r="N1081" s="21"/>
      <c r="P1081" s="21"/>
      <c r="Q1081" s="21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21"/>
      <c r="AF1081" s="21"/>
      <c r="AG1081" s="21"/>
      <c r="AH1081" s="21"/>
      <c r="AI1081" s="21"/>
    </row>
    <row r="1082" spans="1:35">
      <c r="A1082" s="21"/>
      <c r="B1082" s="206"/>
      <c r="C1082" s="21"/>
      <c r="D1082" s="21"/>
      <c r="E1082" s="21"/>
      <c r="F1082" s="21"/>
      <c r="G1082" s="21"/>
      <c r="H1082" s="21"/>
      <c r="I1082" s="21"/>
      <c r="J1082" s="21"/>
      <c r="K1082" s="21"/>
      <c r="L1082" s="21"/>
      <c r="M1082" s="21"/>
      <c r="N1082" s="21"/>
      <c r="P1082" s="21"/>
      <c r="Q1082" s="21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21"/>
      <c r="AF1082" s="21"/>
      <c r="AG1082" s="21"/>
      <c r="AH1082" s="21"/>
      <c r="AI1082" s="21"/>
    </row>
    <row r="1083" spans="1:35">
      <c r="A1083" s="21"/>
      <c r="B1083" s="206"/>
      <c r="C1083" s="21"/>
      <c r="D1083" s="21"/>
      <c r="E1083" s="21"/>
      <c r="F1083" s="21"/>
      <c r="G1083" s="21"/>
      <c r="H1083" s="21"/>
      <c r="I1083" s="21"/>
      <c r="J1083" s="21"/>
      <c r="K1083" s="21"/>
      <c r="L1083" s="21"/>
      <c r="M1083" s="21"/>
      <c r="N1083" s="21"/>
      <c r="P1083" s="21"/>
      <c r="Q1083" s="21"/>
      <c r="R1083" s="21"/>
      <c r="S1083" s="21"/>
      <c r="T1083" s="21"/>
      <c r="U1083" s="21"/>
      <c r="V1083" s="21"/>
      <c r="W1083" s="21"/>
      <c r="X1083" s="21"/>
      <c r="Y1083" s="21"/>
      <c r="Z1083" s="21"/>
      <c r="AA1083" s="21"/>
      <c r="AB1083" s="21"/>
      <c r="AC1083" s="21"/>
      <c r="AD1083" s="21"/>
      <c r="AE1083" s="21"/>
      <c r="AF1083" s="21"/>
      <c r="AG1083" s="21"/>
      <c r="AH1083" s="21"/>
      <c r="AI1083" s="21"/>
    </row>
    <row r="1084" spans="1:35">
      <c r="A1084" s="21"/>
      <c r="B1084" s="206"/>
      <c r="C1084" s="21"/>
      <c r="D1084" s="21"/>
      <c r="E1084" s="21"/>
      <c r="F1084" s="21"/>
      <c r="G1084" s="21"/>
      <c r="H1084" s="21"/>
      <c r="I1084" s="21"/>
      <c r="J1084" s="21"/>
      <c r="K1084" s="21"/>
      <c r="L1084" s="21"/>
      <c r="M1084" s="21"/>
      <c r="N1084" s="21"/>
      <c r="P1084" s="21"/>
      <c r="Q1084" s="21"/>
      <c r="R1084" s="21"/>
      <c r="S1084" s="21"/>
      <c r="T1084" s="21"/>
      <c r="U1084" s="21"/>
      <c r="V1084" s="21"/>
      <c r="W1084" s="21"/>
      <c r="X1084" s="21"/>
      <c r="Y1084" s="21"/>
      <c r="Z1084" s="21"/>
      <c r="AA1084" s="21"/>
      <c r="AB1084" s="21"/>
      <c r="AC1084" s="21"/>
      <c r="AD1084" s="21"/>
      <c r="AE1084" s="21"/>
      <c r="AF1084" s="21"/>
      <c r="AG1084" s="21"/>
      <c r="AH1084" s="21"/>
      <c r="AI1084" s="21"/>
    </row>
    <row r="1085" spans="1:35">
      <c r="A1085" s="21"/>
      <c r="B1085" s="206"/>
      <c r="C1085" s="21"/>
      <c r="D1085" s="21"/>
      <c r="E1085" s="21"/>
      <c r="F1085" s="21"/>
      <c r="G1085" s="21"/>
      <c r="H1085" s="21"/>
      <c r="I1085" s="21"/>
      <c r="J1085" s="21"/>
      <c r="K1085" s="21"/>
      <c r="L1085" s="21"/>
      <c r="M1085" s="21"/>
      <c r="N1085" s="21"/>
      <c r="P1085" s="21"/>
      <c r="Q1085" s="21"/>
      <c r="R1085" s="21"/>
      <c r="S1085" s="21"/>
      <c r="T1085" s="21"/>
      <c r="U1085" s="21"/>
      <c r="V1085" s="21"/>
      <c r="W1085" s="21"/>
      <c r="X1085" s="21"/>
      <c r="Y1085" s="21"/>
      <c r="Z1085" s="21"/>
      <c r="AA1085" s="21"/>
      <c r="AB1085" s="21"/>
      <c r="AC1085" s="21"/>
      <c r="AD1085" s="21"/>
      <c r="AE1085" s="21"/>
      <c r="AF1085" s="21"/>
      <c r="AG1085" s="21"/>
      <c r="AH1085" s="21"/>
      <c r="AI1085" s="21"/>
    </row>
    <row r="1086" spans="1:35">
      <c r="A1086" s="21"/>
      <c r="B1086" s="206"/>
      <c r="C1086" s="21"/>
      <c r="D1086" s="21"/>
      <c r="E1086" s="21"/>
      <c r="F1086" s="21"/>
      <c r="G1086" s="21"/>
      <c r="H1086" s="21"/>
      <c r="I1086" s="21"/>
      <c r="J1086" s="21"/>
      <c r="K1086" s="21"/>
      <c r="L1086" s="21"/>
      <c r="M1086" s="21"/>
      <c r="N1086" s="21"/>
      <c r="P1086" s="21"/>
      <c r="Q1086" s="21"/>
      <c r="R1086" s="21"/>
      <c r="S1086" s="21"/>
      <c r="T1086" s="21"/>
      <c r="U1086" s="21"/>
      <c r="V1086" s="21"/>
      <c r="W1086" s="21"/>
      <c r="X1086" s="21"/>
      <c r="Y1086" s="21"/>
      <c r="Z1086" s="21"/>
      <c r="AA1086" s="21"/>
      <c r="AB1086" s="21"/>
      <c r="AC1086" s="21"/>
      <c r="AD1086" s="21"/>
      <c r="AE1086" s="21"/>
      <c r="AF1086" s="21"/>
      <c r="AG1086" s="21"/>
      <c r="AH1086" s="21"/>
      <c r="AI1086" s="21"/>
    </row>
    <row r="1087" spans="1:35">
      <c r="A1087" s="21"/>
      <c r="B1087" s="206"/>
      <c r="C1087" s="21"/>
      <c r="D1087" s="21"/>
      <c r="E1087" s="21"/>
      <c r="F1087" s="21"/>
      <c r="G1087" s="21"/>
      <c r="H1087" s="21"/>
      <c r="I1087" s="21"/>
      <c r="J1087" s="21"/>
      <c r="K1087" s="21"/>
      <c r="L1087" s="21"/>
      <c r="M1087" s="21"/>
      <c r="N1087" s="21"/>
      <c r="P1087" s="21"/>
      <c r="Q1087" s="21"/>
      <c r="R1087" s="21"/>
      <c r="S1087" s="21"/>
      <c r="T1087" s="21"/>
      <c r="U1087" s="21"/>
      <c r="V1087" s="21"/>
      <c r="W1087" s="21"/>
      <c r="X1087" s="21"/>
      <c r="Y1087" s="21"/>
      <c r="Z1087" s="21"/>
      <c r="AA1087" s="21"/>
      <c r="AB1087" s="21"/>
      <c r="AC1087" s="21"/>
      <c r="AD1087" s="21"/>
      <c r="AE1087" s="21"/>
      <c r="AF1087" s="21"/>
      <c r="AG1087" s="21"/>
      <c r="AH1087" s="21"/>
      <c r="AI1087" s="21"/>
    </row>
    <row r="1088" spans="1:35">
      <c r="A1088" s="21"/>
      <c r="B1088" s="206"/>
      <c r="C1088" s="21"/>
      <c r="D1088" s="21"/>
      <c r="E1088" s="21"/>
      <c r="F1088" s="21"/>
      <c r="G1088" s="21"/>
      <c r="H1088" s="21"/>
      <c r="I1088" s="21"/>
      <c r="J1088" s="21"/>
      <c r="K1088" s="21"/>
      <c r="L1088" s="21"/>
      <c r="M1088" s="21"/>
      <c r="N1088" s="21"/>
      <c r="P1088" s="21"/>
      <c r="Q1088" s="21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21"/>
      <c r="AF1088" s="21"/>
      <c r="AG1088" s="21"/>
      <c r="AH1088" s="21"/>
      <c r="AI1088" s="21"/>
    </row>
    <row r="1089" spans="1:35">
      <c r="A1089" s="21"/>
      <c r="B1089" s="206"/>
      <c r="C1089" s="21"/>
      <c r="D1089" s="21"/>
      <c r="E1089" s="21"/>
      <c r="F1089" s="21"/>
      <c r="G1089" s="21"/>
      <c r="H1089" s="21"/>
      <c r="I1089" s="21"/>
      <c r="J1089" s="21"/>
      <c r="K1089" s="21"/>
      <c r="L1089" s="21"/>
      <c r="M1089" s="21"/>
      <c r="N1089" s="21"/>
      <c r="P1089" s="21"/>
      <c r="Q1089" s="21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21"/>
      <c r="AF1089" s="21"/>
      <c r="AG1089" s="21"/>
      <c r="AH1089" s="21"/>
      <c r="AI1089" s="21"/>
    </row>
    <row r="1090" spans="1:35">
      <c r="A1090" s="21"/>
      <c r="B1090" s="206"/>
      <c r="C1090" s="21"/>
      <c r="D1090" s="21"/>
      <c r="E1090" s="21"/>
      <c r="F1090" s="21"/>
      <c r="G1090" s="21"/>
      <c r="H1090" s="21"/>
      <c r="I1090" s="21"/>
      <c r="J1090" s="21"/>
      <c r="K1090" s="21"/>
      <c r="L1090" s="21"/>
      <c r="M1090" s="21"/>
      <c r="N1090" s="21"/>
      <c r="P1090" s="21"/>
      <c r="Q1090" s="21"/>
      <c r="R1090" s="21"/>
      <c r="S1090" s="21"/>
      <c r="T1090" s="21"/>
      <c r="U1090" s="21"/>
      <c r="V1090" s="21"/>
      <c r="W1090" s="21"/>
      <c r="X1090" s="21"/>
      <c r="Y1090" s="21"/>
      <c r="Z1090" s="21"/>
      <c r="AA1090" s="21"/>
      <c r="AB1090" s="21"/>
      <c r="AC1090" s="21"/>
      <c r="AD1090" s="21"/>
      <c r="AE1090" s="21"/>
      <c r="AF1090" s="21"/>
      <c r="AG1090" s="21"/>
      <c r="AH1090" s="21"/>
      <c r="AI1090" s="21"/>
    </row>
    <row r="1091" spans="1:35">
      <c r="A1091" s="21"/>
      <c r="B1091" s="206"/>
      <c r="C1091" s="21"/>
      <c r="D1091" s="21"/>
      <c r="E1091" s="21"/>
      <c r="F1091" s="21"/>
      <c r="G1091" s="21"/>
      <c r="H1091" s="21"/>
      <c r="I1091" s="21"/>
      <c r="J1091" s="21"/>
      <c r="K1091" s="21"/>
      <c r="L1091" s="21"/>
      <c r="M1091" s="21"/>
      <c r="N1091" s="21"/>
      <c r="P1091" s="21"/>
      <c r="Q1091" s="21"/>
      <c r="R1091" s="21"/>
      <c r="S1091" s="21"/>
      <c r="T1091" s="21"/>
      <c r="U1091" s="21"/>
      <c r="V1091" s="21"/>
      <c r="W1091" s="21"/>
      <c r="X1091" s="21"/>
      <c r="Y1091" s="21"/>
      <c r="Z1091" s="21"/>
      <c r="AA1091" s="21"/>
      <c r="AB1091" s="21"/>
      <c r="AC1091" s="21"/>
      <c r="AD1091" s="21"/>
      <c r="AE1091" s="21"/>
      <c r="AF1091" s="21"/>
      <c r="AG1091" s="21"/>
      <c r="AH1091" s="21"/>
      <c r="AI1091" s="21"/>
    </row>
    <row r="1092" spans="1:35">
      <c r="A1092" s="21"/>
      <c r="B1092" s="206"/>
      <c r="C1092" s="21"/>
      <c r="D1092" s="21"/>
      <c r="E1092" s="21"/>
      <c r="F1092" s="21"/>
      <c r="G1092" s="21"/>
      <c r="H1092" s="21"/>
      <c r="I1092" s="21"/>
      <c r="J1092" s="21"/>
      <c r="K1092" s="21"/>
      <c r="L1092" s="21"/>
      <c r="M1092" s="21"/>
      <c r="N1092" s="21"/>
      <c r="P1092" s="21"/>
      <c r="Q1092" s="21"/>
      <c r="R1092" s="21"/>
      <c r="S1092" s="21"/>
      <c r="T1092" s="21"/>
      <c r="U1092" s="21"/>
      <c r="V1092" s="21"/>
      <c r="W1092" s="21"/>
      <c r="X1092" s="21"/>
      <c r="Y1092" s="21"/>
      <c r="Z1092" s="21"/>
      <c r="AA1092" s="21"/>
      <c r="AB1092" s="21"/>
      <c r="AC1092" s="21"/>
      <c r="AD1092" s="21"/>
      <c r="AE1092" s="21"/>
      <c r="AF1092" s="21"/>
      <c r="AG1092" s="21"/>
      <c r="AH1092" s="21"/>
      <c r="AI1092" s="21"/>
    </row>
    <row r="1093" spans="1:35">
      <c r="A1093" s="21"/>
      <c r="B1093" s="206"/>
      <c r="C1093" s="21"/>
      <c r="D1093" s="21"/>
      <c r="E1093" s="21"/>
      <c r="F1093" s="21"/>
      <c r="G1093" s="21"/>
      <c r="H1093" s="21"/>
      <c r="I1093" s="21"/>
      <c r="J1093" s="21"/>
      <c r="K1093" s="21"/>
      <c r="L1093" s="21"/>
      <c r="M1093" s="21"/>
      <c r="N1093" s="21"/>
      <c r="P1093" s="21"/>
      <c r="Q1093" s="21"/>
      <c r="R1093" s="21"/>
      <c r="S1093" s="21"/>
      <c r="T1093" s="21"/>
      <c r="U1093" s="21"/>
      <c r="V1093" s="21"/>
      <c r="W1093" s="21"/>
      <c r="X1093" s="21"/>
      <c r="Y1093" s="21"/>
      <c r="Z1093" s="21"/>
      <c r="AA1093" s="21"/>
      <c r="AB1093" s="21"/>
      <c r="AC1093" s="21"/>
      <c r="AD1093" s="21"/>
      <c r="AE1093" s="21"/>
      <c r="AF1093" s="21"/>
      <c r="AG1093" s="21"/>
      <c r="AH1093" s="21"/>
      <c r="AI1093" s="21"/>
    </row>
    <row r="1094" spans="1:35">
      <c r="A1094" s="21"/>
      <c r="B1094" s="206"/>
      <c r="C1094" s="21"/>
      <c r="D1094" s="21"/>
      <c r="E1094" s="21"/>
      <c r="F1094" s="21"/>
      <c r="G1094" s="21"/>
      <c r="H1094" s="21"/>
      <c r="I1094" s="21"/>
      <c r="J1094" s="21"/>
      <c r="K1094" s="21"/>
      <c r="L1094" s="21"/>
      <c r="M1094" s="21"/>
      <c r="N1094" s="21"/>
      <c r="P1094" s="21"/>
      <c r="Q1094" s="21"/>
      <c r="R1094" s="21"/>
      <c r="S1094" s="21"/>
      <c r="T1094" s="21"/>
      <c r="U1094" s="21"/>
      <c r="V1094" s="21"/>
      <c r="W1094" s="21"/>
      <c r="X1094" s="21"/>
      <c r="Y1094" s="21"/>
      <c r="Z1094" s="21"/>
      <c r="AA1094" s="21"/>
      <c r="AB1094" s="21"/>
      <c r="AC1094" s="21"/>
      <c r="AD1094" s="21"/>
      <c r="AE1094" s="21"/>
      <c r="AF1094" s="21"/>
      <c r="AG1094" s="21"/>
      <c r="AH1094" s="21"/>
      <c r="AI1094" s="21"/>
    </row>
    <row r="1095" spans="1:35">
      <c r="A1095" s="21"/>
      <c r="B1095" s="206"/>
      <c r="C1095" s="21"/>
      <c r="D1095" s="21"/>
      <c r="E1095" s="21"/>
      <c r="F1095" s="21"/>
      <c r="G1095" s="21"/>
      <c r="H1095" s="21"/>
      <c r="I1095" s="21"/>
      <c r="J1095" s="21"/>
      <c r="K1095" s="21"/>
      <c r="L1095" s="21"/>
      <c r="M1095" s="21"/>
      <c r="N1095" s="21"/>
      <c r="P1095" s="21"/>
      <c r="Q1095" s="21"/>
      <c r="R1095" s="21"/>
      <c r="S1095" s="21"/>
      <c r="T1095" s="21"/>
      <c r="U1095" s="21"/>
      <c r="V1095" s="21"/>
      <c r="W1095" s="21"/>
      <c r="X1095" s="21"/>
      <c r="Y1095" s="21"/>
      <c r="Z1095" s="21"/>
      <c r="AA1095" s="21"/>
      <c r="AB1095" s="21"/>
      <c r="AC1095" s="21"/>
      <c r="AD1095" s="21"/>
      <c r="AE1095" s="21"/>
      <c r="AF1095" s="21"/>
      <c r="AG1095" s="21"/>
      <c r="AH1095" s="21"/>
      <c r="AI1095" s="21"/>
    </row>
    <row r="1096" spans="1:35">
      <c r="A1096" s="21"/>
      <c r="B1096" s="206"/>
      <c r="C1096" s="21"/>
      <c r="D1096" s="21"/>
      <c r="E1096" s="21"/>
      <c r="F1096" s="21"/>
      <c r="G1096" s="21"/>
      <c r="H1096" s="21"/>
      <c r="I1096" s="21"/>
      <c r="J1096" s="21"/>
      <c r="K1096" s="21"/>
      <c r="L1096" s="21"/>
      <c r="M1096" s="21"/>
      <c r="N1096" s="21"/>
      <c r="P1096" s="21"/>
      <c r="Q1096" s="21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21"/>
      <c r="AF1096" s="21"/>
      <c r="AG1096" s="21"/>
      <c r="AH1096" s="21"/>
      <c r="AI1096" s="21"/>
    </row>
    <row r="1097" spans="1:35">
      <c r="A1097" s="21"/>
      <c r="B1097" s="206"/>
      <c r="C1097" s="21"/>
      <c r="D1097" s="21"/>
      <c r="E1097" s="21"/>
      <c r="F1097" s="21"/>
      <c r="G1097" s="21"/>
      <c r="H1097" s="21"/>
      <c r="I1097" s="21"/>
      <c r="J1097" s="21"/>
      <c r="K1097" s="21"/>
      <c r="L1097" s="21"/>
      <c r="M1097" s="21"/>
      <c r="N1097" s="21"/>
      <c r="P1097" s="21"/>
      <c r="Q1097" s="21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21"/>
      <c r="AF1097" s="21"/>
      <c r="AG1097" s="21"/>
      <c r="AH1097" s="21"/>
      <c r="AI1097" s="21"/>
    </row>
    <row r="1098" spans="1:35">
      <c r="A1098" s="21"/>
      <c r="B1098" s="206"/>
      <c r="C1098" s="21"/>
      <c r="D1098" s="21"/>
      <c r="E1098" s="21"/>
      <c r="F1098" s="21"/>
      <c r="G1098" s="21"/>
      <c r="H1098" s="21"/>
      <c r="I1098" s="21"/>
      <c r="J1098" s="21"/>
      <c r="K1098" s="21"/>
      <c r="L1098" s="21"/>
      <c r="M1098" s="21"/>
      <c r="N1098" s="21"/>
      <c r="P1098" s="21"/>
      <c r="Q1098" s="21"/>
      <c r="R1098" s="21"/>
      <c r="S1098" s="21"/>
      <c r="T1098" s="21"/>
      <c r="U1098" s="21"/>
      <c r="V1098" s="21"/>
      <c r="W1098" s="21"/>
      <c r="X1098" s="21"/>
      <c r="Y1098" s="21"/>
      <c r="Z1098" s="21"/>
      <c r="AA1098" s="21"/>
      <c r="AB1098" s="21"/>
      <c r="AC1098" s="21"/>
      <c r="AD1098" s="21"/>
      <c r="AE1098" s="21"/>
      <c r="AF1098" s="21"/>
      <c r="AG1098" s="21"/>
      <c r="AH1098" s="21"/>
      <c r="AI1098" s="21"/>
    </row>
    <row r="1099" spans="1:35">
      <c r="A1099" s="21"/>
      <c r="B1099" s="206"/>
      <c r="C1099" s="21"/>
      <c r="D1099" s="21"/>
      <c r="E1099" s="21"/>
      <c r="F1099" s="21"/>
      <c r="G1099" s="21"/>
      <c r="H1099" s="21"/>
      <c r="I1099" s="21"/>
      <c r="J1099" s="21"/>
      <c r="K1099" s="21"/>
      <c r="L1099" s="21"/>
      <c r="M1099" s="21"/>
      <c r="N1099" s="21"/>
      <c r="P1099" s="21"/>
      <c r="Q1099" s="21"/>
      <c r="R1099" s="21"/>
      <c r="S1099" s="21"/>
      <c r="T1099" s="21"/>
      <c r="U1099" s="21"/>
      <c r="V1099" s="21"/>
      <c r="W1099" s="21"/>
      <c r="X1099" s="21"/>
      <c r="Y1099" s="21"/>
      <c r="Z1099" s="21"/>
      <c r="AA1099" s="21"/>
      <c r="AB1099" s="21"/>
      <c r="AC1099" s="21"/>
      <c r="AD1099" s="21"/>
      <c r="AE1099" s="21"/>
      <c r="AF1099" s="21"/>
      <c r="AG1099" s="21"/>
      <c r="AH1099" s="21"/>
      <c r="AI1099" s="21"/>
    </row>
    <row r="1100" spans="1:35">
      <c r="A1100" s="21"/>
      <c r="B1100" s="206"/>
      <c r="C1100" s="21"/>
      <c r="D1100" s="21"/>
      <c r="E1100" s="21"/>
      <c r="F1100" s="21"/>
      <c r="G1100" s="21"/>
      <c r="H1100" s="21"/>
      <c r="I1100" s="21"/>
      <c r="J1100" s="21"/>
      <c r="K1100" s="21"/>
      <c r="L1100" s="21"/>
      <c r="M1100" s="21"/>
      <c r="N1100" s="21"/>
      <c r="P1100" s="21"/>
      <c r="Q1100" s="21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21"/>
      <c r="AF1100" s="21"/>
      <c r="AG1100" s="21"/>
      <c r="AH1100" s="21"/>
      <c r="AI1100" s="21"/>
    </row>
    <row r="1101" spans="1:35">
      <c r="A1101" s="21"/>
      <c r="B1101" s="206"/>
      <c r="C1101" s="21"/>
      <c r="D1101" s="21"/>
      <c r="E1101" s="21"/>
      <c r="F1101" s="21"/>
      <c r="G1101" s="21"/>
      <c r="H1101" s="21"/>
      <c r="I1101" s="21"/>
      <c r="J1101" s="21"/>
      <c r="K1101" s="21"/>
      <c r="L1101" s="21"/>
      <c r="M1101" s="21"/>
      <c r="N1101" s="21"/>
      <c r="P1101" s="21"/>
      <c r="Q1101" s="21"/>
      <c r="R1101" s="21"/>
      <c r="S1101" s="21"/>
      <c r="T1101" s="21"/>
      <c r="U1101" s="21"/>
      <c r="V1101" s="21"/>
      <c r="W1101" s="21"/>
      <c r="X1101" s="21"/>
      <c r="Y1101" s="21"/>
      <c r="Z1101" s="21"/>
      <c r="AA1101" s="21"/>
      <c r="AB1101" s="21"/>
      <c r="AC1101" s="21"/>
      <c r="AD1101" s="21"/>
      <c r="AE1101" s="21"/>
      <c r="AF1101" s="21"/>
      <c r="AG1101" s="21"/>
      <c r="AH1101" s="21"/>
      <c r="AI1101" s="21"/>
    </row>
    <row r="1102" spans="1:35">
      <c r="A1102" s="21"/>
      <c r="B1102" s="206"/>
      <c r="C1102" s="21"/>
      <c r="D1102" s="21"/>
      <c r="E1102" s="21"/>
      <c r="F1102" s="21"/>
      <c r="G1102" s="21"/>
      <c r="H1102" s="21"/>
      <c r="I1102" s="21"/>
      <c r="J1102" s="21"/>
      <c r="K1102" s="21"/>
      <c r="L1102" s="21"/>
      <c r="M1102" s="21"/>
      <c r="N1102" s="21"/>
      <c r="P1102" s="21"/>
      <c r="Q1102" s="21"/>
      <c r="R1102" s="21"/>
      <c r="S1102" s="21"/>
      <c r="T1102" s="21"/>
      <c r="U1102" s="21"/>
      <c r="V1102" s="21"/>
      <c r="W1102" s="21"/>
      <c r="X1102" s="21"/>
      <c r="Y1102" s="21"/>
      <c r="Z1102" s="21"/>
      <c r="AA1102" s="21"/>
      <c r="AB1102" s="21"/>
      <c r="AC1102" s="21"/>
      <c r="AD1102" s="21"/>
      <c r="AE1102" s="21"/>
      <c r="AF1102" s="21"/>
      <c r="AG1102" s="21"/>
      <c r="AH1102" s="21"/>
      <c r="AI1102" s="21"/>
    </row>
    <row r="1103" spans="1:35">
      <c r="A1103" s="21"/>
      <c r="B1103" s="206"/>
      <c r="C1103" s="21"/>
      <c r="D1103" s="21"/>
      <c r="E1103" s="21"/>
      <c r="F1103" s="21"/>
      <c r="G1103" s="21"/>
      <c r="H1103" s="21"/>
      <c r="I1103" s="21"/>
      <c r="J1103" s="21"/>
      <c r="K1103" s="21"/>
      <c r="L1103" s="21"/>
      <c r="M1103" s="21"/>
      <c r="N1103" s="21"/>
      <c r="P1103" s="21"/>
      <c r="Q1103" s="21"/>
      <c r="R1103" s="21"/>
      <c r="S1103" s="21"/>
      <c r="T1103" s="21"/>
      <c r="U1103" s="21"/>
      <c r="V1103" s="21"/>
      <c r="W1103" s="21"/>
      <c r="X1103" s="21"/>
      <c r="Y1103" s="21"/>
      <c r="Z1103" s="21"/>
      <c r="AA1103" s="21"/>
      <c r="AB1103" s="21"/>
      <c r="AC1103" s="21"/>
      <c r="AD1103" s="21"/>
      <c r="AE1103" s="21"/>
      <c r="AF1103" s="21"/>
      <c r="AG1103" s="21"/>
      <c r="AH1103" s="21"/>
      <c r="AI1103" s="21"/>
    </row>
    <row r="1104" spans="1:35">
      <c r="A1104" s="21"/>
      <c r="B1104" s="206"/>
      <c r="C1104" s="21"/>
      <c r="D1104" s="21"/>
      <c r="E1104" s="21"/>
      <c r="F1104" s="21"/>
      <c r="G1104" s="21"/>
      <c r="H1104" s="21"/>
      <c r="I1104" s="21"/>
      <c r="J1104" s="21"/>
      <c r="K1104" s="21"/>
      <c r="L1104" s="21"/>
      <c r="M1104" s="21"/>
      <c r="N1104" s="21"/>
      <c r="P1104" s="21"/>
      <c r="Q1104" s="21"/>
      <c r="R1104" s="21"/>
      <c r="S1104" s="21"/>
      <c r="T1104" s="21"/>
      <c r="U1104" s="21"/>
      <c r="V1104" s="21"/>
      <c r="W1104" s="21"/>
      <c r="X1104" s="21"/>
      <c r="Y1104" s="21"/>
      <c r="Z1104" s="21"/>
      <c r="AA1104" s="21"/>
      <c r="AB1104" s="21"/>
      <c r="AC1104" s="21"/>
      <c r="AD1104" s="21"/>
      <c r="AE1104" s="21"/>
      <c r="AF1104" s="21"/>
      <c r="AG1104" s="21"/>
      <c r="AH1104" s="21"/>
      <c r="AI1104" s="21"/>
    </row>
    <row r="1105" spans="1:35">
      <c r="A1105" s="21"/>
      <c r="B1105" s="206"/>
      <c r="C1105" s="21"/>
      <c r="D1105" s="21"/>
      <c r="E1105" s="21"/>
      <c r="F1105" s="21"/>
      <c r="G1105" s="21"/>
      <c r="H1105" s="21"/>
      <c r="I1105" s="21"/>
      <c r="J1105" s="21"/>
      <c r="K1105" s="21"/>
      <c r="L1105" s="21"/>
      <c r="M1105" s="21"/>
      <c r="N1105" s="21"/>
      <c r="P1105" s="21"/>
      <c r="Q1105" s="21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21"/>
      <c r="AF1105" s="21"/>
      <c r="AG1105" s="21"/>
      <c r="AH1105" s="21"/>
      <c r="AI1105" s="21"/>
    </row>
    <row r="1106" spans="1:35">
      <c r="A1106" s="21"/>
      <c r="B1106" s="206"/>
      <c r="C1106" s="21"/>
      <c r="D1106" s="21"/>
      <c r="E1106" s="21"/>
      <c r="F1106" s="21"/>
      <c r="G1106" s="21"/>
      <c r="H1106" s="21"/>
      <c r="I1106" s="21"/>
      <c r="J1106" s="21"/>
      <c r="K1106" s="21"/>
      <c r="L1106" s="21"/>
      <c r="M1106" s="21"/>
      <c r="N1106" s="21"/>
      <c r="P1106" s="21"/>
      <c r="Q1106" s="21"/>
      <c r="R1106" s="21"/>
      <c r="S1106" s="21"/>
      <c r="T1106" s="21"/>
      <c r="U1106" s="21"/>
      <c r="V1106" s="21"/>
      <c r="W1106" s="21"/>
      <c r="X1106" s="21"/>
      <c r="Y1106" s="21"/>
      <c r="Z1106" s="21"/>
      <c r="AA1106" s="21"/>
      <c r="AB1106" s="21"/>
      <c r="AC1106" s="21"/>
      <c r="AD1106" s="21"/>
      <c r="AE1106" s="21"/>
      <c r="AF1106" s="21"/>
      <c r="AG1106" s="21"/>
      <c r="AH1106" s="21"/>
      <c r="AI1106" s="21"/>
    </row>
    <row r="1107" spans="1:35">
      <c r="A1107" s="21"/>
      <c r="B1107" s="206"/>
      <c r="C1107" s="21"/>
      <c r="D1107" s="21"/>
      <c r="E1107" s="21"/>
      <c r="F1107" s="21"/>
      <c r="G1107" s="21"/>
      <c r="H1107" s="21"/>
      <c r="I1107" s="21"/>
      <c r="J1107" s="21"/>
      <c r="K1107" s="21"/>
      <c r="L1107" s="21"/>
      <c r="M1107" s="21"/>
      <c r="N1107" s="21"/>
      <c r="P1107" s="21"/>
      <c r="Q1107" s="21"/>
      <c r="R1107" s="21"/>
      <c r="S1107" s="21"/>
      <c r="T1107" s="21"/>
      <c r="U1107" s="21"/>
      <c r="V1107" s="21"/>
      <c r="W1107" s="21"/>
      <c r="X1107" s="21"/>
      <c r="Y1107" s="21"/>
      <c r="Z1107" s="21"/>
      <c r="AA1107" s="21"/>
      <c r="AB1107" s="21"/>
      <c r="AC1107" s="21"/>
      <c r="AD1107" s="21"/>
      <c r="AE1107" s="21"/>
      <c r="AF1107" s="21"/>
      <c r="AG1107" s="21"/>
      <c r="AH1107" s="21"/>
      <c r="AI1107" s="21"/>
    </row>
    <row r="1108" spans="1:35">
      <c r="A1108" s="21"/>
      <c r="B1108" s="206"/>
      <c r="C1108" s="21"/>
      <c r="D1108" s="21"/>
      <c r="E1108" s="21"/>
      <c r="F1108" s="21"/>
      <c r="G1108" s="21"/>
      <c r="H1108" s="21"/>
      <c r="I1108" s="21"/>
      <c r="J1108" s="21"/>
      <c r="K1108" s="21"/>
      <c r="L1108" s="21"/>
      <c r="M1108" s="21"/>
      <c r="N1108" s="21"/>
      <c r="P1108" s="21"/>
      <c r="Q1108" s="21"/>
      <c r="R1108" s="21"/>
      <c r="S1108" s="21"/>
      <c r="T1108" s="21"/>
      <c r="U1108" s="21"/>
      <c r="V1108" s="21"/>
      <c r="W1108" s="21"/>
      <c r="X1108" s="21"/>
      <c r="Y1108" s="21"/>
      <c r="Z1108" s="21"/>
      <c r="AA1108" s="21"/>
      <c r="AB1108" s="21"/>
      <c r="AC1108" s="21"/>
      <c r="AD1108" s="21"/>
      <c r="AE1108" s="21"/>
      <c r="AF1108" s="21"/>
      <c r="AG1108" s="21"/>
      <c r="AH1108" s="21"/>
      <c r="AI1108" s="21"/>
    </row>
    <row r="1109" spans="1:35">
      <c r="A1109" s="21"/>
      <c r="B1109" s="206"/>
      <c r="C1109" s="21"/>
      <c r="D1109" s="21"/>
      <c r="E1109" s="21"/>
      <c r="F1109" s="21"/>
      <c r="G1109" s="21"/>
      <c r="H1109" s="21"/>
      <c r="I1109" s="21"/>
      <c r="J1109" s="21"/>
      <c r="K1109" s="21"/>
      <c r="L1109" s="21"/>
      <c r="M1109" s="21"/>
      <c r="N1109" s="21"/>
      <c r="P1109" s="21"/>
      <c r="Q1109" s="21"/>
      <c r="R1109" s="21"/>
      <c r="S1109" s="21"/>
      <c r="T1109" s="21"/>
      <c r="U1109" s="21"/>
      <c r="V1109" s="21"/>
      <c r="W1109" s="21"/>
      <c r="X1109" s="21"/>
      <c r="Y1109" s="21"/>
      <c r="Z1109" s="21"/>
      <c r="AA1109" s="21"/>
      <c r="AB1109" s="21"/>
      <c r="AC1109" s="21"/>
      <c r="AD1109" s="21"/>
      <c r="AE1109" s="21"/>
      <c r="AF1109" s="21"/>
      <c r="AG1109" s="21"/>
      <c r="AH1109" s="21"/>
      <c r="AI1109" s="21"/>
    </row>
    <row r="1110" spans="1:35">
      <c r="A1110" s="21"/>
      <c r="B1110" s="206"/>
      <c r="C1110" s="21"/>
      <c r="D1110" s="21"/>
      <c r="E1110" s="21"/>
      <c r="F1110" s="21"/>
      <c r="G1110" s="21"/>
      <c r="H1110" s="21"/>
      <c r="I1110" s="21"/>
      <c r="J1110" s="21"/>
      <c r="K1110" s="21"/>
      <c r="L1110" s="21"/>
      <c r="M1110" s="21"/>
      <c r="N1110" s="21"/>
      <c r="P1110" s="21"/>
      <c r="Q1110" s="21"/>
      <c r="R1110" s="21"/>
      <c r="S1110" s="21"/>
      <c r="T1110" s="21"/>
      <c r="U1110" s="21"/>
      <c r="V1110" s="21"/>
      <c r="W1110" s="21"/>
      <c r="X1110" s="21"/>
      <c r="Y1110" s="21"/>
      <c r="Z1110" s="21"/>
      <c r="AA1110" s="21"/>
      <c r="AB1110" s="21"/>
      <c r="AC1110" s="21"/>
      <c r="AD1110" s="21"/>
      <c r="AE1110" s="21"/>
      <c r="AF1110" s="21"/>
      <c r="AG1110" s="21"/>
      <c r="AH1110" s="21"/>
      <c r="AI1110" s="21"/>
    </row>
    <row r="1111" spans="1:35">
      <c r="A1111" s="21"/>
      <c r="B1111" s="206"/>
      <c r="C1111" s="21"/>
      <c r="D1111" s="21"/>
      <c r="E1111" s="21"/>
      <c r="F1111" s="21"/>
      <c r="G1111" s="21"/>
      <c r="H1111" s="21"/>
      <c r="I1111" s="21"/>
      <c r="J1111" s="21"/>
      <c r="K1111" s="21"/>
      <c r="L1111" s="21"/>
      <c r="M1111" s="21"/>
      <c r="N1111" s="21"/>
      <c r="P1111" s="21"/>
      <c r="Q1111" s="21"/>
      <c r="R1111" s="21"/>
      <c r="S1111" s="21"/>
      <c r="T1111" s="21"/>
      <c r="U1111" s="21"/>
      <c r="V1111" s="21"/>
      <c r="W1111" s="21"/>
      <c r="X1111" s="21"/>
      <c r="Y1111" s="21"/>
      <c r="Z1111" s="21"/>
      <c r="AA1111" s="21"/>
      <c r="AB1111" s="21"/>
      <c r="AC1111" s="21"/>
      <c r="AD1111" s="21"/>
      <c r="AE1111" s="21"/>
      <c r="AF1111" s="21"/>
      <c r="AG1111" s="21"/>
      <c r="AH1111" s="21"/>
      <c r="AI1111" s="21"/>
    </row>
    <row r="1112" spans="1:35">
      <c r="A1112" s="21"/>
      <c r="B1112" s="206"/>
      <c r="C1112" s="21"/>
      <c r="D1112" s="21"/>
      <c r="E1112" s="21"/>
      <c r="F1112" s="21"/>
      <c r="G1112" s="21"/>
      <c r="H1112" s="21"/>
      <c r="I1112" s="21"/>
      <c r="J1112" s="21"/>
      <c r="K1112" s="21"/>
      <c r="L1112" s="21"/>
      <c r="M1112" s="21"/>
      <c r="N1112" s="21"/>
      <c r="P1112" s="21"/>
      <c r="Q1112" s="21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21"/>
      <c r="AF1112" s="21"/>
      <c r="AG1112" s="21"/>
      <c r="AH1112" s="21"/>
      <c r="AI1112" s="21"/>
    </row>
    <row r="1113" spans="1:35">
      <c r="A1113" s="21"/>
      <c r="B1113" s="206"/>
      <c r="C1113" s="21"/>
      <c r="D1113" s="21"/>
      <c r="E1113" s="21"/>
      <c r="F1113" s="21"/>
      <c r="G1113" s="21"/>
      <c r="H1113" s="21"/>
      <c r="I1113" s="21"/>
      <c r="J1113" s="21"/>
      <c r="K1113" s="21"/>
      <c r="L1113" s="21"/>
      <c r="M1113" s="21"/>
      <c r="N1113" s="21"/>
      <c r="P1113" s="21"/>
      <c r="Q1113" s="21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21"/>
      <c r="AF1113" s="21"/>
      <c r="AG1113" s="21"/>
      <c r="AH1113" s="21"/>
      <c r="AI1113" s="21"/>
    </row>
    <row r="1114" spans="1:35">
      <c r="A1114" s="21"/>
      <c r="B1114" s="206"/>
      <c r="C1114" s="21"/>
      <c r="D1114" s="21"/>
      <c r="E1114" s="21"/>
      <c r="F1114" s="21"/>
      <c r="G1114" s="21"/>
      <c r="H1114" s="21"/>
      <c r="I1114" s="21"/>
      <c r="J1114" s="21"/>
      <c r="K1114" s="21"/>
      <c r="L1114" s="21"/>
      <c r="M1114" s="21"/>
      <c r="N1114" s="21"/>
      <c r="P1114" s="21"/>
      <c r="Q1114" s="21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21"/>
      <c r="AF1114" s="21"/>
      <c r="AG1114" s="21"/>
      <c r="AH1114" s="21"/>
      <c r="AI1114" s="21"/>
    </row>
    <row r="1115" spans="1:35">
      <c r="A1115" s="21"/>
      <c r="B1115" s="206"/>
      <c r="C1115" s="21"/>
      <c r="D1115" s="21"/>
      <c r="E1115" s="21"/>
      <c r="F1115" s="21"/>
      <c r="G1115" s="21"/>
      <c r="H1115" s="21"/>
      <c r="I1115" s="21"/>
      <c r="J1115" s="21"/>
      <c r="K1115" s="21"/>
      <c r="L1115" s="21"/>
      <c r="M1115" s="21"/>
      <c r="N1115" s="21"/>
      <c r="P1115" s="21"/>
      <c r="Q1115" s="21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21"/>
      <c r="AF1115" s="21"/>
      <c r="AG1115" s="21"/>
      <c r="AH1115" s="21"/>
      <c r="AI1115" s="21"/>
    </row>
    <row r="1116" spans="1:35">
      <c r="A1116" s="21"/>
      <c r="B1116" s="206"/>
      <c r="C1116" s="21"/>
      <c r="D1116" s="21"/>
      <c r="E1116" s="21"/>
      <c r="F1116" s="21"/>
      <c r="G1116" s="21"/>
      <c r="H1116" s="21"/>
      <c r="I1116" s="21"/>
      <c r="J1116" s="21"/>
      <c r="K1116" s="21"/>
      <c r="L1116" s="21"/>
      <c r="M1116" s="21"/>
      <c r="N1116" s="21"/>
      <c r="P1116" s="21"/>
      <c r="Q1116" s="21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21"/>
      <c r="AF1116" s="21"/>
      <c r="AG1116" s="21"/>
      <c r="AH1116" s="21"/>
      <c r="AI1116" s="21"/>
    </row>
    <row r="1117" spans="1:35">
      <c r="A1117" s="21"/>
      <c r="B1117" s="206"/>
      <c r="C1117" s="21"/>
      <c r="D1117" s="21"/>
      <c r="E1117" s="21"/>
      <c r="F1117" s="21"/>
      <c r="G1117" s="21"/>
      <c r="H1117" s="21"/>
      <c r="I1117" s="21"/>
      <c r="J1117" s="21"/>
      <c r="K1117" s="21"/>
      <c r="L1117" s="21"/>
      <c r="M1117" s="21"/>
      <c r="N1117" s="21"/>
      <c r="P1117" s="21"/>
      <c r="Q1117" s="21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21"/>
      <c r="AF1117" s="21"/>
      <c r="AG1117" s="21"/>
      <c r="AH1117" s="21"/>
      <c r="AI1117" s="21"/>
    </row>
    <row r="1118" spans="1:35">
      <c r="A1118" s="21"/>
      <c r="B1118" s="206"/>
      <c r="C1118" s="21"/>
      <c r="D1118" s="21"/>
      <c r="E1118" s="21"/>
      <c r="F1118" s="21"/>
      <c r="G1118" s="21"/>
      <c r="H1118" s="21"/>
      <c r="I1118" s="21"/>
      <c r="J1118" s="21"/>
      <c r="K1118" s="21"/>
      <c r="L1118" s="21"/>
      <c r="M1118" s="21"/>
      <c r="N1118" s="21"/>
      <c r="P1118" s="21"/>
      <c r="Q1118" s="21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21"/>
      <c r="AF1118" s="21"/>
      <c r="AG1118" s="21"/>
      <c r="AH1118" s="21"/>
      <c r="AI1118" s="21"/>
    </row>
    <row r="1119" spans="1:35">
      <c r="A1119" s="21"/>
      <c r="B1119" s="206"/>
      <c r="C1119" s="21"/>
      <c r="D1119" s="21"/>
      <c r="E1119" s="21"/>
      <c r="F1119" s="21"/>
      <c r="G1119" s="21"/>
      <c r="H1119" s="21"/>
      <c r="I1119" s="21"/>
      <c r="J1119" s="21"/>
      <c r="K1119" s="21"/>
      <c r="L1119" s="21"/>
      <c r="M1119" s="21"/>
      <c r="N1119" s="21"/>
      <c r="P1119" s="21"/>
      <c r="Q1119" s="21"/>
      <c r="R1119" s="21"/>
      <c r="S1119" s="21"/>
      <c r="T1119" s="21"/>
      <c r="U1119" s="21"/>
      <c r="V1119" s="21"/>
      <c r="W1119" s="21"/>
      <c r="X1119" s="21"/>
      <c r="Y1119" s="21"/>
      <c r="Z1119" s="21"/>
      <c r="AA1119" s="21"/>
      <c r="AB1119" s="21"/>
      <c r="AC1119" s="21"/>
      <c r="AD1119" s="21"/>
      <c r="AE1119" s="21"/>
      <c r="AF1119" s="21"/>
      <c r="AG1119" s="21"/>
      <c r="AH1119" s="21"/>
      <c r="AI1119" s="21"/>
    </row>
    <row r="1120" spans="1:35">
      <c r="A1120" s="21"/>
      <c r="B1120" s="206"/>
      <c r="C1120" s="21"/>
      <c r="D1120" s="21"/>
      <c r="E1120" s="21"/>
      <c r="F1120" s="21"/>
      <c r="G1120" s="21"/>
      <c r="H1120" s="21"/>
      <c r="I1120" s="21"/>
      <c r="J1120" s="21"/>
      <c r="K1120" s="21"/>
      <c r="L1120" s="21"/>
      <c r="M1120" s="21"/>
      <c r="N1120" s="21"/>
      <c r="P1120" s="21"/>
      <c r="Q1120" s="21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21"/>
      <c r="AF1120" s="21"/>
      <c r="AG1120" s="21"/>
      <c r="AH1120" s="21"/>
      <c r="AI1120" s="21"/>
    </row>
    <row r="1121" spans="1:35">
      <c r="A1121" s="21"/>
      <c r="B1121" s="206"/>
      <c r="C1121" s="21"/>
      <c r="D1121" s="21"/>
      <c r="E1121" s="21"/>
      <c r="F1121" s="21"/>
      <c r="G1121" s="21"/>
      <c r="H1121" s="21"/>
      <c r="I1121" s="21"/>
      <c r="J1121" s="21"/>
      <c r="K1121" s="21"/>
      <c r="L1121" s="21"/>
      <c r="M1121" s="21"/>
      <c r="N1121" s="21"/>
      <c r="P1121" s="21"/>
      <c r="Q1121" s="21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21"/>
      <c r="AF1121" s="21"/>
      <c r="AG1121" s="21"/>
      <c r="AH1121" s="21"/>
      <c r="AI1121" s="21"/>
    </row>
    <row r="1122" spans="1:35">
      <c r="A1122" s="21"/>
      <c r="B1122" s="206"/>
      <c r="C1122" s="21"/>
      <c r="D1122" s="21"/>
      <c r="E1122" s="21"/>
      <c r="F1122" s="21"/>
      <c r="G1122" s="21"/>
      <c r="H1122" s="21"/>
      <c r="I1122" s="21"/>
      <c r="J1122" s="21"/>
      <c r="K1122" s="21"/>
      <c r="L1122" s="21"/>
      <c r="M1122" s="21"/>
      <c r="N1122" s="21"/>
      <c r="P1122" s="21"/>
      <c r="Q1122" s="21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21"/>
      <c r="AF1122" s="21"/>
      <c r="AG1122" s="21"/>
      <c r="AH1122" s="21"/>
      <c r="AI1122" s="21"/>
    </row>
    <row r="1123" spans="1:35">
      <c r="A1123" s="21"/>
      <c r="B1123" s="206"/>
      <c r="C1123" s="21"/>
      <c r="D1123" s="21"/>
      <c r="E1123" s="21"/>
      <c r="F1123" s="21"/>
      <c r="G1123" s="21"/>
      <c r="H1123" s="21"/>
      <c r="I1123" s="21"/>
      <c r="J1123" s="21"/>
      <c r="K1123" s="21"/>
      <c r="L1123" s="21"/>
      <c r="M1123" s="21"/>
      <c r="N1123" s="21"/>
      <c r="P1123" s="21"/>
      <c r="Q1123" s="21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21"/>
      <c r="AF1123" s="21"/>
      <c r="AG1123" s="21"/>
      <c r="AH1123" s="21"/>
      <c r="AI1123" s="21"/>
    </row>
    <row r="1124" spans="1:35">
      <c r="A1124" s="21"/>
      <c r="B1124" s="206"/>
      <c r="C1124" s="21"/>
      <c r="D1124" s="21"/>
      <c r="E1124" s="21"/>
      <c r="F1124" s="21"/>
      <c r="G1124" s="21"/>
      <c r="H1124" s="21"/>
      <c r="I1124" s="21"/>
      <c r="J1124" s="21"/>
      <c r="K1124" s="21"/>
      <c r="L1124" s="21"/>
      <c r="M1124" s="21"/>
      <c r="N1124" s="21"/>
      <c r="P1124" s="21"/>
      <c r="Q1124" s="21"/>
      <c r="R1124" s="21"/>
      <c r="S1124" s="21"/>
      <c r="T1124" s="21"/>
      <c r="U1124" s="21"/>
      <c r="V1124" s="21"/>
      <c r="W1124" s="21"/>
      <c r="X1124" s="21"/>
      <c r="Y1124" s="21"/>
      <c r="Z1124" s="21"/>
      <c r="AA1124" s="21"/>
      <c r="AB1124" s="21"/>
      <c r="AC1124" s="21"/>
      <c r="AD1124" s="21"/>
      <c r="AE1124" s="21"/>
      <c r="AF1124" s="21"/>
      <c r="AG1124" s="21"/>
      <c r="AH1124" s="21"/>
      <c r="AI1124" s="21"/>
    </row>
    <row r="1125" spans="1:35">
      <c r="A1125" s="21"/>
      <c r="B1125" s="206"/>
      <c r="C1125" s="21"/>
      <c r="D1125" s="21"/>
      <c r="E1125" s="21"/>
      <c r="F1125" s="21"/>
      <c r="G1125" s="21"/>
      <c r="H1125" s="21"/>
      <c r="I1125" s="21"/>
      <c r="J1125" s="21"/>
      <c r="K1125" s="21"/>
      <c r="L1125" s="21"/>
      <c r="M1125" s="21"/>
      <c r="N1125" s="21"/>
      <c r="P1125" s="21"/>
      <c r="Q1125" s="21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21"/>
      <c r="AF1125" s="21"/>
      <c r="AG1125" s="21"/>
      <c r="AH1125" s="21"/>
      <c r="AI1125" s="21"/>
    </row>
    <row r="1126" spans="1:35">
      <c r="A1126" s="21"/>
      <c r="B1126" s="206"/>
      <c r="C1126" s="21"/>
      <c r="D1126" s="21"/>
      <c r="E1126" s="21"/>
      <c r="F1126" s="21"/>
      <c r="G1126" s="21"/>
      <c r="H1126" s="21"/>
      <c r="I1126" s="21"/>
      <c r="J1126" s="21"/>
      <c r="K1126" s="21"/>
      <c r="L1126" s="21"/>
      <c r="M1126" s="21"/>
      <c r="N1126" s="21"/>
      <c r="P1126" s="21"/>
      <c r="Q1126" s="21"/>
      <c r="R1126" s="21"/>
      <c r="S1126" s="21"/>
      <c r="T1126" s="21"/>
      <c r="U1126" s="21"/>
      <c r="V1126" s="21"/>
      <c r="W1126" s="21"/>
      <c r="X1126" s="21"/>
      <c r="Y1126" s="21"/>
      <c r="Z1126" s="21"/>
      <c r="AA1126" s="21"/>
      <c r="AB1126" s="21"/>
      <c r="AC1126" s="21"/>
      <c r="AD1126" s="21"/>
      <c r="AE1126" s="21"/>
      <c r="AF1126" s="21"/>
      <c r="AG1126" s="21"/>
      <c r="AH1126" s="21"/>
      <c r="AI1126" s="21"/>
    </row>
    <row r="1127" spans="1:35">
      <c r="A1127" s="21"/>
      <c r="B1127" s="206"/>
      <c r="C1127" s="21"/>
      <c r="D1127" s="21"/>
      <c r="E1127" s="21"/>
      <c r="F1127" s="21"/>
      <c r="G1127" s="21"/>
      <c r="H1127" s="21"/>
      <c r="I1127" s="21"/>
      <c r="J1127" s="21"/>
      <c r="K1127" s="21"/>
      <c r="L1127" s="21"/>
      <c r="M1127" s="21"/>
      <c r="N1127" s="21"/>
      <c r="P1127" s="21"/>
      <c r="Q1127" s="21"/>
      <c r="R1127" s="21"/>
      <c r="S1127" s="21"/>
      <c r="T1127" s="21"/>
      <c r="U1127" s="21"/>
      <c r="V1127" s="21"/>
      <c r="W1127" s="21"/>
      <c r="X1127" s="21"/>
      <c r="Y1127" s="21"/>
      <c r="Z1127" s="21"/>
      <c r="AA1127" s="21"/>
      <c r="AB1127" s="21"/>
      <c r="AC1127" s="21"/>
      <c r="AD1127" s="21"/>
      <c r="AE1127" s="21"/>
      <c r="AF1127" s="21"/>
      <c r="AG1127" s="21"/>
      <c r="AH1127" s="21"/>
      <c r="AI1127" s="21"/>
    </row>
    <row r="1128" spans="1:35">
      <c r="A1128" s="21"/>
      <c r="B1128" s="206"/>
      <c r="C1128" s="21"/>
      <c r="D1128" s="21"/>
      <c r="E1128" s="21"/>
      <c r="F1128" s="21"/>
      <c r="G1128" s="21"/>
      <c r="H1128" s="21"/>
      <c r="I1128" s="21"/>
      <c r="J1128" s="21"/>
      <c r="K1128" s="21"/>
      <c r="L1128" s="21"/>
      <c r="M1128" s="21"/>
      <c r="N1128" s="21"/>
      <c r="P1128" s="21"/>
      <c r="Q1128" s="21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21"/>
      <c r="AF1128" s="21"/>
      <c r="AG1128" s="21"/>
      <c r="AH1128" s="21"/>
      <c r="AI1128" s="21"/>
    </row>
    <row r="1129" spans="1:35">
      <c r="A1129" s="21"/>
      <c r="B1129" s="206"/>
      <c r="C1129" s="21"/>
      <c r="D1129" s="21"/>
      <c r="E1129" s="21"/>
      <c r="F1129" s="21"/>
      <c r="G1129" s="21"/>
      <c r="H1129" s="21"/>
      <c r="I1129" s="21"/>
      <c r="J1129" s="21"/>
      <c r="K1129" s="21"/>
      <c r="L1129" s="21"/>
      <c r="M1129" s="21"/>
      <c r="N1129" s="21"/>
      <c r="P1129" s="21"/>
      <c r="Q1129" s="21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21"/>
      <c r="AF1129" s="21"/>
      <c r="AG1129" s="21"/>
      <c r="AH1129" s="21"/>
      <c r="AI1129" s="21"/>
    </row>
    <row r="1130" spans="1:35">
      <c r="A1130" s="21"/>
      <c r="B1130" s="206"/>
      <c r="C1130" s="21"/>
      <c r="D1130" s="21"/>
      <c r="E1130" s="21"/>
      <c r="F1130" s="21"/>
      <c r="G1130" s="21"/>
      <c r="H1130" s="21"/>
      <c r="I1130" s="21"/>
      <c r="J1130" s="21"/>
      <c r="K1130" s="21"/>
      <c r="L1130" s="21"/>
      <c r="M1130" s="21"/>
      <c r="N1130" s="21"/>
      <c r="P1130" s="21"/>
      <c r="Q1130" s="21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21"/>
      <c r="AF1130" s="21"/>
      <c r="AG1130" s="21"/>
      <c r="AH1130" s="21"/>
      <c r="AI1130" s="21"/>
    </row>
    <row r="1131" spans="1:35">
      <c r="A1131" s="21"/>
      <c r="B1131" s="206"/>
      <c r="C1131" s="21"/>
      <c r="D1131" s="21"/>
      <c r="E1131" s="21"/>
      <c r="F1131" s="21"/>
      <c r="G1131" s="21"/>
      <c r="H1131" s="21"/>
      <c r="I1131" s="21"/>
      <c r="J1131" s="21"/>
      <c r="K1131" s="21"/>
      <c r="L1131" s="21"/>
      <c r="M1131" s="21"/>
      <c r="N1131" s="21"/>
      <c r="P1131" s="21"/>
      <c r="Q1131" s="21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21"/>
      <c r="AF1131" s="21"/>
      <c r="AG1131" s="21"/>
      <c r="AH1131" s="21"/>
      <c r="AI1131" s="21"/>
    </row>
    <row r="1132" spans="1:35">
      <c r="A1132" s="21"/>
      <c r="B1132" s="206"/>
      <c r="C1132" s="21"/>
      <c r="D1132" s="21"/>
      <c r="E1132" s="21"/>
      <c r="F1132" s="21"/>
      <c r="G1132" s="21"/>
      <c r="H1132" s="21"/>
      <c r="I1132" s="21"/>
      <c r="J1132" s="21"/>
      <c r="K1132" s="21"/>
      <c r="L1132" s="21"/>
      <c r="M1132" s="21"/>
      <c r="N1132" s="21"/>
      <c r="P1132" s="21"/>
      <c r="Q1132" s="21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21"/>
      <c r="AF1132" s="21"/>
      <c r="AG1132" s="21"/>
      <c r="AH1132" s="21"/>
      <c r="AI1132" s="21"/>
    </row>
    <row r="1133" spans="1:35">
      <c r="A1133" s="21"/>
      <c r="B1133" s="206"/>
      <c r="C1133" s="21"/>
      <c r="D1133" s="21"/>
      <c r="E1133" s="21"/>
      <c r="F1133" s="21"/>
      <c r="G1133" s="21"/>
      <c r="H1133" s="21"/>
      <c r="I1133" s="21"/>
      <c r="J1133" s="21"/>
      <c r="K1133" s="21"/>
      <c r="L1133" s="21"/>
      <c r="M1133" s="21"/>
      <c r="N1133" s="21"/>
      <c r="P1133" s="21"/>
      <c r="Q1133" s="21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21"/>
      <c r="AF1133" s="21"/>
      <c r="AG1133" s="21"/>
      <c r="AH1133" s="21"/>
      <c r="AI1133" s="21"/>
    </row>
    <row r="1134" spans="1:35">
      <c r="A1134" s="21"/>
      <c r="B1134" s="206"/>
      <c r="C1134" s="21"/>
      <c r="D1134" s="21"/>
      <c r="E1134" s="21"/>
      <c r="F1134" s="21"/>
      <c r="G1134" s="21"/>
      <c r="H1134" s="21"/>
      <c r="I1134" s="21"/>
      <c r="J1134" s="21"/>
      <c r="K1134" s="21"/>
      <c r="L1134" s="21"/>
      <c r="M1134" s="21"/>
      <c r="N1134" s="21"/>
      <c r="P1134" s="21"/>
      <c r="Q1134" s="21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21"/>
      <c r="AF1134" s="21"/>
      <c r="AG1134" s="21"/>
      <c r="AH1134" s="21"/>
      <c r="AI1134" s="21"/>
    </row>
    <row r="1135" spans="1:35">
      <c r="A1135" s="21"/>
      <c r="B1135" s="206"/>
      <c r="C1135" s="21"/>
      <c r="D1135" s="21"/>
      <c r="E1135" s="21"/>
      <c r="F1135" s="21"/>
      <c r="G1135" s="21"/>
      <c r="H1135" s="21"/>
      <c r="I1135" s="21"/>
      <c r="J1135" s="21"/>
      <c r="K1135" s="21"/>
      <c r="L1135" s="21"/>
      <c r="M1135" s="21"/>
      <c r="N1135" s="21"/>
      <c r="P1135" s="21"/>
      <c r="Q1135" s="21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21"/>
      <c r="AF1135" s="21"/>
      <c r="AG1135" s="21"/>
      <c r="AH1135" s="21"/>
      <c r="AI1135" s="21"/>
    </row>
    <row r="1136" spans="1:35">
      <c r="A1136" s="21"/>
      <c r="B1136" s="206"/>
      <c r="C1136" s="21"/>
      <c r="D1136" s="21"/>
      <c r="E1136" s="21"/>
      <c r="F1136" s="21"/>
      <c r="G1136" s="21"/>
      <c r="H1136" s="21"/>
      <c r="I1136" s="21"/>
      <c r="J1136" s="21"/>
      <c r="K1136" s="21"/>
      <c r="L1136" s="21"/>
      <c r="M1136" s="21"/>
      <c r="N1136" s="21"/>
      <c r="P1136" s="21"/>
      <c r="Q1136" s="21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21"/>
      <c r="AF1136" s="21"/>
      <c r="AG1136" s="21"/>
      <c r="AH1136" s="21"/>
      <c r="AI1136" s="21"/>
    </row>
    <row r="1137" spans="1:35">
      <c r="A1137" s="21"/>
      <c r="B1137" s="206"/>
      <c r="C1137" s="21"/>
      <c r="D1137" s="21"/>
      <c r="E1137" s="21"/>
      <c r="F1137" s="21"/>
      <c r="G1137" s="21"/>
      <c r="H1137" s="21"/>
      <c r="I1137" s="21"/>
      <c r="J1137" s="21"/>
      <c r="K1137" s="21"/>
      <c r="L1137" s="21"/>
      <c r="M1137" s="21"/>
      <c r="N1137" s="21"/>
      <c r="P1137" s="21"/>
      <c r="Q1137" s="21"/>
      <c r="R1137" s="21"/>
      <c r="S1137" s="21"/>
      <c r="T1137" s="21"/>
      <c r="U1137" s="21"/>
      <c r="V1137" s="21"/>
      <c r="W1137" s="21"/>
      <c r="X1137" s="21"/>
      <c r="Y1137" s="21"/>
      <c r="Z1137" s="21"/>
      <c r="AA1137" s="21"/>
      <c r="AB1137" s="21"/>
      <c r="AC1137" s="21"/>
      <c r="AD1137" s="21"/>
      <c r="AE1137" s="21"/>
      <c r="AF1137" s="21"/>
      <c r="AG1137" s="21"/>
      <c r="AH1137" s="21"/>
      <c r="AI1137" s="21"/>
    </row>
    <row r="1138" spans="1:35">
      <c r="A1138" s="21"/>
      <c r="B1138" s="206"/>
      <c r="C1138" s="21"/>
      <c r="D1138" s="21"/>
      <c r="E1138" s="21"/>
      <c r="F1138" s="21"/>
      <c r="G1138" s="21"/>
      <c r="H1138" s="21"/>
      <c r="I1138" s="21"/>
      <c r="J1138" s="21"/>
      <c r="K1138" s="21"/>
      <c r="L1138" s="21"/>
      <c r="M1138" s="21"/>
      <c r="N1138" s="21"/>
      <c r="P1138" s="21"/>
      <c r="Q1138" s="21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21"/>
      <c r="AF1138" s="21"/>
      <c r="AG1138" s="21"/>
      <c r="AH1138" s="21"/>
      <c r="AI1138" s="21"/>
    </row>
    <row r="1139" spans="1:35">
      <c r="A1139" s="21"/>
      <c r="B1139" s="206"/>
      <c r="C1139" s="21"/>
      <c r="D1139" s="21"/>
      <c r="E1139" s="21"/>
      <c r="F1139" s="21"/>
      <c r="G1139" s="21"/>
      <c r="H1139" s="21"/>
      <c r="I1139" s="21"/>
      <c r="J1139" s="21"/>
      <c r="K1139" s="21"/>
      <c r="L1139" s="21"/>
      <c r="M1139" s="21"/>
      <c r="N1139" s="21"/>
      <c r="P1139" s="21"/>
      <c r="Q1139" s="21"/>
      <c r="R1139" s="21"/>
      <c r="S1139" s="21"/>
      <c r="T1139" s="21"/>
      <c r="U1139" s="21"/>
      <c r="V1139" s="21"/>
      <c r="W1139" s="21"/>
      <c r="X1139" s="21"/>
      <c r="Y1139" s="21"/>
      <c r="Z1139" s="21"/>
      <c r="AA1139" s="21"/>
      <c r="AB1139" s="21"/>
      <c r="AC1139" s="21"/>
      <c r="AD1139" s="21"/>
      <c r="AE1139" s="21"/>
      <c r="AF1139" s="21"/>
      <c r="AG1139" s="21"/>
      <c r="AH1139" s="21"/>
      <c r="AI1139" s="21"/>
    </row>
    <row r="1140" spans="1:35">
      <c r="A1140" s="21"/>
      <c r="B1140" s="206"/>
      <c r="C1140" s="21"/>
      <c r="D1140" s="21"/>
      <c r="E1140" s="21"/>
      <c r="F1140" s="21"/>
      <c r="G1140" s="21"/>
      <c r="H1140" s="21"/>
      <c r="I1140" s="21"/>
      <c r="J1140" s="21"/>
      <c r="K1140" s="21"/>
      <c r="L1140" s="21"/>
      <c r="M1140" s="21"/>
      <c r="N1140" s="21"/>
      <c r="P1140" s="21"/>
      <c r="Q1140" s="21"/>
      <c r="R1140" s="21"/>
      <c r="S1140" s="21"/>
      <c r="T1140" s="21"/>
      <c r="U1140" s="21"/>
      <c r="V1140" s="21"/>
      <c r="W1140" s="21"/>
      <c r="X1140" s="21"/>
      <c r="Y1140" s="21"/>
      <c r="Z1140" s="21"/>
      <c r="AA1140" s="21"/>
      <c r="AB1140" s="21"/>
      <c r="AC1140" s="21"/>
      <c r="AD1140" s="21"/>
      <c r="AE1140" s="21"/>
      <c r="AF1140" s="21"/>
      <c r="AG1140" s="21"/>
      <c r="AH1140" s="21"/>
      <c r="AI1140" s="21"/>
    </row>
    <row r="1141" spans="1:35">
      <c r="A1141" s="21"/>
      <c r="B1141" s="206"/>
      <c r="C1141" s="21"/>
      <c r="D1141" s="21"/>
      <c r="E1141" s="21"/>
      <c r="F1141" s="21"/>
      <c r="G1141" s="21"/>
      <c r="H1141" s="21"/>
      <c r="I1141" s="21"/>
      <c r="J1141" s="21"/>
      <c r="K1141" s="21"/>
      <c r="L1141" s="21"/>
      <c r="M1141" s="21"/>
      <c r="N1141" s="21"/>
      <c r="P1141" s="21"/>
      <c r="Q1141" s="21"/>
      <c r="R1141" s="21"/>
      <c r="S1141" s="21"/>
      <c r="T1141" s="21"/>
      <c r="U1141" s="21"/>
      <c r="V1141" s="21"/>
      <c r="W1141" s="21"/>
      <c r="X1141" s="21"/>
      <c r="Y1141" s="21"/>
      <c r="Z1141" s="21"/>
      <c r="AA1141" s="21"/>
      <c r="AB1141" s="21"/>
      <c r="AC1141" s="21"/>
      <c r="AD1141" s="21"/>
      <c r="AE1141" s="21"/>
      <c r="AF1141" s="21"/>
      <c r="AG1141" s="21"/>
      <c r="AH1141" s="21"/>
      <c r="AI1141" s="21"/>
    </row>
    <row r="1142" spans="1:35">
      <c r="A1142" s="21"/>
      <c r="B1142" s="206"/>
      <c r="C1142" s="21"/>
      <c r="D1142" s="21"/>
      <c r="E1142" s="21"/>
      <c r="F1142" s="21"/>
      <c r="G1142" s="21"/>
      <c r="H1142" s="21"/>
      <c r="I1142" s="21"/>
      <c r="J1142" s="21"/>
      <c r="K1142" s="21"/>
      <c r="L1142" s="21"/>
      <c r="M1142" s="21"/>
      <c r="N1142" s="21"/>
      <c r="P1142" s="21"/>
      <c r="Q1142" s="21"/>
      <c r="R1142" s="21"/>
      <c r="S1142" s="21"/>
      <c r="T1142" s="21"/>
      <c r="U1142" s="21"/>
      <c r="V1142" s="21"/>
      <c r="W1142" s="21"/>
      <c r="X1142" s="21"/>
      <c r="Y1142" s="21"/>
      <c r="Z1142" s="21"/>
      <c r="AA1142" s="21"/>
      <c r="AB1142" s="21"/>
      <c r="AC1142" s="21"/>
      <c r="AD1142" s="21"/>
      <c r="AE1142" s="21"/>
      <c r="AF1142" s="21"/>
      <c r="AG1142" s="21"/>
      <c r="AH1142" s="21"/>
      <c r="AI1142" s="21"/>
    </row>
    <row r="1143" spans="1:35">
      <c r="A1143" s="21"/>
      <c r="B1143" s="206"/>
      <c r="C1143" s="21"/>
      <c r="D1143" s="21"/>
      <c r="E1143" s="21"/>
      <c r="F1143" s="21"/>
      <c r="G1143" s="21"/>
      <c r="H1143" s="21"/>
      <c r="I1143" s="21"/>
      <c r="J1143" s="21"/>
      <c r="K1143" s="21"/>
      <c r="L1143" s="21"/>
      <c r="M1143" s="21"/>
      <c r="N1143" s="21"/>
      <c r="P1143" s="21"/>
      <c r="Q1143" s="21"/>
      <c r="R1143" s="21"/>
      <c r="S1143" s="21"/>
      <c r="T1143" s="21"/>
      <c r="U1143" s="21"/>
      <c r="V1143" s="21"/>
      <c r="W1143" s="21"/>
      <c r="X1143" s="21"/>
      <c r="Y1143" s="21"/>
      <c r="Z1143" s="21"/>
      <c r="AA1143" s="21"/>
      <c r="AB1143" s="21"/>
      <c r="AC1143" s="21"/>
      <c r="AD1143" s="21"/>
      <c r="AE1143" s="21"/>
      <c r="AF1143" s="21"/>
      <c r="AG1143" s="21"/>
      <c r="AH1143" s="21"/>
      <c r="AI1143" s="21"/>
    </row>
    <row r="1144" spans="1:35">
      <c r="A1144" s="21"/>
      <c r="B1144" s="206"/>
      <c r="C1144" s="21"/>
      <c r="D1144" s="21"/>
      <c r="E1144" s="21"/>
      <c r="F1144" s="21"/>
      <c r="G1144" s="21"/>
      <c r="H1144" s="21"/>
      <c r="I1144" s="21"/>
      <c r="J1144" s="21"/>
      <c r="K1144" s="21"/>
      <c r="L1144" s="21"/>
      <c r="M1144" s="21"/>
      <c r="N1144" s="21"/>
      <c r="P1144" s="21"/>
      <c r="Q1144" s="21"/>
      <c r="R1144" s="21"/>
      <c r="S1144" s="21"/>
      <c r="T1144" s="21"/>
      <c r="U1144" s="21"/>
      <c r="V1144" s="21"/>
      <c r="W1144" s="21"/>
      <c r="X1144" s="21"/>
      <c r="Y1144" s="21"/>
      <c r="Z1144" s="21"/>
      <c r="AA1144" s="21"/>
      <c r="AB1144" s="21"/>
      <c r="AC1144" s="21"/>
      <c r="AD1144" s="21"/>
      <c r="AE1144" s="21"/>
      <c r="AF1144" s="21"/>
      <c r="AG1144" s="21"/>
      <c r="AH1144" s="21"/>
      <c r="AI1144" s="21"/>
    </row>
    <row r="1145" spans="1:35">
      <c r="A1145" s="21"/>
      <c r="B1145" s="206"/>
      <c r="C1145" s="21"/>
      <c r="D1145" s="21"/>
      <c r="E1145" s="21"/>
      <c r="F1145" s="21"/>
      <c r="G1145" s="21"/>
      <c r="H1145" s="21"/>
      <c r="I1145" s="21"/>
      <c r="J1145" s="21"/>
      <c r="K1145" s="21"/>
      <c r="L1145" s="21"/>
      <c r="M1145" s="21"/>
      <c r="N1145" s="21"/>
      <c r="P1145" s="21"/>
      <c r="Q1145" s="21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21"/>
      <c r="AF1145" s="21"/>
      <c r="AG1145" s="21"/>
      <c r="AH1145" s="21"/>
      <c r="AI1145" s="21"/>
    </row>
    <row r="1146" spans="1:35">
      <c r="A1146" s="21"/>
      <c r="B1146" s="206"/>
      <c r="C1146" s="21"/>
      <c r="D1146" s="21"/>
      <c r="E1146" s="21"/>
      <c r="F1146" s="21"/>
      <c r="G1146" s="21"/>
      <c r="H1146" s="21"/>
      <c r="I1146" s="21"/>
      <c r="J1146" s="21"/>
      <c r="K1146" s="21"/>
      <c r="L1146" s="21"/>
      <c r="M1146" s="21"/>
      <c r="N1146" s="21"/>
      <c r="P1146" s="21"/>
      <c r="Q1146" s="21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21"/>
      <c r="AF1146" s="21"/>
      <c r="AG1146" s="21"/>
      <c r="AH1146" s="21"/>
      <c r="AI1146" s="21"/>
    </row>
    <row r="1147" spans="1:35">
      <c r="A1147" s="21"/>
      <c r="B1147" s="206"/>
      <c r="C1147" s="21"/>
      <c r="D1147" s="21"/>
      <c r="E1147" s="21"/>
      <c r="F1147" s="21"/>
      <c r="G1147" s="21"/>
      <c r="H1147" s="21"/>
      <c r="I1147" s="21"/>
      <c r="J1147" s="21"/>
      <c r="K1147" s="21"/>
      <c r="L1147" s="21"/>
      <c r="M1147" s="21"/>
      <c r="N1147" s="21"/>
      <c r="P1147" s="21"/>
      <c r="Q1147" s="21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21"/>
      <c r="AF1147" s="21"/>
      <c r="AG1147" s="21"/>
      <c r="AH1147" s="21"/>
      <c r="AI1147" s="21"/>
    </row>
    <row r="1148" spans="1:35">
      <c r="A1148" s="21"/>
      <c r="B1148" s="206"/>
      <c r="C1148" s="21"/>
      <c r="D1148" s="21"/>
      <c r="E1148" s="21"/>
      <c r="F1148" s="21"/>
      <c r="G1148" s="21"/>
      <c r="H1148" s="21"/>
      <c r="I1148" s="21"/>
      <c r="J1148" s="21"/>
      <c r="K1148" s="21"/>
      <c r="L1148" s="21"/>
      <c r="M1148" s="21"/>
      <c r="N1148" s="21"/>
      <c r="P1148" s="21"/>
      <c r="Q1148" s="21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21"/>
      <c r="AF1148" s="21"/>
      <c r="AG1148" s="21"/>
      <c r="AH1148" s="21"/>
      <c r="AI1148" s="21"/>
    </row>
    <row r="1149" spans="1:35">
      <c r="A1149" s="21"/>
      <c r="B1149" s="206"/>
      <c r="C1149" s="21"/>
      <c r="D1149" s="21"/>
      <c r="E1149" s="21"/>
      <c r="F1149" s="21"/>
      <c r="G1149" s="21"/>
      <c r="H1149" s="21"/>
      <c r="I1149" s="21"/>
      <c r="J1149" s="21"/>
      <c r="K1149" s="21"/>
      <c r="L1149" s="21"/>
      <c r="M1149" s="21"/>
      <c r="N1149" s="21"/>
      <c r="P1149" s="21"/>
      <c r="Q1149" s="21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21"/>
      <c r="AF1149" s="21"/>
      <c r="AG1149" s="21"/>
      <c r="AH1149" s="21"/>
      <c r="AI1149" s="21"/>
    </row>
    <row r="1150" spans="1:35">
      <c r="A1150" s="21"/>
      <c r="B1150" s="206"/>
      <c r="C1150" s="21"/>
      <c r="D1150" s="21"/>
      <c r="E1150" s="21"/>
      <c r="F1150" s="21"/>
      <c r="G1150" s="21"/>
      <c r="H1150" s="21"/>
      <c r="I1150" s="21"/>
      <c r="J1150" s="21"/>
      <c r="K1150" s="21"/>
      <c r="L1150" s="21"/>
      <c r="M1150" s="21"/>
      <c r="N1150" s="21"/>
      <c r="P1150" s="21"/>
      <c r="Q1150" s="21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21"/>
      <c r="AF1150" s="21"/>
      <c r="AG1150" s="21"/>
      <c r="AH1150" s="21"/>
      <c r="AI1150" s="21"/>
    </row>
    <row r="1151" spans="1:35">
      <c r="A1151" s="21"/>
      <c r="B1151" s="206"/>
      <c r="C1151" s="21"/>
      <c r="D1151" s="21"/>
      <c r="E1151" s="21"/>
      <c r="F1151" s="21"/>
      <c r="G1151" s="21"/>
      <c r="H1151" s="21"/>
      <c r="I1151" s="21"/>
      <c r="J1151" s="21"/>
      <c r="K1151" s="21"/>
      <c r="L1151" s="21"/>
      <c r="M1151" s="21"/>
      <c r="N1151" s="21"/>
      <c r="P1151" s="21"/>
      <c r="Q1151" s="21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21"/>
      <c r="AF1151" s="21"/>
      <c r="AG1151" s="21"/>
      <c r="AH1151" s="21"/>
      <c r="AI1151" s="21"/>
    </row>
    <row r="1152" spans="1:35">
      <c r="A1152" s="21"/>
      <c r="B1152" s="206"/>
      <c r="C1152" s="21"/>
      <c r="D1152" s="21"/>
      <c r="E1152" s="21"/>
      <c r="F1152" s="21"/>
      <c r="G1152" s="21"/>
      <c r="H1152" s="21"/>
      <c r="I1152" s="21"/>
      <c r="J1152" s="21"/>
      <c r="K1152" s="21"/>
      <c r="L1152" s="21"/>
      <c r="M1152" s="21"/>
      <c r="N1152" s="21"/>
      <c r="P1152" s="21"/>
      <c r="Q1152" s="21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21"/>
      <c r="AF1152" s="21"/>
      <c r="AG1152" s="21"/>
      <c r="AH1152" s="21"/>
      <c r="AI1152" s="21"/>
    </row>
    <row r="1153" spans="1:35">
      <c r="A1153" s="21"/>
      <c r="B1153" s="206"/>
      <c r="C1153" s="21"/>
      <c r="D1153" s="21"/>
      <c r="E1153" s="21"/>
      <c r="F1153" s="21"/>
      <c r="G1153" s="21"/>
      <c r="H1153" s="21"/>
      <c r="I1153" s="21"/>
      <c r="J1153" s="21"/>
      <c r="K1153" s="21"/>
      <c r="L1153" s="21"/>
      <c r="M1153" s="21"/>
      <c r="N1153" s="21"/>
      <c r="P1153" s="21"/>
      <c r="Q1153" s="21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21"/>
      <c r="AF1153" s="21"/>
      <c r="AG1153" s="21"/>
      <c r="AH1153" s="21"/>
      <c r="AI1153" s="21"/>
    </row>
    <row r="1154" spans="1:35">
      <c r="A1154" s="21"/>
      <c r="B1154" s="206"/>
      <c r="C1154" s="21"/>
      <c r="D1154" s="21"/>
      <c r="E1154" s="21"/>
      <c r="F1154" s="21"/>
      <c r="G1154" s="21"/>
      <c r="H1154" s="21"/>
      <c r="I1154" s="21"/>
      <c r="J1154" s="21"/>
      <c r="K1154" s="21"/>
      <c r="L1154" s="21"/>
      <c r="M1154" s="21"/>
      <c r="N1154" s="21"/>
      <c r="P1154" s="21"/>
      <c r="Q1154" s="21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21"/>
      <c r="AF1154" s="21"/>
      <c r="AG1154" s="21"/>
      <c r="AH1154" s="21"/>
      <c r="AI1154" s="21"/>
    </row>
    <row r="1155" spans="1:35">
      <c r="A1155" s="21"/>
      <c r="B1155" s="206"/>
      <c r="C1155" s="21"/>
      <c r="D1155" s="21"/>
      <c r="E1155" s="21"/>
      <c r="F1155" s="21"/>
      <c r="G1155" s="21"/>
      <c r="H1155" s="21"/>
      <c r="I1155" s="21"/>
      <c r="J1155" s="21"/>
      <c r="K1155" s="21"/>
      <c r="L1155" s="21"/>
      <c r="M1155" s="21"/>
      <c r="N1155" s="21"/>
      <c r="P1155" s="21"/>
      <c r="Q1155" s="21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21"/>
      <c r="AF1155" s="21"/>
      <c r="AG1155" s="21"/>
      <c r="AH1155" s="21"/>
      <c r="AI1155" s="21"/>
    </row>
    <row r="1156" spans="1:35">
      <c r="A1156" s="21"/>
      <c r="B1156" s="206"/>
      <c r="C1156" s="21"/>
      <c r="D1156" s="21"/>
      <c r="E1156" s="21"/>
      <c r="F1156" s="21"/>
      <c r="G1156" s="21"/>
      <c r="H1156" s="21"/>
      <c r="I1156" s="21"/>
      <c r="J1156" s="21"/>
      <c r="K1156" s="21"/>
      <c r="L1156" s="21"/>
      <c r="M1156" s="21"/>
      <c r="N1156" s="21"/>
      <c r="P1156" s="21"/>
      <c r="Q1156" s="21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21"/>
      <c r="AF1156" s="21"/>
      <c r="AG1156" s="21"/>
      <c r="AH1156" s="21"/>
      <c r="AI1156" s="21"/>
    </row>
    <row r="1157" spans="1:35">
      <c r="A1157" s="21"/>
      <c r="B1157" s="206"/>
      <c r="C1157" s="21"/>
      <c r="D1157" s="21"/>
      <c r="E1157" s="21"/>
      <c r="F1157" s="21"/>
      <c r="G1157" s="21"/>
      <c r="H1157" s="21"/>
      <c r="I1157" s="21"/>
      <c r="J1157" s="21"/>
      <c r="K1157" s="21"/>
      <c r="L1157" s="21"/>
      <c r="M1157" s="21"/>
      <c r="N1157" s="21"/>
      <c r="P1157" s="21"/>
      <c r="Q1157" s="21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21"/>
      <c r="AF1157" s="21"/>
      <c r="AG1157" s="21"/>
      <c r="AH1157" s="21"/>
      <c r="AI1157" s="21"/>
    </row>
    <row r="1158" spans="1:35">
      <c r="A1158" s="21"/>
      <c r="B1158" s="206"/>
      <c r="C1158" s="21"/>
      <c r="D1158" s="21"/>
      <c r="E1158" s="21"/>
      <c r="F1158" s="21"/>
      <c r="G1158" s="21"/>
      <c r="H1158" s="21"/>
      <c r="I1158" s="21"/>
      <c r="J1158" s="21"/>
      <c r="K1158" s="21"/>
      <c r="L1158" s="21"/>
      <c r="M1158" s="21"/>
      <c r="N1158" s="21"/>
      <c r="P1158" s="21"/>
      <c r="Q1158" s="21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21"/>
      <c r="AF1158" s="21"/>
      <c r="AG1158" s="21"/>
      <c r="AH1158" s="21"/>
      <c r="AI1158" s="21"/>
    </row>
    <row r="1159" spans="1:35">
      <c r="A1159" s="21"/>
      <c r="B1159" s="206"/>
      <c r="C1159" s="21"/>
      <c r="D1159" s="21"/>
      <c r="E1159" s="21"/>
      <c r="F1159" s="21"/>
      <c r="G1159" s="21"/>
      <c r="H1159" s="21"/>
      <c r="I1159" s="21"/>
      <c r="J1159" s="21"/>
      <c r="K1159" s="21"/>
      <c r="L1159" s="21"/>
      <c r="M1159" s="21"/>
      <c r="N1159" s="21"/>
      <c r="P1159" s="21"/>
      <c r="Q1159" s="21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21"/>
      <c r="AF1159" s="21"/>
      <c r="AG1159" s="21"/>
      <c r="AH1159" s="21"/>
      <c r="AI1159" s="21"/>
    </row>
    <row r="1160" spans="1:35">
      <c r="A1160" s="21"/>
      <c r="B1160" s="206"/>
      <c r="C1160" s="21"/>
      <c r="D1160" s="21"/>
      <c r="E1160" s="21"/>
      <c r="F1160" s="21"/>
      <c r="G1160" s="21"/>
      <c r="H1160" s="21"/>
      <c r="I1160" s="21"/>
      <c r="J1160" s="21"/>
      <c r="K1160" s="21"/>
      <c r="L1160" s="21"/>
      <c r="M1160" s="21"/>
      <c r="N1160" s="21"/>
      <c r="P1160" s="21"/>
      <c r="Q1160" s="21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21"/>
      <c r="AF1160" s="21"/>
      <c r="AG1160" s="21"/>
      <c r="AH1160" s="21"/>
      <c r="AI1160" s="21"/>
    </row>
    <row r="1161" spans="1:35">
      <c r="A1161" s="21"/>
      <c r="B1161" s="206"/>
      <c r="C1161" s="21"/>
      <c r="D1161" s="21"/>
      <c r="E1161" s="21"/>
      <c r="F1161" s="21"/>
      <c r="G1161" s="21"/>
      <c r="H1161" s="21"/>
      <c r="I1161" s="21"/>
      <c r="J1161" s="21"/>
      <c r="K1161" s="21"/>
      <c r="L1161" s="21"/>
      <c r="M1161" s="21"/>
      <c r="N1161" s="21"/>
      <c r="P1161" s="21"/>
      <c r="Q1161" s="21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21"/>
      <c r="AF1161" s="21"/>
      <c r="AG1161" s="21"/>
      <c r="AH1161" s="21"/>
      <c r="AI1161" s="21"/>
    </row>
    <row r="1162" spans="1:35">
      <c r="A1162" s="21"/>
      <c r="B1162" s="206"/>
      <c r="C1162" s="21"/>
      <c r="D1162" s="21"/>
      <c r="E1162" s="21"/>
      <c r="F1162" s="21"/>
      <c r="G1162" s="21"/>
      <c r="H1162" s="21"/>
      <c r="I1162" s="21"/>
      <c r="J1162" s="21"/>
      <c r="K1162" s="21"/>
      <c r="L1162" s="21"/>
      <c r="M1162" s="21"/>
      <c r="N1162" s="21"/>
      <c r="P1162" s="21"/>
      <c r="Q1162" s="21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21"/>
      <c r="AF1162" s="21"/>
      <c r="AG1162" s="21"/>
      <c r="AH1162" s="21"/>
      <c r="AI1162" s="21"/>
    </row>
    <row r="1163" spans="1:35">
      <c r="A1163" s="21"/>
      <c r="B1163" s="206"/>
      <c r="C1163" s="21"/>
      <c r="D1163" s="21"/>
      <c r="E1163" s="21"/>
      <c r="F1163" s="21"/>
      <c r="G1163" s="21"/>
      <c r="H1163" s="21"/>
      <c r="I1163" s="21"/>
      <c r="J1163" s="21"/>
      <c r="K1163" s="21"/>
      <c r="L1163" s="21"/>
      <c r="M1163" s="21"/>
      <c r="N1163" s="21"/>
      <c r="P1163" s="21"/>
      <c r="Q1163" s="21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21"/>
      <c r="AF1163" s="21"/>
      <c r="AG1163" s="21"/>
      <c r="AH1163" s="21"/>
      <c r="AI1163" s="21"/>
    </row>
    <row r="1164" spans="1:35">
      <c r="A1164" s="21"/>
      <c r="B1164" s="206"/>
      <c r="C1164" s="21"/>
      <c r="D1164" s="21"/>
      <c r="E1164" s="21"/>
      <c r="F1164" s="21"/>
      <c r="G1164" s="21"/>
      <c r="H1164" s="21"/>
      <c r="I1164" s="21"/>
      <c r="J1164" s="21"/>
      <c r="K1164" s="21"/>
      <c r="L1164" s="21"/>
      <c r="M1164" s="21"/>
      <c r="N1164" s="21"/>
      <c r="P1164" s="21"/>
      <c r="Q1164" s="21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21"/>
      <c r="AF1164" s="21"/>
      <c r="AG1164" s="21"/>
      <c r="AH1164" s="21"/>
      <c r="AI1164" s="21"/>
    </row>
    <row r="1165" spans="1:35">
      <c r="A1165" s="21"/>
      <c r="B1165" s="206"/>
      <c r="C1165" s="21"/>
      <c r="D1165" s="21"/>
      <c r="E1165" s="21"/>
      <c r="F1165" s="21"/>
      <c r="G1165" s="21"/>
      <c r="H1165" s="21"/>
      <c r="I1165" s="21"/>
      <c r="J1165" s="21"/>
      <c r="K1165" s="21"/>
      <c r="L1165" s="21"/>
      <c r="M1165" s="21"/>
      <c r="N1165" s="21"/>
      <c r="P1165" s="21"/>
      <c r="Q1165" s="21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21"/>
      <c r="AF1165" s="21"/>
      <c r="AG1165" s="21"/>
      <c r="AH1165" s="21"/>
      <c r="AI1165" s="21"/>
    </row>
    <row r="1166" spans="1:35">
      <c r="A1166" s="21"/>
      <c r="B1166" s="206"/>
      <c r="C1166" s="21"/>
      <c r="D1166" s="21"/>
      <c r="E1166" s="21"/>
      <c r="F1166" s="21"/>
      <c r="G1166" s="21"/>
      <c r="H1166" s="21"/>
      <c r="I1166" s="21"/>
      <c r="J1166" s="21"/>
      <c r="K1166" s="21"/>
      <c r="L1166" s="21"/>
      <c r="M1166" s="21"/>
      <c r="N1166" s="21"/>
      <c r="P1166" s="21"/>
      <c r="Q1166" s="21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21"/>
      <c r="AF1166" s="21"/>
      <c r="AG1166" s="21"/>
      <c r="AH1166" s="21"/>
      <c r="AI1166" s="21"/>
    </row>
    <row r="1167" spans="1:35">
      <c r="A1167" s="21"/>
      <c r="B1167" s="206"/>
      <c r="C1167" s="21"/>
      <c r="D1167" s="21"/>
      <c r="E1167" s="21"/>
      <c r="F1167" s="21"/>
      <c r="G1167" s="21"/>
      <c r="H1167" s="21"/>
      <c r="I1167" s="21"/>
      <c r="J1167" s="21"/>
      <c r="K1167" s="21"/>
      <c r="L1167" s="21"/>
      <c r="M1167" s="21"/>
      <c r="N1167" s="21"/>
      <c r="P1167" s="21"/>
      <c r="Q1167" s="21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21"/>
      <c r="AF1167" s="21"/>
      <c r="AG1167" s="21"/>
      <c r="AH1167" s="21"/>
      <c r="AI1167" s="21"/>
    </row>
    <row r="1168" spans="1:35">
      <c r="A1168" s="21"/>
      <c r="B1168" s="206"/>
      <c r="C1168" s="21"/>
      <c r="D1168" s="21"/>
      <c r="E1168" s="21"/>
      <c r="F1168" s="21"/>
      <c r="G1168" s="21"/>
      <c r="H1168" s="21"/>
      <c r="I1168" s="21"/>
      <c r="J1168" s="21"/>
      <c r="K1168" s="21"/>
      <c r="L1168" s="21"/>
      <c r="M1168" s="21"/>
      <c r="N1168" s="21"/>
      <c r="P1168" s="21"/>
      <c r="Q1168" s="21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21"/>
      <c r="AF1168" s="21"/>
      <c r="AG1168" s="21"/>
      <c r="AH1168" s="21"/>
      <c r="AI1168" s="21"/>
    </row>
    <row r="1169" spans="1:35">
      <c r="A1169" s="21"/>
      <c r="B1169" s="206"/>
      <c r="C1169" s="21"/>
      <c r="D1169" s="21"/>
      <c r="E1169" s="21"/>
      <c r="F1169" s="21"/>
      <c r="G1169" s="21"/>
      <c r="H1169" s="21"/>
      <c r="I1169" s="21"/>
      <c r="J1169" s="21"/>
      <c r="K1169" s="21"/>
      <c r="L1169" s="21"/>
      <c r="M1169" s="21"/>
      <c r="N1169" s="21"/>
      <c r="P1169" s="21"/>
      <c r="Q1169" s="21"/>
      <c r="R1169" s="21"/>
      <c r="S1169" s="21"/>
      <c r="T1169" s="21"/>
      <c r="U1169" s="21"/>
      <c r="V1169" s="21"/>
      <c r="W1169" s="21"/>
      <c r="X1169" s="21"/>
      <c r="Y1169" s="21"/>
      <c r="Z1169" s="21"/>
      <c r="AA1169" s="21"/>
      <c r="AB1169" s="21"/>
      <c r="AC1169" s="21"/>
      <c r="AD1169" s="21"/>
      <c r="AE1169" s="21"/>
      <c r="AF1169" s="21"/>
      <c r="AG1169" s="21"/>
      <c r="AH1169" s="21"/>
      <c r="AI1169" s="21"/>
    </row>
    <row r="1170" spans="1:35">
      <c r="A1170" s="21"/>
      <c r="B1170" s="206"/>
      <c r="C1170" s="21"/>
      <c r="D1170" s="21"/>
      <c r="E1170" s="21"/>
      <c r="F1170" s="21"/>
      <c r="G1170" s="21"/>
      <c r="H1170" s="21"/>
      <c r="I1170" s="21"/>
      <c r="J1170" s="21"/>
      <c r="K1170" s="21"/>
      <c r="L1170" s="21"/>
      <c r="M1170" s="21"/>
      <c r="N1170" s="21"/>
      <c r="P1170" s="21"/>
      <c r="Q1170" s="21"/>
      <c r="R1170" s="21"/>
      <c r="S1170" s="21"/>
      <c r="T1170" s="21"/>
      <c r="U1170" s="21"/>
      <c r="V1170" s="21"/>
      <c r="W1170" s="21"/>
      <c r="X1170" s="21"/>
      <c r="Y1170" s="21"/>
      <c r="Z1170" s="21"/>
      <c r="AA1170" s="21"/>
      <c r="AB1170" s="21"/>
      <c r="AC1170" s="21"/>
      <c r="AD1170" s="21"/>
      <c r="AE1170" s="21"/>
      <c r="AF1170" s="21"/>
      <c r="AG1170" s="21"/>
      <c r="AH1170" s="21"/>
      <c r="AI1170" s="21"/>
    </row>
    <row r="1171" spans="1:35">
      <c r="A1171" s="21"/>
      <c r="B1171" s="206"/>
      <c r="C1171" s="21"/>
      <c r="D1171" s="21"/>
      <c r="E1171" s="21"/>
      <c r="F1171" s="21"/>
      <c r="G1171" s="21"/>
      <c r="H1171" s="21"/>
      <c r="I1171" s="21"/>
      <c r="J1171" s="21"/>
      <c r="K1171" s="21"/>
      <c r="L1171" s="21"/>
      <c r="M1171" s="21"/>
      <c r="N1171" s="21"/>
      <c r="P1171" s="21"/>
      <c r="Q1171" s="21"/>
      <c r="R1171" s="21"/>
      <c r="S1171" s="21"/>
      <c r="T1171" s="21"/>
      <c r="U1171" s="21"/>
      <c r="V1171" s="21"/>
      <c r="W1171" s="21"/>
      <c r="X1171" s="21"/>
      <c r="Y1171" s="21"/>
      <c r="Z1171" s="21"/>
      <c r="AA1171" s="21"/>
      <c r="AB1171" s="21"/>
      <c r="AC1171" s="21"/>
      <c r="AD1171" s="21"/>
      <c r="AE1171" s="21"/>
      <c r="AF1171" s="21"/>
      <c r="AG1171" s="21"/>
      <c r="AH1171" s="21"/>
      <c r="AI1171" s="21"/>
    </row>
    <row r="1172" spans="1:35">
      <c r="A1172" s="21"/>
      <c r="B1172" s="206"/>
      <c r="C1172" s="21"/>
      <c r="D1172" s="21"/>
      <c r="E1172" s="21"/>
      <c r="F1172" s="21"/>
      <c r="G1172" s="21"/>
      <c r="H1172" s="21"/>
      <c r="I1172" s="21"/>
      <c r="J1172" s="21"/>
      <c r="K1172" s="21"/>
      <c r="L1172" s="21"/>
      <c r="M1172" s="21"/>
      <c r="N1172" s="21"/>
      <c r="P1172" s="21"/>
      <c r="Q1172" s="21"/>
      <c r="R1172" s="21"/>
      <c r="S1172" s="21"/>
      <c r="T1172" s="21"/>
      <c r="U1172" s="21"/>
      <c r="V1172" s="21"/>
      <c r="W1172" s="21"/>
      <c r="X1172" s="21"/>
      <c r="Y1172" s="21"/>
      <c r="Z1172" s="21"/>
      <c r="AA1172" s="21"/>
      <c r="AB1172" s="21"/>
      <c r="AC1172" s="21"/>
      <c r="AD1172" s="21"/>
      <c r="AE1172" s="21"/>
      <c r="AF1172" s="21"/>
      <c r="AG1172" s="21"/>
      <c r="AH1172" s="21"/>
      <c r="AI1172" s="21"/>
    </row>
    <row r="1173" spans="1:35">
      <c r="A1173" s="21"/>
      <c r="B1173" s="206"/>
      <c r="C1173" s="21"/>
      <c r="D1173" s="21"/>
      <c r="E1173" s="21"/>
      <c r="F1173" s="21"/>
      <c r="G1173" s="21"/>
      <c r="H1173" s="21"/>
      <c r="I1173" s="21"/>
      <c r="J1173" s="21"/>
      <c r="K1173" s="21"/>
      <c r="L1173" s="21"/>
      <c r="M1173" s="21"/>
      <c r="N1173" s="21"/>
      <c r="P1173" s="21"/>
      <c r="Q1173" s="21"/>
      <c r="R1173" s="21"/>
      <c r="S1173" s="21"/>
      <c r="T1173" s="21"/>
      <c r="U1173" s="21"/>
      <c r="V1173" s="21"/>
      <c r="W1173" s="21"/>
      <c r="X1173" s="21"/>
      <c r="Y1173" s="21"/>
      <c r="Z1173" s="21"/>
      <c r="AA1173" s="21"/>
      <c r="AB1173" s="21"/>
      <c r="AC1173" s="21"/>
      <c r="AD1173" s="21"/>
      <c r="AE1173" s="21"/>
      <c r="AF1173" s="21"/>
      <c r="AG1173" s="21"/>
      <c r="AH1173" s="21"/>
      <c r="AI1173" s="21"/>
    </row>
    <row r="1174" spans="1:35">
      <c r="A1174" s="21"/>
      <c r="B1174" s="206"/>
      <c r="C1174" s="21"/>
      <c r="D1174" s="21"/>
      <c r="E1174" s="21"/>
      <c r="F1174" s="21"/>
      <c r="G1174" s="21"/>
      <c r="H1174" s="21"/>
      <c r="I1174" s="21"/>
      <c r="J1174" s="21"/>
      <c r="K1174" s="21"/>
      <c r="L1174" s="21"/>
      <c r="M1174" s="21"/>
      <c r="N1174" s="21"/>
      <c r="P1174" s="21"/>
      <c r="Q1174" s="21"/>
      <c r="R1174" s="21"/>
      <c r="S1174" s="21"/>
      <c r="T1174" s="21"/>
      <c r="U1174" s="21"/>
      <c r="V1174" s="21"/>
      <c r="W1174" s="21"/>
      <c r="X1174" s="21"/>
      <c r="Y1174" s="21"/>
      <c r="Z1174" s="21"/>
      <c r="AA1174" s="21"/>
      <c r="AB1174" s="21"/>
      <c r="AC1174" s="21"/>
      <c r="AD1174" s="21"/>
      <c r="AE1174" s="21"/>
      <c r="AF1174" s="21"/>
      <c r="AG1174" s="21"/>
      <c r="AH1174" s="21"/>
      <c r="AI1174" s="21"/>
    </row>
    <row r="1175" spans="1:35">
      <c r="A1175" s="21"/>
      <c r="B1175" s="206"/>
      <c r="C1175" s="21"/>
      <c r="D1175" s="21"/>
      <c r="E1175" s="21"/>
      <c r="F1175" s="21"/>
      <c r="G1175" s="21"/>
      <c r="H1175" s="21"/>
      <c r="I1175" s="21"/>
      <c r="J1175" s="21"/>
      <c r="K1175" s="21"/>
      <c r="L1175" s="21"/>
      <c r="M1175" s="21"/>
      <c r="N1175" s="21"/>
      <c r="P1175" s="21"/>
      <c r="Q1175" s="21"/>
      <c r="R1175" s="21"/>
      <c r="S1175" s="21"/>
      <c r="T1175" s="21"/>
      <c r="U1175" s="21"/>
      <c r="V1175" s="21"/>
      <c r="W1175" s="21"/>
      <c r="X1175" s="21"/>
      <c r="Y1175" s="21"/>
      <c r="Z1175" s="21"/>
      <c r="AA1175" s="21"/>
      <c r="AB1175" s="21"/>
      <c r="AC1175" s="21"/>
      <c r="AD1175" s="21"/>
      <c r="AE1175" s="21"/>
      <c r="AF1175" s="21"/>
      <c r="AG1175" s="21"/>
      <c r="AH1175" s="21"/>
      <c r="AI1175" s="21"/>
    </row>
    <row r="1176" spans="1:35">
      <c r="A1176" s="21"/>
      <c r="B1176" s="206"/>
      <c r="C1176" s="21"/>
      <c r="D1176" s="21"/>
      <c r="E1176" s="21"/>
      <c r="F1176" s="21"/>
      <c r="G1176" s="21"/>
      <c r="H1176" s="21"/>
      <c r="I1176" s="21"/>
      <c r="J1176" s="21"/>
      <c r="K1176" s="21"/>
      <c r="L1176" s="21"/>
      <c r="M1176" s="21"/>
      <c r="N1176" s="21"/>
      <c r="P1176" s="21"/>
      <c r="Q1176" s="21"/>
      <c r="R1176" s="21"/>
      <c r="S1176" s="21"/>
      <c r="T1176" s="21"/>
      <c r="U1176" s="21"/>
      <c r="V1176" s="21"/>
      <c r="W1176" s="21"/>
      <c r="X1176" s="21"/>
      <c r="Y1176" s="21"/>
      <c r="Z1176" s="21"/>
      <c r="AA1176" s="21"/>
      <c r="AB1176" s="21"/>
      <c r="AC1176" s="21"/>
      <c r="AD1176" s="21"/>
      <c r="AE1176" s="21"/>
      <c r="AF1176" s="21"/>
      <c r="AG1176" s="21"/>
      <c r="AH1176" s="21"/>
      <c r="AI1176" s="21"/>
    </row>
    <row r="1177" spans="1:35">
      <c r="A1177" s="21"/>
      <c r="B1177" s="206"/>
      <c r="C1177" s="21"/>
      <c r="D1177" s="21"/>
      <c r="E1177" s="21"/>
      <c r="F1177" s="21"/>
      <c r="G1177" s="21"/>
      <c r="H1177" s="21"/>
      <c r="I1177" s="21"/>
      <c r="J1177" s="21"/>
      <c r="K1177" s="21"/>
      <c r="L1177" s="21"/>
      <c r="M1177" s="21"/>
      <c r="N1177" s="21"/>
      <c r="P1177" s="21"/>
      <c r="Q1177" s="21"/>
      <c r="R1177" s="21"/>
      <c r="S1177" s="21"/>
      <c r="T1177" s="21"/>
      <c r="U1177" s="21"/>
      <c r="V1177" s="21"/>
      <c r="W1177" s="21"/>
      <c r="X1177" s="21"/>
      <c r="Y1177" s="21"/>
      <c r="Z1177" s="21"/>
      <c r="AA1177" s="21"/>
      <c r="AB1177" s="21"/>
      <c r="AC1177" s="21"/>
      <c r="AD1177" s="21"/>
      <c r="AE1177" s="21"/>
      <c r="AF1177" s="21"/>
      <c r="AG1177" s="21"/>
      <c r="AH1177" s="21"/>
      <c r="AI1177" s="21"/>
    </row>
    <row r="1178" spans="1:35">
      <c r="A1178" s="21"/>
      <c r="B1178" s="206"/>
      <c r="C1178" s="21"/>
      <c r="D1178" s="21"/>
      <c r="E1178" s="21"/>
      <c r="F1178" s="21"/>
      <c r="G1178" s="21"/>
      <c r="H1178" s="21"/>
      <c r="I1178" s="21"/>
      <c r="J1178" s="21"/>
      <c r="K1178" s="21"/>
      <c r="L1178" s="21"/>
      <c r="M1178" s="21"/>
      <c r="N1178" s="21"/>
      <c r="P1178" s="21"/>
      <c r="Q1178" s="21"/>
      <c r="R1178" s="21"/>
      <c r="S1178" s="21"/>
      <c r="T1178" s="21"/>
      <c r="U1178" s="21"/>
      <c r="V1178" s="21"/>
      <c r="W1178" s="21"/>
      <c r="X1178" s="21"/>
      <c r="Y1178" s="21"/>
      <c r="Z1178" s="21"/>
      <c r="AA1178" s="21"/>
      <c r="AB1178" s="21"/>
      <c r="AC1178" s="21"/>
      <c r="AD1178" s="21"/>
      <c r="AE1178" s="21"/>
      <c r="AF1178" s="21"/>
      <c r="AG1178" s="21"/>
      <c r="AH1178" s="21"/>
      <c r="AI1178" s="21"/>
    </row>
    <row r="1179" spans="1:35">
      <c r="A1179" s="21"/>
      <c r="B1179" s="206"/>
      <c r="C1179" s="21"/>
      <c r="D1179" s="21"/>
      <c r="E1179" s="21"/>
      <c r="F1179" s="21"/>
      <c r="G1179" s="21"/>
      <c r="H1179" s="21"/>
      <c r="I1179" s="21"/>
      <c r="J1179" s="21"/>
      <c r="K1179" s="21"/>
      <c r="L1179" s="21"/>
      <c r="M1179" s="21"/>
      <c r="N1179" s="21"/>
      <c r="P1179" s="21"/>
      <c r="Q1179" s="21"/>
      <c r="R1179" s="21"/>
      <c r="S1179" s="21"/>
      <c r="T1179" s="21"/>
      <c r="U1179" s="21"/>
      <c r="V1179" s="21"/>
      <c r="W1179" s="21"/>
      <c r="X1179" s="21"/>
      <c r="Y1179" s="21"/>
      <c r="Z1179" s="21"/>
      <c r="AA1179" s="21"/>
      <c r="AB1179" s="21"/>
      <c r="AC1179" s="21"/>
      <c r="AD1179" s="21"/>
      <c r="AE1179" s="21"/>
      <c r="AF1179" s="21"/>
      <c r="AG1179" s="21"/>
      <c r="AH1179" s="21"/>
      <c r="AI1179" s="21"/>
    </row>
    <row r="1180" spans="1:35">
      <c r="A1180" s="21"/>
      <c r="B1180" s="206"/>
      <c r="C1180" s="21"/>
      <c r="D1180" s="21"/>
      <c r="E1180" s="21"/>
      <c r="F1180" s="21"/>
      <c r="G1180" s="21"/>
      <c r="H1180" s="21"/>
      <c r="I1180" s="21"/>
      <c r="J1180" s="21"/>
      <c r="K1180" s="21"/>
      <c r="L1180" s="21"/>
      <c r="M1180" s="21"/>
      <c r="N1180" s="21"/>
      <c r="P1180" s="21"/>
      <c r="Q1180" s="21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21"/>
      <c r="AF1180" s="21"/>
      <c r="AG1180" s="21"/>
      <c r="AH1180" s="21"/>
      <c r="AI1180" s="21"/>
    </row>
    <row r="1181" spans="1:35">
      <c r="A1181" s="21"/>
      <c r="B1181" s="206"/>
      <c r="C1181" s="21"/>
      <c r="D1181" s="21"/>
      <c r="E1181" s="21"/>
      <c r="F1181" s="21"/>
      <c r="G1181" s="21"/>
      <c r="H1181" s="21"/>
      <c r="I1181" s="21"/>
      <c r="J1181" s="21"/>
      <c r="K1181" s="21"/>
      <c r="L1181" s="21"/>
      <c r="M1181" s="21"/>
      <c r="N1181" s="21"/>
      <c r="P1181" s="21"/>
      <c r="Q1181" s="21"/>
      <c r="R1181" s="21"/>
      <c r="S1181" s="21"/>
      <c r="T1181" s="21"/>
      <c r="U1181" s="21"/>
      <c r="V1181" s="21"/>
      <c r="W1181" s="21"/>
      <c r="X1181" s="21"/>
      <c r="Y1181" s="21"/>
      <c r="Z1181" s="21"/>
      <c r="AA1181" s="21"/>
      <c r="AB1181" s="21"/>
      <c r="AC1181" s="21"/>
      <c r="AD1181" s="21"/>
      <c r="AE1181" s="21"/>
      <c r="AF1181" s="21"/>
      <c r="AG1181" s="21"/>
      <c r="AH1181" s="21"/>
      <c r="AI1181" s="21"/>
    </row>
    <row r="1182" spans="1:35">
      <c r="A1182" s="21"/>
      <c r="B1182" s="206"/>
      <c r="C1182" s="21"/>
      <c r="D1182" s="21"/>
      <c r="E1182" s="21"/>
      <c r="F1182" s="21"/>
      <c r="G1182" s="21"/>
      <c r="H1182" s="21"/>
      <c r="I1182" s="21"/>
      <c r="J1182" s="21"/>
      <c r="K1182" s="21"/>
      <c r="L1182" s="21"/>
      <c r="M1182" s="21"/>
      <c r="N1182" s="21"/>
      <c r="P1182" s="21"/>
      <c r="Q1182" s="21"/>
      <c r="R1182" s="21"/>
      <c r="S1182" s="21"/>
      <c r="T1182" s="21"/>
      <c r="U1182" s="21"/>
      <c r="V1182" s="21"/>
      <c r="W1182" s="21"/>
      <c r="X1182" s="21"/>
      <c r="Y1182" s="21"/>
      <c r="Z1182" s="21"/>
      <c r="AA1182" s="21"/>
      <c r="AB1182" s="21"/>
      <c r="AC1182" s="21"/>
      <c r="AD1182" s="21"/>
      <c r="AE1182" s="21"/>
      <c r="AF1182" s="21"/>
      <c r="AG1182" s="21"/>
      <c r="AH1182" s="21"/>
      <c r="AI1182" s="21"/>
    </row>
    <row r="1183" spans="1:35">
      <c r="A1183" s="21"/>
      <c r="B1183" s="206"/>
      <c r="C1183" s="21"/>
      <c r="D1183" s="21"/>
      <c r="E1183" s="21"/>
      <c r="F1183" s="21"/>
      <c r="G1183" s="21"/>
      <c r="H1183" s="21"/>
      <c r="I1183" s="21"/>
      <c r="J1183" s="21"/>
      <c r="K1183" s="21"/>
      <c r="L1183" s="21"/>
      <c r="M1183" s="21"/>
      <c r="N1183" s="21"/>
      <c r="P1183" s="21"/>
      <c r="Q1183" s="21"/>
      <c r="R1183" s="21"/>
      <c r="S1183" s="21"/>
      <c r="T1183" s="21"/>
      <c r="U1183" s="21"/>
      <c r="V1183" s="21"/>
      <c r="W1183" s="21"/>
      <c r="X1183" s="21"/>
      <c r="Y1183" s="21"/>
      <c r="Z1183" s="21"/>
      <c r="AA1183" s="21"/>
      <c r="AB1183" s="21"/>
      <c r="AC1183" s="21"/>
      <c r="AD1183" s="21"/>
      <c r="AE1183" s="21"/>
      <c r="AF1183" s="21"/>
      <c r="AG1183" s="21"/>
      <c r="AH1183" s="21"/>
      <c r="AI1183" s="21"/>
    </row>
    <row r="1184" spans="1:35">
      <c r="A1184" s="21"/>
      <c r="B1184" s="206"/>
      <c r="C1184" s="21"/>
      <c r="D1184" s="21"/>
      <c r="E1184" s="21"/>
      <c r="F1184" s="21"/>
      <c r="G1184" s="21"/>
      <c r="H1184" s="21"/>
      <c r="I1184" s="21"/>
      <c r="J1184" s="21"/>
      <c r="K1184" s="21"/>
      <c r="L1184" s="21"/>
      <c r="M1184" s="21"/>
      <c r="N1184" s="21"/>
      <c r="P1184" s="21"/>
      <c r="Q1184" s="21"/>
      <c r="R1184" s="21"/>
      <c r="S1184" s="21"/>
      <c r="T1184" s="21"/>
      <c r="U1184" s="21"/>
      <c r="V1184" s="21"/>
      <c r="W1184" s="21"/>
      <c r="X1184" s="21"/>
      <c r="Y1184" s="21"/>
      <c r="Z1184" s="21"/>
      <c r="AA1184" s="21"/>
      <c r="AB1184" s="21"/>
      <c r="AC1184" s="21"/>
      <c r="AD1184" s="21"/>
      <c r="AE1184" s="21"/>
      <c r="AF1184" s="21"/>
      <c r="AG1184" s="21"/>
      <c r="AH1184" s="21"/>
      <c r="AI1184" s="21"/>
    </row>
    <row r="1185" spans="1:35">
      <c r="A1185" s="21"/>
      <c r="B1185" s="206"/>
      <c r="C1185" s="21"/>
      <c r="D1185" s="21"/>
      <c r="E1185" s="21"/>
      <c r="F1185" s="21"/>
      <c r="G1185" s="21"/>
      <c r="H1185" s="21"/>
      <c r="I1185" s="21"/>
      <c r="J1185" s="21"/>
      <c r="K1185" s="21"/>
      <c r="L1185" s="21"/>
      <c r="M1185" s="21"/>
      <c r="N1185" s="21"/>
      <c r="P1185" s="21"/>
      <c r="Q1185" s="21"/>
      <c r="R1185" s="21"/>
      <c r="S1185" s="21"/>
      <c r="T1185" s="21"/>
      <c r="U1185" s="21"/>
      <c r="V1185" s="21"/>
      <c r="W1185" s="21"/>
      <c r="X1185" s="21"/>
      <c r="Y1185" s="21"/>
      <c r="Z1185" s="21"/>
      <c r="AA1185" s="21"/>
      <c r="AB1185" s="21"/>
      <c r="AC1185" s="21"/>
      <c r="AD1185" s="21"/>
      <c r="AE1185" s="21"/>
      <c r="AF1185" s="21"/>
      <c r="AG1185" s="21"/>
      <c r="AH1185" s="21"/>
      <c r="AI1185" s="21"/>
    </row>
    <row r="1186" spans="1:35">
      <c r="A1186" s="21"/>
      <c r="B1186" s="206"/>
      <c r="C1186" s="21"/>
      <c r="D1186" s="21"/>
      <c r="E1186" s="21"/>
      <c r="F1186" s="21"/>
      <c r="G1186" s="21"/>
      <c r="H1186" s="21"/>
      <c r="I1186" s="21"/>
      <c r="J1186" s="21"/>
      <c r="K1186" s="21"/>
      <c r="L1186" s="21"/>
      <c r="M1186" s="21"/>
      <c r="N1186" s="21"/>
      <c r="P1186" s="21"/>
      <c r="Q1186" s="21"/>
      <c r="R1186" s="21"/>
      <c r="S1186" s="21"/>
      <c r="T1186" s="21"/>
      <c r="U1186" s="21"/>
      <c r="V1186" s="21"/>
      <c r="W1186" s="21"/>
      <c r="X1186" s="21"/>
      <c r="Y1186" s="21"/>
      <c r="Z1186" s="21"/>
      <c r="AA1186" s="21"/>
      <c r="AB1186" s="21"/>
      <c r="AC1186" s="21"/>
      <c r="AD1186" s="21"/>
      <c r="AE1186" s="21"/>
      <c r="AF1186" s="21"/>
      <c r="AG1186" s="21"/>
      <c r="AH1186" s="21"/>
      <c r="AI1186" s="21"/>
    </row>
    <row r="1187" spans="1:35">
      <c r="A1187" s="21"/>
      <c r="B1187" s="206"/>
      <c r="C1187" s="21"/>
      <c r="D1187" s="21"/>
      <c r="E1187" s="21"/>
      <c r="F1187" s="21"/>
      <c r="G1187" s="21"/>
      <c r="H1187" s="21"/>
      <c r="I1187" s="21"/>
      <c r="J1187" s="21"/>
      <c r="K1187" s="21"/>
      <c r="L1187" s="21"/>
      <c r="M1187" s="21"/>
      <c r="N1187" s="21"/>
      <c r="P1187" s="21"/>
      <c r="Q1187" s="21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21"/>
      <c r="AF1187" s="21"/>
      <c r="AG1187" s="21"/>
      <c r="AH1187" s="21"/>
      <c r="AI1187" s="21"/>
    </row>
    <row r="1188" spans="1:35">
      <c r="A1188" s="21"/>
      <c r="B1188" s="206"/>
      <c r="C1188" s="21"/>
      <c r="D1188" s="21"/>
      <c r="E1188" s="21"/>
      <c r="F1188" s="21"/>
      <c r="G1188" s="21"/>
      <c r="H1188" s="21"/>
      <c r="I1188" s="21"/>
      <c r="J1188" s="21"/>
      <c r="K1188" s="21"/>
      <c r="L1188" s="21"/>
      <c r="M1188" s="21"/>
      <c r="N1188" s="21"/>
      <c r="P1188" s="21"/>
      <c r="Q1188" s="21"/>
      <c r="R1188" s="21"/>
      <c r="S1188" s="21"/>
      <c r="T1188" s="21"/>
      <c r="U1188" s="21"/>
      <c r="V1188" s="21"/>
      <c r="W1188" s="21"/>
      <c r="X1188" s="21"/>
      <c r="Y1188" s="21"/>
      <c r="Z1188" s="21"/>
      <c r="AA1188" s="21"/>
      <c r="AB1188" s="21"/>
      <c r="AC1188" s="21"/>
      <c r="AD1188" s="21"/>
      <c r="AE1188" s="21"/>
      <c r="AF1188" s="21"/>
      <c r="AG1188" s="21"/>
      <c r="AH1188" s="21"/>
      <c r="AI1188" s="21"/>
    </row>
    <row r="1189" spans="1:35">
      <c r="A1189" s="21"/>
      <c r="B1189" s="206"/>
      <c r="C1189" s="21"/>
      <c r="D1189" s="21"/>
      <c r="E1189" s="21"/>
      <c r="F1189" s="21"/>
      <c r="G1189" s="21"/>
      <c r="H1189" s="21"/>
      <c r="I1189" s="21"/>
      <c r="J1189" s="21"/>
      <c r="K1189" s="21"/>
      <c r="L1189" s="21"/>
      <c r="M1189" s="21"/>
      <c r="N1189" s="21"/>
      <c r="P1189" s="21"/>
      <c r="Q1189" s="21"/>
      <c r="R1189" s="21"/>
      <c r="S1189" s="21"/>
      <c r="T1189" s="21"/>
      <c r="U1189" s="21"/>
      <c r="V1189" s="21"/>
      <c r="W1189" s="21"/>
      <c r="X1189" s="21"/>
      <c r="Y1189" s="21"/>
      <c r="Z1189" s="21"/>
      <c r="AA1189" s="21"/>
      <c r="AB1189" s="21"/>
      <c r="AC1189" s="21"/>
      <c r="AD1189" s="21"/>
      <c r="AE1189" s="21"/>
      <c r="AF1189" s="21"/>
      <c r="AG1189" s="21"/>
      <c r="AH1189" s="21"/>
      <c r="AI1189" s="21"/>
    </row>
    <row r="1190" spans="1:35">
      <c r="A1190" s="21"/>
      <c r="B1190" s="206"/>
      <c r="C1190" s="21"/>
      <c r="D1190" s="21"/>
      <c r="E1190" s="21"/>
      <c r="F1190" s="21"/>
      <c r="G1190" s="21"/>
      <c r="H1190" s="21"/>
      <c r="I1190" s="21"/>
      <c r="J1190" s="21"/>
      <c r="K1190" s="21"/>
      <c r="L1190" s="21"/>
      <c r="M1190" s="21"/>
      <c r="N1190" s="21"/>
      <c r="P1190" s="21"/>
      <c r="Q1190" s="21"/>
      <c r="R1190" s="21"/>
      <c r="S1190" s="21"/>
      <c r="T1190" s="21"/>
      <c r="U1190" s="21"/>
      <c r="V1190" s="21"/>
      <c r="W1190" s="21"/>
      <c r="X1190" s="21"/>
      <c r="Y1190" s="21"/>
      <c r="Z1190" s="21"/>
      <c r="AA1190" s="21"/>
      <c r="AB1190" s="21"/>
      <c r="AC1190" s="21"/>
      <c r="AD1190" s="21"/>
      <c r="AE1190" s="21"/>
      <c r="AF1190" s="21"/>
      <c r="AG1190" s="21"/>
      <c r="AH1190" s="21"/>
      <c r="AI1190" s="21"/>
    </row>
    <row r="1191" spans="1:35">
      <c r="A1191" s="21"/>
      <c r="B1191" s="206"/>
      <c r="C1191" s="21"/>
      <c r="D1191" s="21"/>
      <c r="E1191" s="21"/>
      <c r="F1191" s="21"/>
      <c r="G1191" s="21"/>
      <c r="H1191" s="21"/>
      <c r="I1191" s="21"/>
      <c r="J1191" s="21"/>
      <c r="K1191" s="21"/>
      <c r="L1191" s="21"/>
      <c r="M1191" s="21"/>
      <c r="N1191" s="21"/>
      <c r="P1191" s="21"/>
      <c r="Q1191" s="21"/>
      <c r="R1191" s="21"/>
      <c r="S1191" s="21"/>
      <c r="T1191" s="21"/>
      <c r="U1191" s="21"/>
      <c r="V1191" s="21"/>
      <c r="W1191" s="21"/>
      <c r="X1191" s="21"/>
      <c r="Y1191" s="21"/>
      <c r="Z1191" s="21"/>
      <c r="AA1191" s="21"/>
      <c r="AB1191" s="21"/>
      <c r="AC1191" s="21"/>
      <c r="AD1191" s="21"/>
      <c r="AE1191" s="21"/>
      <c r="AF1191" s="21"/>
      <c r="AG1191" s="21"/>
      <c r="AH1191" s="21"/>
      <c r="AI1191" s="21"/>
    </row>
    <row r="1192" spans="1:35">
      <c r="A1192" s="21"/>
      <c r="B1192" s="206"/>
      <c r="C1192" s="21"/>
      <c r="D1192" s="21"/>
      <c r="E1192" s="21"/>
      <c r="F1192" s="21"/>
      <c r="G1192" s="21"/>
      <c r="H1192" s="21"/>
      <c r="I1192" s="21"/>
      <c r="J1192" s="21"/>
      <c r="K1192" s="21"/>
      <c r="L1192" s="21"/>
      <c r="M1192" s="21"/>
      <c r="N1192" s="21"/>
      <c r="P1192" s="21"/>
      <c r="Q1192" s="21"/>
      <c r="R1192" s="21"/>
      <c r="S1192" s="21"/>
      <c r="T1192" s="21"/>
      <c r="U1192" s="21"/>
      <c r="V1192" s="21"/>
      <c r="W1192" s="21"/>
      <c r="X1192" s="21"/>
      <c r="Y1192" s="21"/>
      <c r="Z1192" s="21"/>
      <c r="AA1192" s="21"/>
      <c r="AB1192" s="21"/>
      <c r="AC1192" s="21"/>
      <c r="AD1192" s="21"/>
      <c r="AE1192" s="21"/>
      <c r="AF1192" s="21"/>
      <c r="AG1192" s="21"/>
      <c r="AH1192" s="21"/>
      <c r="AI1192" s="21"/>
    </row>
    <row r="1193" spans="1:35">
      <c r="A1193" s="21"/>
      <c r="B1193" s="206"/>
      <c r="C1193" s="21"/>
      <c r="D1193" s="21"/>
      <c r="E1193" s="21"/>
      <c r="F1193" s="21"/>
      <c r="G1193" s="21"/>
      <c r="H1193" s="21"/>
      <c r="I1193" s="21"/>
      <c r="J1193" s="21"/>
      <c r="K1193" s="21"/>
      <c r="L1193" s="21"/>
      <c r="M1193" s="21"/>
      <c r="N1193" s="21"/>
      <c r="P1193" s="21"/>
      <c r="Q1193" s="21"/>
      <c r="R1193" s="21"/>
      <c r="S1193" s="21"/>
      <c r="T1193" s="21"/>
      <c r="U1193" s="21"/>
      <c r="V1193" s="21"/>
      <c r="W1193" s="21"/>
      <c r="X1193" s="21"/>
      <c r="Y1193" s="21"/>
      <c r="Z1193" s="21"/>
      <c r="AA1193" s="21"/>
      <c r="AB1193" s="21"/>
      <c r="AC1193" s="21"/>
      <c r="AD1193" s="21"/>
      <c r="AE1193" s="21"/>
      <c r="AF1193" s="21"/>
      <c r="AG1193" s="21"/>
      <c r="AH1193" s="21"/>
      <c r="AI1193" s="21"/>
    </row>
    <row r="1194" spans="1:35">
      <c r="A1194" s="21"/>
      <c r="B1194" s="206"/>
      <c r="C1194" s="21"/>
      <c r="D1194" s="21"/>
      <c r="E1194" s="21"/>
      <c r="F1194" s="21"/>
      <c r="G1194" s="21"/>
      <c r="H1194" s="21"/>
      <c r="I1194" s="21"/>
      <c r="J1194" s="21"/>
      <c r="K1194" s="21"/>
      <c r="L1194" s="21"/>
      <c r="M1194" s="21"/>
      <c r="N1194" s="21"/>
      <c r="P1194" s="21"/>
      <c r="Q1194" s="21"/>
      <c r="R1194" s="21"/>
      <c r="S1194" s="21"/>
      <c r="T1194" s="21"/>
      <c r="U1194" s="21"/>
      <c r="V1194" s="21"/>
      <c r="W1194" s="21"/>
      <c r="X1194" s="21"/>
      <c r="Y1194" s="21"/>
      <c r="Z1194" s="21"/>
      <c r="AA1194" s="21"/>
      <c r="AB1194" s="21"/>
      <c r="AC1194" s="21"/>
      <c r="AD1194" s="21"/>
      <c r="AE1194" s="21"/>
      <c r="AF1194" s="21"/>
      <c r="AG1194" s="21"/>
      <c r="AH1194" s="21"/>
      <c r="AI1194" s="21"/>
    </row>
    <row r="1195" spans="1:35">
      <c r="A1195" s="21"/>
      <c r="B1195" s="206"/>
      <c r="C1195" s="21"/>
      <c r="D1195" s="21"/>
      <c r="E1195" s="21"/>
      <c r="F1195" s="21"/>
      <c r="G1195" s="21"/>
      <c r="H1195" s="21"/>
      <c r="I1195" s="21"/>
      <c r="J1195" s="21"/>
      <c r="K1195" s="21"/>
      <c r="L1195" s="21"/>
      <c r="M1195" s="21"/>
      <c r="N1195" s="21"/>
      <c r="P1195" s="21"/>
      <c r="Q1195" s="21"/>
      <c r="R1195" s="21"/>
      <c r="S1195" s="21"/>
      <c r="T1195" s="21"/>
      <c r="U1195" s="21"/>
      <c r="V1195" s="21"/>
      <c r="W1195" s="21"/>
      <c r="X1195" s="21"/>
      <c r="Y1195" s="21"/>
      <c r="Z1195" s="21"/>
      <c r="AA1195" s="21"/>
      <c r="AB1195" s="21"/>
      <c r="AC1195" s="21"/>
      <c r="AD1195" s="21"/>
      <c r="AE1195" s="21"/>
      <c r="AF1195" s="21"/>
      <c r="AG1195" s="21"/>
      <c r="AH1195" s="21"/>
      <c r="AI1195" s="21"/>
    </row>
    <row r="1196" spans="1:35">
      <c r="A1196" s="21"/>
      <c r="B1196" s="206"/>
      <c r="C1196" s="21"/>
      <c r="D1196" s="21"/>
      <c r="E1196" s="21"/>
      <c r="F1196" s="21"/>
      <c r="G1196" s="21"/>
      <c r="H1196" s="21"/>
      <c r="I1196" s="21"/>
      <c r="J1196" s="21"/>
      <c r="K1196" s="21"/>
      <c r="L1196" s="21"/>
      <c r="M1196" s="21"/>
      <c r="N1196" s="21"/>
      <c r="P1196" s="21"/>
      <c r="Q1196" s="21"/>
      <c r="R1196" s="21"/>
      <c r="S1196" s="21"/>
      <c r="T1196" s="21"/>
      <c r="U1196" s="21"/>
      <c r="V1196" s="21"/>
      <c r="W1196" s="21"/>
      <c r="X1196" s="21"/>
      <c r="Y1196" s="21"/>
      <c r="Z1196" s="21"/>
      <c r="AA1196" s="21"/>
      <c r="AB1196" s="21"/>
      <c r="AC1196" s="21"/>
      <c r="AD1196" s="21"/>
      <c r="AE1196" s="21"/>
      <c r="AF1196" s="21"/>
      <c r="AG1196" s="21"/>
      <c r="AH1196" s="21"/>
      <c r="AI1196" s="21"/>
    </row>
    <row r="1197" spans="1:35">
      <c r="A1197" s="21"/>
      <c r="B1197" s="206"/>
      <c r="C1197" s="21"/>
      <c r="D1197" s="21"/>
      <c r="E1197" s="21"/>
      <c r="F1197" s="21"/>
      <c r="G1197" s="21"/>
      <c r="H1197" s="21"/>
      <c r="I1197" s="21"/>
      <c r="J1197" s="21"/>
      <c r="K1197" s="21"/>
      <c r="L1197" s="21"/>
      <c r="M1197" s="21"/>
      <c r="N1197" s="21"/>
      <c r="P1197" s="21"/>
      <c r="Q1197" s="21"/>
      <c r="R1197" s="21"/>
      <c r="S1197" s="21"/>
      <c r="T1197" s="21"/>
      <c r="U1197" s="21"/>
      <c r="V1197" s="21"/>
      <c r="W1197" s="21"/>
      <c r="X1197" s="21"/>
      <c r="Y1197" s="21"/>
      <c r="Z1197" s="21"/>
      <c r="AA1197" s="21"/>
      <c r="AB1197" s="21"/>
      <c r="AC1197" s="21"/>
      <c r="AD1197" s="21"/>
      <c r="AE1197" s="21"/>
      <c r="AF1197" s="21"/>
      <c r="AG1197" s="21"/>
      <c r="AH1197" s="21"/>
      <c r="AI1197" s="21"/>
    </row>
    <row r="1198" spans="1:35">
      <c r="A1198" s="21"/>
      <c r="B1198" s="206"/>
      <c r="C1198" s="21"/>
      <c r="D1198" s="21"/>
      <c r="E1198" s="21"/>
      <c r="F1198" s="21"/>
      <c r="G1198" s="21"/>
      <c r="H1198" s="21"/>
      <c r="I1198" s="21"/>
      <c r="J1198" s="21"/>
      <c r="K1198" s="21"/>
      <c r="L1198" s="21"/>
      <c r="M1198" s="21"/>
      <c r="N1198" s="21"/>
      <c r="P1198" s="21"/>
      <c r="Q1198" s="21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21"/>
      <c r="AF1198" s="21"/>
      <c r="AG1198" s="21"/>
      <c r="AH1198" s="21"/>
      <c r="AI1198" s="21"/>
    </row>
    <row r="1199" spans="1:35">
      <c r="A1199" s="21"/>
      <c r="B1199" s="206"/>
      <c r="C1199" s="21"/>
      <c r="D1199" s="21"/>
      <c r="E1199" s="21"/>
      <c r="F1199" s="21"/>
      <c r="G1199" s="21"/>
      <c r="H1199" s="21"/>
      <c r="I1199" s="21"/>
      <c r="J1199" s="21"/>
      <c r="K1199" s="21"/>
      <c r="L1199" s="21"/>
      <c r="M1199" s="21"/>
      <c r="N1199" s="21"/>
      <c r="P1199" s="21"/>
      <c r="Q1199" s="21"/>
      <c r="R1199" s="21"/>
      <c r="S1199" s="21"/>
      <c r="T1199" s="21"/>
      <c r="U1199" s="21"/>
      <c r="V1199" s="21"/>
      <c r="W1199" s="21"/>
      <c r="X1199" s="21"/>
      <c r="Y1199" s="21"/>
      <c r="Z1199" s="21"/>
      <c r="AA1199" s="21"/>
      <c r="AB1199" s="21"/>
      <c r="AC1199" s="21"/>
      <c r="AD1199" s="21"/>
      <c r="AE1199" s="21"/>
      <c r="AF1199" s="21"/>
      <c r="AG1199" s="21"/>
      <c r="AH1199" s="21"/>
      <c r="AI1199" s="21"/>
    </row>
    <row r="1200" spans="1:35">
      <c r="A1200" s="21"/>
      <c r="B1200" s="206"/>
      <c r="C1200" s="21"/>
      <c r="D1200" s="21"/>
      <c r="E1200" s="21"/>
      <c r="F1200" s="21"/>
      <c r="G1200" s="21"/>
      <c r="H1200" s="21"/>
      <c r="I1200" s="21"/>
      <c r="J1200" s="21"/>
      <c r="K1200" s="21"/>
      <c r="L1200" s="21"/>
      <c r="M1200" s="21"/>
      <c r="N1200" s="21"/>
      <c r="P1200" s="21"/>
      <c r="Q1200" s="21"/>
      <c r="R1200" s="21"/>
      <c r="S1200" s="21"/>
      <c r="T1200" s="21"/>
      <c r="U1200" s="21"/>
      <c r="V1200" s="21"/>
      <c r="W1200" s="21"/>
      <c r="X1200" s="21"/>
      <c r="Y1200" s="21"/>
      <c r="Z1200" s="21"/>
      <c r="AA1200" s="21"/>
      <c r="AB1200" s="21"/>
      <c r="AC1200" s="21"/>
      <c r="AD1200" s="21"/>
      <c r="AE1200" s="21"/>
      <c r="AF1200" s="21"/>
      <c r="AG1200" s="21"/>
      <c r="AH1200" s="21"/>
      <c r="AI1200" s="21"/>
    </row>
    <row r="1201" spans="1:35">
      <c r="A1201" s="21"/>
      <c r="B1201" s="206"/>
      <c r="C1201" s="21"/>
      <c r="D1201" s="21"/>
      <c r="E1201" s="21"/>
      <c r="F1201" s="21"/>
      <c r="G1201" s="21"/>
      <c r="H1201" s="21"/>
      <c r="I1201" s="21"/>
      <c r="J1201" s="21"/>
      <c r="K1201" s="21"/>
      <c r="L1201" s="21"/>
      <c r="M1201" s="21"/>
      <c r="N1201" s="21"/>
      <c r="P1201" s="21"/>
      <c r="Q1201" s="21"/>
      <c r="R1201" s="21"/>
      <c r="S1201" s="21"/>
      <c r="T1201" s="21"/>
      <c r="U1201" s="21"/>
      <c r="V1201" s="21"/>
      <c r="W1201" s="21"/>
      <c r="X1201" s="21"/>
      <c r="Y1201" s="21"/>
      <c r="Z1201" s="21"/>
      <c r="AA1201" s="21"/>
      <c r="AB1201" s="21"/>
      <c r="AC1201" s="21"/>
      <c r="AD1201" s="21"/>
      <c r="AE1201" s="21"/>
      <c r="AF1201" s="21"/>
      <c r="AG1201" s="21"/>
      <c r="AH1201" s="21"/>
      <c r="AI1201" s="21"/>
    </row>
    <row r="1202" spans="1:35">
      <c r="A1202" s="21"/>
      <c r="B1202" s="206"/>
      <c r="C1202" s="21"/>
      <c r="D1202" s="21"/>
      <c r="E1202" s="21"/>
      <c r="F1202" s="21"/>
      <c r="G1202" s="21"/>
      <c r="H1202" s="21"/>
      <c r="I1202" s="21"/>
      <c r="J1202" s="21"/>
      <c r="K1202" s="21"/>
      <c r="L1202" s="21"/>
      <c r="M1202" s="21"/>
      <c r="N1202" s="21"/>
      <c r="P1202" s="21"/>
      <c r="Q1202" s="21"/>
      <c r="R1202" s="21"/>
      <c r="S1202" s="21"/>
      <c r="T1202" s="21"/>
      <c r="U1202" s="21"/>
      <c r="V1202" s="21"/>
      <c r="W1202" s="21"/>
      <c r="X1202" s="21"/>
      <c r="Y1202" s="21"/>
      <c r="Z1202" s="21"/>
      <c r="AA1202" s="21"/>
      <c r="AB1202" s="21"/>
      <c r="AC1202" s="21"/>
      <c r="AD1202" s="21"/>
      <c r="AE1202" s="21"/>
      <c r="AF1202" s="21"/>
      <c r="AG1202" s="21"/>
      <c r="AH1202" s="21"/>
      <c r="AI1202" s="21"/>
    </row>
    <row r="1203" spans="1:35">
      <c r="A1203" s="21"/>
      <c r="B1203" s="206"/>
      <c r="C1203" s="21"/>
      <c r="D1203" s="21"/>
      <c r="E1203" s="21"/>
      <c r="F1203" s="21"/>
      <c r="G1203" s="21"/>
      <c r="H1203" s="21"/>
      <c r="I1203" s="21"/>
      <c r="J1203" s="21"/>
      <c r="K1203" s="21"/>
      <c r="L1203" s="21"/>
      <c r="M1203" s="21"/>
      <c r="N1203" s="21"/>
      <c r="P1203" s="21"/>
      <c r="Q1203" s="21"/>
      <c r="R1203" s="21"/>
      <c r="S1203" s="21"/>
      <c r="T1203" s="21"/>
      <c r="U1203" s="21"/>
      <c r="V1203" s="21"/>
      <c r="W1203" s="21"/>
      <c r="X1203" s="21"/>
      <c r="Y1203" s="21"/>
      <c r="Z1203" s="21"/>
      <c r="AA1203" s="21"/>
      <c r="AB1203" s="21"/>
      <c r="AC1203" s="21"/>
      <c r="AD1203" s="21"/>
      <c r="AE1203" s="21"/>
      <c r="AF1203" s="21"/>
      <c r="AG1203" s="21"/>
      <c r="AH1203" s="21"/>
      <c r="AI1203" s="21"/>
    </row>
    <row r="1204" spans="1:35">
      <c r="A1204" s="21"/>
      <c r="B1204" s="206"/>
      <c r="C1204" s="21"/>
      <c r="D1204" s="21"/>
      <c r="E1204" s="21"/>
      <c r="F1204" s="21"/>
      <c r="G1204" s="21"/>
      <c r="H1204" s="21"/>
      <c r="I1204" s="21"/>
      <c r="J1204" s="21"/>
      <c r="K1204" s="21"/>
      <c r="L1204" s="21"/>
      <c r="M1204" s="21"/>
      <c r="N1204" s="21"/>
      <c r="P1204" s="21"/>
      <c r="Q1204" s="21"/>
      <c r="R1204" s="21"/>
      <c r="S1204" s="21"/>
      <c r="T1204" s="21"/>
      <c r="U1204" s="21"/>
      <c r="V1204" s="21"/>
      <c r="W1204" s="21"/>
      <c r="X1204" s="21"/>
      <c r="Y1204" s="21"/>
      <c r="Z1204" s="21"/>
      <c r="AA1204" s="21"/>
      <c r="AB1204" s="21"/>
      <c r="AC1204" s="21"/>
      <c r="AD1204" s="21"/>
      <c r="AE1204" s="21"/>
      <c r="AF1204" s="21"/>
      <c r="AG1204" s="21"/>
      <c r="AH1204" s="21"/>
      <c r="AI1204" s="21"/>
    </row>
    <row r="1205" spans="1:35">
      <c r="A1205" s="21"/>
      <c r="B1205" s="206"/>
      <c r="C1205" s="21"/>
      <c r="D1205" s="21"/>
      <c r="E1205" s="21"/>
      <c r="F1205" s="21"/>
      <c r="G1205" s="21"/>
      <c r="H1205" s="21"/>
      <c r="I1205" s="21"/>
      <c r="J1205" s="21"/>
      <c r="K1205" s="21"/>
      <c r="L1205" s="21"/>
      <c r="M1205" s="21"/>
      <c r="N1205" s="21"/>
      <c r="P1205" s="21"/>
      <c r="Q1205" s="21"/>
      <c r="R1205" s="21"/>
      <c r="S1205" s="21"/>
      <c r="T1205" s="21"/>
      <c r="U1205" s="21"/>
      <c r="V1205" s="21"/>
      <c r="W1205" s="21"/>
      <c r="X1205" s="21"/>
      <c r="Y1205" s="21"/>
      <c r="Z1205" s="21"/>
      <c r="AA1205" s="21"/>
      <c r="AB1205" s="21"/>
      <c r="AC1205" s="21"/>
      <c r="AD1205" s="21"/>
      <c r="AE1205" s="21"/>
      <c r="AF1205" s="21"/>
      <c r="AG1205" s="21"/>
      <c r="AH1205" s="21"/>
      <c r="AI1205" s="21"/>
    </row>
    <row r="1206" spans="1:35">
      <c r="A1206" s="21"/>
      <c r="B1206" s="206"/>
      <c r="C1206" s="21"/>
      <c r="D1206" s="21"/>
      <c r="E1206" s="21"/>
      <c r="F1206" s="21"/>
      <c r="G1206" s="21"/>
      <c r="H1206" s="21"/>
      <c r="I1206" s="21"/>
      <c r="J1206" s="21"/>
      <c r="K1206" s="21"/>
      <c r="L1206" s="21"/>
      <c r="M1206" s="21"/>
      <c r="N1206" s="21"/>
      <c r="P1206" s="21"/>
      <c r="Q1206" s="21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21"/>
      <c r="AF1206" s="21"/>
      <c r="AG1206" s="21"/>
      <c r="AH1206" s="21"/>
      <c r="AI1206" s="21"/>
    </row>
    <row r="1207" spans="1:35">
      <c r="A1207" s="21"/>
      <c r="B1207" s="206"/>
      <c r="C1207" s="21"/>
      <c r="D1207" s="21"/>
      <c r="E1207" s="21"/>
      <c r="F1207" s="21"/>
      <c r="G1207" s="21"/>
      <c r="H1207" s="21"/>
      <c r="I1207" s="21"/>
      <c r="J1207" s="21"/>
      <c r="K1207" s="21"/>
      <c r="L1207" s="21"/>
      <c r="M1207" s="21"/>
      <c r="N1207" s="21"/>
      <c r="P1207" s="21"/>
      <c r="Q1207" s="21"/>
      <c r="R1207" s="21"/>
      <c r="S1207" s="21"/>
      <c r="T1207" s="21"/>
      <c r="U1207" s="21"/>
      <c r="V1207" s="21"/>
      <c r="W1207" s="21"/>
      <c r="X1207" s="21"/>
      <c r="Y1207" s="21"/>
      <c r="Z1207" s="21"/>
      <c r="AA1207" s="21"/>
      <c r="AB1207" s="21"/>
      <c r="AC1207" s="21"/>
      <c r="AD1207" s="21"/>
      <c r="AE1207" s="21"/>
      <c r="AF1207" s="21"/>
      <c r="AG1207" s="21"/>
      <c r="AH1207" s="21"/>
      <c r="AI1207" s="21"/>
    </row>
    <row r="1208" spans="1:35">
      <c r="A1208" s="21"/>
      <c r="B1208" s="206"/>
      <c r="C1208" s="21"/>
      <c r="D1208" s="21"/>
      <c r="E1208" s="21"/>
      <c r="F1208" s="21"/>
      <c r="G1208" s="21"/>
      <c r="H1208" s="21"/>
      <c r="I1208" s="21"/>
      <c r="J1208" s="21"/>
      <c r="K1208" s="21"/>
      <c r="L1208" s="21"/>
      <c r="M1208" s="21"/>
      <c r="N1208" s="21"/>
      <c r="P1208" s="21"/>
      <c r="Q1208" s="21"/>
      <c r="R1208" s="21"/>
      <c r="S1208" s="21"/>
      <c r="T1208" s="21"/>
      <c r="U1208" s="21"/>
      <c r="V1208" s="21"/>
      <c r="W1208" s="21"/>
      <c r="X1208" s="21"/>
      <c r="Y1208" s="21"/>
      <c r="Z1208" s="21"/>
      <c r="AA1208" s="21"/>
      <c r="AB1208" s="21"/>
      <c r="AC1208" s="21"/>
      <c r="AD1208" s="21"/>
      <c r="AE1208" s="21"/>
      <c r="AF1208" s="21"/>
      <c r="AG1208" s="21"/>
      <c r="AH1208" s="21"/>
      <c r="AI1208" s="21"/>
    </row>
    <row r="1209" spans="1:35">
      <c r="A1209" s="21"/>
      <c r="B1209" s="206"/>
      <c r="C1209" s="21"/>
      <c r="D1209" s="21"/>
      <c r="E1209" s="21"/>
      <c r="F1209" s="21"/>
      <c r="G1209" s="21"/>
      <c r="H1209" s="21"/>
      <c r="I1209" s="21"/>
      <c r="J1209" s="21"/>
      <c r="K1209" s="21"/>
      <c r="L1209" s="21"/>
      <c r="M1209" s="21"/>
      <c r="N1209" s="21"/>
      <c r="P1209" s="21"/>
      <c r="Q1209" s="21"/>
      <c r="R1209" s="21"/>
      <c r="S1209" s="21"/>
      <c r="T1209" s="21"/>
      <c r="U1209" s="21"/>
      <c r="V1209" s="21"/>
      <c r="W1209" s="21"/>
      <c r="X1209" s="21"/>
      <c r="Y1209" s="21"/>
      <c r="Z1209" s="21"/>
      <c r="AA1209" s="21"/>
      <c r="AB1209" s="21"/>
      <c r="AC1209" s="21"/>
      <c r="AD1209" s="21"/>
      <c r="AE1209" s="21"/>
      <c r="AF1209" s="21"/>
      <c r="AG1209" s="21"/>
      <c r="AH1209" s="21"/>
      <c r="AI1209" s="21"/>
    </row>
    <row r="1210" spans="1:35">
      <c r="A1210" s="21"/>
      <c r="B1210" s="206"/>
      <c r="C1210" s="21"/>
      <c r="D1210" s="21"/>
      <c r="E1210" s="21"/>
      <c r="F1210" s="21"/>
      <c r="G1210" s="21"/>
      <c r="H1210" s="21"/>
      <c r="I1210" s="21"/>
      <c r="J1210" s="21"/>
      <c r="K1210" s="21"/>
      <c r="L1210" s="21"/>
      <c r="M1210" s="21"/>
      <c r="N1210" s="21"/>
      <c r="P1210" s="21"/>
      <c r="Q1210" s="21"/>
      <c r="R1210" s="21"/>
      <c r="S1210" s="21"/>
      <c r="T1210" s="21"/>
      <c r="U1210" s="21"/>
      <c r="V1210" s="21"/>
      <c r="W1210" s="21"/>
      <c r="X1210" s="21"/>
      <c r="Y1210" s="21"/>
      <c r="Z1210" s="21"/>
      <c r="AA1210" s="21"/>
      <c r="AB1210" s="21"/>
      <c r="AC1210" s="21"/>
      <c r="AD1210" s="21"/>
      <c r="AE1210" s="21"/>
      <c r="AF1210" s="21"/>
      <c r="AG1210" s="21"/>
      <c r="AH1210" s="21"/>
      <c r="AI1210" s="21"/>
    </row>
    <row r="1211" spans="1:35">
      <c r="A1211" s="21"/>
      <c r="B1211" s="206"/>
      <c r="C1211" s="21"/>
      <c r="D1211" s="21"/>
      <c r="E1211" s="21"/>
      <c r="F1211" s="21"/>
      <c r="G1211" s="21"/>
      <c r="H1211" s="21"/>
      <c r="I1211" s="21"/>
      <c r="J1211" s="21"/>
      <c r="K1211" s="21"/>
      <c r="L1211" s="21"/>
      <c r="M1211" s="21"/>
      <c r="N1211" s="21"/>
      <c r="P1211" s="21"/>
      <c r="Q1211" s="21"/>
      <c r="R1211" s="21"/>
      <c r="S1211" s="21"/>
      <c r="T1211" s="21"/>
      <c r="U1211" s="21"/>
      <c r="V1211" s="21"/>
      <c r="W1211" s="21"/>
      <c r="X1211" s="21"/>
      <c r="Y1211" s="21"/>
      <c r="Z1211" s="21"/>
      <c r="AA1211" s="21"/>
      <c r="AB1211" s="21"/>
      <c r="AC1211" s="21"/>
      <c r="AD1211" s="21"/>
      <c r="AE1211" s="21"/>
      <c r="AF1211" s="21"/>
      <c r="AG1211" s="21"/>
      <c r="AH1211" s="21"/>
      <c r="AI1211" s="21"/>
    </row>
    <row r="1212" spans="1:35">
      <c r="A1212" s="21"/>
      <c r="B1212" s="206"/>
      <c r="C1212" s="21"/>
      <c r="D1212" s="21"/>
      <c r="E1212" s="21"/>
      <c r="F1212" s="21"/>
      <c r="G1212" s="21"/>
      <c r="H1212" s="21"/>
      <c r="I1212" s="21"/>
      <c r="J1212" s="21"/>
      <c r="K1212" s="21"/>
      <c r="L1212" s="21"/>
      <c r="M1212" s="21"/>
      <c r="N1212" s="21"/>
      <c r="P1212" s="21"/>
      <c r="Q1212" s="21"/>
      <c r="R1212" s="21"/>
      <c r="S1212" s="21"/>
      <c r="T1212" s="21"/>
      <c r="U1212" s="21"/>
      <c r="V1212" s="21"/>
      <c r="W1212" s="21"/>
      <c r="X1212" s="21"/>
      <c r="Y1212" s="21"/>
      <c r="Z1212" s="21"/>
      <c r="AA1212" s="21"/>
      <c r="AB1212" s="21"/>
      <c r="AC1212" s="21"/>
      <c r="AD1212" s="21"/>
      <c r="AE1212" s="21"/>
      <c r="AF1212" s="21"/>
      <c r="AG1212" s="21"/>
      <c r="AH1212" s="21"/>
      <c r="AI1212" s="21"/>
    </row>
    <row r="1213" spans="1:35">
      <c r="A1213" s="21"/>
      <c r="B1213" s="206"/>
      <c r="C1213" s="21"/>
      <c r="D1213" s="21"/>
      <c r="E1213" s="21"/>
      <c r="F1213" s="21"/>
      <c r="G1213" s="21"/>
      <c r="H1213" s="21"/>
      <c r="I1213" s="21"/>
      <c r="J1213" s="21"/>
      <c r="K1213" s="21"/>
      <c r="L1213" s="21"/>
      <c r="M1213" s="21"/>
      <c r="N1213" s="21"/>
      <c r="P1213" s="21"/>
      <c r="Q1213" s="21"/>
      <c r="R1213" s="21"/>
      <c r="S1213" s="21"/>
      <c r="T1213" s="21"/>
      <c r="U1213" s="21"/>
      <c r="V1213" s="21"/>
      <c r="W1213" s="21"/>
      <c r="X1213" s="21"/>
      <c r="Y1213" s="21"/>
      <c r="Z1213" s="21"/>
      <c r="AA1213" s="21"/>
      <c r="AB1213" s="21"/>
      <c r="AC1213" s="21"/>
      <c r="AD1213" s="21"/>
      <c r="AE1213" s="21"/>
      <c r="AF1213" s="21"/>
      <c r="AG1213" s="21"/>
      <c r="AH1213" s="21"/>
      <c r="AI1213" s="21"/>
    </row>
    <row r="1214" spans="1:35">
      <c r="A1214" s="21"/>
      <c r="B1214" s="206"/>
      <c r="C1214" s="21"/>
      <c r="D1214" s="21"/>
      <c r="E1214" s="21"/>
      <c r="F1214" s="21"/>
      <c r="G1214" s="21"/>
      <c r="H1214" s="21"/>
      <c r="I1214" s="21"/>
      <c r="J1214" s="21"/>
      <c r="K1214" s="21"/>
      <c r="L1214" s="21"/>
      <c r="M1214" s="21"/>
      <c r="N1214" s="21"/>
      <c r="P1214" s="21"/>
      <c r="Q1214" s="21"/>
      <c r="R1214" s="21"/>
      <c r="S1214" s="21"/>
      <c r="T1214" s="21"/>
      <c r="U1214" s="21"/>
      <c r="V1214" s="21"/>
      <c r="W1214" s="21"/>
      <c r="X1214" s="21"/>
      <c r="Y1214" s="21"/>
      <c r="Z1214" s="21"/>
      <c r="AA1214" s="21"/>
      <c r="AB1214" s="21"/>
      <c r="AC1214" s="21"/>
      <c r="AD1214" s="21"/>
      <c r="AE1214" s="21"/>
      <c r="AF1214" s="21"/>
      <c r="AG1214" s="21"/>
      <c r="AH1214" s="21"/>
      <c r="AI1214" s="21"/>
    </row>
    <row r="1215" spans="1:35">
      <c r="A1215" s="21"/>
      <c r="B1215" s="206"/>
      <c r="C1215" s="21"/>
      <c r="D1215" s="21"/>
      <c r="E1215" s="21"/>
      <c r="F1215" s="21"/>
      <c r="G1215" s="21"/>
      <c r="H1215" s="21"/>
      <c r="I1215" s="21"/>
      <c r="J1215" s="21"/>
      <c r="K1215" s="21"/>
      <c r="L1215" s="21"/>
      <c r="M1215" s="21"/>
      <c r="N1215" s="21"/>
      <c r="P1215" s="21"/>
      <c r="Q1215" s="21"/>
      <c r="R1215" s="21"/>
      <c r="S1215" s="21"/>
      <c r="T1215" s="21"/>
      <c r="U1215" s="21"/>
      <c r="V1215" s="21"/>
      <c r="W1215" s="21"/>
      <c r="X1215" s="21"/>
      <c r="Y1215" s="21"/>
      <c r="Z1215" s="21"/>
      <c r="AA1215" s="21"/>
      <c r="AB1215" s="21"/>
      <c r="AC1215" s="21"/>
      <c r="AD1215" s="21"/>
      <c r="AE1215" s="21"/>
      <c r="AF1215" s="21"/>
      <c r="AG1215" s="21"/>
      <c r="AH1215" s="21"/>
      <c r="AI1215" s="21"/>
    </row>
    <row r="1216" spans="1:35">
      <c r="A1216" s="21"/>
      <c r="B1216" s="206"/>
      <c r="C1216" s="21"/>
      <c r="D1216" s="21"/>
      <c r="E1216" s="21"/>
      <c r="F1216" s="21"/>
      <c r="G1216" s="21"/>
      <c r="H1216" s="21"/>
      <c r="I1216" s="21"/>
      <c r="J1216" s="21"/>
      <c r="K1216" s="21"/>
      <c r="L1216" s="21"/>
      <c r="M1216" s="21"/>
      <c r="N1216" s="21"/>
      <c r="P1216" s="21"/>
      <c r="Q1216" s="21"/>
      <c r="R1216" s="21"/>
      <c r="S1216" s="21"/>
      <c r="T1216" s="21"/>
      <c r="U1216" s="21"/>
      <c r="V1216" s="21"/>
      <c r="W1216" s="21"/>
      <c r="X1216" s="21"/>
      <c r="Y1216" s="21"/>
      <c r="Z1216" s="21"/>
      <c r="AA1216" s="21"/>
      <c r="AB1216" s="21"/>
      <c r="AC1216" s="21"/>
      <c r="AD1216" s="21"/>
      <c r="AE1216" s="21"/>
      <c r="AF1216" s="21"/>
      <c r="AG1216" s="21"/>
      <c r="AH1216" s="21"/>
      <c r="AI1216" s="21"/>
    </row>
    <row r="1217" spans="1:35">
      <c r="A1217" s="21"/>
      <c r="B1217" s="206"/>
      <c r="C1217" s="21"/>
      <c r="D1217" s="21"/>
      <c r="E1217" s="21"/>
      <c r="F1217" s="21"/>
      <c r="G1217" s="21"/>
      <c r="H1217" s="21"/>
      <c r="I1217" s="21"/>
      <c r="J1217" s="21"/>
      <c r="K1217" s="21"/>
      <c r="L1217" s="21"/>
      <c r="M1217" s="21"/>
      <c r="N1217" s="21"/>
      <c r="P1217" s="21"/>
      <c r="Q1217" s="21"/>
      <c r="R1217" s="21"/>
      <c r="S1217" s="21"/>
      <c r="T1217" s="21"/>
      <c r="U1217" s="21"/>
      <c r="V1217" s="21"/>
      <c r="W1217" s="21"/>
      <c r="X1217" s="21"/>
      <c r="Y1217" s="21"/>
      <c r="Z1217" s="21"/>
      <c r="AA1217" s="21"/>
      <c r="AB1217" s="21"/>
      <c r="AC1217" s="21"/>
      <c r="AD1217" s="21"/>
      <c r="AE1217" s="21"/>
      <c r="AF1217" s="21"/>
      <c r="AG1217" s="21"/>
      <c r="AH1217" s="21"/>
      <c r="AI1217" s="21"/>
    </row>
    <row r="1218" spans="1:35">
      <c r="A1218" s="21"/>
      <c r="B1218" s="206"/>
      <c r="C1218" s="21"/>
      <c r="D1218" s="21"/>
      <c r="E1218" s="21"/>
      <c r="F1218" s="21"/>
      <c r="G1218" s="21"/>
      <c r="H1218" s="21"/>
      <c r="I1218" s="21"/>
      <c r="J1218" s="21"/>
      <c r="K1218" s="21"/>
      <c r="L1218" s="21"/>
      <c r="M1218" s="21"/>
      <c r="N1218" s="21"/>
      <c r="P1218" s="21"/>
      <c r="Q1218" s="21"/>
      <c r="R1218" s="21"/>
      <c r="S1218" s="21"/>
      <c r="T1218" s="21"/>
      <c r="U1218" s="21"/>
      <c r="V1218" s="21"/>
      <c r="W1218" s="21"/>
      <c r="X1218" s="21"/>
      <c r="Y1218" s="21"/>
      <c r="Z1218" s="21"/>
      <c r="AA1218" s="21"/>
      <c r="AB1218" s="21"/>
      <c r="AC1218" s="21"/>
      <c r="AD1218" s="21"/>
      <c r="AE1218" s="21"/>
      <c r="AF1218" s="21"/>
      <c r="AG1218" s="21"/>
      <c r="AH1218" s="21"/>
      <c r="AI1218" s="21"/>
    </row>
    <row r="1219" spans="1:35">
      <c r="A1219" s="21"/>
      <c r="B1219" s="206"/>
      <c r="C1219" s="21"/>
      <c r="D1219" s="21"/>
      <c r="E1219" s="21"/>
      <c r="F1219" s="21"/>
      <c r="G1219" s="21"/>
      <c r="H1219" s="21"/>
      <c r="I1219" s="21"/>
      <c r="J1219" s="21"/>
      <c r="K1219" s="21"/>
      <c r="L1219" s="21"/>
      <c r="M1219" s="21"/>
      <c r="N1219" s="21"/>
      <c r="P1219" s="21"/>
      <c r="Q1219" s="21"/>
      <c r="R1219" s="21"/>
      <c r="S1219" s="21"/>
      <c r="T1219" s="21"/>
      <c r="U1219" s="21"/>
      <c r="V1219" s="21"/>
      <c r="W1219" s="21"/>
      <c r="X1219" s="21"/>
      <c r="Y1219" s="21"/>
      <c r="Z1219" s="21"/>
      <c r="AA1219" s="21"/>
      <c r="AB1219" s="21"/>
      <c r="AC1219" s="21"/>
      <c r="AD1219" s="21"/>
      <c r="AE1219" s="21"/>
      <c r="AF1219" s="21"/>
      <c r="AG1219" s="21"/>
      <c r="AH1219" s="21"/>
      <c r="AI1219" s="21"/>
    </row>
    <row r="1220" spans="1:35">
      <c r="A1220" s="21"/>
      <c r="B1220" s="206"/>
      <c r="C1220" s="21"/>
      <c r="D1220" s="21"/>
      <c r="E1220" s="21"/>
      <c r="F1220" s="21"/>
      <c r="G1220" s="21"/>
      <c r="H1220" s="21"/>
      <c r="I1220" s="21"/>
      <c r="J1220" s="21"/>
      <c r="K1220" s="21"/>
      <c r="L1220" s="21"/>
      <c r="M1220" s="21"/>
      <c r="N1220" s="21"/>
      <c r="P1220" s="21"/>
      <c r="Q1220" s="21"/>
      <c r="R1220" s="21"/>
      <c r="S1220" s="21"/>
      <c r="T1220" s="21"/>
      <c r="U1220" s="21"/>
      <c r="V1220" s="21"/>
      <c r="W1220" s="21"/>
      <c r="X1220" s="21"/>
      <c r="Y1220" s="21"/>
      <c r="Z1220" s="21"/>
      <c r="AA1220" s="21"/>
      <c r="AB1220" s="21"/>
      <c r="AC1220" s="21"/>
      <c r="AD1220" s="21"/>
      <c r="AE1220" s="21"/>
      <c r="AF1220" s="21"/>
      <c r="AG1220" s="21"/>
      <c r="AH1220" s="21"/>
      <c r="AI1220" s="21"/>
    </row>
    <row r="1221" spans="1:35">
      <c r="A1221" s="21"/>
      <c r="B1221" s="206"/>
      <c r="C1221" s="21"/>
      <c r="D1221" s="21"/>
      <c r="E1221" s="21"/>
      <c r="F1221" s="21"/>
      <c r="G1221" s="21"/>
      <c r="H1221" s="21"/>
      <c r="I1221" s="21"/>
      <c r="J1221" s="21"/>
      <c r="K1221" s="21"/>
      <c r="L1221" s="21"/>
      <c r="M1221" s="21"/>
      <c r="N1221" s="21"/>
      <c r="P1221" s="21"/>
      <c r="Q1221" s="21"/>
      <c r="R1221" s="21"/>
      <c r="S1221" s="21"/>
      <c r="T1221" s="21"/>
      <c r="U1221" s="21"/>
      <c r="V1221" s="21"/>
      <c r="W1221" s="21"/>
      <c r="X1221" s="21"/>
      <c r="Y1221" s="21"/>
      <c r="Z1221" s="21"/>
      <c r="AA1221" s="21"/>
      <c r="AB1221" s="21"/>
      <c r="AC1221" s="21"/>
      <c r="AD1221" s="21"/>
      <c r="AE1221" s="21"/>
      <c r="AF1221" s="21"/>
      <c r="AG1221" s="21"/>
      <c r="AH1221" s="21"/>
      <c r="AI1221" s="21"/>
    </row>
    <row r="1222" spans="1:35">
      <c r="A1222" s="21"/>
      <c r="B1222" s="206"/>
      <c r="C1222" s="21"/>
      <c r="D1222" s="21"/>
      <c r="E1222" s="21"/>
      <c r="F1222" s="21"/>
      <c r="G1222" s="21"/>
      <c r="H1222" s="21"/>
      <c r="I1222" s="21"/>
      <c r="J1222" s="21"/>
      <c r="K1222" s="21"/>
      <c r="L1222" s="21"/>
      <c r="M1222" s="21"/>
      <c r="N1222" s="21"/>
      <c r="P1222" s="21"/>
      <c r="Q1222" s="21"/>
      <c r="R1222" s="21"/>
      <c r="S1222" s="21"/>
      <c r="T1222" s="21"/>
      <c r="U1222" s="21"/>
      <c r="V1222" s="21"/>
      <c r="W1222" s="21"/>
      <c r="X1222" s="21"/>
      <c r="Y1222" s="21"/>
      <c r="Z1222" s="21"/>
      <c r="AA1222" s="21"/>
      <c r="AB1222" s="21"/>
      <c r="AC1222" s="21"/>
      <c r="AD1222" s="21"/>
      <c r="AE1222" s="21"/>
      <c r="AF1222" s="21"/>
      <c r="AG1222" s="21"/>
      <c r="AH1222" s="21"/>
      <c r="AI1222" s="21"/>
    </row>
    <row r="1223" spans="1:35">
      <c r="A1223" s="21"/>
      <c r="B1223" s="206"/>
      <c r="C1223" s="21"/>
      <c r="D1223" s="21"/>
      <c r="E1223" s="21"/>
      <c r="F1223" s="21"/>
      <c r="G1223" s="21"/>
      <c r="H1223" s="21"/>
      <c r="I1223" s="21"/>
      <c r="J1223" s="21"/>
      <c r="K1223" s="21"/>
      <c r="L1223" s="21"/>
      <c r="M1223" s="21"/>
      <c r="N1223" s="21"/>
      <c r="P1223" s="21"/>
      <c r="Q1223" s="21"/>
      <c r="R1223" s="21"/>
      <c r="S1223" s="21"/>
      <c r="T1223" s="21"/>
      <c r="U1223" s="21"/>
      <c r="V1223" s="21"/>
      <c r="W1223" s="21"/>
      <c r="X1223" s="21"/>
      <c r="Y1223" s="21"/>
      <c r="Z1223" s="21"/>
      <c r="AA1223" s="21"/>
      <c r="AB1223" s="21"/>
      <c r="AC1223" s="21"/>
      <c r="AD1223" s="21"/>
      <c r="AE1223" s="21"/>
      <c r="AF1223" s="21"/>
      <c r="AG1223" s="21"/>
      <c r="AH1223" s="21"/>
      <c r="AI1223" s="21"/>
    </row>
    <row r="1224" spans="1:35">
      <c r="A1224" s="21"/>
      <c r="B1224" s="206"/>
      <c r="C1224" s="21"/>
      <c r="D1224" s="21"/>
      <c r="E1224" s="21"/>
      <c r="F1224" s="21"/>
      <c r="G1224" s="21"/>
      <c r="H1224" s="21"/>
      <c r="I1224" s="21"/>
      <c r="J1224" s="21"/>
      <c r="K1224" s="21"/>
      <c r="L1224" s="21"/>
      <c r="M1224" s="21"/>
      <c r="N1224" s="21"/>
      <c r="P1224" s="21"/>
      <c r="Q1224" s="21"/>
      <c r="R1224" s="21"/>
      <c r="S1224" s="21"/>
      <c r="T1224" s="21"/>
      <c r="U1224" s="21"/>
      <c r="V1224" s="21"/>
      <c r="W1224" s="21"/>
      <c r="X1224" s="21"/>
      <c r="Y1224" s="21"/>
      <c r="Z1224" s="21"/>
      <c r="AA1224" s="21"/>
      <c r="AB1224" s="21"/>
      <c r="AC1224" s="21"/>
      <c r="AD1224" s="21"/>
      <c r="AE1224" s="21"/>
      <c r="AF1224" s="21"/>
      <c r="AG1224" s="21"/>
      <c r="AH1224" s="21"/>
      <c r="AI1224" s="21"/>
    </row>
    <row r="1225" spans="1:35">
      <c r="A1225" s="21"/>
      <c r="B1225" s="206"/>
      <c r="C1225" s="21"/>
      <c r="D1225" s="21"/>
      <c r="E1225" s="21"/>
      <c r="F1225" s="21"/>
      <c r="G1225" s="21"/>
      <c r="H1225" s="21"/>
      <c r="I1225" s="21"/>
      <c r="J1225" s="21"/>
      <c r="K1225" s="21"/>
      <c r="L1225" s="21"/>
      <c r="M1225" s="21"/>
      <c r="N1225" s="21"/>
      <c r="P1225" s="21"/>
      <c r="Q1225" s="21"/>
      <c r="R1225" s="21"/>
      <c r="S1225" s="21"/>
      <c r="T1225" s="21"/>
      <c r="U1225" s="21"/>
      <c r="V1225" s="21"/>
      <c r="W1225" s="21"/>
      <c r="X1225" s="21"/>
      <c r="Y1225" s="21"/>
      <c r="Z1225" s="21"/>
      <c r="AA1225" s="21"/>
      <c r="AB1225" s="21"/>
      <c r="AC1225" s="21"/>
      <c r="AD1225" s="21"/>
      <c r="AE1225" s="21"/>
      <c r="AF1225" s="21"/>
      <c r="AG1225" s="21"/>
      <c r="AH1225" s="21"/>
      <c r="AI1225" s="21"/>
    </row>
    <row r="1226" spans="1:35">
      <c r="A1226" s="21"/>
      <c r="B1226" s="206"/>
      <c r="C1226" s="21"/>
      <c r="D1226" s="21"/>
      <c r="E1226" s="21"/>
      <c r="F1226" s="21"/>
      <c r="G1226" s="21"/>
      <c r="H1226" s="21"/>
      <c r="I1226" s="21"/>
      <c r="J1226" s="21"/>
      <c r="K1226" s="21"/>
      <c r="L1226" s="21"/>
      <c r="M1226" s="21"/>
      <c r="N1226" s="21"/>
      <c r="P1226" s="21"/>
      <c r="Q1226" s="21"/>
      <c r="R1226" s="21"/>
      <c r="S1226" s="21"/>
      <c r="T1226" s="21"/>
      <c r="U1226" s="21"/>
      <c r="V1226" s="21"/>
      <c r="W1226" s="21"/>
      <c r="X1226" s="21"/>
      <c r="Y1226" s="21"/>
      <c r="Z1226" s="21"/>
      <c r="AA1226" s="21"/>
      <c r="AB1226" s="21"/>
      <c r="AC1226" s="21"/>
      <c r="AD1226" s="21"/>
      <c r="AE1226" s="21"/>
      <c r="AF1226" s="21"/>
      <c r="AG1226" s="21"/>
      <c r="AH1226" s="21"/>
      <c r="AI1226" s="21"/>
    </row>
    <row r="1227" spans="1:35">
      <c r="A1227" s="21"/>
      <c r="B1227" s="206"/>
      <c r="C1227" s="21"/>
      <c r="D1227" s="21"/>
      <c r="E1227" s="21"/>
      <c r="F1227" s="21"/>
      <c r="G1227" s="21"/>
      <c r="H1227" s="21"/>
      <c r="I1227" s="21"/>
      <c r="J1227" s="21"/>
      <c r="K1227" s="21"/>
      <c r="L1227" s="21"/>
      <c r="M1227" s="21"/>
      <c r="N1227" s="21"/>
      <c r="P1227" s="21"/>
      <c r="Q1227" s="21"/>
      <c r="R1227" s="21"/>
      <c r="S1227" s="21"/>
      <c r="T1227" s="21"/>
      <c r="U1227" s="21"/>
      <c r="V1227" s="21"/>
      <c r="W1227" s="21"/>
      <c r="X1227" s="21"/>
      <c r="Y1227" s="21"/>
      <c r="Z1227" s="21"/>
      <c r="AA1227" s="21"/>
      <c r="AB1227" s="21"/>
      <c r="AC1227" s="21"/>
      <c r="AD1227" s="21"/>
      <c r="AE1227" s="21"/>
      <c r="AF1227" s="21"/>
      <c r="AG1227" s="21"/>
      <c r="AH1227" s="21"/>
      <c r="AI1227" s="21"/>
    </row>
    <row r="1228" spans="1:35">
      <c r="A1228" s="21"/>
      <c r="B1228" s="206"/>
      <c r="C1228" s="21"/>
      <c r="D1228" s="21"/>
      <c r="E1228" s="21"/>
      <c r="F1228" s="21"/>
      <c r="G1228" s="21"/>
      <c r="H1228" s="21"/>
      <c r="I1228" s="21"/>
      <c r="J1228" s="21"/>
      <c r="K1228" s="21"/>
      <c r="L1228" s="21"/>
      <c r="M1228" s="21"/>
      <c r="N1228" s="21"/>
      <c r="P1228" s="21"/>
      <c r="Q1228" s="21"/>
      <c r="R1228" s="21"/>
      <c r="S1228" s="21"/>
      <c r="T1228" s="21"/>
      <c r="U1228" s="21"/>
      <c r="V1228" s="21"/>
      <c r="W1228" s="21"/>
      <c r="X1228" s="21"/>
      <c r="Y1228" s="21"/>
      <c r="Z1228" s="21"/>
      <c r="AA1228" s="21"/>
      <c r="AB1228" s="21"/>
      <c r="AC1228" s="21"/>
      <c r="AD1228" s="21"/>
      <c r="AE1228" s="21"/>
      <c r="AF1228" s="21"/>
      <c r="AG1228" s="21"/>
      <c r="AH1228" s="21"/>
      <c r="AI1228" s="21"/>
    </row>
    <row r="1229" spans="1:35">
      <c r="A1229" s="21"/>
      <c r="B1229" s="206"/>
      <c r="C1229" s="21"/>
      <c r="D1229" s="21"/>
      <c r="E1229" s="21"/>
      <c r="F1229" s="21"/>
      <c r="G1229" s="21"/>
      <c r="H1229" s="21"/>
      <c r="I1229" s="21"/>
      <c r="J1229" s="21"/>
      <c r="K1229" s="21"/>
      <c r="L1229" s="21"/>
      <c r="M1229" s="21"/>
      <c r="N1229" s="21"/>
      <c r="P1229" s="21"/>
      <c r="Q1229" s="21"/>
      <c r="R1229" s="21"/>
      <c r="S1229" s="21"/>
      <c r="T1229" s="21"/>
      <c r="U1229" s="21"/>
      <c r="V1229" s="21"/>
      <c r="W1229" s="21"/>
      <c r="X1229" s="21"/>
      <c r="Y1229" s="21"/>
      <c r="Z1229" s="21"/>
      <c r="AA1229" s="21"/>
      <c r="AB1229" s="21"/>
      <c r="AC1229" s="21"/>
      <c r="AD1229" s="21"/>
      <c r="AE1229" s="21"/>
      <c r="AF1229" s="21"/>
      <c r="AG1229" s="21"/>
      <c r="AH1229" s="21"/>
      <c r="AI1229" s="21"/>
    </row>
    <row r="1230" spans="1:35">
      <c r="A1230" s="21"/>
      <c r="B1230" s="206"/>
      <c r="C1230" s="21"/>
      <c r="D1230" s="21"/>
      <c r="E1230" s="21"/>
      <c r="F1230" s="21"/>
      <c r="G1230" s="21"/>
      <c r="H1230" s="21"/>
      <c r="I1230" s="21"/>
      <c r="J1230" s="21"/>
      <c r="K1230" s="21"/>
      <c r="L1230" s="21"/>
      <c r="M1230" s="21"/>
      <c r="N1230" s="21"/>
      <c r="P1230" s="21"/>
      <c r="Q1230" s="21"/>
      <c r="R1230" s="21"/>
      <c r="S1230" s="21"/>
      <c r="T1230" s="21"/>
      <c r="U1230" s="21"/>
      <c r="V1230" s="21"/>
      <c r="W1230" s="21"/>
      <c r="X1230" s="21"/>
      <c r="Y1230" s="21"/>
      <c r="Z1230" s="21"/>
      <c r="AA1230" s="21"/>
      <c r="AB1230" s="21"/>
      <c r="AC1230" s="21"/>
      <c r="AD1230" s="21"/>
      <c r="AE1230" s="21"/>
      <c r="AF1230" s="21"/>
      <c r="AG1230" s="21"/>
      <c r="AH1230" s="21"/>
      <c r="AI1230" s="21"/>
    </row>
    <row r="1231" spans="1:35">
      <c r="A1231" s="21"/>
      <c r="B1231" s="206"/>
      <c r="C1231" s="21"/>
      <c r="D1231" s="21"/>
      <c r="E1231" s="21"/>
      <c r="F1231" s="21"/>
      <c r="G1231" s="21"/>
      <c r="H1231" s="21"/>
      <c r="I1231" s="21"/>
      <c r="J1231" s="21"/>
      <c r="K1231" s="21"/>
      <c r="L1231" s="21"/>
      <c r="M1231" s="21"/>
      <c r="N1231" s="21"/>
      <c r="P1231" s="21"/>
      <c r="Q1231" s="21"/>
      <c r="R1231" s="21"/>
      <c r="S1231" s="21"/>
      <c r="T1231" s="21"/>
      <c r="U1231" s="21"/>
      <c r="V1231" s="21"/>
      <c r="W1231" s="21"/>
      <c r="X1231" s="21"/>
      <c r="Y1231" s="21"/>
      <c r="Z1231" s="21"/>
      <c r="AA1231" s="21"/>
      <c r="AB1231" s="21"/>
      <c r="AC1231" s="21"/>
      <c r="AD1231" s="21"/>
      <c r="AE1231" s="21"/>
      <c r="AF1231" s="21"/>
      <c r="AG1231" s="21"/>
      <c r="AH1231" s="21"/>
      <c r="AI1231" s="21"/>
    </row>
    <row r="1232" spans="1:35">
      <c r="A1232" s="21"/>
      <c r="B1232" s="206"/>
      <c r="C1232" s="21"/>
      <c r="D1232" s="21"/>
      <c r="E1232" s="21"/>
      <c r="F1232" s="21"/>
      <c r="G1232" s="21"/>
      <c r="H1232" s="21"/>
      <c r="I1232" s="21"/>
      <c r="J1232" s="21"/>
      <c r="K1232" s="21"/>
      <c r="L1232" s="21"/>
      <c r="M1232" s="21"/>
      <c r="N1232" s="21"/>
      <c r="P1232" s="21"/>
      <c r="Q1232" s="21"/>
      <c r="R1232" s="21"/>
      <c r="S1232" s="21"/>
      <c r="T1232" s="21"/>
      <c r="U1232" s="21"/>
      <c r="V1232" s="21"/>
      <c r="W1232" s="21"/>
      <c r="X1232" s="21"/>
      <c r="Y1232" s="21"/>
      <c r="Z1232" s="21"/>
      <c r="AA1232" s="21"/>
      <c r="AB1232" s="21"/>
      <c r="AC1232" s="21"/>
      <c r="AD1232" s="21"/>
      <c r="AE1232" s="21"/>
      <c r="AF1232" s="21"/>
      <c r="AG1232" s="21"/>
      <c r="AH1232" s="21"/>
      <c r="AI1232" s="21"/>
    </row>
    <row r="1233" spans="1:35">
      <c r="A1233" s="21"/>
      <c r="B1233" s="206"/>
      <c r="C1233" s="21"/>
      <c r="D1233" s="21"/>
      <c r="E1233" s="21"/>
      <c r="F1233" s="21"/>
      <c r="G1233" s="21"/>
      <c r="H1233" s="21"/>
      <c r="I1233" s="21"/>
      <c r="J1233" s="21"/>
      <c r="K1233" s="21"/>
      <c r="L1233" s="21"/>
      <c r="M1233" s="21"/>
      <c r="N1233" s="21"/>
      <c r="P1233" s="21"/>
      <c r="Q1233" s="21"/>
      <c r="R1233" s="21"/>
      <c r="S1233" s="21"/>
      <c r="T1233" s="21"/>
      <c r="U1233" s="21"/>
      <c r="V1233" s="21"/>
      <c r="W1233" s="21"/>
      <c r="X1233" s="21"/>
      <c r="Y1233" s="21"/>
      <c r="Z1233" s="21"/>
      <c r="AA1233" s="21"/>
      <c r="AB1233" s="21"/>
      <c r="AC1233" s="21"/>
      <c r="AD1233" s="21"/>
      <c r="AE1233" s="21"/>
      <c r="AF1233" s="21"/>
      <c r="AG1233" s="21"/>
      <c r="AH1233" s="21"/>
      <c r="AI1233" s="21"/>
    </row>
    <row r="1234" spans="1:35">
      <c r="A1234" s="21"/>
      <c r="B1234" s="206"/>
      <c r="C1234" s="21"/>
      <c r="D1234" s="21"/>
      <c r="E1234" s="21"/>
      <c r="F1234" s="21"/>
      <c r="G1234" s="21"/>
      <c r="H1234" s="21"/>
      <c r="I1234" s="21"/>
      <c r="J1234" s="21"/>
      <c r="K1234" s="21"/>
      <c r="L1234" s="21"/>
      <c r="M1234" s="21"/>
      <c r="N1234" s="21"/>
      <c r="P1234" s="21"/>
      <c r="Q1234" s="21"/>
      <c r="R1234" s="21"/>
      <c r="S1234" s="21"/>
      <c r="T1234" s="21"/>
      <c r="U1234" s="21"/>
      <c r="V1234" s="21"/>
      <c r="W1234" s="21"/>
      <c r="X1234" s="21"/>
      <c r="Y1234" s="21"/>
      <c r="Z1234" s="21"/>
      <c r="AA1234" s="21"/>
      <c r="AB1234" s="21"/>
      <c r="AC1234" s="21"/>
      <c r="AD1234" s="21"/>
      <c r="AE1234" s="21"/>
      <c r="AF1234" s="21"/>
      <c r="AG1234" s="21"/>
      <c r="AH1234" s="21"/>
      <c r="AI1234" s="21"/>
    </row>
    <row r="1235" spans="1:35">
      <c r="A1235" s="21"/>
      <c r="B1235" s="206"/>
      <c r="C1235" s="21"/>
      <c r="D1235" s="21"/>
      <c r="E1235" s="21"/>
      <c r="F1235" s="21"/>
      <c r="G1235" s="21"/>
      <c r="H1235" s="21"/>
      <c r="I1235" s="21"/>
      <c r="J1235" s="21"/>
      <c r="K1235" s="21"/>
      <c r="L1235" s="21"/>
      <c r="M1235" s="21"/>
      <c r="N1235" s="21"/>
      <c r="P1235" s="21"/>
      <c r="Q1235" s="21"/>
      <c r="R1235" s="21"/>
      <c r="S1235" s="21"/>
      <c r="T1235" s="21"/>
      <c r="U1235" s="21"/>
      <c r="V1235" s="21"/>
      <c r="W1235" s="21"/>
      <c r="X1235" s="21"/>
      <c r="Y1235" s="21"/>
      <c r="Z1235" s="21"/>
      <c r="AA1235" s="21"/>
      <c r="AB1235" s="21"/>
      <c r="AC1235" s="21"/>
      <c r="AD1235" s="21"/>
      <c r="AE1235" s="21"/>
      <c r="AF1235" s="21"/>
      <c r="AG1235" s="21"/>
      <c r="AH1235" s="21"/>
      <c r="AI1235" s="21"/>
    </row>
    <row r="1236" spans="1:35">
      <c r="A1236" s="21"/>
      <c r="B1236" s="206"/>
      <c r="C1236" s="21"/>
      <c r="D1236" s="21"/>
      <c r="E1236" s="21"/>
      <c r="F1236" s="21"/>
      <c r="G1236" s="21"/>
      <c r="H1236" s="21"/>
      <c r="I1236" s="21"/>
      <c r="J1236" s="21"/>
      <c r="K1236" s="21"/>
      <c r="L1236" s="21"/>
      <c r="M1236" s="21"/>
      <c r="N1236" s="21"/>
      <c r="P1236" s="21"/>
      <c r="Q1236" s="21"/>
      <c r="R1236" s="21"/>
      <c r="S1236" s="21"/>
      <c r="T1236" s="21"/>
      <c r="U1236" s="21"/>
      <c r="V1236" s="21"/>
      <c r="W1236" s="21"/>
      <c r="X1236" s="21"/>
      <c r="Y1236" s="21"/>
      <c r="Z1236" s="21"/>
      <c r="AA1236" s="21"/>
      <c r="AB1236" s="21"/>
      <c r="AC1236" s="21"/>
      <c r="AD1236" s="21"/>
      <c r="AE1236" s="21"/>
      <c r="AF1236" s="21"/>
      <c r="AG1236" s="21"/>
      <c r="AH1236" s="21"/>
      <c r="AI1236" s="21"/>
    </row>
    <row r="1237" spans="1:35">
      <c r="A1237" s="21"/>
      <c r="B1237" s="206"/>
      <c r="C1237" s="21"/>
      <c r="D1237" s="21"/>
      <c r="E1237" s="21"/>
      <c r="F1237" s="21"/>
      <c r="G1237" s="21"/>
      <c r="H1237" s="21"/>
      <c r="I1237" s="21"/>
      <c r="J1237" s="21"/>
      <c r="K1237" s="21"/>
      <c r="L1237" s="21"/>
      <c r="M1237" s="21"/>
      <c r="N1237" s="21"/>
      <c r="P1237" s="21"/>
      <c r="Q1237" s="21"/>
      <c r="R1237" s="21"/>
      <c r="S1237" s="21"/>
      <c r="T1237" s="21"/>
      <c r="U1237" s="21"/>
      <c r="V1237" s="21"/>
      <c r="W1237" s="21"/>
      <c r="X1237" s="21"/>
      <c r="Y1237" s="21"/>
      <c r="Z1237" s="21"/>
      <c r="AA1237" s="21"/>
      <c r="AB1237" s="21"/>
      <c r="AC1237" s="21"/>
      <c r="AD1237" s="21"/>
      <c r="AE1237" s="21"/>
      <c r="AF1237" s="21"/>
      <c r="AG1237" s="21"/>
      <c r="AH1237" s="21"/>
      <c r="AI1237" s="21"/>
    </row>
    <row r="1238" spans="1:35">
      <c r="A1238" s="21"/>
      <c r="B1238" s="206"/>
      <c r="C1238" s="21"/>
      <c r="D1238" s="21"/>
      <c r="E1238" s="21"/>
      <c r="F1238" s="21"/>
      <c r="G1238" s="21"/>
      <c r="H1238" s="21"/>
      <c r="I1238" s="21"/>
      <c r="J1238" s="21"/>
      <c r="K1238" s="21"/>
      <c r="L1238" s="21"/>
      <c r="M1238" s="21"/>
      <c r="N1238" s="21"/>
      <c r="P1238" s="21"/>
      <c r="Q1238" s="21"/>
      <c r="R1238" s="21"/>
      <c r="S1238" s="21"/>
      <c r="T1238" s="21"/>
      <c r="U1238" s="21"/>
      <c r="V1238" s="21"/>
      <c r="W1238" s="21"/>
      <c r="X1238" s="21"/>
      <c r="Y1238" s="21"/>
      <c r="Z1238" s="21"/>
      <c r="AA1238" s="21"/>
      <c r="AB1238" s="21"/>
      <c r="AC1238" s="21"/>
      <c r="AD1238" s="21"/>
      <c r="AE1238" s="21"/>
      <c r="AF1238" s="21"/>
      <c r="AG1238" s="21"/>
      <c r="AH1238" s="21"/>
      <c r="AI1238" s="21"/>
    </row>
    <row r="1239" spans="1:35">
      <c r="A1239" s="21"/>
      <c r="B1239" s="206"/>
      <c r="C1239" s="21"/>
      <c r="D1239" s="21"/>
      <c r="E1239" s="21"/>
      <c r="F1239" s="21"/>
      <c r="G1239" s="21"/>
      <c r="H1239" s="21"/>
      <c r="I1239" s="21"/>
      <c r="J1239" s="21"/>
      <c r="K1239" s="21"/>
      <c r="L1239" s="21"/>
      <c r="M1239" s="21"/>
      <c r="N1239" s="21"/>
      <c r="P1239" s="21"/>
      <c r="Q1239" s="21"/>
      <c r="R1239" s="21"/>
      <c r="S1239" s="21"/>
      <c r="T1239" s="21"/>
      <c r="U1239" s="21"/>
      <c r="V1239" s="21"/>
      <c r="W1239" s="21"/>
      <c r="X1239" s="21"/>
      <c r="Y1239" s="21"/>
      <c r="Z1239" s="21"/>
      <c r="AA1239" s="21"/>
      <c r="AB1239" s="21"/>
      <c r="AC1239" s="21"/>
      <c r="AD1239" s="21"/>
      <c r="AE1239" s="21"/>
      <c r="AF1239" s="21"/>
      <c r="AG1239" s="21"/>
      <c r="AH1239" s="21"/>
      <c r="AI1239" s="21"/>
    </row>
    <row r="1240" spans="1:35">
      <c r="A1240" s="21"/>
      <c r="B1240" s="206"/>
      <c r="C1240" s="21"/>
      <c r="D1240" s="21"/>
      <c r="E1240" s="21"/>
      <c r="F1240" s="21"/>
      <c r="G1240" s="21"/>
      <c r="H1240" s="21"/>
      <c r="I1240" s="21"/>
      <c r="J1240" s="21"/>
      <c r="K1240" s="21"/>
      <c r="L1240" s="21"/>
      <c r="M1240" s="21"/>
      <c r="N1240" s="21"/>
      <c r="P1240" s="21"/>
      <c r="Q1240" s="21"/>
      <c r="R1240" s="21"/>
      <c r="S1240" s="21"/>
      <c r="T1240" s="21"/>
      <c r="U1240" s="21"/>
      <c r="V1240" s="21"/>
      <c r="W1240" s="21"/>
      <c r="X1240" s="21"/>
      <c r="Y1240" s="21"/>
      <c r="Z1240" s="21"/>
      <c r="AA1240" s="21"/>
      <c r="AB1240" s="21"/>
      <c r="AC1240" s="21"/>
      <c r="AD1240" s="21"/>
      <c r="AE1240" s="21"/>
      <c r="AF1240" s="21"/>
      <c r="AG1240" s="21"/>
      <c r="AH1240" s="21"/>
      <c r="AI1240" s="21"/>
    </row>
    <row r="1241" spans="1:35">
      <c r="A1241" s="21"/>
      <c r="B1241" s="206"/>
      <c r="C1241" s="21"/>
      <c r="D1241" s="21"/>
      <c r="E1241" s="21"/>
      <c r="F1241" s="21"/>
      <c r="G1241" s="21"/>
      <c r="H1241" s="21"/>
      <c r="I1241" s="21"/>
      <c r="J1241" s="21"/>
      <c r="K1241" s="21"/>
      <c r="L1241" s="21"/>
      <c r="M1241" s="21"/>
      <c r="N1241" s="21"/>
      <c r="P1241" s="21"/>
      <c r="Q1241" s="21"/>
      <c r="R1241" s="21"/>
      <c r="S1241" s="21"/>
      <c r="T1241" s="21"/>
      <c r="U1241" s="21"/>
      <c r="V1241" s="21"/>
      <c r="W1241" s="21"/>
      <c r="X1241" s="21"/>
      <c r="Y1241" s="21"/>
      <c r="Z1241" s="21"/>
      <c r="AA1241" s="21"/>
      <c r="AB1241" s="21"/>
      <c r="AC1241" s="21"/>
      <c r="AD1241" s="21"/>
      <c r="AE1241" s="21"/>
      <c r="AF1241" s="21"/>
      <c r="AG1241" s="21"/>
      <c r="AH1241" s="21"/>
      <c r="AI1241" s="21"/>
    </row>
    <row r="1242" spans="1:35">
      <c r="A1242" s="21"/>
      <c r="B1242" s="206"/>
      <c r="C1242" s="21"/>
      <c r="D1242" s="21"/>
      <c r="E1242" s="21"/>
      <c r="F1242" s="21"/>
      <c r="G1242" s="21"/>
      <c r="H1242" s="21"/>
      <c r="I1242" s="21"/>
      <c r="J1242" s="21"/>
      <c r="K1242" s="21"/>
      <c r="L1242" s="21"/>
      <c r="M1242" s="21"/>
      <c r="N1242" s="21"/>
      <c r="P1242" s="21"/>
      <c r="Q1242" s="21"/>
      <c r="R1242" s="21"/>
      <c r="S1242" s="21"/>
      <c r="T1242" s="21"/>
      <c r="U1242" s="21"/>
      <c r="V1242" s="21"/>
      <c r="W1242" s="21"/>
      <c r="X1242" s="21"/>
      <c r="Y1242" s="21"/>
      <c r="Z1242" s="21"/>
      <c r="AA1242" s="21"/>
      <c r="AB1242" s="21"/>
      <c r="AC1242" s="21"/>
      <c r="AD1242" s="21"/>
      <c r="AE1242" s="21"/>
      <c r="AF1242" s="21"/>
      <c r="AG1242" s="21"/>
      <c r="AH1242" s="21"/>
      <c r="AI1242" s="21"/>
    </row>
    <row r="1243" spans="1:35">
      <c r="A1243" s="21"/>
      <c r="B1243" s="206"/>
      <c r="C1243" s="21"/>
      <c r="D1243" s="21"/>
      <c r="E1243" s="21"/>
      <c r="F1243" s="21"/>
      <c r="G1243" s="21"/>
      <c r="H1243" s="21"/>
      <c r="I1243" s="21"/>
      <c r="J1243" s="21"/>
      <c r="K1243" s="21"/>
      <c r="L1243" s="21"/>
      <c r="M1243" s="21"/>
      <c r="N1243" s="21"/>
      <c r="P1243" s="21"/>
      <c r="Q1243" s="21"/>
      <c r="R1243" s="21"/>
      <c r="S1243" s="21"/>
      <c r="T1243" s="21"/>
      <c r="U1243" s="21"/>
      <c r="V1243" s="21"/>
      <c r="W1243" s="21"/>
      <c r="X1243" s="21"/>
      <c r="Y1243" s="21"/>
      <c r="Z1243" s="21"/>
      <c r="AA1243" s="21"/>
      <c r="AB1243" s="21"/>
      <c r="AC1243" s="21"/>
      <c r="AD1243" s="21"/>
      <c r="AE1243" s="21"/>
      <c r="AF1243" s="21"/>
      <c r="AG1243" s="21"/>
      <c r="AH1243" s="21"/>
      <c r="AI1243" s="21"/>
    </row>
    <row r="1244" spans="1:35">
      <c r="A1244" s="21"/>
      <c r="B1244" s="206"/>
      <c r="C1244" s="21"/>
      <c r="D1244" s="21"/>
      <c r="E1244" s="21"/>
      <c r="F1244" s="21"/>
      <c r="G1244" s="21"/>
      <c r="H1244" s="21"/>
      <c r="I1244" s="21"/>
      <c r="J1244" s="21"/>
      <c r="K1244" s="21"/>
      <c r="L1244" s="21"/>
      <c r="M1244" s="21"/>
      <c r="N1244" s="21"/>
      <c r="P1244" s="21"/>
      <c r="Q1244" s="21"/>
      <c r="R1244" s="21"/>
      <c r="S1244" s="21"/>
      <c r="T1244" s="21"/>
      <c r="U1244" s="21"/>
      <c r="V1244" s="21"/>
      <c r="W1244" s="21"/>
      <c r="X1244" s="21"/>
      <c r="Y1244" s="21"/>
      <c r="Z1244" s="21"/>
      <c r="AA1244" s="21"/>
      <c r="AB1244" s="21"/>
      <c r="AC1244" s="21"/>
      <c r="AD1244" s="21"/>
      <c r="AE1244" s="21"/>
      <c r="AF1244" s="21"/>
      <c r="AG1244" s="21"/>
      <c r="AH1244" s="21"/>
      <c r="AI1244" s="21"/>
    </row>
    <row r="1245" spans="1:35">
      <c r="A1245" s="21"/>
      <c r="B1245" s="206"/>
      <c r="C1245" s="21"/>
      <c r="D1245" s="21"/>
      <c r="E1245" s="21"/>
      <c r="F1245" s="21"/>
      <c r="G1245" s="21"/>
      <c r="H1245" s="21"/>
      <c r="I1245" s="21"/>
      <c r="J1245" s="21"/>
      <c r="K1245" s="21"/>
      <c r="L1245" s="21"/>
      <c r="M1245" s="21"/>
      <c r="N1245" s="21"/>
      <c r="P1245" s="21"/>
      <c r="Q1245" s="21"/>
      <c r="R1245" s="21"/>
      <c r="S1245" s="21"/>
      <c r="T1245" s="21"/>
      <c r="U1245" s="21"/>
      <c r="V1245" s="21"/>
      <c r="W1245" s="21"/>
      <c r="X1245" s="21"/>
      <c r="Y1245" s="21"/>
      <c r="Z1245" s="21"/>
      <c r="AA1245" s="21"/>
      <c r="AB1245" s="21"/>
      <c r="AC1245" s="21"/>
      <c r="AD1245" s="21"/>
      <c r="AE1245" s="21"/>
      <c r="AF1245" s="21"/>
      <c r="AG1245" s="21"/>
      <c r="AH1245" s="21"/>
      <c r="AI1245" s="21"/>
    </row>
    <row r="1246" spans="1:35">
      <c r="A1246" s="21"/>
      <c r="B1246" s="206"/>
      <c r="C1246" s="21"/>
      <c r="D1246" s="21"/>
      <c r="E1246" s="21"/>
      <c r="F1246" s="21"/>
      <c r="G1246" s="21"/>
      <c r="H1246" s="21"/>
      <c r="I1246" s="21"/>
      <c r="J1246" s="21"/>
      <c r="K1246" s="21"/>
      <c r="L1246" s="21"/>
      <c r="M1246" s="21"/>
      <c r="N1246" s="21"/>
      <c r="P1246" s="21"/>
      <c r="Q1246" s="21"/>
      <c r="R1246" s="21"/>
      <c r="S1246" s="21"/>
      <c r="T1246" s="21"/>
      <c r="U1246" s="21"/>
      <c r="V1246" s="21"/>
      <c r="W1246" s="21"/>
      <c r="X1246" s="21"/>
      <c r="Y1246" s="21"/>
      <c r="Z1246" s="21"/>
      <c r="AA1246" s="21"/>
      <c r="AB1246" s="21"/>
      <c r="AC1246" s="21"/>
      <c r="AD1246" s="21"/>
      <c r="AE1246" s="21"/>
      <c r="AF1246" s="21"/>
      <c r="AG1246" s="21"/>
      <c r="AH1246" s="21"/>
      <c r="AI1246" s="21"/>
    </row>
    <row r="1247" spans="1:35">
      <c r="A1247" s="21"/>
      <c r="B1247" s="206"/>
      <c r="C1247" s="21"/>
      <c r="D1247" s="21"/>
      <c r="E1247" s="21"/>
      <c r="F1247" s="21"/>
      <c r="G1247" s="21"/>
      <c r="H1247" s="21"/>
      <c r="I1247" s="21"/>
      <c r="J1247" s="21"/>
      <c r="K1247" s="21"/>
      <c r="L1247" s="21"/>
      <c r="M1247" s="21"/>
      <c r="N1247" s="21"/>
      <c r="P1247" s="21"/>
      <c r="Q1247" s="21"/>
      <c r="R1247" s="21"/>
      <c r="S1247" s="21"/>
      <c r="T1247" s="21"/>
      <c r="U1247" s="21"/>
      <c r="V1247" s="21"/>
      <c r="W1247" s="21"/>
      <c r="X1247" s="21"/>
      <c r="Y1247" s="21"/>
      <c r="Z1247" s="21"/>
      <c r="AA1247" s="21"/>
      <c r="AB1247" s="21"/>
      <c r="AC1247" s="21"/>
      <c r="AD1247" s="21"/>
      <c r="AE1247" s="21"/>
      <c r="AF1247" s="21"/>
      <c r="AG1247" s="21"/>
      <c r="AH1247" s="21"/>
      <c r="AI1247" s="21"/>
    </row>
    <row r="1248" spans="1:35">
      <c r="A1248" s="21"/>
      <c r="B1248" s="206"/>
      <c r="C1248" s="21"/>
      <c r="D1248" s="21"/>
      <c r="E1248" s="21"/>
      <c r="F1248" s="21"/>
      <c r="G1248" s="21"/>
      <c r="H1248" s="21"/>
      <c r="I1248" s="21"/>
      <c r="J1248" s="21"/>
      <c r="K1248" s="21"/>
      <c r="L1248" s="21"/>
      <c r="M1248" s="21"/>
      <c r="N1248" s="21"/>
      <c r="P1248" s="21"/>
      <c r="Q1248" s="21"/>
      <c r="R1248" s="21"/>
      <c r="S1248" s="21"/>
      <c r="T1248" s="21"/>
      <c r="U1248" s="21"/>
      <c r="V1248" s="21"/>
      <c r="W1248" s="21"/>
      <c r="X1248" s="21"/>
      <c r="Y1248" s="21"/>
      <c r="Z1248" s="21"/>
      <c r="AA1248" s="21"/>
      <c r="AB1248" s="21"/>
      <c r="AC1248" s="21"/>
      <c r="AD1248" s="21"/>
      <c r="AE1248" s="21"/>
      <c r="AF1248" s="21"/>
      <c r="AG1248" s="21"/>
      <c r="AH1248" s="21"/>
      <c r="AI1248" s="21"/>
    </row>
    <row r="1249" spans="1:35">
      <c r="A1249" s="21"/>
      <c r="B1249" s="206"/>
      <c r="C1249" s="21"/>
      <c r="D1249" s="21"/>
      <c r="E1249" s="21"/>
      <c r="F1249" s="21"/>
      <c r="G1249" s="21"/>
      <c r="H1249" s="21"/>
      <c r="I1249" s="21"/>
      <c r="J1249" s="21"/>
      <c r="K1249" s="21"/>
      <c r="L1249" s="21"/>
      <c r="M1249" s="21"/>
      <c r="N1249" s="21"/>
      <c r="P1249" s="21"/>
      <c r="Q1249" s="21"/>
      <c r="R1249" s="21"/>
      <c r="S1249" s="21"/>
      <c r="T1249" s="21"/>
      <c r="U1249" s="21"/>
      <c r="V1249" s="21"/>
      <c r="W1249" s="21"/>
      <c r="X1249" s="21"/>
      <c r="Y1249" s="21"/>
      <c r="Z1249" s="21"/>
      <c r="AA1249" s="21"/>
      <c r="AB1249" s="21"/>
      <c r="AC1249" s="21"/>
      <c r="AD1249" s="21"/>
      <c r="AE1249" s="21"/>
      <c r="AF1249" s="21"/>
      <c r="AG1249" s="21"/>
      <c r="AH1249" s="21"/>
      <c r="AI1249" s="21"/>
    </row>
    <row r="1250" spans="1:35">
      <c r="A1250" s="21"/>
      <c r="B1250" s="206"/>
      <c r="C1250" s="21"/>
      <c r="D1250" s="21"/>
      <c r="E1250" s="21"/>
      <c r="F1250" s="21"/>
      <c r="G1250" s="21"/>
      <c r="H1250" s="21"/>
      <c r="I1250" s="21"/>
      <c r="J1250" s="21"/>
      <c r="K1250" s="21"/>
      <c r="L1250" s="21"/>
      <c r="M1250" s="21"/>
      <c r="N1250" s="21"/>
      <c r="P1250" s="21"/>
      <c r="Q1250" s="21"/>
      <c r="R1250" s="21"/>
      <c r="S1250" s="21"/>
      <c r="T1250" s="21"/>
      <c r="U1250" s="21"/>
      <c r="V1250" s="21"/>
      <c r="W1250" s="21"/>
      <c r="X1250" s="21"/>
      <c r="Y1250" s="21"/>
      <c r="Z1250" s="21"/>
      <c r="AA1250" s="21"/>
      <c r="AB1250" s="21"/>
      <c r="AC1250" s="21"/>
      <c r="AD1250" s="21"/>
      <c r="AE1250" s="21"/>
      <c r="AF1250" s="21"/>
      <c r="AG1250" s="21"/>
      <c r="AH1250" s="21"/>
      <c r="AI1250" s="21"/>
    </row>
    <row r="1251" spans="1:35">
      <c r="A1251" s="21"/>
      <c r="B1251" s="206"/>
      <c r="C1251" s="21"/>
      <c r="D1251" s="21"/>
      <c r="E1251" s="21"/>
      <c r="F1251" s="21"/>
      <c r="G1251" s="21"/>
      <c r="H1251" s="21"/>
      <c r="I1251" s="21"/>
      <c r="J1251" s="21"/>
      <c r="K1251" s="21"/>
      <c r="L1251" s="21"/>
      <c r="M1251" s="21"/>
      <c r="N1251" s="21"/>
      <c r="P1251" s="21"/>
      <c r="Q1251" s="21"/>
      <c r="R1251" s="21"/>
      <c r="S1251" s="21"/>
      <c r="T1251" s="21"/>
      <c r="U1251" s="21"/>
      <c r="V1251" s="21"/>
      <c r="W1251" s="21"/>
      <c r="X1251" s="21"/>
      <c r="Y1251" s="21"/>
      <c r="Z1251" s="21"/>
      <c r="AA1251" s="21"/>
      <c r="AB1251" s="21"/>
      <c r="AC1251" s="21"/>
      <c r="AD1251" s="21"/>
      <c r="AE1251" s="21"/>
      <c r="AF1251" s="21"/>
      <c r="AG1251" s="21"/>
      <c r="AH1251" s="21"/>
      <c r="AI1251" s="21"/>
    </row>
    <row r="1252" spans="1:35">
      <c r="A1252" s="21"/>
      <c r="B1252" s="206"/>
      <c r="C1252" s="21"/>
      <c r="D1252" s="21"/>
      <c r="E1252" s="21"/>
      <c r="F1252" s="21"/>
      <c r="G1252" s="21"/>
      <c r="H1252" s="21"/>
      <c r="I1252" s="21"/>
      <c r="J1252" s="21"/>
      <c r="K1252" s="21"/>
      <c r="L1252" s="21"/>
      <c r="M1252" s="21"/>
      <c r="N1252" s="21"/>
      <c r="P1252" s="21"/>
      <c r="Q1252" s="21"/>
      <c r="R1252" s="21"/>
      <c r="S1252" s="21"/>
      <c r="T1252" s="21"/>
      <c r="U1252" s="21"/>
      <c r="V1252" s="21"/>
      <c r="W1252" s="21"/>
      <c r="X1252" s="21"/>
      <c r="Y1252" s="21"/>
      <c r="Z1252" s="21"/>
      <c r="AA1252" s="21"/>
      <c r="AB1252" s="21"/>
      <c r="AC1252" s="21"/>
      <c r="AD1252" s="21"/>
      <c r="AE1252" s="21"/>
      <c r="AF1252" s="21"/>
      <c r="AG1252" s="21"/>
      <c r="AH1252" s="21"/>
      <c r="AI1252" s="21"/>
    </row>
    <row r="1253" spans="1:35">
      <c r="A1253" s="21"/>
      <c r="B1253" s="206"/>
      <c r="C1253" s="21"/>
      <c r="D1253" s="21"/>
      <c r="E1253" s="21"/>
      <c r="F1253" s="21"/>
      <c r="G1253" s="21"/>
      <c r="H1253" s="21"/>
      <c r="I1253" s="21"/>
      <c r="J1253" s="21"/>
      <c r="K1253" s="21"/>
      <c r="L1253" s="21"/>
      <c r="M1253" s="21"/>
      <c r="N1253" s="21"/>
      <c r="P1253" s="21"/>
      <c r="Q1253" s="21"/>
      <c r="R1253" s="21"/>
      <c r="S1253" s="21"/>
      <c r="T1253" s="21"/>
      <c r="U1253" s="21"/>
      <c r="V1253" s="21"/>
      <c r="W1253" s="21"/>
      <c r="X1253" s="21"/>
      <c r="Y1253" s="21"/>
      <c r="Z1253" s="21"/>
      <c r="AA1253" s="21"/>
      <c r="AB1253" s="21"/>
      <c r="AC1253" s="21"/>
      <c r="AD1253" s="21"/>
      <c r="AE1253" s="21"/>
      <c r="AF1253" s="21"/>
      <c r="AG1253" s="21"/>
      <c r="AH1253" s="21"/>
      <c r="AI1253" s="21"/>
    </row>
    <row r="1254" spans="1:35">
      <c r="A1254" s="21"/>
      <c r="B1254" s="206"/>
      <c r="C1254" s="21"/>
      <c r="D1254" s="21"/>
      <c r="E1254" s="21"/>
      <c r="F1254" s="21"/>
      <c r="G1254" s="21"/>
      <c r="H1254" s="21"/>
      <c r="I1254" s="21"/>
      <c r="J1254" s="21"/>
      <c r="K1254" s="21"/>
      <c r="L1254" s="21"/>
      <c r="M1254" s="21"/>
      <c r="N1254" s="21"/>
      <c r="P1254" s="21"/>
      <c r="Q1254" s="21"/>
      <c r="R1254" s="21"/>
      <c r="S1254" s="21"/>
      <c r="T1254" s="21"/>
      <c r="U1254" s="21"/>
      <c r="V1254" s="21"/>
      <c r="W1254" s="21"/>
      <c r="X1254" s="21"/>
      <c r="Y1254" s="21"/>
      <c r="Z1254" s="21"/>
      <c r="AA1254" s="21"/>
      <c r="AB1254" s="21"/>
      <c r="AC1254" s="21"/>
      <c r="AD1254" s="21"/>
      <c r="AE1254" s="21"/>
      <c r="AF1254" s="21"/>
      <c r="AG1254" s="21"/>
      <c r="AH1254" s="21"/>
      <c r="AI1254" s="21"/>
    </row>
    <row r="1255" spans="1:35">
      <c r="A1255" s="21"/>
      <c r="B1255" s="206"/>
      <c r="C1255" s="21"/>
      <c r="D1255" s="21"/>
      <c r="E1255" s="21"/>
      <c r="F1255" s="21"/>
      <c r="G1255" s="21"/>
      <c r="H1255" s="21"/>
      <c r="I1255" s="21"/>
      <c r="J1255" s="21"/>
      <c r="K1255" s="21"/>
      <c r="L1255" s="21"/>
      <c r="M1255" s="21"/>
      <c r="N1255" s="21"/>
      <c r="P1255" s="21"/>
      <c r="Q1255" s="21"/>
      <c r="R1255" s="21"/>
      <c r="S1255" s="21"/>
      <c r="T1255" s="21"/>
      <c r="U1255" s="21"/>
      <c r="V1255" s="21"/>
      <c r="W1255" s="21"/>
      <c r="X1255" s="21"/>
      <c r="Y1255" s="21"/>
      <c r="Z1255" s="21"/>
      <c r="AA1255" s="21"/>
      <c r="AB1255" s="21"/>
      <c r="AC1255" s="21"/>
      <c r="AD1255" s="21"/>
      <c r="AE1255" s="21"/>
      <c r="AF1255" s="21"/>
      <c r="AG1255" s="21"/>
      <c r="AH1255" s="21"/>
      <c r="AI1255" s="21"/>
    </row>
    <row r="1256" spans="1:35">
      <c r="A1256" s="21"/>
      <c r="B1256" s="206"/>
      <c r="C1256" s="21"/>
      <c r="D1256" s="21"/>
      <c r="E1256" s="21"/>
      <c r="F1256" s="21"/>
      <c r="G1256" s="21"/>
      <c r="H1256" s="21"/>
      <c r="I1256" s="21"/>
      <c r="J1256" s="21"/>
      <c r="K1256" s="21"/>
      <c r="L1256" s="21"/>
      <c r="M1256" s="21"/>
      <c r="N1256" s="21"/>
      <c r="P1256" s="21"/>
      <c r="Q1256" s="21"/>
      <c r="R1256" s="21"/>
      <c r="S1256" s="21"/>
      <c r="T1256" s="21"/>
      <c r="U1256" s="21"/>
      <c r="V1256" s="21"/>
      <c r="W1256" s="21"/>
      <c r="X1256" s="21"/>
      <c r="Y1256" s="21"/>
      <c r="Z1256" s="21"/>
      <c r="AA1256" s="21"/>
      <c r="AB1256" s="21"/>
      <c r="AC1256" s="21"/>
      <c r="AD1256" s="21"/>
      <c r="AE1256" s="21"/>
      <c r="AF1256" s="21"/>
      <c r="AG1256" s="21"/>
      <c r="AH1256" s="21"/>
      <c r="AI1256" s="21"/>
    </row>
    <row r="1257" spans="1:35">
      <c r="A1257" s="21"/>
      <c r="B1257" s="206"/>
      <c r="C1257" s="21"/>
      <c r="D1257" s="21"/>
      <c r="E1257" s="21"/>
      <c r="F1257" s="21"/>
      <c r="G1257" s="21"/>
      <c r="H1257" s="21"/>
      <c r="I1257" s="21"/>
      <c r="J1257" s="21"/>
      <c r="K1257" s="21"/>
      <c r="L1257" s="21"/>
      <c r="M1257" s="21"/>
      <c r="N1257" s="21"/>
      <c r="P1257" s="21"/>
      <c r="Q1257" s="21"/>
      <c r="R1257" s="21"/>
      <c r="S1257" s="21"/>
      <c r="T1257" s="21"/>
      <c r="U1257" s="21"/>
      <c r="V1257" s="21"/>
      <c r="W1257" s="21"/>
      <c r="X1257" s="21"/>
      <c r="Y1257" s="21"/>
      <c r="Z1257" s="21"/>
      <c r="AA1257" s="21"/>
      <c r="AB1257" s="21"/>
      <c r="AC1257" s="21"/>
      <c r="AD1257" s="21"/>
      <c r="AE1257" s="21"/>
      <c r="AF1257" s="21"/>
      <c r="AG1257" s="21"/>
      <c r="AH1257" s="21"/>
      <c r="AI1257" s="21"/>
    </row>
    <row r="1258" spans="1:35">
      <c r="A1258" s="21"/>
      <c r="B1258" s="206"/>
      <c r="C1258" s="21"/>
      <c r="D1258" s="21"/>
      <c r="E1258" s="21"/>
      <c r="F1258" s="21"/>
      <c r="G1258" s="21"/>
      <c r="H1258" s="21"/>
      <c r="I1258" s="21"/>
      <c r="J1258" s="21"/>
      <c r="K1258" s="21"/>
      <c r="L1258" s="21"/>
      <c r="M1258" s="21"/>
      <c r="N1258" s="21"/>
      <c r="P1258" s="21"/>
      <c r="Q1258" s="21"/>
      <c r="R1258" s="21"/>
      <c r="S1258" s="21"/>
      <c r="T1258" s="21"/>
      <c r="U1258" s="21"/>
      <c r="V1258" s="21"/>
      <c r="W1258" s="21"/>
      <c r="X1258" s="21"/>
      <c r="Y1258" s="21"/>
      <c r="Z1258" s="21"/>
      <c r="AA1258" s="21"/>
      <c r="AB1258" s="21"/>
      <c r="AC1258" s="21"/>
      <c r="AD1258" s="21"/>
      <c r="AE1258" s="21"/>
      <c r="AF1258" s="21"/>
      <c r="AG1258" s="21"/>
      <c r="AH1258" s="21"/>
      <c r="AI1258" s="21"/>
    </row>
    <row r="1259" spans="1:35">
      <c r="A1259" s="21"/>
      <c r="B1259" s="206"/>
      <c r="C1259" s="21"/>
      <c r="D1259" s="21"/>
      <c r="E1259" s="21"/>
      <c r="F1259" s="21"/>
      <c r="G1259" s="21"/>
      <c r="H1259" s="21"/>
      <c r="I1259" s="21"/>
      <c r="J1259" s="21"/>
      <c r="K1259" s="21"/>
      <c r="L1259" s="21"/>
      <c r="M1259" s="21"/>
      <c r="N1259" s="21"/>
      <c r="P1259" s="21"/>
      <c r="Q1259" s="21"/>
      <c r="R1259" s="21"/>
      <c r="S1259" s="21"/>
      <c r="T1259" s="21"/>
      <c r="U1259" s="21"/>
      <c r="V1259" s="21"/>
      <c r="W1259" s="21"/>
      <c r="X1259" s="21"/>
      <c r="Y1259" s="21"/>
      <c r="Z1259" s="21"/>
      <c r="AA1259" s="21"/>
      <c r="AB1259" s="21"/>
      <c r="AC1259" s="21"/>
      <c r="AD1259" s="21"/>
      <c r="AE1259" s="21"/>
      <c r="AF1259" s="21"/>
      <c r="AG1259" s="21"/>
      <c r="AH1259" s="21"/>
      <c r="AI1259" s="21"/>
    </row>
    <row r="1260" spans="1:35">
      <c r="A1260" s="21"/>
      <c r="B1260" s="206"/>
      <c r="C1260" s="21"/>
      <c r="D1260" s="21"/>
      <c r="E1260" s="21"/>
      <c r="F1260" s="21"/>
      <c r="G1260" s="21"/>
      <c r="H1260" s="21"/>
      <c r="I1260" s="21"/>
      <c r="J1260" s="21"/>
      <c r="K1260" s="21"/>
      <c r="L1260" s="21"/>
      <c r="M1260" s="21"/>
      <c r="N1260" s="21"/>
      <c r="P1260" s="21"/>
      <c r="Q1260" s="21"/>
      <c r="R1260" s="21"/>
      <c r="S1260" s="21"/>
      <c r="T1260" s="21"/>
      <c r="U1260" s="21"/>
      <c r="V1260" s="21"/>
      <c r="W1260" s="21"/>
      <c r="X1260" s="21"/>
      <c r="Y1260" s="21"/>
      <c r="Z1260" s="21"/>
      <c r="AA1260" s="21"/>
      <c r="AB1260" s="21"/>
      <c r="AC1260" s="21"/>
      <c r="AD1260" s="21"/>
      <c r="AE1260" s="21"/>
      <c r="AF1260" s="21"/>
      <c r="AG1260" s="21"/>
      <c r="AH1260" s="21"/>
      <c r="AI1260" s="21"/>
    </row>
    <row r="1261" spans="1:35">
      <c r="A1261" s="21"/>
      <c r="B1261" s="206"/>
      <c r="C1261" s="21"/>
      <c r="D1261" s="21"/>
      <c r="E1261" s="21"/>
      <c r="F1261" s="21"/>
      <c r="G1261" s="21"/>
      <c r="H1261" s="21"/>
      <c r="I1261" s="21"/>
      <c r="J1261" s="21"/>
      <c r="K1261" s="21"/>
      <c r="L1261" s="21"/>
      <c r="M1261" s="21"/>
      <c r="N1261" s="21"/>
      <c r="P1261" s="21"/>
      <c r="Q1261" s="21"/>
      <c r="R1261" s="21"/>
      <c r="S1261" s="21"/>
      <c r="T1261" s="21"/>
      <c r="U1261" s="21"/>
      <c r="V1261" s="21"/>
      <c r="W1261" s="21"/>
      <c r="X1261" s="21"/>
      <c r="Y1261" s="21"/>
      <c r="Z1261" s="21"/>
      <c r="AA1261" s="21"/>
      <c r="AB1261" s="21"/>
      <c r="AC1261" s="21"/>
      <c r="AD1261" s="21"/>
      <c r="AE1261" s="21"/>
      <c r="AF1261" s="21"/>
      <c r="AG1261" s="21"/>
      <c r="AH1261" s="21"/>
      <c r="AI1261" s="21"/>
    </row>
    <row r="1262" spans="1:35">
      <c r="A1262" s="21"/>
      <c r="B1262" s="206"/>
      <c r="C1262" s="21"/>
      <c r="D1262" s="21"/>
      <c r="E1262" s="21"/>
      <c r="F1262" s="21"/>
      <c r="G1262" s="21"/>
      <c r="H1262" s="21"/>
      <c r="I1262" s="21"/>
      <c r="J1262" s="21"/>
      <c r="K1262" s="21"/>
      <c r="L1262" s="21"/>
      <c r="M1262" s="21"/>
      <c r="N1262" s="21"/>
      <c r="P1262" s="21"/>
      <c r="Q1262" s="21"/>
      <c r="R1262" s="21"/>
      <c r="S1262" s="21"/>
      <c r="T1262" s="21"/>
      <c r="U1262" s="21"/>
      <c r="V1262" s="21"/>
      <c r="W1262" s="21"/>
      <c r="X1262" s="21"/>
      <c r="Y1262" s="21"/>
      <c r="Z1262" s="21"/>
      <c r="AA1262" s="21"/>
      <c r="AB1262" s="21"/>
      <c r="AC1262" s="21"/>
      <c r="AD1262" s="21"/>
      <c r="AE1262" s="21"/>
      <c r="AF1262" s="21"/>
      <c r="AG1262" s="21"/>
      <c r="AH1262" s="21"/>
      <c r="AI1262" s="21"/>
    </row>
    <row r="1263" spans="1:35">
      <c r="A1263" s="21"/>
      <c r="B1263" s="206"/>
      <c r="C1263" s="21"/>
      <c r="D1263" s="21"/>
      <c r="E1263" s="21"/>
      <c r="F1263" s="21"/>
      <c r="G1263" s="21"/>
      <c r="H1263" s="21"/>
      <c r="I1263" s="21"/>
      <c r="J1263" s="21"/>
      <c r="K1263" s="21"/>
      <c r="L1263" s="21"/>
      <c r="M1263" s="21"/>
      <c r="N1263" s="21"/>
      <c r="P1263" s="21"/>
      <c r="Q1263" s="21"/>
      <c r="R1263" s="21"/>
      <c r="S1263" s="21"/>
      <c r="T1263" s="21"/>
      <c r="U1263" s="21"/>
      <c r="V1263" s="21"/>
      <c r="W1263" s="21"/>
      <c r="X1263" s="21"/>
      <c r="Y1263" s="21"/>
      <c r="Z1263" s="21"/>
      <c r="AA1263" s="21"/>
      <c r="AB1263" s="21"/>
      <c r="AC1263" s="21"/>
      <c r="AD1263" s="21"/>
      <c r="AE1263" s="21"/>
      <c r="AF1263" s="21"/>
      <c r="AG1263" s="21"/>
      <c r="AH1263" s="21"/>
      <c r="AI1263" s="21"/>
    </row>
    <row r="1264" spans="1:35">
      <c r="A1264" s="21"/>
      <c r="B1264" s="206"/>
      <c r="C1264" s="21"/>
      <c r="D1264" s="21"/>
      <c r="E1264" s="21"/>
      <c r="F1264" s="21"/>
      <c r="G1264" s="21"/>
      <c r="H1264" s="21"/>
      <c r="I1264" s="21"/>
      <c r="J1264" s="21"/>
      <c r="K1264" s="21"/>
      <c r="L1264" s="21"/>
      <c r="M1264" s="21"/>
      <c r="N1264" s="21"/>
      <c r="P1264" s="21"/>
      <c r="Q1264" s="21"/>
      <c r="R1264" s="21"/>
      <c r="S1264" s="21"/>
      <c r="T1264" s="21"/>
      <c r="U1264" s="21"/>
      <c r="V1264" s="21"/>
      <c r="W1264" s="21"/>
      <c r="X1264" s="21"/>
      <c r="Y1264" s="21"/>
      <c r="Z1264" s="21"/>
      <c r="AA1264" s="21"/>
      <c r="AB1264" s="21"/>
      <c r="AC1264" s="21"/>
      <c r="AD1264" s="21"/>
      <c r="AE1264" s="21"/>
      <c r="AF1264" s="21"/>
      <c r="AG1264" s="21"/>
      <c r="AH1264" s="21"/>
      <c r="AI1264" s="21"/>
    </row>
    <row r="1265" spans="1:35">
      <c r="A1265" s="21"/>
      <c r="B1265" s="206"/>
      <c r="C1265" s="21"/>
      <c r="D1265" s="21"/>
      <c r="E1265" s="21"/>
      <c r="F1265" s="21"/>
      <c r="G1265" s="21"/>
      <c r="H1265" s="21"/>
      <c r="I1265" s="21"/>
      <c r="J1265" s="21"/>
      <c r="K1265" s="21"/>
      <c r="L1265" s="21"/>
      <c r="M1265" s="21"/>
      <c r="N1265" s="21"/>
      <c r="P1265" s="21"/>
      <c r="Q1265" s="21"/>
      <c r="R1265" s="21"/>
      <c r="S1265" s="21"/>
      <c r="T1265" s="21"/>
      <c r="U1265" s="21"/>
      <c r="V1265" s="21"/>
      <c r="W1265" s="21"/>
      <c r="X1265" s="21"/>
      <c r="Y1265" s="21"/>
      <c r="Z1265" s="21"/>
      <c r="AA1265" s="21"/>
      <c r="AB1265" s="21"/>
      <c r="AC1265" s="21"/>
      <c r="AD1265" s="21"/>
      <c r="AE1265" s="21"/>
      <c r="AF1265" s="21"/>
      <c r="AG1265" s="21"/>
      <c r="AH1265" s="21"/>
      <c r="AI1265" s="21"/>
    </row>
    <row r="1266" spans="1:35">
      <c r="A1266" s="21"/>
      <c r="B1266" s="206"/>
      <c r="C1266" s="21"/>
      <c r="D1266" s="21"/>
      <c r="E1266" s="21"/>
      <c r="F1266" s="21"/>
      <c r="G1266" s="21"/>
      <c r="H1266" s="21"/>
      <c r="I1266" s="21"/>
      <c r="J1266" s="21"/>
      <c r="K1266" s="21"/>
      <c r="L1266" s="21"/>
      <c r="M1266" s="21"/>
      <c r="N1266" s="21"/>
      <c r="P1266" s="21"/>
      <c r="Q1266" s="21"/>
      <c r="R1266" s="21"/>
      <c r="S1266" s="21"/>
      <c r="T1266" s="21"/>
      <c r="U1266" s="21"/>
      <c r="V1266" s="21"/>
      <c r="W1266" s="21"/>
      <c r="X1266" s="21"/>
      <c r="Y1266" s="21"/>
      <c r="Z1266" s="21"/>
      <c r="AA1266" s="21"/>
      <c r="AB1266" s="21"/>
      <c r="AC1266" s="21"/>
      <c r="AD1266" s="21"/>
      <c r="AE1266" s="21"/>
      <c r="AF1266" s="21"/>
      <c r="AG1266" s="21"/>
      <c r="AH1266" s="21"/>
      <c r="AI1266" s="21"/>
    </row>
    <row r="1267" spans="1:35">
      <c r="A1267" s="21"/>
      <c r="B1267" s="206"/>
      <c r="C1267" s="21"/>
      <c r="D1267" s="21"/>
      <c r="E1267" s="21"/>
      <c r="F1267" s="21"/>
      <c r="G1267" s="21"/>
      <c r="H1267" s="21"/>
      <c r="I1267" s="21"/>
      <c r="J1267" s="21"/>
      <c r="K1267" s="21"/>
      <c r="L1267" s="21"/>
      <c r="M1267" s="21"/>
      <c r="N1267" s="21"/>
      <c r="P1267" s="21"/>
      <c r="Q1267" s="21"/>
      <c r="R1267" s="21"/>
      <c r="S1267" s="21"/>
      <c r="T1267" s="21"/>
      <c r="U1267" s="21"/>
      <c r="V1267" s="21"/>
      <c r="W1267" s="21"/>
      <c r="X1267" s="21"/>
      <c r="Y1267" s="21"/>
      <c r="Z1267" s="21"/>
      <c r="AA1267" s="21"/>
      <c r="AB1267" s="21"/>
      <c r="AC1267" s="21"/>
      <c r="AD1267" s="21"/>
      <c r="AE1267" s="21"/>
      <c r="AF1267" s="21"/>
      <c r="AG1267" s="21"/>
      <c r="AH1267" s="21"/>
      <c r="AI1267" s="21"/>
    </row>
    <row r="1268" spans="1:35">
      <c r="A1268" s="21"/>
      <c r="B1268" s="206"/>
      <c r="C1268" s="21"/>
      <c r="D1268" s="21"/>
      <c r="E1268" s="21"/>
      <c r="F1268" s="21"/>
      <c r="G1268" s="21"/>
      <c r="H1268" s="21"/>
      <c r="I1268" s="21"/>
      <c r="J1268" s="21"/>
      <c r="K1268" s="21"/>
      <c r="L1268" s="21"/>
      <c r="M1268" s="21"/>
      <c r="N1268" s="21"/>
      <c r="P1268" s="21"/>
      <c r="Q1268" s="21"/>
      <c r="R1268" s="21"/>
      <c r="S1268" s="21"/>
      <c r="T1268" s="21"/>
      <c r="U1268" s="21"/>
      <c r="V1268" s="21"/>
      <c r="W1268" s="21"/>
      <c r="X1268" s="21"/>
      <c r="Y1268" s="21"/>
      <c r="Z1268" s="21"/>
      <c r="AA1268" s="21"/>
      <c r="AB1268" s="21"/>
      <c r="AC1268" s="21"/>
      <c r="AD1268" s="21"/>
      <c r="AE1268" s="21"/>
      <c r="AF1268" s="21"/>
      <c r="AG1268" s="21"/>
      <c r="AH1268" s="21"/>
      <c r="AI1268" s="21"/>
    </row>
    <row r="1269" spans="1:35">
      <c r="A1269" s="21"/>
      <c r="B1269" s="206"/>
      <c r="C1269" s="21"/>
      <c r="D1269" s="21"/>
      <c r="E1269" s="21"/>
      <c r="F1269" s="21"/>
      <c r="G1269" s="21"/>
      <c r="H1269" s="21"/>
      <c r="I1269" s="21"/>
      <c r="J1269" s="21"/>
      <c r="K1269" s="21"/>
      <c r="L1269" s="21"/>
      <c r="M1269" s="21"/>
      <c r="N1269" s="21"/>
      <c r="P1269" s="21"/>
      <c r="Q1269" s="21"/>
      <c r="R1269" s="21"/>
      <c r="S1269" s="21"/>
      <c r="T1269" s="21"/>
      <c r="U1269" s="21"/>
      <c r="V1269" s="21"/>
      <c r="W1269" s="21"/>
      <c r="X1269" s="21"/>
      <c r="Y1269" s="21"/>
      <c r="Z1269" s="21"/>
      <c r="AA1269" s="21"/>
      <c r="AB1269" s="21"/>
      <c r="AC1269" s="21"/>
      <c r="AD1269" s="21"/>
      <c r="AE1269" s="21"/>
      <c r="AF1269" s="21"/>
      <c r="AG1269" s="21"/>
      <c r="AH1269" s="21"/>
      <c r="AI1269" s="21"/>
    </row>
    <row r="1270" spans="1:35">
      <c r="A1270" s="21"/>
      <c r="B1270" s="206"/>
      <c r="C1270" s="21"/>
      <c r="D1270" s="21"/>
      <c r="E1270" s="21"/>
      <c r="F1270" s="21"/>
      <c r="G1270" s="21"/>
      <c r="H1270" s="21"/>
      <c r="I1270" s="21"/>
      <c r="J1270" s="21"/>
      <c r="K1270" s="21"/>
      <c r="L1270" s="21"/>
      <c r="M1270" s="21"/>
      <c r="N1270" s="21"/>
      <c r="P1270" s="21"/>
      <c r="Q1270" s="21"/>
      <c r="R1270" s="21"/>
      <c r="S1270" s="21"/>
      <c r="T1270" s="21"/>
      <c r="U1270" s="21"/>
      <c r="V1270" s="21"/>
      <c r="W1270" s="21"/>
      <c r="X1270" s="21"/>
      <c r="Y1270" s="21"/>
      <c r="Z1270" s="21"/>
      <c r="AA1270" s="21"/>
      <c r="AB1270" s="21"/>
      <c r="AC1270" s="21"/>
      <c r="AD1270" s="21"/>
      <c r="AE1270" s="21"/>
      <c r="AF1270" s="21"/>
      <c r="AG1270" s="21"/>
      <c r="AH1270" s="21"/>
      <c r="AI1270" s="21"/>
    </row>
    <row r="1271" spans="1:35">
      <c r="A1271" s="21"/>
      <c r="B1271" s="206"/>
      <c r="C1271" s="21"/>
      <c r="D1271" s="21"/>
      <c r="E1271" s="21"/>
      <c r="F1271" s="21"/>
      <c r="G1271" s="21"/>
      <c r="H1271" s="21"/>
      <c r="I1271" s="21"/>
      <c r="J1271" s="21"/>
      <c r="K1271" s="21"/>
      <c r="L1271" s="21"/>
      <c r="M1271" s="21"/>
      <c r="N1271" s="21"/>
      <c r="P1271" s="21"/>
      <c r="Q1271" s="21"/>
      <c r="R1271" s="21"/>
      <c r="S1271" s="21"/>
      <c r="T1271" s="21"/>
      <c r="U1271" s="21"/>
      <c r="V1271" s="21"/>
      <c r="W1271" s="21"/>
      <c r="X1271" s="21"/>
      <c r="Y1271" s="21"/>
      <c r="Z1271" s="21"/>
      <c r="AA1271" s="21"/>
      <c r="AB1271" s="21"/>
      <c r="AC1271" s="21"/>
      <c r="AD1271" s="21"/>
      <c r="AE1271" s="21"/>
      <c r="AF1271" s="21"/>
      <c r="AG1271" s="21"/>
      <c r="AH1271" s="21"/>
      <c r="AI1271" s="21"/>
    </row>
    <row r="1272" spans="1:35">
      <c r="A1272" s="21"/>
      <c r="B1272" s="206"/>
      <c r="C1272" s="21"/>
      <c r="D1272" s="21"/>
      <c r="E1272" s="21"/>
      <c r="F1272" s="21"/>
      <c r="G1272" s="21"/>
      <c r="H1272" s="21"/>
      <c r="I1272" s="21"/>
      <c r="J1272" s="21"/>
      <c r="K1272" s="21"/>
      <c r="L1272" s="21"/>
      <c r="M1272" s="21"/>
      <c r="N1272" s="21"/>
      <c r="P1272" s="21"/>
      <c r="Q1272" s="21"/>
      <c r="R1272" s="21"/>
      <c r="S1272" s="21"/>
      <c r="T1272" s="21"/>
      <c r="U1272" s="21"/>
      <c r="V1272" s="21"/>
      <c r="W1272" s="21"/>
      <c r="X1272" s="21"/>
      <c r="Y1272" s="21"/>
      <c r="Z1272" s="21"/>
      <c r="AA1272" s="21"/>
      <c r="AB1272" s="21"/>
      <c r="AC1272" s="21"/>
      <c r="AD1272" s="21"/>
      <c r="AE1272" s="21"/>
      <c r="AF1272" s="21"/>
      <c r="AG1272" s="21"/>
      <c r="AH1272" s="21"/>
      <c r="AI1272" s="21"/>
    </row>
    <row r="1273" spans="1:35">
      <c r="A1273" s="21"/>
      <c r="B1273" s="206"/>
      <c r="C1273" s="21"/>
      <c r="D1273" s="21"/>
      <c r="E1273" s="21"/>
      <c r="F1273" s="21"/>
      <c r="G1273" s="21"/>
      <c r="H1273" s="21"/>
      <c r="I1273" s="21"/>
      <c r="J1273" s="21"/>
      <c r="K1273" s="21"/>
      <c r="L1273" s="21"/>
      <c r="M1273" s="21"/>
      <c r="N1273" s="21"/>
      <c r="P1273" s="21"/>
      <c r="Q1273" s="21"/>
      <c r="R1273" s="21"/>
      <c r="S1273" s="21"/>
      <c r="T1273" s="21"/>
      <c r="U1273" s="21"/>
      <c r="V1273" s="21"/>
      <c r="W1273" s="21"/>
      <c r="X1273" s="21"/>
      <c r="Y1273" s="21"/>
      <c r="Z1273" s="21"/>
      <c r="AA1273" s="21"/>
      <c r="AB1273" s="21"/>
      <c r="AC1273" s="21"/>
      <c r="AD1273" s="21"/>
      <c r="AE1273" s="21"/>
      <c r="AF1273" s="21"/>
      <c r="AG1273" s="21"/>
      <c r="AH1273" s="21"/>
      <c r="AI1273" s="21"/>
    </row>
    <row r="1274" spans="1:35">
      <c r="A1274" s="21"/>
      <c r="B1274" s="206"/>
      <c r="C1274" s="21"/>
      <c r="D1274" s="21"/>
      <c r="E1274" s="21"/>
      <c r="F1274" s="21"/>
      <c r="G1274" s="21"/>
      <c r="H1274" s="21"/>
      <c r="I1274" s="21"/>
      <c r="J1274" s="21"/>
      <c r="K1274" s="21"/>
      <c r="L1274" s="21"/>
      <c r="M1274" s="21"/>
      <c r="N1274" s="21"/>
      <c r="P1274" s="21"/>
      <c r="Q1274" s="21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21"/>
      <c r="AF1274" s="21"/>
      <c r="AG1274" s="21"/>
      <c r="AH1274" s="21"/>
      <c r="AI1274" s="21"/>
    </row>
    <row r="1275" spans="1:35">
      <c r="A1275" s="21"/>
      <c r="B1275" s="206"/>
      <c r="C1275" s="21"/>
      <c r="D1275" s="21"/>
      <c r="E1275" s="21"/>
      <c r="F1275" s="21"/>
      <c r="G1275" s="21"/>
      <c r="H1275" s="21"/>
      <c r="I1275" s="21"/>
      <c r="J1275" s="21"/>
      <c r="K1275" s="21"/>
      <c r="L1275" s="21"/>
      <c r="M1275" s="21"/>
      <c r="N1275" s="21"/>
      <c r="P1275" s="21"/>
      <c r="Q1275" s="21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21"/>
      <c r="AF1275" s="21"/>
      <c r="AG1275" s="21"/>
      <c r="AH1275" s="21"/>
      <c r="AI1275" s="21"/>
    </row>
    <row r="1276" spans="1:35">
      <c r="A1276" s="21"/>
      <c r="B1276" s="206"/>
      <c r="C1276" s="21"/>
      <c r="D1276" s="21"/>
      <c r="E1276" s="21"/>
      <c r="F1276" s="21"/>
      <c r="G1276" s="21"/>
      <c r="H1276" s="21"/>
      <c r="I1276" s="21"/>
      <c r="J1276" s="21"/>
      <c r="K1276" s="21"/>
      <c r="L1276" s="21"/>
      <c r="M1276" s="21"/>
      <c r="N1276" s="21"/>
      <c r="P1276" s="21"/>
      <c r="Q1276" s="21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21"/>
      <c r="AF1276" s="21"/>
      <c r="AG1276" s="21"/>
      <c r="AH1276" s="21"/>
      <c r="AI1276" s="21"/>
    </row>
    <row r="1277" spans="1:35">
      <c r="A1277" s="21"/>
      <c r="B1277" s="206"/>
      <c r="C1277" s="21"/>
      <c r="D1277" s="21"/>
      <c r="E1277" s="21"/>
      <c r="F1277" s="21"/>
      <c r="G1277" s="21"/>
      <c r="H1277" s="21"/>
      <c r="I1277" s="21"/>
      <c r="J1277" s="21"/>
      <c r="K1277" s="21"/>
      <c r="L1277" s="21"/>
      <c r="M1277" s="21"/>
      <c r="N1277" s="21"/>
      <c r="P1277" s="21"/>
      <c r="Q1277" s="21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21"/>
      <c r="AF1277" s="21"/>
      <c r="AG1277" s="21"/>
      <c r="AH1277" s="21"/>
      <c r="AI1277" s="21"/>
    </row>
    <row r="1278" spans="1:35">
      <c r="A1278" s="21"/>
      <c r="B1278" s="206"/>
      <c r="C1278" s="21"/>
      <c r="D1278" s="21"/>
      <c r="E1278" s="21"/>
      <c r="F1278" s="21"/>
      <c r="G1278" s="21"/>
      <c r="H1278" s="21"/>
      <c r="I1278" s="21"/>
      <c r="J1278" s="21"/>
      <c r="K1278" s="21"/>
      <c r="L1278" s="21"/>
      <c r="M1278" s="21"/>
      <c r="N1278" s="21"/>
      <c r="P1278" s="21"/>
      <c r="Q1278" s="21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21"/>
      <c r="AF1278" s="21"/>
      <c r="AG1278" s="21"/>
      <c r="AH1278" s="21"/>
      <c r="AI1278" s="21"/>
    </row>
    <row r="1279" spans="1:35">
      <c r="A1279" s="21"/>
      <c r="B1279" s="206"/>
      <c r="C1279" s="21"/>
      <c r="D1279" s="21"/>
      <c r="E1279" s="21"/>
      <c r="F1279" s="21"/>
      <c r="G1279" s="21"/>
      <c r="H1279" s="21"/>
      <c r="I1279" s="21"/>
      <c r="J1279" s="21"/>
      <c r="K1279" s="21"/>
      <c r="L1279" s="21"/>
      <c r="M1279" s="21"/>
      <c r="N1279" s="21"/>
      <c r="P1279" s="21"/>
      <c r="Q1279" s="21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21"/>
      <c r="AF1279" s="21"/>
      <c r="AG1279" s="21"/>
      <c r="AH1279" s="21"/>
      <c r="AI1279" s="21"/>
    </row>
    <row r="1280" spans="1:35">
      <c r="A1280" s="21"/>
      <c r="B1280" s="206"/>
      <c r="C1280" s="21"/>
      <c r="D1280" s="21"/>
      <c r="E1280" s="21"/>
      <c r="F1280" s="21"/>
      <c r="G1280" s="21"/>
      <c r="H1280" s="21"/>
      <c r="I1280" s="21"/>
      <c r="J1280" s="21"/>
      <c r="K1280" s="21"/>
      <c r="L1280" s="21"/>
      <c r="M1280" s="21"/>
      <c r="N1280" s="21"/>
      <c r="P1280" s="21"/>
      <c r="Q1280" s="21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21"/>
      <c r="AF1280" s="21"/>
      <c r="AG1280" s="21"/>
      <c r="AH1280" s="21"/>
      <c r="AI1280" s="21"/>
    </row>
    <row r="1281" spans="1:35">
      <c r="A1281" s="21"/>
      <c r="B1281" s="206"/>
      <c r="C1281" s="21"/>
      <c r="D1281" s="21"/>
      <c r="E1281" s="21"/>
      <c r="F1281" s="21"/>
      <c r="G1281" s="21"/>
      <c r="H1281" s="21"/>
      <c r="I1281" s="21"/>
      <c r="J1281" s="21"/>
      <c r="K1281" s="21"/>
      <c r="L1281" s="21"/>
      <c r="M1281" s="21"/>
      <c r="N1281" s="21"/>
      <c r="P1281" s="21"/>
      <c r="Q1281" s="21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21"/>
      <c r="AF1281" s="21"/>
      <c r="AG1281" s="21"/>
      <c r="AH1281" s="21"/>
      <c r="AI1281" s="21"/>
    </row>
    <row r="1282" spans="1:35">
      <c r="A1282" s="21"/>
      <c r="B1282" s="206"/>
      <c r="C1282" s="21"/>
      <c r="D1282" s="21"/>
      <c r="E1282" s="21"/>
      <c r="F1282" s="21"/>
      <c r="G1282" s="21"/>
      <c r="H1282" s="21"/>
      <c r="I1282" s="21"/>
      <c r="J1282" s="21"/>
      <c r="K1282" s="21"/>
      <c r="L1282" s="21"/>
      <c r="M1282" s="21"/>
      <c r="N1282" s="21"/>
      <c r="P1282" s="21"/>
      <c r="Q1282" s="21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21"/>
      <c r="AF1282" s="21"/>
      <c r="AG1282" s="21"/>
      <c r="AH1282" s="21"/>
      <c r="AI1282" s="21"/>
    </row>
    <row r="1283" spans="1:35">
      <c r="A1283" s="21"/>
      <c r="B1283" s="206"/>
      <c r="C1283" s="21"/>
      <c r="D1283" s="21"/>
      <c r="E1283" s="21"/>
      <c r="F1283" s="21"/>
      <c r="G1283" s="21"/>
      <c r="H1283" s="21"/>
      <c r="I1283" s="21"/>
      <c r="J1283" s="21"/>
      <c r="K1283" s="21"/>
      <c r="L1283" s="21"/>
      <c r="M1283" s="21"/>
      <c r="N1283" s="21"/>
      <c r="P1283" s="21"/>
      <c r="Q1283" s="21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21"/>
      <c r="AF1283" s="21"/>
      <c r="AG1283" s="21"/>
      <c r="AH1283" s="21"/>
      <c r="AI1283" s="21"/>
    </row>
    <row r="1284" spans="1:35">
      <c r="A1284" s="21"/>
      <c r="B1284" s="206"/>
      <c r="C1284" s="21"/>
      <c r="D1284" s="21"/>
      <c r="E1284" s="21"/>
      <c r="F1284" s="21"/>
      <c r="G1284" s="21"/>
      <c r="H1284" s="21"/>
      <c r="I1284" s="21"/>
      <c r="J1284" s="21"/>
      <c r="K1284" s="21"/>
      <c r="L1284" s="21"/>
      <c r="M1284" s="21"/>
      <c r="N1284" s="21"/>
      <c r="P1284" s="21"/>
      <c r="Q1284" s="21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21"/>
      <c r="AF1284" s="21"/>
      <c r="AG1284" s="21"/>
      <c r="AH1284" s="21"/>
      <c r="AI1284" s="21"/>
    </row>
    <row r="1285" spans="1:35">
      <c r="A1285" s="21"/>
      <c r="B1285" s="206"/>
      <c r="C1285" s="21"/>
      <c r="D1285" s="21"/>
      <c r="E1285" s="21"/>
      <c r="F1285" s="21"/>
      <c r="G1285" s="21"/>
      <c r="H1285" s="21"/>
      <c r="I1285" s="21"/>
      <c r="J1285" s="21"/>
      <c r="K1285" s="21"/>
      <c r="L1285" s="21"/>
      <c r="M1285" s="21"/>
      <c r="N1285" s="21"/>
      <c r="P1285" s="21"/>
      <c r="Q1285" s="21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21"/>
      <c r="AF1285" s="21"/>
      <c r="AG1285" s="21"/>
      <c r="AH1285" s="21"/>
      <c r="AI1285" s="21"/>
    </row>
    <row r="1286" spans="1:35">
      <c r="A1286" s="21"/>
      <c r="B1286" s="206"/>
      <c r="C1286" s="21"/>
      <c r="D1286" s="21"/>
      <c r="E1286" s="21"/>
      <c r="F1286" s="21"/>
      <c r="G1286" s="21"/>
      <c r="H1286" s="21"/>
      <c r="I1286" s="21"/>
      <c r="J1286" s="21"/>
      <c r="K1286" s="21"/>
      <c r="L1286" s="21"/>
      <c r="M1286" s="21"/>
      <c r="N1286" s="21"/>
      <c r="P1286" s="21"/>
      <c r="Q1286" s="21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21"/>
      <c r="AF1286" s="21"/>
      <c r="AG1286" s="21"/>
      <c r="AH1286" s="21"/>
      <c r="AI1286" s="21"/>
    </row>
    <row r="1287" spans="1:35">
      <c r="A1287" s="21"/>
      <c r="B1287" s="206"/>
      <c r="C1287" s="21"/>
      <c r="D1287" s="21"/>
      <c r="E1287" s="21"/>
      <c r="F1287" s="21"/>
      <c r="G1287" s="21"/>
      <c r="H1287" s="21"/>
      <c r="I1287" s="21"/>
      <c r="J1287" s="21"/>
      <c r="K1287" s="21"/>
      <c r="L1287" s="21"/>
      <c r="M1287" s="21"/>
      <c r="N1287" s="21"/>
      <c r="P1287" s="21"/>
      <c r="Q1287" s="21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21"/>
      <c r="AF1287" s="21"/>
      <c r="AG1287" s="21"/>
      <c r="AH1287" s="21"/>
      <c r="AI1287" s="21"/>
    </row>
    <row r="1288" spans="1:35">
      <c r="A1288" s="21"/>
      <c r="B1288" s="206"/>
      <c r="C1288" s="21"/>
      <c r="D1288" s="21"/>
      <c r="E1288" s="21"/>
      <c r="F1288" s="21"/>
      <c r="G1288" s="21"/>
      <c r="H1288" s="21"/>
      <c r="I1288" s="21"/>
      <c r="J1288" s="21"/>
      <c r="K1288" s="21"/>
      <c r="L1288" s="21"/>
      <c r="M1288" s="21"/>
      <c r="N1288" s="21"/>
      <c r="P1288" s="21"/>
      <c r="Q1288" s="21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21"/>
      <c r="AF1288" s="21"/>
      <c r="AG1288" s="21"/>
      <c r="AH1288" s="21"/>
      <c r="AI1288" s="21"/>
    </row>
    <row r="1289" spans="1:35">
      <c r="A1289" s="21"/>
      <c r="B1289" s="206"/>
      <c r="C1289" s="21"/>
      <c r="D1289" s="21"/>
      <c r="E1289" s="21"/>
      <c r="F1289" s="21"/>
      <c r="G1289" s="21"/>
      <c r="H1289" s="21"/>
      <c r="I1289" s="21"/>
      <c r="J1289" s="21"/>
      <c r="K1289" s="21"/>
      <c r="L1289" s="21"/>
      <c r="M1289" s="21"/>
      <c r="N1289" s="21"/>
      <c r="P1289" s="21"/>
      <c r="Q1289" s="21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21"/>
      <c r="AF1289" s="21"/>
      <c r="AG1289" s="21"/>
      <c r="AH1289" s="21"/>
      <c r="AI1289" s="21"/>
    </row>
    <row r="1290" spans="1:35">
      <c r="A1290" s="21"/>
      <c r="B1290" s="206"/>
      <c r="C1290" s="21"/>
      <c r="D1290" s="21"/>
      <c r="E1290" s="21"/>
      <c r="F1290" s="21"/>
      <c r="G1290" s="21"/>
      <c r="H1290" s="21"/>
      <c r="I1290" s="21"/>
      <c r="J1290" s="21"/>
      <c r="K1290" s="21"/>
      <c r="L1290" s="21"/>
      <c r="M1290" s="21"/>
      <c r="N1290" s="21"/>
      <c r="P1290" s="21"/>
      <c r="Q1290" s="21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21"/>
      <c r="AF1290" s="21"/>
      <c r="AG1290" s="21"/>
      <c r="AH1290" s="21"/>
      <c r="AI1290" s="21"/>
    </row>
    <row r="1291" spans="1:35">
      <c r="A1291" s="21"/>
      <c r="B1291" s="206"/>
      <c r="C1291" s="21"/>
      <c r="D1291" s="21"/>
      <c r="E1291" s="21"/>
      <c r="F1291" s="21"/>
      <c r="G1291" s="21"/>
      <c r="H1291" s="21"/>
      <c r="I1291" s="21"/>
      <c r="J1291" s="21"/>
      <c r="K1291" s="21"/>
      <c r="L1291" s="21"/>
      <c r="M1291" s="21"/>
      <c r="N1291" s="21"/>
      <c r="P1291" s="21"/>
      <c r="Q1291" s="21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21"/>
      <c r="AF1291" s="21"/>
      <c r="AG1291" s="21"/>
      <c r="AH1291" s="21"/>
      <c r="AI1291" s="21"/>
    </row>
    <row r="1292" spans="1:35">
      <c r="A1292" s="21"/>
      <c r="B1292" s="206"/>
      <c r="C1292" s="21"/>
      <c r="D1292" s="21"/>
      <c r="E1292" s="21"/>
      <c r="F1292" s="21"/>
      <c r="G1292" s="21"/>
      <c r="H1292" s="21"/>
      <c r="I1292" s="21"/>
      <c r="J1292" s="21"/>
      <c r="K1292" s="21"/>
      <c r="L1292" s="21"/>
      <c r="M1292" s="21"/>
      <c r="N1292" s="21"/>
      <c r="P1292" s="21"/>
      <c r="Q1292" s="21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21"/>
      <c r="AF1292" s="21"/>
      <c r="AG1292" s="21"/>
      <c r="AH1292" s="21"/>
      <c r="AI1292" s="21"/>
    </row>
    <row r="1293" spans="1:35">
      <c r="A1293" s="21"/>
      <c r="B1293" s="206"/>
      <c r="C1293" s="21"/>
      <c r="D1293" s="21"/>
      <c r="E1293" s="21"/>
      <c r="F1293" s="21"/>
      <c r="G1293" s="21"/>
      <c r="H1293" s="21"/>
      <c r="I1293" s="21"/>
      <c r="J1293" s="21"/>
      <c r="K1293" s="21"/>
      <c r="L1293" s="21"/>
      <c r="M1293" s="21"/>
      <c r="N1293" s="21"/>
      <c r="P1293" s="21"/>
      <c r="Q1293" s="21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21"/>
      <c r="AF1293" s="21"/>
      <c r="AG1293" s="21"/>
      <c r="AH1293" s="21"/>
      <c r="AI1293" s="21"/>
    </row>
    <row r="1294" spans="1:35">
      <c r="A1294" s="21"/>
      <c r="B1294" s="206"/>
      <c r="C1294" s="21"/>
      <c r="D1294" s="21"/>
      <c r="E1294" s="21"/>
      <c r="F1294" s="21"/>
      <c r="G1294" s="21"/>
      <c r="H1294" s="21"/>
      <c r="I1294" s="21"/>
      <c r="J1294" s="21"/>
      <c r="K1294" s="21"/>
      <c r="L1294" s="21"/>
      <c r="M1294" s="21"/>
      <c r="N1294" s="21"/>
      <c r="P1294" s="21"/>
      <c r="Q1294" s="21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21"/>
      <c r="AF1294" s="21"/>
      <c r="AG1294" s="21"/>
      <c r="AH1294" s="21"/>
      <c r="AI1294" s="21"/>
    </row>
    <row r="1295" spans="1:35">
      <c r="A1295" s="21"/>
      <c r="B1295" s="206"/>
      <c r="C1295" s="21"/>
      <c r="D1295" s="21"/>
      <c r="E1295" s="21"/>
      <c r="F1295" s="21"/>
      <c r="G1295" s="21"/>
      <c r="H1295" s="21"/>
      <c r="I1295" s="21"/>
      <c r="J1295" s="21"/>
      <c r="K1295" s="21"/>
      <c r="L1295" s="21"/>
      <c r="M1295" s="21"/>
      <c r="N1295" s="21"/>
      <c r="P1295" s="21"/>
      <c r="Q1295" s="21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21"/>
      <c r="AF1295" s="21"/>
      <c r="AG1295" s="21"/>
      <c r="AH1295" s="21"/>
      <c r="AI1295" s="21"/>
    </row>
    <row r="1296" spans="1:35">
      <c r="A1296" s="21"/>
      <c r="B1296" s="206"/>
      <c r="C1296" s="21"/>
      <c r="D1296" s="21"/>
      <c r="E1296" s="21"/>
      <c r="F1296" s="21"/>
      <c r="G1296" s="21"/>
      <c r="H1296" s="21"/>
      <c r="I1296" s="21"/>
      <c r="J1296" s="21"/>
      <c r="K1296" s="21"/>
      <c r="L1296" s="21"/>
      <c r="M1296" s="21"/>
      <c r="N1296" s="21"/>
      <c r="P1296" s="21"/>
      <c r="Q1296" s="21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21"/>
      <c r="AF1296" s="21"/>
      <c r="AG1296" s="21"/>
      <c r="AH1296" s="21"/>
      <c r="AI1296" s="21"/>
    </row>
    <row r="1297" spans="1:35">
      <c r="A1297" s="21"/>
      <c r="B1297" s="206"/>
      <c r="C1297" s="21"/>
      <c r="D1297" s="21"/>
      <c r="E1297" s="21"/>
      <c r="F1297" s="21"/>
      <c r="G1297" s="21"/>
      <c r="H1297" s="21"/>
      <c r="I1297" s="21"/>
      <c r="J1297" s="21"/>
      <c r="K1297" s="21"/>
      <c r="L1297" s="21"/>
      <c r="M1297" s="21"/>
      <c r="N1297" s="21"/>
      <c r="P1297" s="21"/>
      <c r="Q1297" s="21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21"/>
      <c r="AF1297" s="21"/>
      <c r="AG1297" s="21"/>
      <c r="AH1297" s="21"/>
      <c r="AI1297" s="21"/>
    </row>
    <row r="1298" spans="1:35">
      <c r="A1298" s="21"/>
      <c r="B1298" s="206"/>
      <c r="C1298" s="21"/>
      <c r="D1298" s="21"/>
      <c r="E1298" s="21"/>
      <c r="F1298" s="21"/>
      <c r="G1298" s="21"/>
      <c r="H1298" s="21"/>
      <c r="I1298" s="21"/>
      <c r="J1298" s="21"/>
      <c r="K1298" s="21"/>
      <c r="L1298" s="21"/>
      <c r="M1298" s="21"/>
      <c r="N1298" s="21"/>
      <c r="P1298" s="21"/>
      <c r="Q1298" s="21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21"/>
      <c r="AF1298" s="21"/>
      <c r="AG1298" s="21"/>
      <c r="AH1298" s="21"/>
      <c r="AI1298" s="21"/>
    </row>
    <row r="1299" spans="1:35">
      <c r="A1299" s="21"/>
      <c r="B1299" s="206"/>
      <c r="C1299" s="21"/>
      <c r="D1299" s="21"/>
      <c r="E1299" s="21"/>
      <c r="F1299" s="21"/>
      <c r="G1299" s="21"/>
      <c r="H1299" s="21"/>
      <c r="I1299" s="21"/>
      <c r="J1299" s="21"/>
      <c r="K1299" s="21"/>
      <c r="L1299" s="21"/>
      <c r="M1299" s="21"/>
      <c r="N1299" s="21"/>
      <c r="P1299" s="21"/>
      <c r="Q1299" s="21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21"/>
      <c r="AF1299" s="21"/>
      <c r="AG1299" s="21"/>
      <c r="AH1299" s="21"/>
      <c r="AI1299" s="21"/>
    </row>
    <row r="1300" spans="1:35">
      <c r="A1300" s="21"/>
      <c r="B1300" s="206"/>
      <c r="C1300" s="21"/>
      <c r="D1300" s="21"/>
      <c r="E1300" s="21"/>
      <c r="F1300" s="21"/>
      <c r="G1300" s="21"/>
      <c r="H1300" s="21"/>
      <c r="I1300" s="21"/>
      <c r="J1300" s="21"/>
      <c r="K1300" s="21"/>
      <c r="L1300" s="21"/>
      <c r="M1300" s="21"/>
      <c r="N1300" s="21"/>
      <c r="P1300" s="21"/>
      <c r="Q1300" s="21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21"/>
      <c r="AF1300" s="21"/>
      <c r="AG1300" s="21"/>
      <c r="AH1300" s="21"/>
      <c r="AI1300" s="21"/>
    </row>
    <row r="1301" spans="1:35">
      <c r="A1301" s="21"/>
      <c r="B1301" s="206"/>
      <c r="C1301" s="21"/>
      <c r="D1301" s="21"/>
      <c r="E1301" s="21"/>
      <c r="F1301" s="21"/>
      <c r="G1301" s="21"/>
      <c r="H1301" s="21"/>
      <c r="I1301" s="21"/>
      <c r="J1301" s="21"/>
      <c r="K1301" s="21"/>
      <c r="L1301" s="21"/>
      <c r="M1301" s="21"/>
      <c r="N1301" s="21"/>
      <c r="P1301" s="21"/>
      <c r="Q1301" s="21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21"/>
      <c r="AF1301" s="21"/>
      <c r="AG1301" s="21"/>
      <c r="AH1301" s="21"/>
      <c r="AI1301" s="21"/>
    </row>
    <row r="1302" spans="1:35">
      <c r="A1302" s="21"/>
      <c r="B1302" s="206"/>
      <c r="C1302" s="21"/>
      <c r="D1302" s="21"/>
      <c r="E1302" s="21"/>
      <c r="F1302" s="21"/>
      <c r="G1302" s="21"/>
      <c r="H1302" s="21"/>
      <c r="I1302" s="21"/>
      <c r="J1302" s="21"/>
      <c r="K1302" s="21"/>
      <c r="L1302" s="21"/>
      <c r="M1302" s="21"/>
      <c r="N1302" s="21"/>
      <c r="P1302" s="21"/>
      <c r="Q1302" s="21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21"/>
      <c r="AF1302" s="21"/>
      <c r="AG1302" s="21"/>
      <c r="AH1302" s="21"/>
      <c r="AI1302" s="21"/>
    </row>
    <row r="1303" spans="1:35">
      <c r="A1303" s="21"/>
      <c r="B1303" s="206"/>
      <c r="C1303" s="21"/>
      <c r="D1303" s="21"/>
      <c r="E1303" s="21"/>
      <c r="F1303" s="21"/>
      <c r="G1303" s="21"/>
      <c r="H1303" s="21"/>
      <c r="I1303" s="21"/>
      <c r="J1303" s="21"/>
      <c r="K1303" s="21"/>
      <c r="L1303" s="21"/>
      <c r="M1303" s="21"/>
      <c r="N1303" s="21"/>
      <c r="P1303" s="21"/>
      <c r="Q1303" s="21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21"/>
      <c r="AF1303" s="21"/>
      <c r="AG1303" s="21"/>
      <c r="AH1303" s="21"/>
      <c r="AI1303" s="21"/>
    </row>
    <row r="1304" spans="1:35">
      <c r="A1304" s="21"/>
      <c r="B1304" s="206"/>
      <c r="C1304" s="21"/>
      <c r="D1304" s="21"/>
      <c r="E1304" s="21"/>
      <c r="F1304" s="21"/>
      <c r="G1304" s="21"/>
      <c r="H1304" s="21"/>
      <c r="I1304" s="21"/>
      <c r="J1304" s="21"/>
      <c r="K1304" s="21"/>
      <c r="L1304" s="21"/>
      <c r="M1304" s="21"/>
      <c r="N1304" s="21"/>
      <c r="P1304" s="21"/>
      <c r="Q1304" s="21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21"/>
      <c r="AF1304" s="21"/>
      <c r="AG1304" s="21"/>
      <c r="AH1304" s="21"/>
      <c r="AI1304" s="21"/>
    </row>
    <row r="1305" spans="1:35">
      <c r="A1305" s="21"/>
      <c r="B1305" s="206"/>
      <c r="C1305" s="21"/>
      <c r="D1305" s="21"/>
      <c r="E1305" s="21"/>
      <c r="F1305" s="21"/>
      <c r="G1305" s="21"/>
      <c r="H1305" s="21"/>
      <c r="I1305" s="21"/>
      <c r="J1305" s="21"/>
      <c r="K1305" s="21"/>
      <c r="L1305" s="21"/>
      <c r="M1305" s="21"/>
      <c r="N1305" s="21"/>
      <c r="P1305" s="21"/>
      <c r="Q1305" s="21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21"/>
      <c r="AF1305" s="21"/>
      <c r="AG1305" s="21"/>
      <c r="AH1305" s="21"/>
      <c r="AI1305" s="21"/>
    </row>
    <row r="1306" spans="1:35">
      <c r="A1306" s="21"/>
      <c r="B1306" s="206"/>
      <c r="C1306" s="21"/>
      <c r="D1306" s="21"/>
      <c r="E1306" s="21"/>
      <c r="F1306" s="21"/>
      <c r="G1306" s="21"/>
      <c r="H1306" s="21"/>
      <c r="I1306" s="21"/>
      <c r="J1306" s="21"/>
      <c r="K1306" s="21"/>
      <c r="L1306" s="21"/>
      <c r="M1306" s="21"/>
      <c r="N1306" s="21"/>
      <c r="P1306" s="21"/>
      <c r="Q1306" s="21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21"/>
      <c r="AF1306" s="21"/>
      <c r="AG1306" s="21"/>
      <c r="AH1306" s="21"/>
      <c r="AI1306" s="21"/>
    </row>
    <row r="1307" spans="1:35">
      <c r="A1307" s="21"/>
      <c r="B1307" s="206"/>
      <c r="C1307" s="21"/>
      <c r="D1307" s="21"/>
      <c r="E1307" s="21"/>
      <c r="F1307" s="21"/>
      <c r="G1307" s="21"/>
      <c r="H1307" s="21"/>
      <c r="I1307" s="21"/>
      <c r="J1307" s="21"/>
      <c r="K1307" s="21"/>
      <c r="L1307" s="21"/>
      <c r="M1307" s="21"/>
      <c r="N1307" s="21"/>
      <c r="P1307" s="21"/>
      <c r="Q1307" s="21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21"/>
      <c r="AF1307" s="21"/>
      <c r="AG1307" s="21"/>
      <c r="AH1307" s="21"/>
      <c r="AI1307" s="21"/>
    </row>
    <row r="1308" spans="1:35">
      <c r="A1308" s="21"/>
      <c r="B1308" s="206"/>
      <c r="C1308" s="21"/>
      <c r="D1308" s="21"/>
      <c r="E1308" s="21"/>
      <c r="F1308" s="21"/>
      <c r="G1308" s="21"/>
      <c r="H1308" s="21"/>
      <c r="I1308" s="21"/>
      <c r="J1308" s="21"/>
      <c r="K1308" s="21"/>
      <c r="L1308" s="21"/>
      <c r="M1308" s="21"/>
      <c r="N1308" s="21"/>
      <c r="P1308" s="21"/>
      <c r="Q1308" s="21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21"/>
      <c r="AF1308" s="21"/>
      <c r="AG1308" s="21"/>
      <c r="AH1308" s="21"/>
      <c r="AI1308" s="21"/>
    </row>
    <row r="1309" spans="1:35">
      <c r="A1309" s="21"/>
      <c r="B1309" s="206"/>
      <c r="C1309" s="21"/>
      <c r="D1309" s="21"/>
      <c r="E1309" s="21"/>
      <c r="F1309" s="21"/>
      <c r="G1309" s="21"/>
      <c r="H1309" s="21"/>
      <c r="I1309" s="21"/>
      <c r="J1309" s="21"/>
      <c r="K1309" s="21"/>
      <c r="L1309" s="21"/>
      <c r="M1309" s="21"/>
      <c r="N1309" s="21"/>
      <c r="P1309" s="21"/>
      <c r="Q1309" s="21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21"/>
      <c r="AF1309" s="21"/>
      <c r="AG1309" s="21"/>
      <c r="AH1309" s="21"/>
      <c r="AI1309" s="21"/>
    </row>
    <row r="1310" spans="1:35">
      <c r="A1310" s="21"/>
      <c r="B1310" s="206"/>
      <c r="C1310" s="21"/>
      <c r="D1310" s="21"/>
      <c r="E1310" s="21"/>
      <c r="F1310" s="21"/>
      <c r="G1310" s="21"/>
      <c r="H1310" s="21"/>
      <c r="I1310" s="21"/>
      <c r="J1310" s="21"/>
      <c r="K1310" s="21"/>
      <c r="L1310" s="21"/>
      <c r="M1310" s="21"/>
      <c r="N1310" s="21"/>
      <c r="P1310" s="21"/>
      <c r="Q1310" s="21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21"/>
      <c r="AF1310" s="21"/>
      <c r="AG1310" s="21"/>
      <c r="AH1310" s="21"/>
      <c r="AI1310" s="21"/>
    </row>
    <row r="1311" spans="1:35">
      <c r="A1311" s="21"/>
      <c r="B1311" s="206"/>
      <c r="C1311" s="21"/>
      <c r="D1311" s="21"/>
      <c r="E1311" s="21"/>
      <c r="F1311" s="21"/>
      <c r="G1311" s="21"/>
      <c r="H1311" s="21"/>
      <c r="I1311" s="21"/>
      <c r="J1311" s="21"/>
      <c r="K1311" s="21"/>
      <c r="L1311" s="21"/>
      <c r="M1311" s="21"/>
      <c r="N1311" s="21"/>
      <c r="P1311" s="21"/>
      <c r="Q1311" s="21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21"/>
      <c r="AF1311" s="21"/>
      <c r="AG1311" s="21"/>
      <c r="AH1311" s="21"/>
      <c r="AI1311" s="21"/>
    </row>
    <row r="1312" spans="1:35">
      <c r="A1312" s="21"/>
      <c r="B1312" s="206"/>
      <c r="C1312" s="21"/>
      <c r="D1312" s="21"/>
      <c r="E1312" s="21"/>
      <c r="F1312" s="21"/>
      <c r="G1312" s="21"/>
      <c r="H1312" s="21"/>
      <c r="I1312" s="21"/>
      <c r="J1312" s="21"/>
      <c r="K1312" s="21"/>
      <c r="L1312" s="21"/>
      <c r="M1312" s="21"/>
      <c r="N1312" s="21"/>
      <c r="P1312" s="21"/>
      <c r="Q1312" s="21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21"/>
      <c r="AF1312" s="21"/>
      <c r="AG1312" s="21"/>
      <c r="AH1312" s="21"/>
      <c r="AI1312" s="21"/>
    </row>
    <row r="1313" spans="1:35">
      <c r="A1313" s="21"/>
      <c r="B1313" s="206"/>
      <c r="C1313" s="21"/>
      <c r="D1313" s="21"/>
      <c r="E1313" s="21"/>
      <c r="F1313" s="21"/>
      <c r="G1313" s="21"/>
      <c r="H1313" s="21"/>
      <c r="I1313" s="21"/>
      <c r="J1313" s="21"/>
      <c r="K1313" s="21"/>
      <c r="L1313" s="21"/>
      <c r="M1313" s="21"/>
      <c r="N1313" s="21"/>
      <c r="P1313" s="21"/>
      <c r="Q1313" s="21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21"/>
      <c r="AF1313" s="21"/>
      <c r="AG1313" s="21"/>
      <c r="AH1313" s="21"/>
      <c r="AI1313" s="21"/>
    </row>
    <row r="1314" spans="1:35">
      <c r="A1314" s="21"/>
      <c r="B1314" s="206"/>
      <c r="C1314" s="21"/>
      <c r="D1314" s="21"/>
      <c r="E1314" s="21"/>
      <c r="F1314" s="21"/>
      <c r="G1314" s="21"/>
      <c r="H1314" s="21"/>
      <c r="I1314" s="21"/>
      <c r="J1314" s="21"/>
      <c r="K1314" s="21"/>
      <c r="L1314" s="21"/>
      <c r="M1314" s="21"/>
      <c r="N1314" s="21"/>
      <c r="P1314" s="21"/>
      <c r="Q1314" s="21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21"/>
      <c r="AF1314" s="21"/>
      <c r="AG1314" s="21"/>
      <c r="AH1314" s="21"/>
      <c r="AI1314" s="21"/>
    </row>
    <row r="1315" spans="1:35">
      <c r="A1315" s="21"/>
      <c r="B1315" s="206"/>
      <c r="C1315" s="21"/>
      <c r="D1315" s="21"/>
      <c r="E1315" s="21"/>
      <c r="F1315" s="21"/>
      <c r="G1315" s="21"/>
      <c r="H1315" s="21"/>
      <c r="I1315" s="21"/>
      <c r="J1315" s="21"/>
      <c r="K1315" s="21"/>
      <c r="L1315" s="21"/>
      <c r="M1315" s="21"/>
      <c r="N1315" s="21"/>
      <c r="P1315" s="21"/>
      <c r="Q1315" s="21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21"/>
      <c r="AF1315" s="21"/>
      <c r="AG1315" s="21"/>
      <c r="AH1315" s="21"/>
      <c r="AI1315" s="21"/>
    </row>
    <row r="1316" spans="1:35">
      <c r="A1316" s="21"/>
      <c r="B1316" s="206"/>
      <c r="C1316" s="21"/>
      <c r="D1316" s="21"/>
      <c r="E1316" s="21"/>
      <c r="F1316" s="21"/>
      <c r="G1316" s="21"/>
      <c r="H1316" s="21"/>
      <c r="I1316" s="21"/>
      <c r="J1316" s="21"/>
      <c r="K1316" s="21"/>
      <c r="L1316" s="21"/>
      <c r="M1316" s="21"/>
      <c r="N1316" s="21"/>
      <c r="P1316" s="21"/>
      <c r="Q1316" s="21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21"/>
      <c r="AF1316" s="21"/>
      <c r="AG1316" s="21"/>
      <c r="AH1316" s="21"/>
      <c r="AI1316" s="21"/>
    </row>
    <row r="1317" spans="1:35">
      <c r="A1317" s="21"/>
      <c r="B1317" s="206"/>
      <c r="C1317" s="21"/>
      <c r="D1317" s="21"/>
      <c r="E1317" s="21"/>
      <c r="F1317" s="21"/>
      <c r="G1317" s="21"/>
      <c r="H1317" s="21"/>
      <c r="I1317" s="21"/>
      <c r="J1317" s="21"/>
      <c r="K1317" s="21"/>
      <c r="L1317" s="21"/>
      <c r="M1317" s="21"/>
      <c r="N1317" s="21"/>
      <c r="P1317" s="21"/>
      <c r="Q1317" s="21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21"/>
      <c r="AF1317" s="21"/>
      <c r="AG1317" s="21"/>
      <c r="AH1317" s="21"/>
      <c r="AI1317" s="21"/>
    </row>
    <row r="1318" spans="1:35">
      <c r="A1318" s="21"/>
      <c r="B1318" s="206"/>
      <c r="C1318" s="21"/>
      <c r="D1318" s="21"/>
      <c r="E1318" s="21"/>
      <c r="F1318" s="21"/>
      <c r="G1318" s="21"/>
      <c r="H1318" s="21"/>
      <c r="I1318" s="21"/>
      <c r="J1318" s="21"/>
      <c r="K1318" s="21"/>
      <c r="L1318" s="21"/>
      <c r="M1318" s="21"/>
      <c r="N1318" s="21"/>
      <c r="P1318" s="21"/>
      <c r="Q1318" s="21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21"/>
      <c r="AF1318" s="21"/>
      <c r="AG1318" s="21"/>
      <c r="AH1318" s="21"/>
      <c r="AI1318" s="21"/>
    </row>
    <row r="1319" spans="1:35">
      <c r="A1319" s="21"/>
      <c r="B1319" s="206"/>
      <c r="C1319" s="21"/>
      <c r="D1319" s="21"/>
      <c r="E1319" s="21"/>
      <c r="F1319" s="21"/>
      <c r="G1319" s="21"/>
      <c r="H1319" s="21"/>
      <c r="I1319" s="21"/>
      <c r="J1319" s="21"/>
      <c r="K1319" s="21"/>
      <c r="L1319" s="21"/>
      <c r="M1319" s="21"/>
      <c r="N1319" s="21"/>
      <c r="P1319" s="21"/>
      <c r="Q1319" s="21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21"/>
      <c r="AF1319" s="21"/>
      <c r="AG1319" s="21"/>
      <c r="AH1319" s="21"/>
      <c r="AI1319" s="21"/>
    </row>
    <row r="1320" spans="1:35">
      <c r="A1320" s="21"/>
      <c r="B1320" s="206"/>
      <c r="C1320" s="21"/>
      <c r="D1320" s="21"/>
      <c r="E1320" s="21"/>
      <c r="F1320" s="21"/>
      <c r="G1320" s="21"/>
      <c r="H1320" s="21"/>
      <c r="I1320" s="21"/>
      <c r="J1320" s="21"/>
      <c r="K1320" s="21"/>
      <c r="L1320" s="21"/>
      <c r="M1320" s="21"/>
      <c r="N1320" s="21"/>
      <c r="P1320" s="21"/>
      <c r="Q1320" s="21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21"/>
      <c r="AF1320" s="21"/>
      <c r="AG1320" s="21"/>
      <c r="AH1320" s="21"/>
      <c r="AI1320" s="21"/>
    </row>
    <row r="1321" spans="1:35">
      <c r="A1321" s="21"/>
      <c r="B1321" s="206"/>
      <c r="C1321" s="21"/>
      <c r="D1321" s="21"/>
      <c r="E1321" s="21"/>
      <c r="F1321" s="21"/>
      <c r="G1321" s="21"/>
      <c r="H1321" s="21"/>
      <c r="I1321" s="21"/>
      <c r="J1321" s="21"/>
      <c r="K1321" s="21"/>
      <c r="L1321" s="21"/>
      <c r="M1321" s="21"/>
      <c r="N1321" s="21"/>
      <c r="P1321" s="21"/>
      <c r="Q1321" s="21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21"/>
      <c r="AF1321" s="21"/>
      <c r="AG1321" s="21"/>
      <c r="AH1321" s="21"/>
      <c r="AI1321" s="21"/>
    </row>
    <row r="1322" spans="1:35">
      <c r="A1322" s="21"/>
      <c r="B1322" s="206"/>
      <c r="C1322" s="21"/>
      <c r="D1322" s="21"/>
      <c r="E1322" s="21"/>
      <c r="F1322" s="21"/>
      <c r="G1322" s="21"/>
      <c r="H1322" s="21"/>
      <c r="I1322" s="21"/>
      <c r="J1322" s="21"/>
      <c r="K1322" s="21"/>
      <c r="L1322" s="21"/>
      <c r="M1322" s="21"/>
      <c r="N1322" s="21"/>
      <c r="P1322" s="21"/>
      <c r="Q1322" s="21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21"/>
      <c r="AF1322" s="21"/>
      <c r="AG1322" s="21"/>
      <c r="AH1322" s="21"/>
      <c r="AI1322" s="21"/>
    </row>
    <row r="1323" spans="1:35">
      <c r="A1323" s="21"/>
      <c r="B1323" s="206"/>
      <c r="C1323" s="21"/>
      <c r="D1323" s="21"/>
      <c r="E1323" s="21"/>
      <c r="F1323" s="21"/>
      <c r="G1323" s="21"/>
      <c r="H1323" s="21"/>
      <c r="I1323" s="21"/>
      <c r="J1323" s="21"/>
      <c r="K1323" s="21"/>
      <c r="L1323" s="21"/>
      <c r="M1323" s="21"/>
      <c r="N1323" s="21"/>
      <c r="P1323" s="21"/>
      <c r="Q1323" s="21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21"/>
      <c r="AF1323" s="21"/>
      <c r="AG1323" s="21"/>
      <c r="AH1323" s="21"/>
      <c r="AI1323" s="21"/>
    </row>
    <row r="1324" spans="1:35">
      <c r="A1324" s="21"/>
      <c r="B1324" s="206"/>
      <c r="C1324" s="21"/>
      <c r="D1324" s="21"/>
      <c r="E1324" s="21"/>
      <c r="F1324" s="21"/>
      <c r="G1324" s="21"/>
      <c r="H1324" s="21"/>
      <c r="I1324" s="21"/>
      <c r="J1324" s="21"/>
      <c r="K1324" s="21"/>
      <c r="L1324" s="21"/>
      <c r="M1324" s="21"/>
      <c r="N1324" s="21"/>
      <c r="P1324" s="21"/>
      <c r="Q1324" s="21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21"/>
      <c r="AF1324" s="21"/>
      <c r="AG1324" s="21"/>
      <c r="AH1324" s="21"/>
      <c r="AI1324" s="21"/>
    </row>
    <row r="1325" spans="1:35">
      <c r="A1325" s="21"/>
      <c r="B1325" s="206"/>
      <c r="C1325" s="21"/>
      <c r="D1325" s="21"/>
      <c r="E1325" s="21"/>
      <c r="F1325" s="21"/>
      <c r="G1325" s="21"/>
      <c r="H1325" s="21"/>
      <c r="I1325" s="21"/>
      <c r="J1325" s="21"/>
      <c r="K1325" s="21"/>
      <c r="L1325" s="21"/>
      <c r="M1325" s="21"/>
      <c r="N1325" s="21"/>
      <c r="P1325" s="21"/>
      <c r="Q1325" s="21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21"/>
      <c r="AF1325" s="21"/>
      <c r="AG1325" s="21"/>
      <c r="AH1325" s="21"/>
      <c r="AI1325" s="21"/>
    </row>
    <row r="1326" spans="1:35">
      <c r="A1326" s="21"/>
      <c r="B1326" s="206"/>
      <c r="C1326" s="21"/>
      <c r="D1326" s="21"/>
      <c r="E1326" s="21"/>
      <c r="F1326" s="21"/>
      <c r="G1326" s="21"/>
      <c r="H1326" s="21"/>
      <c r="I1326" s="21"/>
      <c r="J1326" s="21"/>
      <c r="K1326" s="21"/>
      <c r="L1326" s="21"/>
      <c r="M1326" s="21"/>
      <c r="N1326" s="21"/>
      <c r="P1326" s="21"/>
      <c r="Q1326" s="21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21"/>
      <c r="AF1326" s="21"/>
      <c r="AG1326" s="21"/>
      <c r="AH1326" s="21"/>
      <c r="AI1326" s="21"/>
    </row>
    <row r="1327" spans="1:35">
      <c r="A1327" s="21"/>
      <c r="B1327" s="206"/>
      <c r="C1327" s="21"/>
      <c r="D1327" s="21"/>
      <c r="E1327" s="21"/>
      <c r="F1327" s="21"/>
      <c r="G1327" s="21"/>
      <c r="H1327" s="21"/>
      <c r="I1327" s="21"/>
      <c r="J1327" s="21"/>
      <c r="K1327" s="21"/>
      <c r="L1327" s="21"/>
      <c r="M1327" s="21"/>
      <c r="N1327" s="21"/>
      <c r="P1327" s="21"/>
      <c r="Q1327" s="21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21"/>
      <c r="AF1327" s="21"/>
      <c r="AG1327" s="21"/>
      <c r="AH1327" s="21"/>
      <c r="AI1327" s="21"/>
    </row>
    <row r="1328" spans="1:35">
      <c r="A1328" s="21"/>
      <c r="B1328" s="206"/>
      <c r="C1328" s="21"/>
      <c r="D1328" s="21"/>
      <c r="E1328" s="21"/>
      <c r="F1328" s="21"/>
      <c r="G1328" s="21"/>
      <c r="H1328" s="21"/>
      <c r="I1328" s="21"/>
      <c r="J1328" s="21"/>
      <c r="K1328" s="21"/>
      <c r="L1328" s="21"/>
      <c r="M1328" s="21"/>
      <c r="N1328" s="21"/>
      <c r="P1328" s="21"/>
      <c r="Q1328" s="21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21"/>
      <c r="AF1328" s="21"/>
      <c r="AG1328" s="21"/>
      <c r="AH1328" s="21"/>
      <c r="AI1328" s="21"/>
    </row>
    <row r="1329" spans="1:35">
      <c r="A1329" s="21"/>
      <c r="B1329" s="206"/>
      <c r="C1329" s="21"/>
      <c r="D1329" s="21"/>
      <c r="E1329" s="21"/>
      <c r="F1329" s="21"/>
      <c r="G1329" s="21"/>
      <c r="H1329" s="21"/>
      <c r="I1329" s="21"/>
      <c r="J1329" s="21"/>
      <c r="K1329" s="21"/>
      <c r="L1329" s="21"/>
      <c r="M1329" s="21"/>
      <c r="N1329" s="21"/>
      <c r="P1329" s="21"/>
      <c r="Q1329" s="21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21"/>
      <c r="AF1329" s="21"/>
      <c r="AG1329" s="21"/>
      <c r="AH1329" s="21"/>
      <c r="AI1329" s="21"/>
    </row>
    <row r="1330" spans="1:35">
      <c r="A1330" s="21"/>
      <c r="B1330" s="206"/>
      <c r="C1330" s="21"/>
      <c r="D1330" s="21"/>
      <c r="E1330" s="21"/>
      <c r="F1330" s="21"/>
      <c r="G1330" s="21"/>
      <c r="H1330" s="21"/>
      <c r="I1330" s="21"/>
      <c r="J1330" s="21"/>
      <c r="K1330" s="21"/>
      <c r="L1330" s="21"/>
      <c r="M1330" s="21"/>
      <c r="N1330" s="21"/>
      <c r="P1330" s="21"/>
      <c r="Q1330" s="21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21"/>
      <c r="AF1330" s="21"/>
      <c r="AG1330" s="21"/>
      <c r="AH1330" s="21"/>
      <c r="AI1330" s="21"/>
    </row>
    <row r="1331" spans="1:35">
      <c r="A1331" s="21"/>
      <c r="B1331" s="206"/>
      <c r="C1331" s="21"/>
      <c r="D1331" s="21"/>
      <c r="E1331" s="21"/>
      <c r="F1331" s="21"/>
      <c r="G1331" s="21"/>
      <c r="H1331" s="21"/>
      <c r="I1331" s="21"/>
      <c r="J1331" s="21"/>
      <c r="K1331" s="21"/>
      <c r="L1331" s="21"/>
      <c r="M1331" s="21"/>
      <c r="N1331" s="21"/>
      <c r="P1331" s="21"/>
      <c r="Q1331" s="21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21"/>
      <c r="AF1331" s="21"/>
      <c r="AG1331" s="21"/>
      <c r="AH1331" s="21"/>
      <c r="AI1331" s="21"/>
    </row>
    <row r="1332" spans="1:35">
      <c r="A1332" s="21"/>
      <c r="B1332" s="206"/>
      <c r="C1332" s="21"/>
      <c r="D1332" s="21"/>
      <c r="E1332" s="21"/>
      <c r="F1332" s="21"/>
      <c r="G1332" s="21"/>
      <c r="H1332" s="21"/>
      <c r="I1332" s="21"/>
      <c r="J1332" s="21"/>
      <c r="K1332" s="21"/>
      <c r="L1332" s="21"/>
      <c r="M1332" s="21"/>
      <c r="N1332" s="21"/>
      <c r="P1332" s="21"/>
      <c r="Q1332" s="21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21"/>
      <c r="AF1332" s="21"/>
      <c r="AG1332" s="21"/>
      <c r="AH1332" s="21"/>
      <c r="AI1332" s="21"/>
    </row>
    <row r="1333" spans="1:35">
      <c r="A1333" s="21"/>
      <c r="B1333" s="206"/>
      <c r="C1333" s="21"/>
      <c r="D1333" s="21"/>
      <c r="E1333" s="21"/>
      <c r="F1333" s="21"/>
      <c r="G1333" s="21"/>
      <c r="H1333" s="21"/>
      <c r="I1333" s="21"/>
      <c r="J1333" s="21"/>
      <c r="K1333" s="21"/>
      <c r="L1333" s="21"/>
      <c r="M1333" s="21"/>
      <c r="N1333" s="21"/>
      <c r="P1333" s="21"/>
      <c r="Q1333" s="21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21"/>
      <c r="AF1333" s="21"/>
      <c r="AG1333" s="21"/>
      <c r="AH1333" s="21"/>
      <c r="AI1333" s="21"/>
    </row>
    <row r="1334" spans="1:35">
      <c r="A1334" s="21"/>
      <c r="B1334" s="206"/>
      <c r="C1334" s="21"/>
      <c r="D1334" s="21"/>
      <c r="E1334" s="21"/>
      <c r="F1334" s="21"/>
      <c r="G1334" s="21"/>
      <c r="H1334" s="21"/>
      <c r="I1334" s="21"/>
      <c r="J1334" s="21"/>
      <c r="K1334" s="21"/>
      <c r="L1334" s="21"/>
      <c r="M1334" s="21"/>
      <c r="N1334" s="21"/>
      <c r="P1334" s="21"/>
      <c r="Q1334" s="21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21"/>
      <c r="AF1334" s="21"/>
      <c r="AG1334" s="21"/>
      <c r="AH1334" s="21"/>
      <c r="AI1334" s="21"/>
    </row>
    <row r="1335" spans="1:35">
      <c r="A1335" s="21"/>
      <c r="B1335" s="206"/>
      <c r="C1335" s="21"/>
      <c r="D1335" s="21"/>
      <c r="E1335" s="21"/>
      <c r="F1335" s="21"/>
      <c r="G1335" s="21"/>
      <c r="H1335" s="21"/>
      <c r="I1335" s="21"/>
      <c r="J1335" s="21"/>
      <c r="K1335" s="21"/>
      <c r="L1335" s="21"/>
      <c r="M1335" s="21"/>
      <c r="N1335" s="21"/>
      <c r="P1335" s="21"/>
      <c r="Q1335" s="21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21"/>
      <c r="AF1335" s="21"/>
      <c r="AG1335" s="21"/>
      <c r="AH1335" s="21"/>
      <c r="AI1335" s="21"/>
    </row>
    <row r="1336" spans="1:35">
      <c r="A1336" s="21"/>
      <c r="B1336" s="206"/>
      <c r="C1336" s="21"/>
      <c r="D1336" s="21"/>
      <c r="E1336" s="21"/>
      <c r="F1336" s="21"/>
      <c r="G1336" s="21"/>
      <c r="H1336" s="21"/>
      <c r="I1336" s="21"/>
      <c r="J1336" s="21"/>
      <c r="K1336" s="21"/>
      <c r="L1336" s="21"/>
      <c r="M1336" s="21"/>
      <c r="N1336" s="21"/>
      <c r="P1336" s="21"/>
      <c r="Q1336" s="21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21"/>
      <c r="AF1336" s="21"/>
      <c r="AG1336" s="21"/>
      <c r="AH1336" s="21"/>
      <c r="AI1336" s="21"/>
    </row>
    <row r="1337" spans="1:35">
      <c r="A1337" s="21"/>
      <c r="B1337" s="206"/>
      <c r="C1337" s="21"/>
      <c r="D1337" s="21"/>
      <c r="E1337" s="21"/>
      <c r="F1337" s="21"/>
      <c r="G1337" s="21"/>
      <c r="H1337" s="21"/>
      <c r="I1337" s="21"/>
      <c r="J1337" s="21"/>
      <c r="K1337" s="21"/>
      <c r="L1337" s="21"/>
      <c r="M1337" s="21"/>
      <c r="N1337" s="21"/>
      <c r="P1337" s="21"/>
      <c r="Q1337" s="21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21"/>
      <c r="AF1337" s="21"/>
      <c r="AG1337" s="21"/>
      <c r="AH1337" s="21"/>
      <c r="AI1337" s="21"/>
    </row>
    <row r="1338" spans="1:35">
      <c r="A1338" s="21"/>
      <c r="B1338" s="206"/>
      <c r="C1338" s="21"/>
      <c r="D1338" s="21"/>
      <c r="E1338" s="21"/>
      <c r="F1338" s="21"/>
      <c r="G1338" s="21"/>
      <c r="H1338" s="21"/>
      <c r="I1338" s="21"/>
      <c r="J1338" s="21"/>
      <c r="K1338" s="21"/>
      <c r="L1338" s="21"/>
      <c r="M1338" s="21"/>
      <c r="N1338" s="21"/>
      <c r="P1338" s="21"/>
      <c r="Q1338" s="21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21"/>
      <c r="AF1338" s="21"/>
      <c r="AG1338" s="21"/>
      <c r="AH1338" s="21"/>
      <c r="AI1338" s="21"/>
    </row>
    <row r="1339" spans="1:35">
      <c r="A1339" s="21"/>
      <c r="B1339" s="206"/>
      <c r="C1339" s="21"/>
      <c r="D1339" s="21"/>
      <c r="E1339" s="21"/>
      <c r="F1339" s="21"/>
      <c r="G1339" s="21"/>
      <c r="H1339" s="21"/>
      <c r="I1339" s="21"/>
      <c r="J1339" s="21"/>
      <c r="K1339" s="21"/>
      <c r="L1339" s="21"/>
      <c r="M1339" s="21"/>
      <c r="N1339" s="21"/>
      <c r="P1339" s="21"/>
      <c r="Q1339" s="21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21"/>
      <c r="AF1339" s="21"/>
      <c r="AG1339" s="21"/>
      <c r="AH1339" s="21"/>
      <c r="AI1339" s="21"/>
    </row>
    <row r="1340" spans="1:35">
      <c r="A1340" s="21"/>
      <c r="B1340" s="206"/>
      <c r="C1340" s="21"/>
      <c r="D1340" s="21"/>
      <c r="E1340" s="21"/>
      <c r="F1340" s="21"/>
      <c r="G1340" s="21"/>
      <c r="H1340" s="21"/>
      <c r="I1340" s="21"/>
      <c r="J1340" s="21"/>
      <c r="K1340" s="21"/>
      <c r="L1340" s="21"/>
      <c r="M1340" s="21"/>
      <c r="N1340" s="21"/>
      <c r="P1340" s="21"/>
      <c r="Q1340" s="21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21"/>
      <c r="AF1340" s="21"/>
      <c r="AG1340" s="21"/>
      <c r="AH1340" s="21"/>
      <c r="AI1340" s="21"/>
    </row>
    <row r="1341" spans="1:35">
      <c r="A1341" s="21"/>
      <c r="B1341" s="206"/>
      <c r="C1341" s="21"/>
      <c r="D1341" s="21"/>
      <c r="E1341" s="21"/>
      <c r="F1341" s="21"/>
      <c r="G1341" s="21"/>
      <c r="H1341" s="21"/>
      <c r="I1341" s="21"/>
      <c r="J1341" s="21"/>
      <c r="K1341" s="21"/>
      <c r="L1341" s="21"/>
      <c r="M1341" s="21"/>
      <c r="N1341" s="21"/>
      <c r="P1341" s="21"/>
      <c r="Q1341" s="21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21"/>
      <c r="AF1341" s="21"/>
      <c r="AG1341" s="21"/>
      <c r="AH1341" s="21"/>
      <c r="AI1341" s="21"/>
    </row>
    <row r="1342" spans="1:35">
      <c r="A1342" s="21"/>
      <c r="B1342" s="206"/>
      <c r="C1342" s="21"/>
      <c r="D1342" s="21"/>
      <c r="E1342" s="21"/>
      <c r="F1342" s="21"/>
      <c r="G1342" s="21"/>
      <c r="H1342" s="21"/>
      <c r="I1342" s="21"/>
      <c r="J1342" s="21"/>
      <c r="K1342" s="21"/>
      <c r="L1342" s="21"/>
      <c r="M1342" s="21"/>
      <c r="N1342" s="21"/>
      <c r="P1342" s="21"/>
      <c r="Q1342" s="21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21"/>
      <c r="AF1342" s="21"/>
      <c r="AG1342" s="21"/>
      <c r="AH1342" s="21"/>
      <c r="AI1342" s="21"/>
    </row>
    <row r="1343" spans="1:35">
      <c r="A1343" s="21"/>
      <c r="B1343" s="206"/>
      <c r="C1343" s="21"/>
      <c r="D1343" s="21"/>
      <c r="E1343" s="21"/>
      <c r="F1343" s="21"/>
      <c r="G1343" s="21"/>
      <c r="H1343" s="21"/>
      <c r="I1343" s="21"/>
      <c r="J1343" s="21"/>
      <c r="K1343" s="21"/>
      <c r="L1343" s="21"/>
      <c r="M1343" s="21"/>
      <c r="N1343" s="21"/>
      <c r="P1343" s="21"/>
      <c r="Q1343" s="21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21"/>
      <c r="AF1343" s="21"/>
      <c r="AG1343" s="21"/>
      <c r="AH1343" s="21"/>
      <c r="AI1343" s="21"/>
    </row>
    <row r="1344" spans="1:35">
      <c r="A1344" s="21"/>
      <c r="B1344" s="206"/>
      <c r="C1344" s="21"/>
      <c r="D1344" s="21"/>
      <c r="E1344" s="21"/>
      <c r="F1344" s="21"/>
      <c r="G1344" s="21"/>
      <c r="H1344" s="21"/>
      <c r="I1344" s="21"/>
      <c r="J1344" s="21"/>
      <c r="K1344" s="21"/>
      <c r="L1344" s="21"/>
      <c r="M1344" s="21"/>
      <c r="N1344" s="21"/>
      <c r="P1344" s="21"/>
      <c r="Q1344" s="21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21"/>
      <c r="AF1344" s="21"/>
      <c r="AG1344" s="21"/>
      <c r="AH1344" s="21"/>
      <c r="AI1344" s="21"/>
    </row>
    <row r="1345" spans="1:35">
      <c r="A1345" s="21"/>
      <c r="B1345" s="206"/>
      <c r="C1345" s="21"/>
      <c r="D1345" s="21"/>
      <c r="E1345" s="21"/>
      <c r="F1345" s="21"/>
      <c r="G1345" s="21"/>
      <c r="H1345" s="21"/>
      <c r="I1345" s="21"/>
      <c r="J1345" s="21"/>
      <c r="K1345" s="21"/>
      <c r="L1345" s="21"/>
      <c r="M1345" s="21"/>
      <c r="N1345" s="21"/>
      <c r="P1345" s="21"/>
      <c r="Q1345" s="21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21"/>
      <c r="AF1345" s="21"/>
      <c r="AG1345" s="21"/>
      <c r="AH1345" s="21"/>
      <c r="AI1345" s="21"/>
    </row>
    <row r="1346" spans="1:35">
      <c r="A1346" s="21"/>
      <c r="B1346" s="206"/>
      <c r="C1346" s="21"/>
      <c r="D1346" s="21"/>
      <c r="E1346" s="21"/>
      <c r="F1346" s="21"/>
      <c r="G1346" s="21"/>
      <c r="H1346" s="21"/>
      <c r="I1346" s="21"/>
      <c r="J1346" s="21"/>
      <c r="K1346" s="21"/>
      <c r="L1346" s="21"/>
      <c r="M1346" s="21"/>
      <c r="N1346" s="21"/>
      <c r="P1346" s="21"/>
      <c r="Q1346" s="21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21"/>
      <c r="AF1346" s="21"/>
      <c r="AG1346" s="21"/>
      <c r="AH1346" s="21"/>
      <c r="AI1346" s="21"/>
    </row>
    <row r="1347" spans="1:35">
      <c r="A1347" s="21"/>
      <c r="B1347" s="206"/>
      <c r="C1347" s="21"/>
      <c r="D1347" s="21"/>
      <c r="E1347" s="21"/>
      <c r="F1347" s="21"/>
      <c r="G1347" s="21"/>
      <c r="H1347" s="21"/>
      <c r="I1347" s="21"/>
      <c r="J1347" s="21"/>
      <c r="K1347" s="21"/>
      <c r="L1347" s="21"/>
      <c r="M1347" s="21"/>
      <c r="N1347" s="21"/>
      <c r="P1347" s="21"/>
      <c r="Q1347" s="21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21"/>
      <c r="AF1347" s="21"/>
      <c r="AG1347" s="21"/>
      <c r="AH1347" s="21"/>
      <c r="AI1347" s="21"/>
    </row>
    <row r="1348" spans="1:35">
      <c r="A1348" s="21"/>
      <c r="B1348" s="206"/>
      <c r="C1348" s="21"/>
      <c r="D1348" s="21"/>
      <c r="E1348" s="21"/>
      <c r="F1348" s="21"/>
      <c r="G1348" s="21"/>
      <c r="H1348" s="21"/>
      <c r="I1348" s="21"/>
      <c r="J1348" s="21"/>
      <c r="K1348" s="21"/>
      <c r="L1348" s="21"/>
      <c r="M1348" s="21"/>
      <c r="N1348" s="21"/>
      <c r="P1348" s="21"/>
      <c r="Q1348" s="21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21"/>
      <c r="AF1348" s="21"/>
      <c r="AG1348" s="21"/>
      <c r="AH1348" s="21"/>
      <c r="AI1348" s="21"/>
    </row>
    <row r="1349" spans="1:35">
      <c r="A1349" s="21"/>
      <c r="B1349" s="206"/>
      <c r="C1349" s="21"/>
      <c r="D1349" s="21"/>
      <c r="E1349" s="21"/>
      <c r="F1349" s="21"/>
      <c r="G1349" s="21"/>
      <c r="H1349" s="21"/>
      <c r="I1349" s="21"/>
      <c r="J1349" s="21"/>
      <c r="K1349" s="21"/>
      <c r="L1349" s="21"/>
      <c r="M1349" s="21"/>
      <c r="N1349" s="21"/>
      <c r="P1349" s="21"/>
      <c r="Q1349" s="21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21"/>
      <c r="AF1349" s="21"/>
      <c r="AG1349" s="21"/>
      <c r="AH1349" s="21"/>
      <c r="AI1349" s="21"/>
    </row>
    <row r="1350" spans="1:35">
      <c r="A1350" s="21"/>
      <c r="B1350" s="206"/>
      <c r="C1350" s="21"/>
      <c r="D1350" s="21"/>
      <c r="E1350" s="21"/>
      <c r="F1350" s="21"/>
      <c r="G1350" s="21"/>
      <c r="H1350" s="21"/>
      <c r="I1350" s="21"/>
      <c r="J1350" s="21"/>
      <c r="K1350" s="21"/>
      <c r="L1350" s="21"/>
      <c r="M1350" s="21"/>
      <c r="N1350" s="21"/>
      <c r="P1350" s="21"/>
      <c r="Q1350" s="21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21"/>
      <c r="AF1350" s="21"/>
      <c r="AG1350" s="21"/>
      <c r="AH1350" s="21"/>
      <c r="AI1350" s="21"/>
    </row>
    <row r="1351" spans="1:35">
      <c r="A1351" s="21"/>
      <c r="B1351" s="206"/>
      <c r="C1351" s="21"/>
      <c r="D1351" s="21"/>
      <c r="E1351" s="21"/>
      <c r="F1351" s="21"/>
      <c r="G1351" s="21"/>
      <c r="H1351" s="21"/>
      <c r="I1351" s="21"/>
      <c r="J1351" s="21"/>
      <c r="K1351" s="21"/>
      <c r="L1351" s="21"/>
      <c r="M1351" s="21"/>
      <c r="N1351" s="21"/>
      <c r="P1351" s="21"/>
      <c r="Q1351" s="21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21"/>
      <c r="AF1351" s="21"/>
      <c r="AG1351" s="21"/>
      <c r="AH1351" s="21"/>
      <c r="AI1351" s="21"/>
    </row>
    <row r="1352" spans="1:35">
      <c r="A1352" s="21"/>
      <c r="B1352" s="206"/>
      <c r="C1352" s="21"/>
      <c r="D1352" s="21"/>
      <c r="E1352" s="21"/>
      <c r="F1352" s="21"/>
      <c r="G1352" s="21"/>
      <c r="H1352" s="21"/>
      <c r="I1352" s="21"/>
      <c r="J1352" s="21"/>
      <c r="K1352" s="21"/>
      <c r="L1352" s="21"/>
      <c r="M1352" s="21"/>
      <c r="N1352" s="21"/>
      <c r="P1352" s="21"/>
      <c r="Q1352" s="21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21"/>
      <c r="AF1352" s="21"/>
      <c r="AG1352" s="21"/>
      <c r="AH1352" s="21"/>
      <c r="AI1352" s="21"/>
    </row>
    <row r="1353" spans="1:35">
      <c r="A1353" s="21"/>
      <c r="B1353" s="206"/>
      <c r="C1353" s="21"/>
      <c r="D1353" s="21"/>
      <c r="E1353" s="21"/>
      <c r="F1353" s="21"/>
      <c r="G1353" s="21"/>
      <c r="H1353" s="21"/>
      <c r="I1353" s="21"/>
      <c r="J1353" s="21"/>
      <c r="K1353" s="21"/>
      <c r="L1353" s="21"/>
      <c r="M1353" s="21"/>
      <c r="N1353" s="21"/>
      <c r="P1353" s="21"/>
      <c r="Q1353" s="21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21"/>
      <c r="AF1353" s="21"/>
      <c r="AG1353" s="21"/>
      <c r="AH1353" s="21"/>
      <c r="AI1353" s="21"/>
    </row>
    <row r="1354" spans="1:35">
      <c r="A1354" s="21"/>
      <c r="B1354" s="206"/>
      <c r="C1354" s="21"/>
      <c r="D1354" s="21"/>
      <c r="E1354" s="21"/>
      <c r="F1354" s="21"/>
      <c r="G1354" s="21"/>
      <c r="H1354" s="21"/>
      <c r="I1354" s="21"/>
      <c r="J1354" s="21"/>
      <c r="K1354" s="21"/>
      <c r="L1354" s="21"/>
      <c r="M1354" s="21"/>
      <c r="N1354" s="21"/>
      <c r="P1354" s="21"/>
      <c r="Q1354" s="21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21"/>
      <c r="AF1354" s="21"/>
      <c r="AG1354" s="21"/>
      <c r="AH1354" s="21"/>
      <c r="AI1354" s="21"/>
    </row>
    <row r="1355" spans="1:35">
      <c r="A1355" s="21"/>
      <c r="B1355" s="206"/>
      <c r="C1355" s="21"/>
      <c r="D1355" s="21"/>
      <c r="E1355" s="21"/>
      <c r="F1355" s="21"/>
      <c r="G1355" s="21"/>
      <c r="H1355" s="21"/>
      <c r="I1355" s="21"/>
      <c r="J1355" s="21"/>
      <c r="K1355" s="21"/>
      <c r="L1355" s="21"/>
      <c r="M1355" s="21"/>
      <c r="N1355" s="21"/>
      <c r="P1355" s="21"/>
      <c r="Q1355" s="21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21"/>
      <c r="AF1355" s="21"/>
      <c r="AG1355" s="21"/>
      <c r="AH1355" s="21"/>
      <c r="AI1355" s="21"/>
    </row>
    <row r="1356" spans="1:35">
      <c r="A1356" s="21"/>
      <c r="B1356" s="206"/>
      <c r="C1356" s="21"/>
      <c r="D1356" s="21"/>
      <c r="E1356" s="21"/>
      <c r="F1356" s="21"/>
      <c r="G1356" s="21"/>
      <c r="H1356" s="21"/>
      <c r="I1356" s="21"/>
      <c r="J1356" s="21"/>
      <c r="K1356" s="21"/>
      <c r="L1356" s="21"/>
      <c r="M1356" s="21"/>
      <c r="N1356" s="21"/>
      <c r="P1356" s="21"/>
      <c r="Q1356" s="21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21"/>
      <c r="AF1356" s="21"/>
      <c r="AG1356" s="21"/>
      <c r="AH1356" s="21"/>
      <c r="AI1356" s="21"/>
    </row>
    <row r="1357" spans="1:35">
      <c r="A1357" s="21"/>
      <c r="B1357" s="206"/>
      <c r="C1357" s="21"/>
      <c r="D1357" s="21"/>
      <c r="E1357" s="21"/>
      <c r="F1357" s="21"/>
      <c r="G1357" s="21"/>
      <c r="H1357" s="21"/>
      <c r="I1357" s="21"/>
      <c r="J1357" s="21"/>
      <c r="K1357" s="21"/>
      <c r="L1357" s="21"/>
      <c r="M1357" s="21"/>
      <c r="N1357" s="21"/>
      <c r="P1357" s="21"/>
      <c r="Q1357" s="21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21"/>
      <c r="AF1357" s="21"/>
      <c r="AG1357" s="21"/>
      <c r="AH1357" s="21"/>
      <c r="AI1357" s="21"/>
    </row>
    <row r="1358" spans="1:35">
      <c r="A1358" s="21"/>
      <c r="B1358" s="206"/>
      <c r="C1358" s="21"/>
      <c r="D1358" s="21"/>
      <c r="E1358" s="21"/>
      <c r="F1358" s="21"/>
      <c r="G1358" s="21"/>
      <c r="H1358" s="21"/>
      <c r="I1358" s="21"/>
      <c r="J1358" s="21"/>
      <c r="K1358" s="21"/>
      <c r="L1358" s="21"/>
      <c r="M1358" s="21"/>
      <c r="N1358" s="21"/>
      <c r="P1358" s="21"/>
      <c r="Q1358" s="21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21"/>
      <c r="AF1358" s="21"/>
      <c r="AG1358" s="21"/>
      <c r="AH1358" s="21"/>
      <c r="AI1358" s="21"/>
    </row>
    <row r="1359" spans="1:35">
      <c r="A1359" s="21"/>
      <c r="B1359" s="206"/>
      <c r="C1359" s="21"/>
      <c r="D1359" s="21"/>
      <c r="E1359" s="21"/>
      <c r="F1359" s="21"/>
      <c r="G1359" s="21"/>
      <c r="H1359" s="21"/>
      <c r="I1359" s="21"/>
      <c r="J1359" s="21"/>
      <c r="K1359" s="21"/>
      <c r="L1359" s="21"/>
      <c r="M1359" s="21"/>
      <c r="N1359" s="21"/>
      <c r="P1359" s="21"/>
      <c r="Q1359" s="21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21"/>
      <c r="AF1359" s="21"/>
      <c r="AG1359" s="21"/>
      <c r="AH1359" s="21"/>
      <c r="AI1359" s="21"/>
    </row>
    <row r="1360" spans="1:35">
      <c r="A1360" s="21"/>
      <c r="B1360" s="206"/>
      <c r="C1360" s="21"/>
      <c r="D1360" s="21"/>
      <c r="E1360" s="21"/>
      <c r="F1360" s="21"/>
      <c r="G1360" s="21"/>
      <c r="H1360" s="21"/>
      <c r="I1360" s="21"/>
      <c r="J1360" s="21"/>
      <c r="K1360" s="21"/>
      <c r="L1360" s="21"/>
      <c r="M1360" s="21"/>
      <c r="N1360" s="21"/>
      <c r="P1360" s="21"/>
      <c r="Q1360" s="21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21"/>
      <c r="AF1360" s="21"/>
      <c r="AG1360" s="21"/>
      <c r="AH1360" s="21"/>
      <c r="AI1360" s="21"/>
    </row>
    <row r="1361" spans="1:35">
      <c r="A1361" s="21"/>
      <c r="B1361" s="206"/>
      <c r="C1361" s="21"/>
      <c r="D1361" s="21"/>
      <c r="E1361" s="21"/>
      <c r="F1361" s="21"/>
      <c r="G1361" s="21"/>
      <c r="H1361" s="21"/>
      <c r="I1361" s="21"/>
      <c r="J1361" s="21"/>
      <c r="K1361" s="21"/>
      <c r="L1361" s="21"/>
      <c r="M1361" s="21"/>
      <c r="N1361" s="21"/>
      <c r="P1361" s="21"/>
      <c r="Q1361" s="21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21"/>
      <c r="AF1361" s="21"/>
      <c r="AG1361" s="21"/>
      <c r="AH1361" s="21"/>
      <c r="AI1361" s="21"/>
    </row>
    <row r="1362" spans="1:35">
      <c r="A1362" s="21"/>
      <c r="B1362" s="206"/>
      <c r="C1362" s="21"/>
      <c r="D1362" s="21"/>
      <c r="E1362" s="21"/>
      <c r="F1362" s="21"/>
      <c r="G1362" s="21"/>
      <c r="H1362" s="21"/>
      <c r="I1362" s="21"/>
      <c r="J1362" s="21"/>
      <c r="K1362" s="21"/>
      <c r="L1362" s="21"/>
      <c r="M1362" s="21"/>
      <c r="N1362" s="21"/>
      <c r="P1362" s="21"/>
      <c r="Q1362" s="21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21"/>
      <c r="AF1362" s="21"/>
      <c r="AG1362" s="21"/>
      <c r="AH1362" s="21"/>
      <c r="AI1362" s="21"/>
    </row>
    <row r="1363" spans="1:35">
      <c r="A1363" s="21"/>
      <c r="B1363" s="206"/>
      <c r="C1363" s="21"/>
      <c r="D1363" s="21"/>
      <c r="E1363" s="21"/>
      <c r="F1363" s="21"/>
      <c r="G1363" s="21"/>
      <c r="H1363" s="21"/>
      <c r="I1363" s="21"/>
      <c r="J1363" s="21"/>
      <c r="K1363" s="21"/>
      <c r="L1363" s="21"/>
      <c r="M1363" s="21"/>
      <c r="N1363" s="21"/>
      <c r="P1363" s="21"/>
      <c r="Q1363" s="21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21"/>
      <c r="AF1363" s="21"/>
      <c r="AG1363" s="21"/>
      <c r="AH1363" s="21"/>
      <c r="AI1363" s="21"/>
    </row>
    <row r="1364" spans="1:35">
      <c r="A1364" s="21"/>
      <c r="B1364" s="206"/>
      <c r="C1364" s="21"/>
      <c r="D1364" s="21"/>
      <c r="E1364" s="21"/>
      <c r="F1364" s="21"/>
      <c r="G1364" s="21"/>
      <c r="H1364" s="21"/>
      <c r="I1364" s="21"/>
      <c r="J1364" s="21"/>
      <c r="K1364" s="21"/>
      <c r="L1364" s="21"/>
      <c r="M1364" s="21"/>
      <c r="N1364" s="21"/>
      <c r="P1364" s="21"/>
      <c r="Q1364" s="21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21"/>
      <c r="AF1364" s="21"/>
      <c r="AG1364" s="21"/>
      <c r="AH1364" s="21"/>
      <c r="AI1364" s="21"/>
    </row>
    <row r="1365" spans="1:35">
      <c r="A1365" s="21"/>
      <c r="B1365" s="206"/>
      <c r="C1365" s="21"/>
      <c r="D1365" s="21"/>
      <c r="E1365" s="21"/>
      <c r="F1365" s="21"/>
      <c r="G1365" s="21"/>
      <c r="H1365" s="21"/>
      <c r="I1365" s="21"/>
      <c r="J1365" s="21"/>
      <c r="K1365" s="21"/>
      <c r="L1365" s="21"/>
      <c r="M1365" s="21"/>
      <c r="N1365" s="21"/>
      <c r="P1365" s="21"/>
      <c r="Q1365" s="21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21"/>
      <c r="AF1365" s="21"/>
      <c r="AG1365" s="21"/>
      <c r="AH1365" s="21"/>
      <c r="AI1365" s="21"/>
    </row>
    <row r="1366" spans="1:35">
      <c r="A1366" s="21"/>
      <c r="B1366" s="206"/>
      <c r="C1366" s="21"/>
      <c r="D1366" s="21"/>
      <c r="E1366" s="21"/>
      <c r="F1366" s="21"/>
      <c r="G1366" s="21"/>
      <c r="H1366" s="21"/>
      <c r="I1366" s="21"/>
      <c r="J1366" s="21"/>
      <c r="K1366" s="21"/>
      <c r="L1366" s="21"/>
      <c r="M1366" s="21"/>
      <c r="N1366" s="21"/>
      <c r="P1366" s="21"/>
      <c r="Q1366" s="21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21"/>
      <c r="AF1366" s="21"/>
      <c r="AG1366" s="21"/>
      <c r="AH1366" s="21"/>
      <c r="AI1366" s="21"/>
    </row>
    <row r="1367" spans="1:35">
      <c r="A1367" s="21"/>
      <c r="B1367" s="206"/>
      <c r="C1367" s="21"/>
      <c r="D1367" s="21"/>
      <c r="E1367" s="21"/>
      <c r="F1367" s="21"/>
      <c r="G1367" s="21"/>
      <c r="H1367" s="21"/>
      <c r="I1367" s="21"/>
      <c r="J1367" s="21"/>
      <c r="K1367" s="21"/>
      <c r="L1367" s="21"/>
      <c r="M1367" s="21"/>
      <c r="N1367" s="21"/>
      <c r="P1367" s="21"/>
      <c r="Q1367" s="21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21"/>
      <c r="AF1367" s="21"/>
      <c r="AG1367" s="21"/>
      <c r="AH1367" s="21"/>
      <c r="AI1367" s="21"/>
    </row>
    <row r="1368" spans="1:35">
      <c r="A1368" s="21"/>
      <c r="B1368" s="206"/>
      <c r="C1368" s="21"/>
      <c r="D1368" s="21"/>
      <c r="E1368" s="21"/>
      <c r="F1368" s="21"/>
      <c r="G1368" s="21"/>
      <c r="H1368" s="21"/>
      <c r="I1368" s="21"/>
      <c r="J1368" s="21"/>
      <c r="K1368" s="21"/>
      <c r="L1368" s="21"/>
      <c r="M1368" s="21"/>
      <c r="N1368" s="21"/>
      <c r="P1368" s="21"/>
      <c r="Q1368" s="21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21"/>
      <c r="AF1368" s="21"/>
      <c r="AG1368" s="21"/>
      <c r="AH1368" s="21"/>
      <c r="AI1368" s="21"/>
    </row>
    <row r="1369" spans="1:35">
      <c r="A1369" s="21"/>
      <c r="B1369" s="206"/>
      <c r="C1369" s="21"/>
      <c r="D1369" s="21"/>
      <c r="E1369" s="21"/>
      <c r="F1369" s="21"/>
      <c r="G1369" s="21"/>
      <c r="H1369" s="21"/>
      <c r="I1369" s="21"/>
      <c r="J1369" s="21"/>
      <c r="K1369" s="21"/>
      <c r="L1369" s="21"/>
      <c r="M1369" s="21"/>
      <c r="N1369" s="21"/>
      <c r="P1369" s="21"/>
      <c r="Q1369" s="21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21"/>
      <c r="AF1369" s="21"/>
      <c r="AG1369" s="21"/>
      <c r="AH1369" s="21"/>
      <c r="AI1369" s="21"/>
    </row>
    <row r="1370" spans="1:35">
      <c r="A1370" s="21"/>
      <c r="B1370" s="206"/>
      <c r="C1370" s="21"/>
      <c r="D1370" s="21"/>
      <c r="E1370" s="21"/>
      <c r="F1370" s="21"/>
      <c r="G1370" s="21"/>
      <c r="H1370" s="21"/>
      <c r="I1370" s="21"/>
      <c r="J1370" s="21"/>
      <c r="K1370" s="21"/>
      <c r="L1370" s="21"/>
      <c r="M1370" s="21"/>
      <c r="N1370" s="21"/>
      <c r="P1370" s="21"/>
      <c r="Q1370" s="21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21"/>
      <c r="AF1370" s="21"/>
      <c r="AG1370" s="21"/>
      <c r="AH1370" s="21"/>
      <c r="AI1370" s="21"/>
    </row>
    <row r="1371" spans="1:35">
      <c r="A1371" s="21"/>
      <c r="B1371" s="206"/>
      <c r="C1371" s="21"/>
      <c r="D1371" s="21"/>
      <c r="E1371" s="21"/>
      <c r="F1371" s="21"/>
      <c r="G1371" s="21"/>
      <c r="H1371" s="21"/>
      <c r="I1371" s="21"/>
      <c r="J1371" s="21"/>
      <c r="K1371" s="21"/>
      <c r="L1371" s="21"/>
      <c r="M1371" s="21"/>
      <c r="N1371" s="21"/>
      <c r="P1371" s="21"/>
      <c r="Q1371" s="21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21"/>
      <c r="AF1371" s="21"/>
      <c r="AG1371" s="21"/>
      <c r="AH1371" s="21"/>
      <c r="AI1371" s="21"/>
    </row>
    <row r="1372" spans="1:35">
      <c r="A1372" s="21"/>
      <c r="B1372" s="206"/>
      <c r="C1372" s="21"/>
      <c r="D1372" s="21"/>
      <c r="E1372" s="21"/>
      <c r="F1372" s="21"/>
      <c r="G1372" s="21"/>
      <c r="H1372" s="21"/>
      <c r="I1372" s="21"/>
      <c r="J1372" s="21"/>
      <c r="K1372" s="21"/>
      <c r="L1372" s="21"/>
      <c r="M1372" s="21"/>
      <c r="N1372" s="21"/>
      <c r="P1372" s="21"/>
      <c r="Q1372" s="21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21"/>
      <c r="AF1372" s="21"/>
      <c r="AG1372" s="21"/>
      <c r="AH1372" s="21"/>
      <c r="AI1372" s="21"/>
    </row>
    <row r="1373" spans="1:35">
      <c r="A1373" s="21"/>
      <c r="B1373" s="206"/>
      <c r="C1373" s="21"/>
      <c r="D1373" s="21"/>
      <c r="E1373" s="21"/>
      <c r="F1373" s="21"/>
      <c r="G1373" s="21"/>
      <c r="H1373" s="21"/>
      <c r="I1373" s="21"/>
      <c r="J1373" s="21"/>
      <c r="K1373" s="21"/>
      <c r="L1373" s="21"/>
      <c r="M1373" s="21"/>
      <c r="N1373" s="21"/>
      <c r="P1373" s="21"/>
      <c r="Q1373" s="21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21"/>
      <c r="AF1373" s="21"/>
      <c r="AG1373" s="21"/>
      <c r="AH1373" s="21"/>
      <c r="AI1373" s="21"/>
    </row>
    <row r="1374" spans="1:35">
      <c r="A1374" s="21"/>
      <c r="B1374" s="206"/>
      <c r="C1374" s="21"/>
      <c r="D1374" s="21"/>
      <c r="E1374" s="21"/>
      <c r="F1374" s="21"/>
      <c r="G1374" s="21"/>
      <c r="H1374" s="21"/>
      <c r="I1374" s="21"/>
      <c r="J1374" s="21"/>
      <c r="K1374" s="21"/>
      <c r="L1374" s="21"/>
      <c r="M1374" s="21"/>
      <c r="N1374" s="21"/>
      <c r="P1374" s="21"/>
      <c r="Q1374" s="21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21"/>
      <c r="AF1374" s="21"/>
      <c r="AG1374" s="21"/>
      <c r="AH1374" s="21"/>
      <c r="AI1374" s="21"/>
    </row>
    <row r="1375" spans="1:35">
      <c r="A1375" s="21"/>
      <c r="B1375" s="206"/>
      <c r="C1375" s="21"/>
      <c r="D1375" s="21"/>
      <c r="E1375" s="21"/>
      <c r="F1375" s="21"/>
      <c r="G1375" s="21"/>
      <c r="H1375" s="21"/>
      <c r="I1375" s="21"/>
      <c r="J1375" s="21"/>
      <c r="K1375" s="21"/>
      <c r="L1375" s="21"/>
      <c r="M1375" s="21"/>
      <c r="N1375" s="21"/>
      <c r="P1375" s="21"/>
      <c r="Q1375" s="21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21"/>
      <c r="AF1375" s="21"/>
      <c r="AG1375" s="21"/>
      <c r="AH1375" s="21"/>
      <c r="AI1375" s="21"/>
    </row>
    <row r="1376" spans="1:35">
      <c r="A1376" s="21"/>
      <c r="B1376" s="206"/>
      <c r="C1376" s="21"/>
      <c r="D1376" s="21"/>
      <c r="E1376" s="21"/>
      <c r="F1376" s="21"/>
      <c r="G1376" s="21"/>
      <c r="H1376" s="21"/>
      <c r="I1376" s="21"/>
      <c r="J1376" s="21"/>
      <c r="K1376" s="21"/>
      <c r="L1376" s="21"/>
      <c r="M1376" s="21"/>
      <c r="N1376" s="21"/>
      <c r="P1376" s="21"/>
      <c r="Q1376" s="21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21"/>
      <c r="AF1376" s="21"/>
      <c r="AG1376" s="21"/>
      <c r="AH1376" s="21"/>
      <c r="AI1376" s="21"/>
    </row>
    <row r="1377" spans="1:35">
      <c r="A1377" s="21"/>
      <c r="B1377" s="206"/>
      <c r="C1377" s="21"/>
      <c r="D1377" s="21"/>
      <c r="E1377" s="21"/>
      <c r="F1377" s="21"/>
      <c r="G1377" s="21"/>
      <c r="H1377" s="21"/>
      <c r="I1377" s="21"/>
      <c r="J1377" s="21"/>
      <c r="K1377" s="21"/>
      <c r="L1377" s="21"/>
      <c r="M1377" s="21"/>
      <c r="N1377" s="21"/>
      <c r="P1377" s="21"/>
      <c r="Q1377" s="21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21"/>
      <c r="AF1377" s="21"/>
      <c r="AG1377" s="21"/>
      <c r="AH1377" s="21"/>
      <c r="AI1377" s="21"/>
    </row>
    <row r="1378" spans="1:35">
      <c r="A1378" s="21"/>
      <c r="B1378" s="206"/>
      <c r="C1378" s="21"/>
      <c r="D1378" s="21"/>
      <c r="E1378" s="21"/>
      <c r="F1378" s="21"/>
      <c r="G1378" s="21"/>
      <c r="H1378" s="21"/>
      <c r="I1378" s="21"/>
      <c r="J1378" s="21"/>
      <c r="K1378" s="21"/>
      <c r="L1378" s="21"/>
      <c r="M1378" s="21"/>
      <c r="N1378" s="21"/>
      <c r="P1378" s="21"/>
      <c r="Q1378" s="21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21"/>
      <c r="AF1378" s="21"/>
      <c r="AG1378" s="21"/>
      <c r="AH1378" s="21"/>
      <c r="AI1378" s="21"/>
    </row>
    <row r="1379" spans="1:35">
      <c r="A1379" s="21"/>
      <c r="B1379" s="206"/>
      <c r="C1379" s="21"/>
      <c r="D1379" s="21"/>
      <c r="E1379" s="21"/>
      <c r="F1379" s="21"/>
      <c r="G1379" s="21"/>
      <c r="H1379" s="21"/>
      <c r="I1379" s="21"/>
      <c r="J1379" s="21"/>
      <c r="K1379" s="21"/>
      <c r="L1379" s="21"/>
      <c r="M1379" s="21"/>
      <c r="N1379" s="21"/>
      <c r="P1379" s="21"/>
      <c r="Q1379" s="21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21"/>
      <c r="AF1379" s="21"/>
      <c r="AG1379" s="21"/>
      <c r="AH1379" s="21"/>
      <c r="AI1379" s="21"/>
    </row>
    <row r="1380" spans="1:35">
      <c r="A1380" s="21"/>
      <c r="B1380" s="206"/>
      <c r="C1380" s="21"/>
      <c r="D1380" s="21"/>
      <c r="E1380" s="21"/>
      <c r="F1380" s="21"/>
      <c r="G1380" s="21"/>
      <c r="H1380" s="21"/>
      <c r="I1380" s="21"/>
      <c r="J1380" s="21"/>
      <c r="K1380" s="21"/>
      <c r="L1380" s="21"/>
      <c r="M1380" s="21"/>
      <c r="N1380" s="21"/>
      <c r="P1380" s="21"/>
      <c r="Q1380" s="21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21"/>
      <c r="AF1380" s="21"/>
      <c r="AG1380" s="21"/>
      <c r="AH1380" s="21"/>
      <c r="AI1380" s="21"/>
    </row>
  </sheetData>
  <autoFilter ref="A10:AJ141" xr:uid="{00000000-0009-0000-0000-000001000000}">
    <filterColumn colId="6" showButton="0"/>
  </autoFilter>
  <mergeCells count="27">
    <mergeCell ref="A1:B1"/>
    <mergeCell ref="AD1:AI1"/>
    <mergeCell ref="A2:C2"/>
    <mergeCell ref="D2:J2"/>
    <mergeCell ref="B3:C3"/>
    <mergeCell ref="D3:J3"/>
    <mergeCell ref="AF3:AI3"/>
    <mergeCell ref="G10:H10"/>
    <mergeCell ref="B5:E5"/>
    <mergeCell ref="A7:M7"/>
    <mergeCell ref="Q7:AE7"/>
    <mergeCell ref="F8:F9"/>
    <mergeCell ref="G8:G9"/>
    <mergeCell ref="H8:H9"/>
    <mergeCell ref="I8:P8"/>
    <mergeCell ref="Q8:AI8"/>
    <mergeCell ref="AF7:AI7"/>
    <mergeCell ref="A8:A9"/>
    <mergeCell ref="B8:B9"/>
    <mergeCell ref="C8:C9"/>
    <mergeCell ref="D8:D9"/>
    <mergeCell ref="E8:E9"/>
    <mergeCell ref="J140:M140"/>
    <mergeCell ref="AB140:AD140"/>
    <mergeCell ref="U144:AH144"/>
    <mergeCell ref="J145:M145"/>
    <mergeCell ref="AB145:AD145"/>
  </mergeCells>
  <pageMargins left="0.23622047244094491" right="0.23622047244094491" top="0.59055118110236227" bottom="0.59055118110236227" header="0.31496062992125984" footer="0.31496062992125984"/>
  <pageSetup paperSize="9" scale="57" fitToHeight="0" orientation="landscape" r:id="rId1"/>
  <headerFooter>
    <oddHeader>&amp;A&amp;RСтраница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5">
    <tabColor rgb="FF92D050"/>
    <pageSetUpPr fitToPage="1"/>
  </sheetPr>
  <dimension ref="A1:K66"/>
  <sheetViews>
    <sheetView zoomScaleNormal="100" workbookViewId="0">
      <selection activeCell="C42" sqref="C42"/>
    </sheetView>
  </sheetViews>
  <sheetFormatPr defaultColWidth="8.7109375" defaultRowHeight="15.75"/>
  <cols>
    <col min="1" max="1" width="8.7109375" style="166" customWidth="1"/>
    <col min="2" max="2" width="15.5703125" style="82" bestFit="1" customWidth="1"/>
    <col min="3" max="3" width="22.5703125" style="82" bestFit="1" customWidth="1"/>
    <col min="4" max="4" width="10.5703125" style="82" customWidth="1"/>
    <col min="5" max="5" width="11.140625" style="82" bestFit="1" customWidth="1"/>
    <col min="6" max="256" width="8.7109375" style="82"/>
    <col min="257" max="257" width="8.7109375" style="82" customWidth="1"/>
    <col min="258" max="258" width="15.5703125" style="82" bestFit="1" customWidth="1"/>
    <col min="259" max="259" width="22.5703125" style="82" bestFit="1" customWidth="1"/>
    <col min="260" max="260" width="10.5703125" style="82" customWidth="1"/>
    <col min="261" max="261" width="11.140625" style="82" bestFit="1" customWidth="1"/>
    <col min="262" max="512" width="8.7109375" style="82"/>
    <col min="513" max="513" width="8.7109375" style="82" customWidth="1"/>
    <col min="514" max="514" width="15.5703125" style="82" bestFit="1" customWidth="1"/>
    <col min="515" max="515" width="22.5703125" style="82" bestFit="1" customWidth="1"/>
    <col min="516" max="516" width="10.5703125" style="82" customWidth="1"/>
    <col min="517" max="517" width="11.140625" style="82" bestFit="1" customWidth="1"/>
    <col min="518" max="768" width="8.7109375" style="82"/>
    <col min="769" max="769" width="8.7109375" style="82" customWidth="1"/>
    <col min="770" max="770" width="15.5703125" style="82" bestFit="1" customWidth="1"/>
    <col min="771" max="771" width="22.5703125" style="82" bestFit="1" customWidth="1"/>
    <col min="772" max="772" width="10.5703125" style="82" customWidth="1"/>
    <col min="773" max="773" width="11.140625" style="82" bestFit="1" customWidth="1"/>
    <col min="774" max="1024" width="8.7109375" style="82"/>
    <col min="1025" max="1025" width="8.7109375" style="82" customWidth="1"/>
    <col min="1026" max="1026" width="15.5703125" style="82" bestFit="1" customWidth="1"/>
    <col min="1027" max="1027" width="22.5703125" style="82" bestFit="1" customWidth="1"/>
    <col min="1028" max="1028" width="10.5703125" style="82" customWidth="1"/>
    <col min="1029" max="1029" width="11.140625" style="82" bestFit="1" customWidth="1"/>
    <col min="1030" max="1280" width="8.7109375" style="82"/>
    <col min="1281" max="1281" width="8.7109375" style="82" customWidth="1"/>
    <col min="1282" max="1282" width="15.5703125" style="82" bestFit="1" customWidth="1"/>
    <col min="1283" max="1283" width="22.5703125" style="82" bestFit="1" customWidth="1"/>
    <col min="1284" max="1284" width="10.5703125" style="82" customWidth="1"/>
    <col min="1285" max="1285" width="11.140625" style="82" bestFit="1" customWidth="1"/>
    <col min="1286" max="1536" width="8.7109375" style="82"/>
    <col min="1537" max="1537" width="8.7109375" style="82" customWidth="1"/>
    <col min="1538" max="1538" width="15.5703125" style="82" bestFit="1" customWidth="1"/>
    <col min="1539" max="1539" width="22.5703125" style="82" bestFit="1" customWidth="1"/>
    <col min="1540" max="1540" width="10.5703125" style="82" customWidth="1"/>
    <col min="1541" max="1541" width="11.140625" style="82" bestFit="1" customWidth="1"/>
    <col min="1542" max="1792" width="8.7109375" style="82"/>
    <col min="1793" max="1793" width="8.7109375" style="82" customWidth="1"/>
    <col min="1794" max="1794" width="15.5703125" style="82" bestFit="1" customWidth="1"/>
    <col min="1795" max="1795" width="22.5703125" style="82" bestFit="1" customWidth="1"/>
    <col min="1796" max="1796" width="10.5703125" style="82" customWidth="1"/>
    <col min="1797" max="1797" width="11.140625" style="82" bestFit="1" customWidth="1"/>
    <col min="1798" max="2048" width="8.7109375" style="82"/>
    <col min="2049" max="2049" width="8.7109375" style="82" customWidth="1"/>
    <col min="2050" max="2050" width="15.5703125" style="82" bestFit="1" customWidth="1"/>
    <col min="2051" max="2051" width="22.5703125" style="82" bestFit="1" customWidth="1"/>
    <col min="2052" max="2052" width="10.5703125" style="82" customWidth="1"/>
    <col min="2053" max="2053" width="11.140625" style="82" bestFit="1" customWidth="1"/>
    <col min="2054" max="2304" width="8.7109375" style="82"/>
    <col min="2305" max="2305" width="8.7109375" style="82" customWidth="1"/>
    <col min="2306" max="2306" width="15.5703125" style="82" bestFit="1" customWidth="1"/>
    <col min="2307" max="2307" width="22.5703125" style="82" bestFit="1" customWidth="1"/>
    <col min="2308" max="2308" width="10.5703125" style="82" customWidth="1"/>
    <col min="2309" max="2309" width="11.140625" style="82" bestFit="1" customWidth="1"/>
    <col min="2310" max="2560" width="8.7109375" style="82"/>
    <col min="2561" max="2561" width="8.7109375" style="82" customWidth="1"/>
    <col min="2562" max="2562" width="15.5703125" style="82" bestFit="1" customWidth="1"/>
    <col min="2563" max="2563" width="22.5703125" style="82" bestFit="1" customWidth="1"/>
    <col min="2564" max="2564" width="10.5703125" style="82" customWidth="1"/>
    <col min="2565" max="2565" width="11.140625" style="82" bestFit="1" customWidth="1"/>
    <col min="2566" max="2816" width="8.7109375" style="82"/>
    <col min="2817" max="2817" width="8.7109375" style="82" customWidth="1"/>
    <col min="2818" max="2818" width="15.5703125" style="82" bestFit="1" customWidth="1"/>
    <col min="2819" max="2819" width="22.5703125" style="82" bestFit="1" customWidth="1"/>
    <col min="2820" max="2820" width="10.5703125" style="82" customWidth="1"/>
    <col min="2821" max="2821" width="11.140625" style="82" bestFit="1" customWidth="1"/>
    <col min="2822" max="3072" width="8.7109375" style="82"/>
    <col min="3073" max="3073" width="8.7109375" style="82" customWidth="1"/>
    <col min="3074" max="3074" width="15.5703125" style="82" bestFit="1" customWidth="1"/>
    <col min="3075" max="3075" width="22.5703125" style="82" bestFit="1" customWidth="1"/>
    <col min="3076" max="3076" width="10.5703125" style="82" customWidth="1"/>
    <col min="3077" max="3077" width="11.140625" style="82" bestFit="1" customWidth="1"/>
    <col min="3078" max="3328" width="8.7109375" style="82"/>
    <col min="3329" max="3329" width="8.7109375" style="82" customWidth="1"/>
    <col min="3330" max="3330" width="15.5703125" style="82" bestFit="1" customWidth="1"/>
    <col min="3331" max="3331" width="22.5703125" style="82" bestFit="1" customWidth="1"/>
    <col min="3332" max="3332" width="10.5703125" style="82" customWidth="1"/>
    <col min="3333" max="3333" width="11.140625" style="82" bestFit="1" customWidth="1"/>
    <col min="3334" max="3584" width="8.7109375" style="82"/>
    <col min="3585" max="3585" width="8.7109375" style="82" customWidth="1"/>
    <col min="3586" max="3586" width="15.5703125" style="82" bestFit="1" customWidth="1"/>
    <col min="3587" max="3587" width="22.5703125" style="82" bestFit="1" customWidth="1"/>
    <col min="3588" max="3588" width="10.5703125" style="82" customWidth="1"/>
    <col min="3589" max="3589" width="11.140625" style="82" bestFit="1" customWidth="1"/>
    <col min="3590" max="3840" width="8.7109375" style="82"/>
    <col min="3841" max="3841" width="8.7109375" style="82" customWidth="1"/>
    <col min="3842" max="3842" width="15.5703125" style="82" bestFit="1" customWidth="1"/>
    <col min="3843" max="3843" width="22.5703125" style="82" bestFit="1" customWidth="1"/>
    <col min="3844" max="3844" width="10.5703125" style="82" customWidth="1"/>
    <col min="3845" max="3845" width="11.140625" style="82" bestFit="1" customWidth="1"/>
    <col min="3846" max="4096" width="8.7109375" style="82"/>
    <col min="4097" max="4097" width="8.7109375" style="82" customWidth="1"/>
    <col min="4098" max="4098" width="15.5703125" style="82" bestFit="1" customWidth="1"/>
    <col min="4099" max="4099" width="22.5703125" style="82" bestFit="1" customWidth="1"/>
    <col min="4100" max="4100" width="10.5703125" style="82" customWidth="1"/>
    <col min="4101" max="4101" width="11.140625" style="82" bestFit="1" customWidth="1"/>
    <col min="4102" max="4352" width="8.7109375" style="82"/>
    <col min="4353" max="4353" width="8.7109375" style="82" customWidth="1"/>
    <col min="4354" max="4354" width="15.5703125" style="82" bestFit="1" customWidth="1"/>
    <col min="4355" max="4355" width="22.5703125" style="82" bestFit="1" customWidth="1"/>
    <col min="4356" max="4356" width="10.5703125" style="82" customWidth="1"/>
    <col min="4357" max="4357" width="11.140625" style="82" bestFit="1" customWidth="1"/>
    <col min="4358" max="4608" width="8.7109375" style="82"/>
    <col min="4609" max="4609" width="8.7109375" style="82" customWidth="1"/>
    <col min="4610" max="4610" width="15.5703125" style="82" bestFit="1" customWidth="1"/>
    <col min="4611" max="4611" width="22.5703125" style="82" bestFit="1" customWidth="1"/>
    <col min="4612" max="4612" width="10.5703125" style="82" customWidth="1"/>
    <col min="4613" max="4613" width="11.140625" style="82" bestFit="1" customWidth="1"/>
    <col min="4614" max="4864" width="8.7109375" style="82"/>
    <col min="4865" max="4865" width="8.7109375" style="82" customWidth="1"/>
    <col min="4866" max="4866" width="15.5703125" style="82" bestFit="1" customWidth="1"/>
    <col min="4867" max="4867" width="22.5703125" style="82" bestFit="1" customWidth="1"/>
    <col min="4868" max="4868" width="10.5703125" style="82" customWidth="1"/>
    <col min="4869" max="4869" width="11.140625" style="82" bestFit="1" customWidth="1"/>
    <col min="4870" max="5120" width="8.7109375" style="82"/>
    <col min="5121" max="5121" width="8.7109375" style="82" customWidth="1"/>
    <col min="5122" max="5122" width="15.5703125" style="82" bestFit="1" customWidth="1"/>
    <col min="5123" max="5123" width="22.5703125" style="82" bestFit="1" customWidth="1"/>
    <col min="5124" max="5124" width="10.5703125" style="82" customWidth="1"/>
    <col min="5125" max="5125" width="11.140625" style="82" bestFit="1" customWidth="1"/>
    <col min="5126" max="5376" width="8.7109375" style="82"/>
    <col min="5377" max="5377" width="8.7109375" style="82" customWidth="1"/>
    <col min="5378" max="5378" width="15.5703125" style="82" bestFit="1" customWidth="1"/>
    <col min="5379" max="5379" width="22.5703125" style="82" bestFit="1" customWidth="1"/>
    <col min="5380" max="5380" width="10.5703125" style="82" customWidth="1"/>
    <col min="5381" max="5381" width="11.140625" style="82" bestFit="1" customWidth="1"/>
    <col min="5382" max="5632" width="8.7109375" style="82"/>
    <col min="5633" max="5633" width="8.7109375" style="82" customWidth="1"/>
    <col min="5634" max="5634" width="15.5703125" style="82" bestFit="1" customWidth="1"/>
    <col min="5635" max="5635" width="22.5703125" style="82" bestFit="1" customWidth="1"/>
    <col min="5636" max="5636" width="10.5703125" style="82" customWidth="1"/>
    <col min="5637" max="5637" width="11.140625" style="82" bestFit="1" customWidth="1"/>
    <col min="5638" max="5888" width="8.7109375" style="82"/>
    <col min="5889" max="5889" width="8.7109375" style="82" customWidth="1"/>
    <col min="5890" max="5890" width="15.5703125" style="82" bestFit="1" customWidth="1"/>
    <col min="5891" max="5891" width="22.5703125" style="82" bestFit="1" customWidth="1"/>
    <col min="5892" max="5892" width="10.5703125" style="82" customWidth="1"/>
    <col min="5893" max="5893" width="11.140625" style="82" bestFit="1" customWidth="1"/>
    <col min="5894" max="6144" width="8.7109375" style="82"/>
    <col min="6145" max="6145" width="8.7109375" style="82" customWidth="1"/>
    <col min="6146" max="6146" width="15.5703125" style="82" bestFit="1" customWidth="1"/>
    <col min="6147" max="6147" width="22.5703125" style="82" bestFit="1" customWidth="1"/>
    <col min="6148" max="6148" width="10.5703125" style="82" customWidth="1"/>
    <col min="6149" max="6149" width="11.140625" style="82" bestFit="1" customWidth="1"/>
    <col min="6150" max="6400" width="8.7109375" style="82"/>
    <col min="6401" max="6401" width="8.7109375" style="82" customWidth="1"/>
    <col min="6402" max="6402" width="15.5703125" style="82" bestFit="1" customWidth="1"/>
    <col min="6403" max="6403" width="22.5703125" style="82" bestFit="1" customWidth="1"/>
    <col min="6404" max="6404" width="10.5703125" style="82" customWidth="1"/>
    <col min="6405" max="6405" width="11.140625" style="82" bestFit="1" customWidth="1"/>
    <col min="6406" max="6656" width="8.7109375" style="82"/>
    <col min="6657" max="6657" width="8.7109375" style="82" customWidth="1"/>
    <col min="6658" max="6658" width="15.5703125" style="82" bestFit="1" customWidth="1"/>
    <col min="6659" max="6659" width="22.5703125" style="82" bestFit="1" customWidth="1"/>
    <col min="6660" max="6660" width="10.5703125" style="82" customWidth="1"/>
    <col min="6661" max="6661" width="11.140625" style="82" bestFit="1" customWidth="1"/>
    <col min="6662" max="6912" width="8.7109375" style="82"/>
    <col min="6913" max="6913" width="8.7109375" style="82" customWidth="1"/>
    <col min="6914" max="6914" width="15.5703125" style="82" bestFit="1" customWidth="1"/>
    <col min="6915" max="6915" width="22.5703125" style="82" bestFit="1" customWidth="1"/>
    <col min="6916" max="6916" width="10.5703125" style="82" customWidth="1"/>
    <col min="6917" max="6917" width="11.140625" style="82" bestFit="1" customWidth="1"/>
    <col min="6918" max="7168" width="8.7109375" style="82"/>
    <col min="7169" max="7169" width="8.7109375" style="82" customWidth="1"/>
    <col min="7170" max="7170" width="15.5703125" style="82" bestFit="1" customWidth="1"/>
    <col min="7171" max="7171" width="22.5703125" style="82" bestFit="1" customWidth="1"/>
    <col min="7172" max="7172" width="10.5703125" style="82" customWidth="1"/>
    <col min="7173" max="7173" width="11.140625" style="82" bestFit="1" customWidth="1"/>
    <col min="7174" max="7424" width="8.7109375" style="82"/>
    <col min="7425" max="7425" width="8.7109375" style="82" customWidth="1"/>
    <col min="7426" max="7426" width="15.5703125" style="82" bestFit="1" customWidth="1"/>
    <col min="7427" max="7427" width="22.5703125" style="82" bestFit="1" customWidth="1"/>
    <col min="7428" max="7428" width="10.5703125" style="82" customWidth="1"/>
    <col min="7429" max="7429" width="11.140625" style="82" bestFit="1" customWidth="1"/>
    <col min="7430" max="7680" width="8.7109375" style="82"/>
    <col min="7681" max="7681" width="8.7109375" style="82" customWidth="1"/>
    <col min="7682" max="7682" width="15.5703125" style="82" bestFit="1" customWidth="1"/>
    <col min="7683" max="7683" width="22.5703125" style="82" bestFit="1" customWidth="1"/>
    <col min="7684" max="7684" width="10.5703125" style="82" customWidth="1"/>
    <col min="7685" max="7685" width="11.140625" style="82" bestFit="1" customWidth="1"/>
    <col min="7686" max="7936" width="8.7109375" style="82"/>
    <col min="7937" max="7937" width="8.7109375" style="82" customWidth="1"/>
    <col min="7938" max="7938" width="15.5703125" style="82" bestFit="1" customWidth="1"/>
    <col min="7939" max="7939" width="22.5703125" style="82" bestFit="1" customWidth="1"/>
    <col min="7940" max="7940" width="10.5703125" style="82" customWidth="1"/>
    <col min="7941" max="7941" width="11.140625" style="82" bestFit="1" customWidth="1"/>
    <col min="7942" max="8192" width="8.7109375" style="82"/>
    <col min="8193" max="8193" width="8.7109375" style="82" customWidth="1"/>
    <col min="8194" max="8194" width="15.5703125" style="82" bestFit="1" customWidth="1"/>
    <col min="8195" max="8195" width="22.5703125" style="82" bestFit="1" customWidth="1"/>
    <col min="8196" max="8196" width="10.5703125" style="82" customWidth="1"/>
    <col min="8197" max="8197" width="11.140625" style="82" bestFit="1" customWidth="1"/>
    <col min="8198" max="8448" width="8.7109375" style="82"/>
    <col min="8449" max="8449" width="8.7109375" style="82" customWidth="1"/>
    <col min="8450" max="8450" width="15.5703125" style="82" bestFit="1" customWidth="1"/>
    <col min="8451" max="8451" width="22.5703125" style="82" bestFit="1" customWidth="1"/>
    <col min="8452" max="8452" width="10.5703125" style="82" customWidth="1"/>
    <col min="8453" max="8453" width="11.140625" style="82" bestFit="1" customWidth="1"/>
    <col min="8454" max="8704" width="8.7109375" style="82"/>
    <col min="8705" max="8705" width="8.7109375" style="82" customWidth="1"/>
    <col min="8706" max="8706" width="15.5703125" style="82" bestFit="1" customWidth="1"/>
    <col min="8707" max="8707" width="22.5703125" style="82" bestFit="1" customWidth="1"/>
    <col min="8708" max="8708" width="10.5703125" style="82" customWidth="1"/>
    <col min="8709" max="8709" width="11.140625" style="82" bestFit="1" customWidth="1"/>
    <col min="8710" max="8960" width="8.7109375" style="82"/>
    <col min="8961" max="8961" width="8.7109375" style="82" customWidth="1"/>
    <col min="8962" max="8962" width="15.5703125" style="82" bestFit="1" customWidth="1"/>
    <col min="8963" max="8963" width="22.5703125" style="82" bestFit="1" customWidth="1"/>
    <col min="8964" max="8964" width="10.5703125" style="82" customWidth="1"/>
    <col min="8965" max="8965" width="11.140625" style="82" bestFit="1" customWidth="1"/>
    <col min="8966" max="9216" width="8.7109375" style="82"/>
    <col min="9217" max="9217" width="8.7109375" style="82" customWidth="1"/>
    <col min="9218" max="9218" width="15.5703125" style="82" bestFit="1" customWidth="1"/>
    <col min="9219" max="9219" width="22.5703125" style="82" bestFit="1" customWidth="1"/>
    <col min="9220" max="9220" width="10.5703125" style="82" customWidth="1"/>
    <col min="9221" max="9221" width="11.140625" style="82" bestFit="1" customWidth="1"/>
    <col min="9222" max="9472" width="8.7109375" style="82"/>
    <col min="9473" max="9473" width="8.7109375" style="82" customWidth="1"/>
    <col min="9474" max="9474" width="15.5703125" style="82" bestFit="1" customWidth="1"/>
    <col min="9475" max="9475" width="22.5703125" style="82" bestFit="1" customWidth="1"/>
    <col min="9476" max="9476" width="10.5703125" style="82" customWidth="1"/>
    <col min="9477" max="9477" width="11.140625" style="82" bestFit="1" customWidth="1"/>
    <col min="9478" max="9728" width="8.7109375" style="82"/>
    <col min="9729" max="9729" width="8.7109375" style="82" customWidth="1"/>
    <col min="9730" max="9730" width="15.5703125" style="82" bestFit="1" customWidth="1"/>
    <col min="9731" max="9731" width="22.5703125" style="82" bestFit="1" customWidth="1"/>
    <col min="9732" max="9732" width="10.5703125" style="82" customWidth="1"/>
    <col min="9733" max="9733" width="11.140625" style="82" bestFit="1" customWidth="1"/>
    <col min="9734" max="9984" width="8.7109375" style="82"/>
    <col min="9985" max="9985" width="8.7109375" style="82" customWidth="1"/>
    <col min="9986" max="9986" width="15.5703125" style="82" bestFit="1" customWidth="1"/>
    <col min="9987" max="9987" width="22.5703125" style="82" bestFit="1" customWidth="1"/>
    <col min="9988" max="9988" width="10.5703125" style="82" customWidth="1"/>
    <col min="9989" max="9989" width="11.140625" style="82" bestFit="1" customWidth="1"/>
    <col min="9990" max="10240" width="8.7109375" style="82"/>
    <col min="10241" max="10241" width="8.7109375" style="82" customWidth="1"/>
    <col min="10242" max="10242" width="15.5703125" style="82" bestFit="1" customWidth="1"/>
    <col min="10243" max="10243" width="22.5703125" style="82" bestFit="1" customWidth="1"/>
    <col min="10244" max="10244" width="10.5703125" style="82" customWidth="1"/>
    <col min="10245" max="10245" width="11.140625" style="82" bestFit="1" customWidth="1"/>
    <col min="10246" max="10496" width="8.7109375" style="82"/>
    <col min="10497" max="10497" width="8.7109375" style="82" customWidth="1"/>
    <col min="10498" max="10498" width="15.5703125" style="82" bestFit="1" customWidth="1"/>
    <col min="10499" max="10499" width="22.5703125" style="82" bestFit="1" customWidth="1"/>
    <col min="10500" max="10500" width="10.5703125" style="82" customWidth="1"/>
    <col min="10501" max="10501" width="11.140625" style="82" bestFit="1" customWidth="1"/>
    <col min="10502" max="10752" width="8.7109375" style="82"/>
    <col min="10753" max="10753" width="8.7109375" style="82" customWidth="1"/>
    <col min="10754" max="10754" width="15.5703125" style="82" bestFit="1" customWidth="1"/>
    <col min="10755" max="10755" width="22.5703125" style="82" bestFit="1" customWidth="1"/>
    <col min="10756" max="10756" width="10.5703125" style="82" customWidth="1"/>
    <col min="10757" max="10757" width="11.140625" style="82" bestFit="1" customWidth="1"/>
    <col min="10758" max="11008" width="8.7109375" style="82"/>
    <col min="11009" max="11009" width="8.7109375" style="82" customWidth="1"/>
    <col min="11010" max="11010" width="15.5703125" style="82" bestFit="1" customWidth="1"/>
    <col min="11011" max="11011" width="22.5703125" style="82" bestFit="1" customWidth="1"/>
    <col min="11012" max="11012" width="10.5703125" style="82" customWidth="1"/>
    <col min="11013" max="11013" width="11.140625" style="82" bestFit="1" customWidth="1"/>
    <col min="11014" max="11264" width="8.7109375" style="82"/>
    <col min="11265" max="11265" width="8.7109375" style="82" customWidth="1"/>
    <col min="11266" max="11266" width="15.5703125" style="82" bestFit="1" customWidth="1"/>
    <col min="11267" max="11267" width="22.5703125" style="82" bestFit="1" customWidth="1"/>
    <col min="11268" max="11268" width="10.5703125" style="82" customWidth="1"/>
    <col min="11269" max="11269" width="11.140625" style="82" bestFit="1" customWidth="1"/>
    <col min="11270" max="11520" width="8.7109375" style="82"/>
    <col min="11521" max="11521" width="8.7109375" style="82" customWidth="1"/>
    <col min="11522" max="11522" width="15.5703125" style="82" bestFit="1" customWidth="1"/>
    <col min="11523" max="11523" width="22.5703125" style="82" bestFit="1" customWidth="1"/>
    <col min="11524" max="11524" width="10.5703125" style="82" customWidth="1"/>
    <col min="11525" max="11525" width="11.140625" style="82" bestFit="1" customWidth="1"/>
    <col min="11526" max="11776" width="8.7109375" style="82"/>
    <col min="11777" max="11777" width="8.7109375" style="82" customWidth="1"/>
    <col min="11778" max="11778" width="15.5703125" style="82" bestFit="1" customWidth="1"/>
    <col min="11779" max="11779" width="22.5703125" style="82" bestFit="1" customWidth="1"/>
    <col min="11780" max="11780" width="10.5703125" style="82" customWidth="1"/>
    <col min="11781" max="11781" width="11.140625" style="82" bestFit="1" customWidth="1"/>
    <col min="11782" max="12032" width="8.7109375" style="82"/>
    <col min="12033" max="12033" width="8.7109375" style="82" customWidth="1"/>
    <col min="12034" max="12034" width="15.5703125" style="82" bestFit="1" customWidth="1"/>
    <col min="12035" max="12035" width="22.5703125" style="82" bestFit="1" customWidth="1"/>
    <col min="12036" max="12036" width="10.5703125" style="82" customWidth="1"/>
    <col min="12037" max="12037" width="11.140625" style="82" bestFit="1" customWidth="1"/>
    <col min="12038" max="12288" width="8.7109375" style="82"/>
    <col min="12289" max="12289" width="8.7109375" style="82" customWidth="1"/>
    <col min="12290" max="12290" width="15.5703125" style="82" bestFit="1" customWidth="1"/>
    <col min="12291" max="12291" width="22.5703125" style="82" bestFit="1" customWidth="1"/>
    <col min="12292" max="12292" width="10.5703125" style="82" customWidth="1"/>
    <col min="12293" max="12293" width="11.140625" style="82" bestFit="1" customWidth="1"/>
    <col min="12294" max="12544" width="8.7109375" style="82"/>
    <col min="12545" max="12545" width="8.7109375" style="82" customWidth="1"/>
    <col min="12546" max="12546" width="15.5703125" style="82" bestFit="1" customWidth="1"/>
    <col min="12547" max="12547" width="22.5703125" style="82" bestFit="1" customWidth="1"/>
    <col min="12548" max="12548" width="10.5703125" style="82" customWidth="1"/>
    <col min="12549" max="12549" width="11.140625" style="82" bestFit="1" customWidth="1"/>
    <col min="12550" max="12800" width="8.7109375" style="82"/>
    <col min="12801" max="12801" width="8.7109375" style="82" customWidth="1"/>
    <col min="12802" max="12802" width="15.5703125" style="82" bestFit="1" customWidth="1"/>
    <col min="12803" max="12803" width="22.5703125" style="82" bestFit="1" customWidth="1"/>
    <col min="12804" max="12804" width="10.5703125" style="82" customWidth="1"/>
    <col min="12805" max="12805" width="11.140625" style="82" bestFit="1" customWidth="1"/>
    <col min="12806" max="13056" width="8.7109375" style="82"/>
    <col min="13057" max="13057" width="8.7109375" style="82" customWidth="1"/>
    <col min="13058" max="13058" width="15.5703125" style="82" bestFit="1" customWidth="1"/>
    <col min="13059" max="13059" width="22.5703125" style="82" bestFit="1" customWidth="1"/>
    <col min="13060" max="13060" width="10.5703125" style="82" customWidth="1"/>
    <col min="13061" max="13061" width="11.140625" style="82" bestFit="1" customWidth="1"/>
    <col min="13062" max="13312" width="8.7109375" style="82"/>
    <col min="13313" max="13313" width="8.7109375" style="82" customWidth="1"/>
    <col min="13314" max="13314" width="15.5703125" style="82" bestFit="1" customWidth="1"/>
    <col min="13315" max="13315" width="22.5703125" style="82" bestFit="1" customWidth="1"/>
    <col min="13316" max="13316" width="10.5703125" style="82" customWidth="1"/>
    <col min="13317" max="13317" width="11.140625" style="82" bestFit="1" customWidth="1"/>
    <col min="13318" max="13568" width="8.7109375" style="82"/>
    <col min="13569" max="13569" width="8.7109375" style="82" customWidth="1"/>
    <col min="13570" max="13570" width="15.5703125" style="82" bestFit="1" customWidth="1"/>
    <col min="13571" max="13571" width="22.5703125" style="82" bestFit="1" customWidth="1"/>
    <col min="13572" max="13572" width="10.5703125" style="82" customWidth="1"/>
    <col min="13573" max="13573" width="11.140625" style="82" bestFit="1" customWidth="1"/>
    <col min="13574" max="13824" width="8.7109375" style="82"/>
    <col min="13825" max="13825" width="8.7109375" style="82" customWidth="1"/>
    <col min="13826" max="13826" width="15.5703125" style="82" bestFit="1" customWidth="1"/>
    <col min="13827" max="13827" width="22.5703125" style="82" bestFit="1" customWidth="1"/>
    <col min="13828" max="13828" width="10.5703125" style="82" customWidth="1"/>
    <col min="13829" max="13829" width="11.140625" style="82" bestFit="1" customWidth="1"/>
    <col min="13830" max="14080" width="8.7109375" style="82"/>
    <col min="14081" max="14081" width="8.7109375" style="82" customWidth="1"/>
    <col min="14082" max="14082" width="15.5703125" style="82" bestFit="1" customWidth="1"/>
    <col min="14083" max="14083" width="22.5703125" style="82" bestFit="1" customWidth="1"/>
    <col min="14084" max="14084" width="10.5703125" style="82" customWidth="1"/>
    <col min="14085" max="14085" width="11.140625" style="82" bestFit="1" customWidth="1"/>
    <col min="14086" max="14336" width="8.7109375" style="82"/>
    <col min="14337" max="14337" width="8.7109375" style="82" customWidth="1"/>
    <col min="14338" max="14338" width="15.5703125" style="82" bestFit="1" customWidth="1"/>
    <col min="14339" max="14339" width="22.5703125" style="82" bestFit="1" customWidth="1"/>
    <col min="14340" max="14340" width="10.5703125" style="82" customWidth="1"/>
    <col min="14341" max="14341" width="11.140625" style="82" bestFit="1" customWidth="1"/>
    <col min="14342" max="14592" width="8.7109375" style="82"/>
    <col min="14593" max="14593" width="8.7109375" style="82" customWidth="1"/>
    <col min="14594" max="14594" width="15.5703125" style="82" bestFit="1" customWidth="1"/>
    <col min="14595" max="14595" width="22.5703125" style="82" bestFit="1" customWidth="1"/>
    <col min="14596" max="14596" width="10.5703125" style="82" customWidth="1"/>
    <col min="14597" max="14597" width="11.140625" style="82" bestFit="1" customWidth="1"/>
    <col min="14598" max="14848" width="8.7109375" style="82"/>
    <col min="14849" max="14849" width="8.7109375" style="82" customWidth="1"/>
    <col min="14850" max="14850" width="15.5703125" style="82" bestFit="1" customWidth="1"/>
    <col min="14851" max="14851" width="22.5703125" style="82" bestFit="1" customWidth="1"/>
    <col min="14852" max="14852" width="10.5703125" style="82" customWidth="1"/>
    <col min="14853" max="14853" width="11.140625" style="82" bestFit="1" customWidth="1"/>
    <col min="14854" max="15104" width="8.7109375" style="82"/>
    <col min="15105" max="15105" width="8.7109375" style="82" customWidth="1"/>
    <col min="15106" max="15106" width="15.5703125" style="82" bestFit="1" customWidth="1"/>
    <col min="15107" max="15107" width="22.5703125" style="82" bestFit="1" customWidth="1"/>
    <col min="15108" max="15108" width="10.5703125" style="82" customWidth="1"/>
    <col min="15109" max="15109" width="11.140625" style="82" bestFit="1" customWidth="1"/>
    <col min="15110" max="15360" width="8.7109375" style="82"/>
    <col min="15361" max="15361" width="8.7109375" style="82" customWidth="1"/>
    <col min="15362" max="15362" width="15.5703125" style="82" bestFit="1" customWidth="1"/>
    <col min="15363" max="15363" width="22.5703125" style="82" bestFit="1" customWidth="1"/>
    <col min="15364" max="15364" width="10.5703125" style="82" customWidth="1"/>
    <col min="15365" max="15365" width="11.140625" style="82" bestFit="1" customWidth="1"/>
    <col min="15366" max="15616" width="8.7109375" style="82"/>
    <col min="15617" max="15617" width="8.7109375" style="82" customWidth="1"/>
    <col min="15618" max="15618" width="15.5703125" style="82" bestFit="1" customWidth="1"/>
    <col min="15619" max="15619" width="22.5703125" style="82" bestFit="1" customWidth="1"/>
    <col min="15620" max="15620" width="10.5703125" style="82" customWidth="1"/>
    <col min="15621" max="15621" width="11.140625" style="82" bestFit="1" customWidth="1"/>
    <col min="15622" max="15872" width="8.7109375" style="82"/>
    <col min="15873" max="15873" width="8.7109375" style="82" customWidth="1"/>
    <col min="15874" max="15874" width="15.5703125" style="82" bestFit="1" customWidth="1"/>
    <col min="15875" max="15875" width="22.5703125" style="82" bestFit="1" customWidth="1"/>
    <col min="15876" max="15876" width="10.5703125" style="82" customWidth="1"/>
    <col min="15877" max="15877" width="11.140625" style="82" bestFit="1" customWidth="1"/>
    <col min="15878" max="16128" width="8.7109375" style="82"/>
    <col min="16129" max="16129" width="8.7109375" style="82" customWidth="1"/>
    <col min="16130" max="16130" width="15.5703125" style="82" bestFit="1" customWidth="1"/>
    <col min="16131" max="16131" width="22.5703125" style="82" bestFit="1" customWidth="1"/>
    <col min="16132" max="16132" width="10.5703125" style="82" customWidth="1"/>
    <col min="16133" max="16133" width="11.140625" style="82" bestFit="1" customWidth="1"/>
    <col min="16134" max="16384" width="8.7109375" style="82"/>
  </cols>
  <sheetData>
    <row r="1" spans="1:11" ht="15">
      <c r="A1" s="249" t="s">
        <v>158</v>
      </c>
      <c r="B1" s="249"/>
      <c r="C1" s="249"/>
      <c r="D1" s="249"/>
    </row>
    <row r="2" spans="1:11" ht="16.5" thickBot="1">
      <c r="A2" s="159" t="s">
        <v>159</v>
      </c>
      <c r="B2" s="81" t="s">
        <v>160</v>
      </c>
      <c r="C2" s="81" t="s">
        <v>161</v>
      </c>
      <c r="K2" s="82" t="s">
        <v>162</v>
      </c>
    </row>
    <row r="3" spans="1:11">
      <c r="A3" s="160">
        <v>1</v>
      </c>
      <c r="B3" s="90" t="s">
        <v>48</v>
      </c>
      <c r="C3" s="96">
        <v>20</v>
      </c>
      <c r="D3" s="252">
        <f>SUM(C3:C5)</f>
        <v>66</v>
      </c>
    </row>
    <row r="4" spans="1:11">
      <c r="A4" s="161"/>
      <c r="B4" s="92" t="s">
        <v>163</v>
      </c>
      <c r="C4" s="137">
        <v>21</v>
      </c>
      <c r="D4" s="252"/>
    </row>
    <row r="5" spans="1:11">
      <c r="A5" s="161"/>
      <c r="B5" s="92" t="s">
        <v>125</v>
      </c>
      <c r="C5" s="137">
        <v>25</v>
      </c>
      <c r="D5" s="252"/>
    </row>
    <row r="6" spans="1:11">
      <c r="A6" s="161"/>
      <c r="B6" s="92" t="s">
        <v>51</v>
      </c>
      <c r="C6" s="137">
        <v>17</v>
      </c>
      <c r="D6" s="252">
        <f>SUM(C6:C9,C14)</f>
        <v>54</v>
      </c>
    </row>
    <row r="7" spans="1:11">
      <c r="A7" s="161"/>
      <c r="B7" s="114" t="s">
        <v>164</v>
      </c>
      <c r="C7" s="111">
        <v>2</v>
      </c>
      <c r="D7" s="252"/>
    </row>
    <row r="8" spans="1:11">
      <c r="A8" s="161"/>
      <c r="B8" s="114" t="s">
        <v>165</v>
      </c>
      <c r="C8" s="111">
        <v>18</v>
      </c>
      <c r="D8" s="252"/>
    </row>
    <row r="9" spans="1:11" ht="16.5" thickBot="1">
      <c r="A9" s="161"/>
      <c r="B9" s="114" t="s">
        <v>166</v>
      </c>
      <c r="C9" s="111">
        <v>16</v>
      </c>
      <c r="D9" s="252"/>
    </row>
    <row r="10" spans="1:11">
      <c r="A10" s="161"/>
      <c r="B10" s="138" t="s">
        <v>167</v>
      </c>
      <c r="C10" s="139">
        <v>6</v>
      </c>
      <c r="D10" s="113"/>
    </row>
    <row r="11" spans="1:11" ht="16.5" thickBot="1">
      <c r="A11" s="161"/>
      <c r="B11" s="140" t="s">
        <v>168</v>
      </c>
      <c r="C11" s="141">
        <v>4</v>
      </c>
      <c r="D11" s="113"/>
    </row>
    <row r="12" spans="1:11">
      <c r="A12" s="161"/>
      <c r="B12" s="92" t="s">
        <v>169</v>
      </c>
      <c r="C12" s="137">
        <v>17</v>
      </c>
      <c r="D12" s="252">
        <f>SUM(C12:C13,C15)</f>
        <v>39</v>
      </c>
    </row>
    <row r="13" spans="1:11">
      <c r="A13" s="162"/>
      <c r="B13" s="92" t="s">
        <v>170</v>
      </c>
      <c r="C13" s="137">
        <v>17</v>
      </c>
      <c r="D13" s="252"/>
    </row>
    <row r="14" spans="1:11" ht="16.5" thickBot="1">
      <c r="A14" s="162"/>
      <c r="B14" s="114" t="s">
        <v>171</v>
      </c>
      <c r="C14" s="111">
        <v>1</v>
      </c>
      <c r="D14" s="256"/>
    </row>
    <row r="15" spans="1:11" ht="16.5" thickBot="1">
      <c r="A15" s="163"/>
      <c r="B15" s="97" t="s">
        <v>45</v>
      </c>
      <c r="C15" s="144">
        <v>5</v>
      </c>
      <c r="D15" s="121">
        <f>SUM(C3:C15)</f>
        <v>169</v>
      </c>
    </row>
    <row r="16" spans="1:11">
      <c r="A16" s="160">
        <v>2</v>
      </c>
      <c r="B16" s="83" t="s">
        <v>60</v>
      </c>
      <c r="C16" s="84">
        <v>16</v>
      </c>
      <c r="D16" s="252">
        <f>SUM(C16:C19)</f>
        <v>49</v>
      </c>
    </row>
    <row r="17" spans="1:7">
      <c r="A17" s="161"/>
      <c r="B17" s="85" t="s">
        <v>172</v>
      </c>
      <c r="C17" s="86">
        <v>17</v>
      </c>
      <c r="D17" s="252"/>
    </row>
    <row r="18" spans="1:7">
      <c r="A18" s="161"/>
      <c r="B18" s="114" t="s">
        <v>173</v>
      </c>
      <c r="C18" s="111">
        <v>8</v>
      </c>
      <c r="D18" s="252"/>
    </row>
    <row r="19" spans="1:7">
      <c r="A19" s="161"/>
      <c r="B19" s="85" t="s">
        <v>64</v>
      </c>
      <c r="C19" s="86">
        <v>8</v>
      </c>
      <c r="D19" s="252"/>
    </row>
    <row r="20" spans="1:7">
      <c r="A20" s="161"/>
      <c r="B20" s="135" t="s">
        <v>174</v>
      </c>
      <c r="C20" s="136">
        <v>6</v>
      </c>
      <c r="D20" s="177"/>
    </row>
    <row r="21" spans="1:7">
      <c r="A21" s="161"/>
      <c r="B21" s="135" t="s">
        <v>175</v>
      </c>
      <c r="C21" s="136">
        <v>2</v>
      </c>
      <c r="D21" s="177"/>
    </row>
    <row r="22" spans="1:7" ht="16.5" thickBot="1">
      <c r="A22" s="161"/>
      <c r="B22" s="88" t="s">
        <v>176</v>
      </c>
      <c r="C22" s="89">
        <v>11</v>
      </c>
      <c r="D22" s="250">
        <f>SUM(C22:C25)</f>
        <v>49</v>
      </c>
      <c r="G22" s="87"/>
    </row>
    <row r="23" spans="1:7">
      <c r="A23" s="164"/>
      <c r="B23" s="138" t="s">
        <v>177</v>
      </c>
      <c r="C23" s="145">
        <v>11</v>
      </c>
      <c r="D23" s="250"/>
      <c r="G23" s="87"/>
    </row>
    <row r="24" spans="1:7">
      <c r="A24" s="164"/>
      <c r="B24" s="146" t="s">
        <v>178</v>
      </c>
      <c r="C24" s="147">
        <v>17</v>
      </c>
      <c r="D24" s="250"/>
      <c r="G24" s="87"/>
    </row>
    <row r="25" spans="1:7" ht="16.5" thickBot="1">
      <c r="A25" s="164"/>
      <c r="B25" s="140" t="s">
        <v>74</v>
      </c>
      <c r="C25" s="148">
        <v>10</v>
      </c>
      <c r="D25" s="250"/>
      <c r="G25" s="87"/>
    </row>
    <row r="26" spans="1:7">
      <c r="A26" s="161"/>
      <c r="B26" s="112" t="s">
        <v>179</v>
      </c>
      <c r="C26" s="110">
        <v>12</v>
      </c>
      <c r="D26" s="252">
        <f>SUM(C26:C27)</f>
        <v>26</v>
      </c>
      <c r="G26" s="87"/>
    </row>
    <row r="27" spans="1:7" ht="16.5" thickBot="1">
      <c r="A27" s="162"/>
      <c r="B27" s="85" t="s">
        <v>54</v>
      </c>
      <c r="C27" s="86">
        <v>14</v>
      </c>
      <c r="D27" s="256"/>
      <c r="G27" s="87"/>
    </row>
    <row r="28" spans="1:7" ht="16.5" thickBot="1">
      <c r="A28" s="162"/>
      <c r="B28" s="135" t="s">
        <v>180</v>
      </c>
      <c r="C28" s="136">
        <v>11</v>
      </c>
      <c r="D28" s="118"/>
      <c r="G28" s="87"/>
    </row>
    <row r="29" spans="1:7" ht="16.5" thickBot="1">
      <c r="A29" s="162"/>
      <c r="B29" s="92" t="s">
        <v>181</v>
      </c>
      <c r="C29" s="137">
        <v>7</v>
      </c>
      <c r="D29" s="118"/>
      <c r="G29" s="87"/>
    </row>
    <row r="30" spans="1:7" ht="16.5" thickBot="1">
      <c r="A30" s="163"/>
      <c r="B30" s="142" t="s">
        <v>182</v>
      </c>
      <c r="C30" s="143">
        <v>7</v>
      </c>
      <c r="D30" s="149">
        <f>SUM(C16:C30)</f>
        <v>157</v>
      </c>
      <c r="G30" s="87"/>
    </row>
    <row r="31" spans="1:7">
      <c r="A31" s="165">
        <v>3</v>
      </c>
      <c r="B31" s="112" t="s">
        <v>82</v>
      </c>
      <c r="C31" s="110">
        <v>18</v>
      </c>
      <c r="D31" s="251">
        <f>SUM(C31:C34)</f>
        <v>60</v>
      </c>
    </row>
    <row r="32" spans="1:7">
      <c r="A32" s="161"/>
      <c r="B32" s="112" t="s">
        <v>85</v>
      </c>
      <c r="C32" s="86">
        <v>15</v>
      </c>
      <c r="D32" s="252"/>
    </row>
    <row r="33" spans="1:7">
      <c r="A33" s="161"/>
      <c r="B33" s="85" t="s">
        <v>183</v>
      </c>
      <c r="C33" s="86">
        <v>22</v>
      </c>
      <c r="D33" s="252"/>
    </row>
    <row r="34" spans="1:7">
      <c r="A34" s="161"/>
      <c r="B34" s="114" t="s">
        <v>184</v>
      </c>
      <c r="C34" s="111">
        <v>5</v>
      </c>
      <c r="D34" s="178"/>
    </row>
    <row r="35" spans="1:7">
      <c r="A35" s="161"/>
      <c r="B35" s="85" t="s">
        <v>185</v>
      </c>
      <c r="C35" s="86">
        <v>15</v>
      </c>
      <c r="D35" s="252">
        <f>SUM(C35:C37)</f>
        <v>32</v>
      </c>
    </row>
    <row r="36" spans="1:7">
      <c r="A36" s="161"/>
      <c r="B36" s="114" t="s">
        <v>96</v>
      </c>
      <c r="C36" s="111">
        <v>9</v>
      </c>
      <c r="D36" s="252"/>
    </row>
    <row r="37" spans="1:7">
      <c r="A37" s="161"/>
      <c r="B37" s="114" t="s">
        <v>186</v>
      </c>
      <c r="C37" s="111">
        <v>8</v>
      </c>
      <c r="D37" s="252"/>
    </row>
    <row r="38" spans="1:7" ht="16.5" thickBot="1">
      <c r="A38" s="161"/>
      <c r="B38" s="85" t="s">
        <v>78</v>
      </c>
      <c r="C38" s="86">
        <v>10</v>
      </c>
    </row>
    <row r="39" spans="1:7" ht="16.5" thickBot="1">
      <c r="A39" s="162"/>
      <c r="B39" s="88" t="s">
        <v>79</v>
      </c>
      <c r="C39" s="89">
        <v>8</v>
      </c>
      <c r="D39" s="119">
        <f>SUM(C31:C39)</f>
        <v>110</v>
      </c>
    </row>
    <row r="40" spans="1:7">
      <c r="A40" s="160">
        <v>4</v>
      </c>
      <c r="B40" s="90" t="s">
        <v>187</v>
      </c>
      <c r="C40" s="84">
        <v>11</v>
      </c>
      <c r="D40" s="253">
        <f>C40+C41</f>
        <v>16</v>
      </c>
    </row>
    <row r="41" spans="1:7">
      <c r="A41" s="161"/>
      <c r="B41" s="92" t="s">
        <v>188</v>
      </c>
      <c r="C41" s="86">
        <v>5</v>
      </c>
      <c r="D41" s="250"/>
    </row>
    <row r="42" spans="1:7">
      <c r="A42" s="161"/>
      <c r="B42" s="92" t="s">
        <v>189</v>
      </c>
      <c r="C42" s="86">
        <v>19</v>
      </c>
      <c r="D42" s="250">
        <f>C42+C44+C45+C43</f>
        <v>56</v>
      </c>
    </row>
    <row r="43" spans="1:7">
      <c r="A43" s="161"/>
      <c r="B43" s="150" t="s">
        <v>190</v>
      </c>
      <c r="C43" s="111">
        <v>1</v>
      </c>
      <c r="D43" s="250"/>
    </row>
    <row r="44" spans="1:7">
      <c r="A44" s="161"/>
      <c r="B44" s="92" t="s">
        <v>191</v>
      </c>
      <c r="C44" s="86">
        <v>23</v>
      </c>
      <c r="D44" s="250"/>
      <c r="G44" s="87"/>
    </row>
    <row r="45" spans="1:7">
      <c r="A45" s="161"/>
      <c r="B45" s="92" t="s">
        <v>192</v>
      </c>
      <c r="C45" s="86">
        <v>13</v>
      </c>
      <c r="D45" s="250"/>
      <c r="G45" s="87"/>
    </row>
    <row r="46" spans="1:7" ht="16.5" thickBot="1">
      <c r="A46" s="162"/>
      <c r="B46" s="93" t="s">
        <v>193</v>
      </c>
      <c r="C46" s="89">
        <v>6</v>
      </c>
      <c r="D46" s="118"/>
      <c r="G46" s="87"/>
    </row>
    <row r="47" spans="1:7" ht="16.5" thickBot="1">
      <c r="A47" s="162"/>
      <c r="B47" s="152" t="s">
        <v>194</v>
      </c>
      <c r="C47" s="134">
        <v>6</v>
      </c>
      <c r="D47" s="120">
        <f>SUM(C40:C47)</f>
        <v>84</v>
      </c>
      <c r="G47" s="87"/>
    </row>
    <row r="48" spans="1:7">
      <c r="A48" s="160">
        <v>5</v>
      </c>
      <c r="B48" s="90" t="s">
        <v>195</v>
      </c>
      <c r="C48" s="96">
        <v>9</v>
      </c>
      <c r="D48" s="255">
        <f>C48+C49</f>
        <v>21</v>
      </c>
      <c r="F48" s="95"/>
      <c r="G48" s="94"/>
    </row>
    <row r="49" spans="1:7">
      <c r="A49" s="165"/>
      <c r="B49" s="92" t="s">
        <v>196</v>
      </c>
      <c r="C49" s="115">
        <v>12</v>
      </c>
      <c r="D49" s="254"/>
      <c r="F49" s="95"/>
      <c r="G49" s="94"/>
    </row>
    <row r="50" spans="1:7">
      <c r="A50" s="161"/>
      <c r="B50" s="92" t="s">
        <v>197</v>
      </c>
      <c r="C50" s="116" t="s">
        <v>198</v>
      </c>
      <c r="D50" s="254">
        <f>SUM(C50:C52)</f>
        <v>7</v>
      </c>
    </row>
    <row r="51" spans="1:7">
      <c r="A51" s="161"/>
      <c r="B51" s="150" t="s">
        <v>199</v>
      </c>
      <c r="C51" s="155">
        <v>1</v>
      </c>
      <c r="D51" s="254"/>
    </row>
    <row r="52" spans="1:7">
      <c r="A52" s="161"/>
      <c r="B52" s="92" t="s">
        <v>200</v>
      </c>
      <c r="C52" s="115">
        <v>6</v>
      </c>
      <c r="D52" s="254"/>
    </row>
    <row r="53" spans="1:7">
      <c r="A53" s="161"/>
      <c r="B53" s="92" t="s">
        <v>107</v>
      </c>
      <c r="C53" s="115">
        <v>12</v>
      </c>
      <c r="D53" s="254">
        <f>SUM(C53:C54)</f>
        <v>12</v>
      </c>
    </row>
    <row r="54" spans="1:7">
      <c r="A54" s="161"/>
      <c r="B54" s="92" t="s">
        <v>201</v>
      </c>
      <c r="C54" s="116" t="s">
        <v>198</v>
      </c>
      <c r="D54" s="254"/>
    </row>
    <row r="55" spans="1:7" ht="16.5" thickBot="1">
      <c r="A55" s="162"/>
      <c r="B55" s="92" t="s">
        <v>202</v>
      </c>
      <c r="C55" s="115">
        <v>13</v>
      </c>
      <c r="D55" s="179"/>
    </row>
    <row r="56" spans="1:7" ht="16.5" thickBot="1">
      <c r="A56" s="163"/>
      <c r="B56" s="156" t="s">
        <v>203</v>
      </c>
      <c r="C56" s="157">
        <v>1</v>
      </c>
      <c r="D56" s="151">
        <f>SUM(C48:C56)</f>
        <v>54</v>
      </c>
      <c r="E56" s="95">
        <f>54-7</f>
        <v>47</v>
      </c>
    </row>
    <row r="57" spans="1:7">
      <c r="A57" s="165">
        <v>6</v>
      </c>
      <c r="B57" s="153" t="s">
        <v>204</v>
      </c>
      <c r="C57" s="154">
        <v>6</v>
      </c>
      <c r="D57" s="247">
        <f>SUM(C57:C61)</f>
        <v>21</v>
      </c>
    </row>
    <row r="58" spans="1:7">
      <c r="A58" s="161"/>
      <c r="B58" s="92" t="s">
        <v>108</v>
      </c>
      <c r="C58" s="115">
        <v>1</v>
      </c>
      <c r="D58" s="248"/>
      <c r="E58" s="82" t="s">
        <v>205</v>
      </c>
    </row>
    <row r="59" spans="1:7">
      <c r="A59" s="161"/>
      <c r="B59" s="92" t="s">
        <v>206</v>
      </c>
      <c r="C59" s="116">
        <v>4</v>
      </c>
      <c r="D59" s="248"/>
      <c r="E59" s="91">
        <v>121</v>
      </c>
      <c r="F59" s="100">
        <f>C57+C59+C60</f>
        <v>12</v>
      </c>
    </row>
    <row r="60" spans="1:7">
      <c r="A60" s="161"/>
      <c r="B60" s="150" t="s">
        <v>207</v>
      </c>
      <c r="C60" s="155">
        <v>2</v>
      </c>
      <c r="D60" s="248"/>
      <c r="E60" s="91">
        <v>122</v>
      </c>
      <c r="F60" s="100">
        <f>C64</f>
        <v>8</v>
      </c>
    </row>
    <row r="61" spans="1:7">
      <c r="A61" s="161"/>
      <c r="B61" s="92" t="s">
        <v>109</v>
      </c>
      <c r="C61" s="115">
        <v>8</v>
      </c>
      <c r="D61" s="248"/>
      <c r="E61" s="91">
        <v>126</v>
      </c>
      <c r="F61" s="100">
        <f>C62</f>
        <v>6</v>
      </c>
    </row>
    <row r="62" spans="1:7">
      <c r="A62" s="161"/>
      <c r="B62" s="92" t="s">
        <v>208</v>
      </c>
      <c r="C62" s="115">
        <v>6</v>
      </c>
      <c r="D62" s="248">
        <f>SUM(C62:C63)</f>
        <v>15</v>
      </c>
      <c r="E62" s="82" t="s">
        <v>209</v>
      </c>
      <c r="F62" s="99"/>
    </row>
    <row r="63" spans="1:7">
      <c r="A63" s="161"/>
      <c r="B63" s="92" t="s">
        <v>111</v>
      </c>
      <c r="C63" s="115">
        <v>9</v>
      </c>
      <c r="D63" s="248"/>
      <c r="E63" s="91">
        <v>121</v>
      </c>
      <c r="F63" s="100">
        <f>C58+C61</f>
        <v>9</v>
      </c>
    </row>
    <row r="64" spans="1:7" ht="16.5" thickBot="1">
      <c r="A64" s="163"/>
      <c r="B64" s="97" t="s">
        <v>110</v>
      </c>
      <c r="C64" s="117">
        <v>8</v>
      </c>
      <c r="D64" s="124">
        <f>SUM(C64:C64)</f>
        <v>8</v>
      </c>
      <c r="E64" s="91">
        <v>126</v>
      </c>
      <c r="F64" s="100">
        <f>C63</f>
        <v>9</v>
      </c>
    </row>
    <row r="65" spans="3:4" ht="16.5" thickBot="1">
      <c r="C65" s="158">
        <f>SUM(C3:C64)</f>
        <v>618</v>
      </c>
      <c r="D65" s="125">
        <f>SUM(C57:C64)</f>
        <v>44</v>
      </c>
    </row>
    <row r="66" spans="3:4" ht="16.5" thickBot="1">
      <c r="C66" s="123" t="s">
        <v>210</v>
      </c>
      <c r="D66" s="122">
        <f>SUM(C3:C64)</f>
        <v>618</v>
      </c>
    </row>
  </sheetData>
  <mergeCells count="16">
    <mergeCell ref="D57:D61"/>
    <mergeCell ref="D62:D63"/>
    <mergeCell ref="A1:D1"/>
    <mergeCell ref="D22:D25"/>
    <mergeCell ref="D31:D33"/>
    <mergeCell ref="D35:D37"/>
    <mergeCell ref="D40:D41"/>
    <mergeCell ref="D42:D45"/>
    <mergeCell ref="D53:D54"/>
    <mergeCell ref="D48:D49"/>
    <mergeCell ref="D50:D52"/>
    <mergeCell ref="D16:D19"/>
    <mergeCell ref="D26:D27"/>
    <mergeCell ref="D3:D5"/>
    <mergeCell ref="D6:D9"/>
    <mergeCell ref="D12:D14"/>
  </mergeCells>
  <pageMargins left="0.23622047244094491" right="0.23622047244094491" top="0.15748031496062992" bottom="0.15748031496062992" header="0.31496062992125984" footer="0.31496062992125984"/>
  <pageSetup paperSize="9" scale="78" firstPageNumber="0" fitToWidth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Осень</vt:lpstr>
      <vt:lpstr>Весна</vt:lpstr>
      <vt:lpstr>Контингент</vt:lpstr>
      <vt:lpstr>Весна!Print_Area</vt:lpstr>
      <vt:lpstr>Контингент!Print_Area</vt:lpstr>
      <vt:lpstr>Осень!Print_Area</vt:lpstr>
      <vt:lpstr>Весна!Print_Titles</vt:lpstr>
      <vt:lpstr>Осень!Print_Titles</vt:lpstr>
    </vt:vector>
  </TitlesOfParts>
  <Manager>проф. Годлевский М.Д.</Manager>
  <Company>НТУ "ХПИ", каф. АСУ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Учебные поручения и объем учебной работы</dc:title>
  <dc:subject>Документация кафедры</dc:subject>
  <dc:creator>доц. Стратиенко Н.К., асс. Малько М.Н.</dc:creator>
  <cp:keywords/>
  <dc:description/>
  <cp:lastModifiedBy>DDDD</cp:lastModifiedBy>
  <cp:revision/>
  <dcterms:created xsi:type="dcterms:W3CDTF">2002-03-19T06:20:48Z</dcterms:created>
  <dcterms:modified xsi:type="dcterms:W3CDTF">2021-05-07T08:01:06Z</dcterms:modified>
  <cp:category/>
  <cp:contentStatus/>
</cp:coreProperties>
</file>