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wiu-my.sharepoint.com/personal/ds-christopher_wiu_edu/Documents/Manchester United Project/"/>
    </mc:Choice>
  </mc:AlternateContent>
  <xr:revisionPtr revIDLastSave="1043" documentId="11_0F804AAE7E8BF9DED007E600B9CE22A9064E42FF" xr6:coauthVersionLast="47" xr6:coauthVersionMax="47" xr10:uidLastSave="{45553C3B-FDA5-4AB3-9304-F908E99C962E}"/>
  <bookViews>
    <workbookView xWindow="-108" yWindow="-108" windowWidth="23256" windowHeight="12456" tabRatio="645" firstSheet="4" activeTab="4" xr2:uid="{00000000-000D-0000-FFFF-FFFF00000000}"/>
  </bookViews>
  <sheets>
    <sheet name="Documentation" sheetId="5" state="hidden" r:id="rId1"/>
    <sheet name="Summary Stats" sheetId="1" state="hidden" r:id="rId2"/>
    <sheet name="Player Stats" sheetId="2" state="hidden" r:id="rId3"/>
    <sheet name="Summary Dashboard" sheetId="3" state="hidden" r:id="rId4"/>
    <sheet name="Dashboard" sheetId="7" r:id="rId5"/>
  </sheets>
  <definedNames>
    <definedName name="Competition">Summary[[#Headers],[Comp]]</definedName>
    <definedName name="Date">'Summary Stats'!$A$2:$A$61</definedName>
    <definedName name="NativeTimeline_Date">#N/A</definedName>
    <definedName name="Slicer_Venu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 i="3" l="1"/>
  <c r="Y4" i="3"/>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N4" i="2"/>
  <c r="N19" i="2"/>
  <c r="N15" i="2"/>
  <c r="N10" i="2"/>
  <c r="N14" i="2"/>
  <c r="N6" i="2"/>
  <c r="N9" i="2"/>
  <c r="N11" i="2"/>
  <c r="N5" i="2"/>
  <c r="N13" i="2"/>
  <c r="N16" i="2"/>
  <c r="N20" i="2"/>
  <c r="N17" i="2"/>
  <c r="N8" i="2"/>
  <c r="N21" i="2"/>
  <c r="N7" i="2"/>
  <c r="N12" i="2"/>
  <c r="N22" i="2"/>
  <c r="N18" i="2"/>
  <c r="N23" i="2"/>
  <c r="N24" i="2"/>
  <c r="N25" i="2"/>
  <c r="N26" i="2"/>
  <c r="N27" i="2"/>
  <c r="N29" i="2"/>
  <c r="N30" i="2"/>
  <c r="N33" i="2"/>
  <c r="N31" i="2"/>
  <c r="N28" i="2"/>
  <c r="N32" i="2"/>
  <c r="N34" i="2"/>
  <c r="N35" i="2"/>
  <c r="N36" i="2"/>
  <c r="N37" i="2"/>
  <c r="N38" i="2"/>
  <c r="N39" i="2"/>
  <c r="N40" i="2"/>
  <c r="N41" i="2"/>
  <c r="N42" i="2"/>
  <c r="N43" i="2"/>
  <c r="N44" i="2"/>
  <c r="N3" i="2"/>
  <c r="N2" i="2"/>
  <c r="B31" i="3"/>
  <c r="B30" i="3"/>
  <c r="B29" i="3"/>
  <c r="D24" i="3"/>
  <c r="D23" i="3"/>
  <c r="D22" i="3"/>
  <c r="C24" i="3"/>
  <c r="C23" i="3"/>
  <c r="C22" i="3"/>
  <c r="B24" i="3"/>
  <c r="B23" i="3"/>
  <c r="B22" i="3"/>
  <c r="B32" i="3" l="1"/>
  <c r="C30" i="3" s="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C29" i="3" l="1"/>
  <c r="C31" i="3"/>
  <c r="V38" i="2"/>
  <c r="V12" i="2"/>
  <c r="V5" i="2"/>
  <c r="V44" i="2"/>
  <c r="V29" i="2"/>
  <c r="V43" i="2"/>
  <c r="V35" i="2"/>
  <c r="V27" i="2"/>
  <c r="V7" i="2"/>
  <c r="V11" i="2"/>
  <c r="V21" i="2"/>
  <c r="V42" i="2"/>
  <c r="V28" i="2"/>
  <c r="V24" i="2"/>
  <c r="V14" i="2"/>
  <c r="V41" i="2"/>
  <c r="V37" i="2"/>
  <c r="V30" i="2"/>
  <c r="V25" i="2"/>
  <c r="V22" i="2"/>
  <c r="V8" i="2"/>
  <c r="V13" i="2"/>
  <c r="V19" i="2"/>
  <c r="V34" i="2"/>
  <c r="V26" i="2"/>
  <c r="V9" i="2"/>
  <c r="V40" i="2"/>
  <c r="V17" i="2"/>
  <c r="V3" i="2"/>
  <c r="V32" i="2"/>
  <c r="V6" i="2"/>
  <c r="V39" i="2"/>
  <c r="V31" i="2"/>
  <c r="V23" i="2"/>
  <c r="V20" i="2"/>
  <c r="V10" i="2"/>
  <c r="V2" i="2"/>
  <c r="V33" i="2"/>
  <c r="V18" i="2"/>
  <c r="V16" i="2"/>
  <c r="V15" i="2"/>
  <c r="V36" i="2"/>
  <c r="V4"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7">
    <bk>
      <extLst>
        <ext uri="{3e2802c4-a4d2-4d8b-9148-e3be6c30e623}">
          <xlrd:rvb i="0"/>
        </ext>
      </extLst>
    </bk>
    <bk>
      <extLst>
        <ext uri="{3e2802c4-a4d2-4d8b-9148-e3be6c30e623}">
          <xlrd:rvb i="68"/>
        </ext>
      </extLst>
    </bk>
    <bk>
      <extLst>
        <ext uri="{3e2802c4-a4d2-4d8b-9148-e3be6c30e623}">
          <xlrd:rvb i="115"/>
        </ext>
      </extLst>
    </bk>
    <bk>
      <extLst>
        <ext uri="{3e2802c4-a4d2-4d8b-9148-e3be6c30e623}">
          <xlrd:rvb i="185"/>
        </ext>
      </extLst>
    </bk>
    <bk>
      <extLst>
        <ext uri="{3e2802c4-a4d2-4d8b-9148-e3be6c30e623}">
          <xlrd:rvb i="200"/>
        </ext>
      </extLst>
    </bk>
    <bk>
      <extLst>
        <ext uri="{3e2802c4-a4d2-4d8b-9148-e3be6c30e623}">
          <xlrd:rvb i="261"/>
        </ext>
      </extLst>
    </bk>
    <bk>
      <extLst>
        <ext uri="{3e2802c4-a4d2-4d8b-9148-e3be6c30e623}">
          <xlrd:rvb i="312"/>
        </ext>
      </extLst>
    </bk>
    <bk>
      <extLst>
        <ext uri="{3e2802c4-a4d2-4d8b-9148-e3be6c30e623}">
          <xlrd:rvb i="378"/>
        </ext>
      </extLst>
    </bk>
    <bk>
      <extLst>
        <ext uri="{3e2802c4-a4d2-4d8b-9148-e3be6c30e623}">
          <xlrd:rvb i="436"/>
        </ext>
      </extLst>
    </bk>
    <bk>
      <extLst>
        <ext uri="{3e2802c4-a4d2-4d8b-9148-e3be6c30e623}">
          <xlrd:rvb i="509"/>
        </ext>
      </extLst>
    </bk>
    <bk>
      <extLst>
        <ext uri="{3e2802c4-a4d2-4d8b-9148-e3be6c30e623}">
          <xlrd:rvb i="564"/>
        </ext>
      </extLst>
    </bk>
    <bk>
      <extLst>
        <ext uri="{3e2802c4-a4d2-4d8b-9148-e3be6c30e623}">
          <xlrd:rvb i="633"/>
        </ext>
      </extLst>
    </bk>
    <bk>
      <extLst>
        <ext uri="{3e2802c4-a4d2-4d8b-9148-e3be6c30e623}">
          <xlrd:rvb i="697"/>
        </ext>
      </extLst>
    </bk>
    <bk>
      <extLst>
        <ext uri="{3e2802c4-a4d2-4d8b-9148-e3be6c30e623}">
          <xlrd:rvb i="825"/>
        </ext>
      </extLst>
    </bk>
    <bk>
      <extLst>
        <ext uri="{3e2802c4-a4d2-4d8b-9148-e3be6c30e623}">
          <xlrd:rvb i="838"/>
        </ext>
      </extLst>
    </bk>
    <bk>
      <extLst>
        <ext uri="{3e2802c4-a4d2-4d8b-9148-e3be6c30e623}">
          <xlrd:rvb i="853"/>
        </ext>
      </extLst>
    </bk>
    <bk>
      <extLst>
        <ext uri="{3e2802c4-a4d2-4d8b-9148-e3be6c30e623}">
          <xlrd:rvb i="913"/>
        </ext>
      </extLst>
    </bk>
  </futureMetadata>
  <valueMetadata count="17">
    <bk>
      <rc t="1" v="0"/>
    </bk>
    <bk>
      <rc t="1" v="1"/>
    </bk>
    <bk>
      <rc t="1" v="2"/>
    </bk>
    <bk>
      <rc t="1" v="3"/>
    </bk>
    <bk>
      <rc t="1" v="4"/>
    </bk>
    <bk>
      <rc t="1" v="5"/>
    </bk>
    <bk>
      <rc t="1" v="6"/>
    </bk>
    <bk>
      <rc t="1" v="7"/>
    </bk>
    <bk>
      <rc t="1" v="8"/>
    </bk>
    <bk>
      <rc t="1" v="9"/>
    </bk>
    <bk>
      <rc t="1" v="10"/>
    </bk>
    <bk>
      <rc t="1" v="11"/>
    </bk>
    <bk>
      <rc t="1" v="12"/>
    </bk>
    <bk>
      <rc t="1" v="13"/>
    </bk>
    <bk>
      <rc t="1" v="14"/>
    </bk>
    <bk>
      <rc t="1" v="15"/>
    </bk>
    <bk>
      <rc t="1" v="16"/>
    </bk>
  </valueMetadata>
</metadata>
</file>

<file path=xl/sharedStrings.xml><?xml version="1.0" encoding="utf-8"?>
<sst xmlns="http://schemas.openxmlformats.org/spreadsheetml/2006/main" count="790" uniqueCount="269">
  <si>
    <t>Date</t>
  </si>
  <si>
    <t>Time</t>
  </si>
  <si>
    <t>Comp</t>
  </si>
  <si>
    <t>Round</t>
  </si>
  <si>
    <t>Day</t>
  </si>
  <si>
    <t>Venue</t>
  </si>
  <si>
    <t>Result</t>
  </si>
  <si>
    <t>Goals_Scored</t>
  </si>
  <si>
    <t>Goals_Conceded</t>
  </si>
  <si>
    <t>Opponent</t>
  </si>
  <si>
    <t>xG</t>
  </si>
  <si>
    <t>xGA</t>
  </si>
  <si>
    <t>Possesion%</t>
  </si>
  <si>
    <t>Poss</t>
  </si>
  <si>
    <t>Attendance</t>
  </si>
  <si>
    <t>Captain</t>
  </si>
  <si>
    <t>Formation</t>
  </si>
  <si>
    <t>Opp Formation</t>
  </si>
  <si>
    <t>Referee</t>
  </si>
  <si>
    <t>FA Community Shield</t>
  </si>
  <si>
    <t>Sat</t>
  </si>
  <si>
    <t>Away</t>
  </si>
  <si>
    <t>D</t>
  </si>
  <si>
    <t>Manchester City</t>
  </si>
  <si>
    <t>Bruno Fernandes</t>
  </si>
  <si>
    <t>4-2-3-1</t>
  </si>
  <si>
    <t>4-3-3</t>
  </si>
  <si>
    <t>Jarred Gillett</t>
  </si>
  <si>
    <t>Premier League</t>
  </si>
  <si>
    <t>Matchweek 1</t>
  </si>
  <si>
    <t>Fri</t>
  </si>
  <si>
    <t>Home</t>
  </si>
  <si>
    <t>W</t>
  </si>
  <si>
    <t>Fulham</t>
  </si>
  <si>
    <t>Robert Jones</t>
  </si>
  <si>
    <t>Matchweek 2</t>
  </si>
  <si>
    <t>L</t>
  </si>
  <si>
    <t>Brighton</t>
  </si>
  <si>
    <t>Craig Pawson</t>
  </si>
  <si>
    <t>Matchweek 3</t>
  </si>
  <si>
    <t>Sun</t>
  </si>
  <si>
    <t>Liverpool</t>
  </si>
  <si>
    <t>Anthony Taylor</t>
  </si>
  <si>
    <t>Matchweek 4</t>
  </si>
  <si>
    <t>Southampton</t>
  </si>
  <si>
    <t>Stuart Attwell</t>
  </si>
  <si>
    <t>EFL Cup</t>
  </si>
  <si>
    <t>Third round</t>
  </si>
  <si>
    <t>Tue</t>
  </si>
  <si>
    <t>Barnsley</t>
  </si>
  <si>
    <t>Casemiro</t>
  </si>
  <si>
    <t>5-3-2</t>
  </si>
  <si>
    <t>Gavin Ward</t>
  </si>
  <si>
    <t>Matchweek 5</t>
  </si>
  <si>
    <t>Crystal Palace</t>
  </si>
  <si>
    <t>3-4-3</t>
  </si>
  <si>
    <t>David Coote</t>
  </si>
  <si>
    <t>Europa Lg</t>
  </si>
  <si>
    <t>League phase</t>
  </si>
  <si>
    <t>Wed</t>
  </si>
  <si>
    <t>nl Twente</t>
  </si>
  <si>
    <t>Simone Sozza</t>
  </si>
  <si>
    <t>Matchweek 6</t>
  </si>
  <si>
    <t>Tottenham</t>
  </si>
  <si>
    <t>Chris Kavanagh</t>
  </si>
  <si>
    <t>Thu</t>
  </si>
  <si>
    <t>pt Porto</t>
  </si>
  <si>
    <t>Tobias Stieler</t>
  </si>
  <si>
    <t>Matchweek 7</t>
  </si>
  <si>
    <t>Aston Villa</t>
  </si>
  <si>
    <t>Matchweek 8</t>
  </si>
  <si>
    <t>Brentford</t>
  </si>
  <si>
    <t>Samuel Barrott</t>
  </si>
  <si>
    <t>tr Fenerbahçe</t>
  </si>
  <si>
    <t>Lisandro Martínez</t>
  </si>
  <si>
    <t>Clément Turpin</t>
  </si>
  <si>
    <t>Matchweek 9</t>
  </si>
  <si>
    <t>West Ham</t>
  </si>
  <si>
    <t>Fourth round</t>
  </si>
  <si>
    <t>Leicester City</t>
  </si>
  <si>
    <t>Andy Madley</t>
  </si>
  <si>
    <t>Matchweek 10</t>
  </si>
  <si>
    <t>Chelsea</t>
  </si>
  <si>
    <t>gr PAOK</t>
  </si>
  <si>
    <t>Radu Petrescu</t>
  </si>
  <si>
    <t>Matchweek 11</t>
  </si>
  <si>
    <t>Peter Bankes</t>
  </si>
  <si>
    <t>Matchweek 12</t>
  </si>
  <si>
    <t>Ipswich Town</t>
  </si>
  <si>
    <t>no Bodø/Glimt</t>
  </si>
  <si>
    <t>Lawrence Visser</t>
  </si>
  <si>
    <t>Matchweek 13</t>
  </si>
  <si>
    <t>Everton</t>
  </si>
  <si>
    <t>John Brooks</t>
  </si>
  <si>
    <t>Matchweek 14</t>
  </si>
  <si>
    <t>Arsenal</t>
  </si>
  <si>
    <t>Matchweek 15</t>
  </si>
  <si>
    <t>Nott'ham Forest</t>
  </si>
  <si>
    <t>Darren England</t>
  </si>
  <si>
    <t>cz Viktoria Plzeň</t>
  </si>
  <si>
    <t>Marian Barbu</t>
  </si>
  <si>
    <t>Matchweek 16</t>
  </si>
  <si>
    <t>4-1-4-1</t>
  </si>
  <si>
    <t>Quarter-finals</t>
  </si>
  <si>
    <t>Matchweek 17</t>
  </si>
  <si>
    <t>Bournemouth</t>
  </si>
  <si>
    <t>Matchweek 18</t>
  </si>
  <si>
    <t>Wolves</t>
  </si>
  <si>
    <t>Tony Harrington</t>
  </si>
  <si>
    <t>Matchweek 19</t>
  </si>
  <si>
    <t>Mon</t>
  </si>
  <si>
    <t>Newcastle Utd</t>
  </si>
  <si>
    <t>Simon Hooper</t>
  </si>
  <si>
    <t>Matchweek 20</t>
  </si>
  <si>
    <t>Michael Oliver</t>
  </si>
  <si>
    <t>FA Cup</t>
  </si>
  <si>
    <t>Third round proper</t>
  </si>
  <si>
    <t>Matchweek 21</t>
  </si>
  <si>
    <t>3-4-1-2</t>
  </si>
  <si>
    <t>Matchweek 22</t>
  </si>
  <si>
    <t>4-4-2</t>
  </si>
  <si>
    <t>sct Rangers</t>
  </si>
  <si>
    <t>Erik Lambrechts</t>
  </si>
  <si>
    <t>Matchweek 23</t>
  </si>
  <si>
    <t>ro FCSB</t>
  </si>
  <si>
    <t>Harm Osmers</t>
  </si>
  <si>
    <t>Matchweek 24</t>
  </si>
  <si>
    <t>Fourth round proper</t>
  </si>
  <si>
    <t>Michael Salisbury</t>
  </si>
  <si>
    <t>Matchweek 25</t>
  </si>
  <si>
    <t>Matchweek 26</t>
  </si>
  <si>
    <t>Matchweek 27</t>
  </si>
  <si>
    <t>Fifth round proper</t>
  </si>
  <si>
    <t>Round of 16</t>
  </si>
  <si>
    <t>es Real Sociedad</t>
  </si>
  <si>
    <t>Ivan Kružliak</t>
  </si>
  <si>
    <t>Matchweek 28</t>
  </si>
  <si>
    <t>Benoît Bastien</t>
  </si>
  <si>
    <t>Matchweek 29</t>
  </si>
  <si>
    <t>Thomas Bramall</t>
  </si>
  <si>
    <t>Matchweek 30</t>
  </si>
  <si>
    <t>Matchweek 31</t>
  </si>
  <si>
    <t>4-1-2-1-2</t>
  </si>
  <si>
    <t>fr Lyon</t>
  </si>
  <si>
    <t>4-3-1-2</t>
  </si>
  <si>
    <t>Glenn Nyberg</t>
  </si>
  <si>
    <t>Matchweek 32</t>
  </si>
  <si>
    <t>Sandro Schärer</t>
  </si>
  <si>
    <t>Matchweek 33</t>
  </si>
  <si>
    <t>Victor Lindelöf</t>
  </si>
  <si>
    <t>Matchweek 34</t>
  </si>
  <si>
    <t>Semi-finals</t>
  </si>
  <si>
    <t>es Athletic Club</t>
  </si>
  <si>
    <t>Espen Eskås</t>
  </si>
  <si>
    <t>Matchweek 35</t>
  </si>
  <si>
    <t>Luke Shaw</t>
  </si>
  <si>
    <t>Daniel Siebert</t>
  </si>
  <si>
    <t>Matchweek 36</t>
  </si>
  <si>
    <t>Matchweek 37</t>
  </si>
  <si>
    <t>Final</t>
  </si>
  <si>
    <t>Neutral</t>
  </si>
  <si>
    <t>eng Tottenham</t>
  </si>
  <si>
    <t>Felix Zwayer</t>
  </si>
  <si>
    <t>Matchweek 38</t>
  </si>
  <si>
    <t>Player</t>
  </si>
  <si>
    <t>Nation</t>
  </si>
  <si>
    <t>Pos</t>
  </si>
  <si>
    <t>Age</t>
  </si>
  <si>
    <t>MP</t>
  </si>
  <si>
    <t>Starts</t>
  </si>
  <si>
    <t>Min</t>
  </si>
  <si>
    <t>90s</t>
  </si>
  <si>
    <t>Gls</t>
  </si>
  <si>
    <t>Ast</t>
  </si>
  <si>
    <t>G+A</t>
  </si>
  <si>
    <t>G-PK</t>
  </si>
  <si>
    <t>PK</t>
  </si>
  <si>
    <t>Attemted_Penalties</t>
  </si>
  <si>
    <t>Yellow_Cards</t>
  </si>
  <si>
    <t>Red_Cards</t>
  </si>
  <si>
    <t>npxG</t>
  </si>
  <si>
    <t>xAG</t>
  </si>
  <si>
    <t>npxG+xAG</t>
  </si>
  <si>
    <t>Gls_per_90</t>
  </si>
  <si>
    <t>Ast_per_90</t>
  </si>
  <si>
    <t>G+A_per_90</t>
  </si>
  <si>
    <t>G-PK_per_90</t>
  </si>
  <si>
    <t>G+A-PK_per_90</t>
  </si>
  <si>
    <t>xG_per_90</t>
  </si>
  <si>
    <t>XAG_per_90</t>
  </si>
  <si>
    <t>xG+xAG_per_90</t>
  </si>
  <si>
    <t>npxG_per_90</t>
  </si>
  <si>
    <t>npxG+xAG_per_90</t>
  </si>
  <si>
    <t>MF</t>
  </si>
  <si>
    <t>André Onana</t>
  </si>
  <si>
    <t>GK</t>
  </si>
  <si>
    <t>Noussair Mazraoui</t>
  </si>
  <si>
    <t>DF</t>
  </si>
  <si>
    <t>Diogo Dalot</t>
  </si>
  <si>
    <t>Matthijs de Ligt</t>
  </si>
  <si>
    <t>Alejandro Garnacho</t>
  </si>
  <si>
    <t>Rasmus Højlund</t>
  </si>
  <si>
    <t>FW</t>
  </si>
  <si>
    <t>Manuel Ugarte Ribeiro</t>
  </si>
  <si>
    <t>Amad Diallo</t>
  </si>
  <si>
    <t>Harry Maguire</t>
  </si>
  <si>
    <t>Kobbie Mainoo</t>
  </si>
  <si>
    <t>Joshua Zirkzee</t>
  </si>
  <si>
    <t>Leny Yoro</t>
  </si>
  <si>
    <t>Marcus Rashford</t>
  </si>
  <si>
    <t>Christian Eriksen</t>
  </si>
  <si>
    <t>Patrick Dorgu</t>
  </si>
  <si>
    <t>Mason Mount</t>
  </si>
  <si>
    <t>Altay Bayındır</t>
  </si>
  <si>
    <t>Harry Amass</t>
  </si>
  <si>
    <t>Jonny Evans</t>
  </si>
  <si>
    <t>Ayden Heaven</t>
  </si>
  <si>
    <t>Tyler Fredricson</t>
  </si>
  <si>
    <t>Tyrell Malacia</t>
  </si>
  <si>
    <t>Chidozie Obi-Martin</t>
  </si>
  <si>
    <t>Toby Collyer</t>
  </si>
  <si>
    <t>Antony</t>
  </si>
  <si>
    <t>Scott McTominay</t>
  </si>
  <si>
    <t>Jayce Fitzgerald</t>
  </si>
  <si>
    <t>Jack Fletcher</t>
  </si>
  <si>
    <t>Hubert Graczyk</t>
  </si>
  <si>
    <t>Elyh Harrison</t>
  </si>
  <si>
    <t>Tom Heaton</t>
  </si>
  <si>
    <t>Sekou Koné</t>
  </si>
  <si>
    <t>Godwill Kukonki</t>
  </si>
  <si>
    <t>Dermot Mee</t>
  </si>
  <si>
    <t>Jack Moorhouse</t>
  </si>
  <si>
    <t>Ethan Wheatley</t>
  </si>
  <si>
    <t>Squad Total</t>
  </si>
  <si>
    <t>Opponent Total</t>
  </si>
  <si>
    <t>Column1</t>
  </si>
  <si>
    <t>Row Labels</t>
  </si>
  <si>
    <t>Grand Total</t>
  </si>
  <si>
    <t>Column Labels</t>
  </si>
  <si>
    <t>Count of Result</t>
  </si>
  <si>
    <t>Dominic Christopher</t>
  </si>
  <si>
    <t>Author</t>
  </si>
  <si>
    <t>Purpose</t>
  </si>
  <si>
    <t>Evaluating Manchester United's Season Statistics</t>
  </si>
  <si>
    <t>Win/Draw/Loss Percentages</t>
  </si>
  <si>
    <t>Wins</t>
  </si>
  <si>
    <t>Draws</t>
  </si>
  <si>
    <t>Losses</t>
  </si>
  <si>
    <t>Total</t>
  </si>
  <si>
    <t>Attendances</t>
  </si>
  <si>
    <t>2024</t>
  </si>
  <si>
    <t>2025</t>
  </si>
  <si>
    <t>Aug</t>
  </si>
  <si>
    <t>Sep</t>
  </si>
  <si>
    <t>Oct</t>
  </si>
  <si>
    <t>Nov</t>
  </si>
  <si>
    <t>Dec</t>
  </si>
  <si>
    <t>Jan</t>
  </si>
  <si>
    <t>Feb</t>
  </si>
  <si>
    <t>Mar</t>
  </si>
  <si>
    <t>Goals Scored</t>
  </si>
  <si>
    <t>Average Possesion</t>
  </si>
  <si>
    <t>npG+A</t>
  </si>
  <si>
    <t>Performance</t>
  </si>
  <si>
    <t>Goals Conceded</t>
  </si>
  <si>
    <t>Expectations Not Met</t>
  </si>
  <si>
    <t>Expectations Met</t>
  </si>
  <si>
    <t>MANCHESTER UNITED SUMMARY STATISTICS DASHBOARD</t>
  </si>
  <si>
    <t>Games 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</si>
</sst>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Impact"/>
      <family val="2"/>
      <scheme val="minor"/>
    </font>
    <font>
      <b/>
      <sz val="11"/>
      <name val="Calibri"/>
      <family val="2"/>
    </font>
    <font>
      <b/>
      <sz val="11"/>
      <name val="Calibri"/>
      <family val="2"/>
    </font>
    <font>
      <sz val="11"/>
      <color theme="1"/>
      <name val="Impact"/>
      <family val="1"/>
      <scheme val="major"/>
    </font>
    <font>
      <sz val="11"/>
      <name val="Impact"/>
      <family val="1"/>
      <scheme val="major"/>
    </font>
    <font>
      <sz val="11"/>
      <name val="Impact"/>
      <family val="2"/>
      <scheme val="minor"/>
    </font>
    <font>
      <sz val="11"/>
      <color theme="0"/>
      <name val="Impact"/>
      <family val="2"/>
      <scheme val="minor"/>
    </font>
    <font>
      <sz val="36"/>
      <color rgb="FFC00000"/>
      <name val="Impact"/>
      <family val="2"/>
      <scheme val="minor"/>
    </font>
  </fonts>
  <fills count="4">
    <fill>
      <patternFill patternType="none"/>
    </fill>
    <fill>
      <patternFill patternType="gray125"/>
    </fill>
    <fill>
      <patternFill patternType="solid">
        <fgColor rgb="FFC00000"/>
        <bgColor indexed="64"/>
      </patternFill>
    </fill>
    <fill>
      <patternFill patternType="solid">
        <fgColor theme="1"/>
        <bgColor indexed="64"/>
      </patternFill>
    </fill>
  </fills>
  <borders count="6">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xfId="0"/>
    <xf numFmtId="14" fontId="0" fillId="0" borderId="0" xfId="0" applyNumberFormat="1"/>
    <xf numFmtId="0" fontId="1" fillId="0" borderId="1" xfId="0" applyFont="1" applyBorder="1" applyAlignment="1">
      <alignment horizontal="center" vertical="top"/>
    </xf>
    <xf numFmtId="1" fontId="0" fillId="0" borderId="0" xfId="0" applyNumberFormat="1"/>
    <xf numFmtId="164" fontId="0" fillId="0" borderId="0" xfId="0" applyNumberFormat="1"/>
    <xf numFmtId="9" fontId="0" fillId="0" borderId="0" xfId="0" applyNumberFormat="1"/>
    <xf numFmtId="3" fontId="0" fillId="0" borderId="0" xfId="0" applyNumberFormat="1"/>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vertical="top"/>
    </xf>
    <xf numFmtId="0" fontId="4" fillId="2" borderId="2" xfId="0" applyFont="1" applyFill="1" applyBorder="1" applyAlignment="1">
      <alignment vertical="top"/>
    </xf>
    <xf numFmtId="0" fontId="3" fillId="0" borderId="2" xfId="0" applyFont="1" applyBorder="1" applyAlignment="1">
      <alignment vertical="top"/>
    </xf>
    <xf numFmtId="14" fontId="3" fillId="0" borderId="2" xfId="0" applyNumberFormat="1" applyFont="1" applyBorder="1" applyAlignment="1">
      <alignment vertical="top"/>
    </xf>
    <xf numFmtId="0" fontId="0" fillId="0" borderId="0" xfId="0" applyAlignment="1">
      <alignment horizontal="left" indent="1"/>
    </xf>
    <xf numFmtId="0" fontId="6" fillId="0" borderId="0" xfId="0" applyFont="1"/>
    <xf numFmtId="9" fontId="6" fillId="0" borderId="0" xfId="0" applyNumberFormat="1" applyFont="1"/>
    <xf numFmtId="0" fontId="6" fillId="0" borderId="2" xfId="0" applyFont="1" applyBorder="1"/>
    <xf numFmtId="9" fontId="6" fillId="0" borderId="2" xfId="0" applyNumberFormat="1" applyFont="1" applyBorder="1"/>
    <xf numFmtId="3" fontId="6" fillId="0" borderId="2" xfId="0" applyNumberFormat="1" applyFont="1" applyBorder="1"/>
    <xf numFmtId="0" fontId="0" fillId="2" borderId="2" xfId="0"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7" fillId="3" borderId="0" xfId="0" applyFont="1" applyFill="1" applyAlignment="1">
      <alignment horizontal="center" vertical="center"/>
    </xf>
    <xf numFmtId="0" fontId="0" fillId="0" borderId="0" xfId="0" applyNumberFormat="1"/>
  </cellXfs>
  <cellStyles count="1">
    <cellStyle name="Normal" xfId="0" builtinId="0"/>
  </cellStyles>
  <dxfs count="20">
    <dxf>
      <numFmt numFmtId="13" formatCode="0%"/>
    </dxf>
    <dxf>
      <numFmt numFmtId="13" formatCode="0%"/>
    </dxf>
    <dxf>
      <numFmt numFmtId="14" formatCode="0.00%"/>
    </dxf>
    <dxf>
      <numFmt numFmtId="13" formatCode="0%"/>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3" formatCode="#,##0"/>
    </dxf>
    <dxf>
      <numFmt numFmtId="13" formatCode="0%"/>
    </dxf>
    <dxf>
      <numFmt numFmtId="164" formatCode="0.0"/>
    </dxf>
    <dxf>
      <numFmt numFmtId="164" formatCode="0.0"/>
    </dxf>
    <dxf>
      <numFmt numFmtId="164" formatCode="0.0"/>
    </dxf>
    <dxf>
      <numFmt numFmtId="1" formatCode="0"/>
    </dxf>
    <dxf>
      <numFmt numFmtId="1" formatCode="0"/>
    </dxf>
    <dxf>
      <numFmt numFmtId="19" formatCode="dd/mm/yyyy"/>
    </dxf>
    <dxf>
      <border outline="0">
        <top style="thin">
          <color auto="1"/>
        </top>
      </border>
    </dxf>
    <dxf>
      <border outline="0">
        <bottom style="thin">
          <color auto="1"/>
        </bottom>
      </border>
    </dxf>
    <dxf>
      <font>
        <b/>
        <strike val="0"/>
        <condense val="0"/>
        <extend val="0"/>
        <outline val="0"/>
        <shadow val="0"/>
        <vertAlign val="baseline"/>
        <sz val="11"/>
        <color auto="1"/>
        <name val="Calibri"/>
        <family val="2"/>
      </font>
      <alignment horizontal="center" vertical="top"/>
      <border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microsoft.com/office/2020/07/relationships/rdRichValueWebImage" Target="richData/rdRichValueWebImage.xml"/><Relationship Id="rId18"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1.xml"/><Relationship Id="rId12" Type="http://schemas.openxmlformats.org/officeDocument/2006/relationships/sheetMetadata" Target="metadata.xml"/><Relationship Id="rId17" Type="http://schemas.microsoft.com/office/2017/06/relationships/richStyles" Target="richData/richStyles.xml"/><Relationship Id="rId2" Type="http://schemas.openxmlformats.org/officeDocument/2006/relationships/worksheet" Target="worksheets/sheet2.xml"/><Relationship Id="rId16" Type="http://schemas.microsoft.com/office/2017/06/relationships/rdArray" Target="richData/rdarray.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19" Type="http://schemas.microsoft.com/office/2017/06/relationships/rdSupportingPropertyBag" Target="richData/rdsupportingpropertybag.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G"/>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'Summary Dashboard'!$A$22</c:f>
              <c:strCache>
                <c:ptCount val="1"/>
                <c:pt idx="0">
                  <c:v>Home</c:v>
                </c:pt>
              </c:strCache>
            </c:strRef>
          </c:tx>
          <c:dPt>
            <c:idx val="0"/>
            <c:bubble3D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1-E9B9-4978-9B65-2A037B2177D1}"/>
              </c:ext>
            </c:extLst>
          </c:dPt>
          <c:dPt>
            <c:idx val="1"/>
            <c:bubble3D val="0"/>
            <c:spPr>
              <a:blipFill>
                <a:blip xmlns:r="http://schemas.openxmlformats.org/officeDocument/2006/relationships" r:embed="rId3">
                  <a:duotone>
                    <a:schemeClr val="accent2">
                      <a:shade val="88000"/>
                      <a:lumMod val="88000"/>
                    </a:schemeClr>
                    <a:schemeClr val="accent2"/>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3-E9B9-4978-9B65-2A037B2177D1}"/>
              </c:ext>
            </c:extLst>
          </c:dPt>
          <c:dPt>
            <c:idx val="2"/>
            <c:bubble3D val="0"/>
            <c:spPr>
              <a:blipFill>
                <a:blip xmlns:r="http://schemas.openxmlformats.org/officeDocument/2006/relationships" r:embed="rId3">
                  <a:duotone>
                    <a:schemeClr val="accent3">
                      <a:shade val="88000"/>
                      <a:lumMod val="88000"/>
                    </a:schemeClr>
                    <a:schemeClr val="accent3"/>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5-E9B9-4978-9B65-2A037B2177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G"/>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Dashboard'!$B$21:$D$21</c:f>
              <c:strCache>
                <c:ptCount val="3"/>
                <c:pt idx="0">
                  <c:v>Wins</c:v>
                </c:pt>
                <c:pt idx="1">
                  <c:v>Draws</c:v>
                </c:pt>
                <c:pt idx="2">
                  <c:v>Losses</c:v>
                </c:pt>
              </c:strCache>
            </c:strRef>
          </c:cat>
          <c:val>
            <c:numRef>
              <c:f>'Summary Dashboard'!$B$22:$D$22</c:f>
              <c:numCache>
                <c:formatCode>0%</c:formatCode>
                <c:ptCount val="3"/>
                <c:pt idx="0">
                  <c:v>0.69565217391304346</c:v>
                </c:pt>
                <c:pt idx="1">
                  <c:v>0.29411764705882354</c:v>
                </c:pt>
                <c:pt idx="2">
                  <c:v>0.45</c:v>
                </c:pt>
              </c:numCache>
            </c:numRef>
          </c:val>
          <c:extLst>
            <c:ext xmlns:c16="http://schemas.microsoft.com/office/drawing/2014/chart" uri="{C3380CC4-5D6E-409C-BE32-E72D297353CC}">
              <c16:uniqueId val="{00000000-AE55-4920-8C03-4228118FE57C}"/>
            </c:ext>
          </c:extLst>
        </c:ser>
        <c:ser>
          <c:idx val="1"/>
          <c:order val="1"/>
          <c:tx>
            <c:strRef>
              <c:f>'Summary Dashboard'!$A$23</c:f>
              <c:strCache>
                <c:ptCount val="1"/>
                <c:pt idx="0">
                  <c:v>Away</c:v>
                </c:pt>
              </c:strCache>
            </c:strRef>
          </c:tx>
          <c:dPt>
            <c:idx val="0"/>
            <c:bubble3D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7-E9B9-4978-9B65-2A037B2177D1}"/>
              </c:ext>
            </c:extLst>
          </c:dPt>
          <c:dPt>
            <c:idx val="1"/>
            <c:bubble3D val="0"/>
            <c:spPr>
              <a:blipFill>
                <a:blip xmlns:r="http://schemas.openxmlformats.org/officeDocument/2006/relationships" r:embed="rId3">
                  <a:duotone>
                    <a:schemeClr val="accent2">
                      <a:shade val="88000"/>
                      <a:lumMod val="88000"/>
                    </a:schemeClr>
                    <a:schemeClr val="accent2"/>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9-E9B9-4978-9B65-2A037B2177D1}"/>
              </c:ext>
            </c:extLst>
          </c:dPt>
          <c:dPt>
            <c:idx val="2"/>
            <c:bubble3D val="0"/>
            <c:spPr>
              <a:blipFill>
                <a:blip xmlns:r="http://schemas.openxmlformats.org/officeDocument/2006/relationships" r:embed="rId3">
                  <a:duotone>
                    <a:schemeClr val="accent3">
                      <a:shade val="88000"/>
                      <a:lumMod val="88000"/>
                    </a:schemeClr>
                    <a:schemeClr val="accent3"/>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B-E9B9-4978-9B65-2A037B2177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G"/>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Dashboard'!$B$21:$D$21</c:f>
              <c:strCache>
                <c:ptCount val="3"/>
                <c:pt idx="0">
                  <c:v>Wins</c:v>
                </c:pt>
                <c:pt idx="1">
                  <c:v>Draws</c:v>
                </c:pt>
                <c:pt idx="2">
                  <c:v>Losses</c:v>
                </c:pt>
              </c:strCache>
            </c:strRef>
          </c:cat>
          <c:val>
            <c:numRef>
              <c:f>'Summary Dashboard'!$B$23:$D$23</c:f>
              <c:numCache>
                <c:formatCode>0%</c:formatCode>
                <c:ptCount val="3"/>
                <c:pt idx="0">
                  <c:v>0.30434782608695654</c:v>
                </c:pt>
                <c:pt idx="1">
                  <c:v>0.70588235294117652</c:v>
                </c:pt>
                <c:pt idx="2">
                  <c:v>0.5</c:v>
                </c:pt>
              </c:numCache>
            </c:numRef>
          </c:val>
          <c:extLst>
            <c:ext xmlns:c16="http://schemas.microsoft.com/office/drawing/2014/chart" uri="{C3380CC4-5D6E-409C-BE32-E72D297353CC}">
              <c16:uniqueId val="{00000001-AE55-4920-8C03-4228118FE57C}"/>
            </c:ext>
          </c:extLst>
        </c:ser>
        <c:ser>
          <c:idx val="2"/>
          <c:order val="2"/>
          <c:tx>
            <c:strRef>
              <c:f>'Summary Dashboard'!$A$24</c:f>
              <c:strCache>
                <c:ptCount val="1"/>
                <c:pt idx="0">
                  <c:v>Neutral</c:v>
                </c:pt>
              </c:strCache>
            </c:strRef>
          </c:tx>
          <c:dPt>
            <c:idx val="0"/>
            <c:bubble3D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D-E9B9-4978-9B65-2A037B2177D1}"/>
              </c:ext>
            </c:extLst>
          </c:dPt>
          <c:dPt>
            <c:idx val="1"/>
            <c:bubble3D val="0"/>
            <c:spPr>
              <a:blipFill>
                <a:blip xmlns:r="http://schemas.openxmlformats.org/officeDocument/2006/relationships" r:embed="rId3">
                  <a:duotone>
                    <a:schemeClr val="accent2">
                      <a:shade val="88000"/>
                      <a:lumMod val="88000"/>
                    </a:schemeClr>
                    <a:schemeClr val="accent2"/>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F-E9B9-4978-9B65-2A037B2177D1}"/>
              </c:ext>
            </c:extLst>
          </c:dPt>
          <c:dPt>
            <c:idx val="2"/>
            <c:bubble3D val="0"/>
            <c:spPr>
              <a:blipFill>
                <a:blip xmlns:r="http://schemas.openxmlformats.org/officeDocument/2006/relationships" r:embed="rId3">
                  <a:duotone>
                    <a:schemeClr val="accent3">
                      <a:shade val="88000"/>
                      <a:lumMod val="88000"/>
                    </a:schemeClr>
                    <a:schemeClr val="accent3"/>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11-E9B9-4978-9B65-2A037B2177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G"/>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Dashboard'!$B$21:$D$21</c:f>
              <c:strCache>
                <c:ptCount val="3"/>
                <c:pt idx="0">
                  <c:v>Wins</c:v>
                </c:pt>
                <c:pt idx="1">
                  <c:v>Draws</c:v>
                </c:pt>
                <c:pt idx="2">
                  <c:v>Losses</c:v>
                </c:pt>
              </c:strCache>
            </c:strRef>
          </c:cat>
          <c:val>
            <c:numRef>
              <c:f>'Summary Dashboard'!$B$24:$D$24</c:f>
              <c:numCache>
                <c:formatCode>0%</c:formatCode>
                <c:ptCount val="3"/>
                <c:pt idx="0">
                  <c:v>0</c:v>
                </c:pt>
                <c:pt idx="1">
                  <c:v>0</c:v>
                </c:pt>
                <c:pt idx="2">
                  <c:v>0.05</c:v>
                </c:pt>
              </c:numCache>
            </c:numRef>
          </c:val>
          <c:extLst>
            <c:ext xmlns:c16="http://schemas.microsoft.com/office/drawing/2014/chart" uri="{C3380CC4-5D6E-409C-BE32-E72D297353CC}">
              <c16:uniqueId val="{00000002-AE55-4920-8C03-4228118FE57C}"/>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G"/>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tx>
            <c:strRef>
              <c:f>'Summary Dashboard'!$A$23</c:f>
              <c:strCache>
                <c:ptCount val="1"/>
                <c:pt idx="0">
                  <c:v>Away</c:v>
                </c:pt>
              </c:strCache>
            </c:strRef>
          </c:tx>
          <c:dPt>
            <c:idx val="0"/>
            <c:bubble3D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1-4C90-4B35-8C14-61DABCD9DABA}"/>
              </c:ext>
            </c:extLst>
          </c:dPt>
          <c:dPt>
            <c:idx val="1"/>
            <c:bubble3D val="0"/>
            <c:spPr>
              <a:blipFill>
                <a:blip xmlns:r="http://schemas.openxmlformats.org/officeDocument/2006/relationships" r:embed="rId3">
                  <a:duotone>
                    <a:schemeClr val="accent2">
                      <a:shade val="88000"/>
                      <a:lumMod val="88000"/>
                    </a:schemeClr>
                    <a:schemeClr val="accent2"/>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3-4C90-4B35-8C14-61DABCD9DABA}"/>
              </c:ext>
            </c:extLst>
          </c:dPt>
          <c:dPt>
            <c:idx val="2"/>
            <c:bubble3D val="0"/>
            <c:spPr>
              <a:blipFill>
                <a:blip xmlns:r="http://schemas.openxmlformats.org/officeDocument/2006/relationships" r:embed="rId3">
                  <a:duotone>
                    <a:schemeClr val="accent3">
                      <a:shade val="88000"/>
                      <a:lumMod val="88000"/>
                    </a:schemeClr>
                    <a:schemeClr val="accent3"/>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5-4C90-4B35-8C14-61DABCD9D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G"/>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Dashboard'!$B$21:$D$21</c:f>
              <c:strCache>
                <c:ptCount val="3"/>
                <c:pt idx="0">
                  <c:v>Wins</c:v>
                </c:pt>
                <c:pt idx="1">
                  <c:v>Draws</c:v>
                </c:pt>
                <c:pt idx="2">
                  <c:v>Losses</c:v>
                </c:pt>
              </c:strCache>
            </c:strRef>
          </c:cat>
          <c:val>
            <c:numRef>
              <c:f>'Summary Dashboard'!$B$23:$D$23</c:f>
              <c:numCache>
                <c:formatCode>0%</c:formatCode>
                <c:ptCount val="3"/>
                <c:pt idx="0">
                  <c:v>0.30434782608695654</c:v>
                </c:pt>
                <c:pt idx="1">
                  <c:v>0.70588235294117652</c:v>
                </c:pt>
                <c:pt idx="2">
                  <c:v>0.5</c:v>
                </c:pt>
              </c:numCache>
            </c:numRef>
          </c:val>
          <c:extLst>
            <c:ext xmlns:c16="http://schemas.microsoft.com/office/drawing/2014/chart" uri="{C3380CC4-5D6E-409C-BE32-E72D297353CC}">
              <c16:uniqueId val="{00000001-539E-4CFA-884B-04E71486AFB9}"/>
            </c:ext>
          </c:extLst>
        </c:ser>
        <c:ser>
          <c:idx val="2"/>
          <c:order val="2"/>
          <c:tx>
            <c:strRef>
              <c:f>'Summary Dashboard'!$A$24</c:f>
              <c:strCache>
                <c:ptCount val="1"/>
                <c:pt idx="0">
                  <c:v>Neutral</c:v>
                </c:pt>
              </c:strCache>
            </c:strRef>
          </c:tx>
          <c:dPt>
            <c:idx val="0"/>
            <c:bubble3D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7-4C90-4B35-8C14-61DABCD9DABA}"/>
              </c:ext>
            </c:extLst>
          </c:dPt>
          <c:dPt>
            <c:idx val="1"/>
            <c:bubble3D val="0"/>
            <c:spPr>
              <a:blipFill>
                <a:blip xmlns:r="http://schemas.openxmlformats.org/officeDocument/2006/relationships" r:embed="rId3">
                  <a:duotone>
                    <a:schemeClr val="accent2">
                      <a:shade val="88000"/>
                      <a:lumMod val="88000"/>
                    </a:schemeClr>
                    <a:schemeClr val="accent2"/>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9-4C90-4B35-8C14-61DABCD9DABA}"/>
              </c:ext>
            </c:extLst>
          </c:dPt>
          <c:dPt>
            <c:idx val="2"/>
            <c:bubble3D val="0"/>
            <c:spPr>
              <a:blipFill>
                <a:blip xmlns:r="http://schemas.openxmlformats.org/officeDocument/2006/relationships" r:embed="rId3">
                  <a:duotone>
                    <a:schemeClr val="accent3">
                      <a:shade val="88000"/>
                      <a:lumMod val="88000"/>
                    </a:schemeClr>
                    <a:schemeClr val="accent3"/>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B-4C90-4B35-8C14-61DABCD9D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G"/>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Dashboard'!$B$21:$D$21</c:f>
              <c:strCache>
                <c:ptCount val="3"/>
                <c:pt idx="0">
                  <c:v>Wins</c:v>
                </c:pt>
                <c:pt idx="1">
                  <c:v>Draws</c:v>
                </c:pt>
                <c:pt idx="2">
                  <c:v>Losses</c:v>
                </c:pt>
              </c:strCache>
            </c:strRef>
          </c:cat>
          <c:val>
            <c:numRef>
              <c:f>'Summary Dashboard'!$B$24:$D$24</c:f>
              <c:numCache>
                <c:formatCode>0%</c:formatCode>
                <c:ptCount val="3"/>
                <c:pt idx="0">
                  <c:v>0</c:v>
                </c:pt>
                <c:pt idx="1">
                  <c:v>0</c:v>
                </c:pt>
                <c:pt idx="2">
                  <c:v>0.05</c:v>
                </c:pt>
              </c:numCache>
            </c:numRef>
          </c:val>
          <c:extLst>
            <c:ext xmlns:c16="http://schemas.microsoft.com/office/drawing/2014/chart" uri="{C3380CC4-5D6E-409C-BE32-E72D297353CC}">
              <c16:uniqueId val="{00000002-539E-4CFA-884B-04E71486AFB9}"/>
            </c:ext>
          </c:extLst>
        </c:ser>
        <c:dLbls>
          <c:dLblPos val="outEnd"/>
          <c:showLegendKey val="0"/>
          <c:showVal val="1"/>
          <c:showCatName val="0"/>
          <c:showSerName val="0"/>
          <c:showPercent val="0"/>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'Summary Dashboard'!$A$22</c15:sqref>
                        </c15:formulaRef>
                      </c:ext>
                    </c:extLst>
                    <c:strCache>
                      <c:ptCount val="1"/>
                      <c:pt idx="0">
                        <c:v>Home</c:v>
                      </c:pt>
                    </c:strCache>
                  </c:strRef>
                </c:tx>
                <c:dPt>
                  <c:idx val="0"/>
                  <c:bubble3D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D-4C90-4B35-8C14-61DABCD9DABA}"/>
                    </c:ext>
                  </c:extLst>
                </c:dPt>
                <c:dPt>
                  <c:idx val="1"/>
                  <c:bubble3D val="0"/>
                  <c:spPr>
                    <a:blipFill>
                      <a:blip xmlns:r="http://schemas.openxmlformats.org/officeDocument/2006/relationships" r:embed="rId3">
                        <a:duotone>
                          <a:schemeClr val="accent2">
                            <a:shade val="88000"/>
                            <a:lumMod val="88000"/>
                          </a:schemeClr>
                          <a:schemeClr val="accent2"/>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F-4C90-4B35-8C14-61DABCD9DABA}"/>
                    </c:ext>
                  </c:extLst>
                </c:dPt>
                <c:dPt>
                  <c:idx val="2"/>
                  <c:bubble3D val="0"/>
                  <c:spPr>
                    <a:blipFill>
                      <a:blip xmlns:r="http://schemas.openxmlformats.org/officeDocument/2006/relationships" r:embed="rId3">
                        <a:duotone>
                          <a:schemeClr val="accent3">
                            <a:shade val="88000"/>
                            <a:lumMod val="88000"/>
                          </a:schemeClr>
                          <a:schemeClr val="accent3"/>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11-4C90-4B35-8C14-61DABCD9D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G"/>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uri="{CE6537A1-D6FC-4f65-9D91-7224C49458BB}"/>
                  </c:extLst>
                </c:dLbls>
                <c:cat>
                  <c:strRef>
                    <c:extLst>
                      <c:ext uri="{02D57815-91ED-43cb-92C2-25804820EDAC}">
                        <c15:formulaRef>
                          <c15:sqref>'Summary Dashboard'!$B$21:$D$21</c15:sqref>
                        </c15:formulaRef>
                      </c:ext>
                    </c:extLst>
                    <c:strCache>
                      <c:ptCount val="3"/>
                      <c:pt idx="0">
                        <c:v>Wins</c:v>
                      </c:pt>
                      <c:pt idx="1">
                        <c:v>Draws</c:v>
                      </c:pt>
                      <c:pt idx="2">
                        <c:v>Losses</c:v>
                      </c:pt>
                    </c:strCache>
                  </c:strRef>
                </c:cat>
                <c:val>
                  <c:numRef>
                    <c:extLst>
                      <c:ext uri="{02D57815-91ED-43cb-92C2-25804820EDAC}">
                        <c15:formulaRef>
                          <c15:sqref>'Summary Dashboard'!$B$22:$D$22</c15:sqref>
                        </c15:formulaRef>
                      </c:ext>
                    </c:extLst>
                    <c:numCache>
                      <c:formatCode>0%</c:formatCode>
                      <c:ptCount val="3"/>
                      <c:pt idx="0">
                        <c:v>0.69565217391304346</c:v>
                      </c:pt>
                      <c:pt idx="1">
                        <c:v>0.29411764705882354</c:v>
                      </c:pt>
                      <c:pt idx="2">
                        <c:v>0.45</c:v>
                      </c:pt>
                    </c:numCache>
                  </c:numRef>
                </c:val>
                <c:extLst>
                  <c:ext xmlns:c16="http://schemas.microsoft.com/office/drawing/2014/chart" uri="{C3380CC4-5D6E-409C-BE32-E72D297353CC}">
                    <c16:uniqueId val="{00000000-539E-4CFA-884B-04E71486AFB9}"/>
                  </c:ext>
                </c:extLst>
              </c15:ser>
            </c15:filteredPieSeries>
          </c:ext>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[ManchesterUnitedDashboard.xlsx]Summary Dashboard!Formation Pivot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Possesion by Position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G"/>
        </a:p>
      </c:txPr>
    </c:title>
    <c:autoTitleDeleted val="0"/>
    <c:pivotFmts>
      <c:pivotFmt>
        <c:idx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G"/>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G"/>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G"/>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G"/>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'Summary Dashboard'!$R$27</c:f>
              <c:strCache>
                <c:ptCount val="1"/>
                <c:pt idx="0">
                  <c:v>Average Possesion</c:v>
                </c:pt>
              </c:strCache>
            </c:strRef>
          </c:tx>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invertIfNegative val="0"/>
          <c:cat>
            <c:strRef>
              <c:f>'Summary Dashboard'!$Q$28:$Q$30</c:f>
              <c:strCache>
                <c:ptCount val="2"/>
                <c:pt idx="0">
                  <c:v>3-4-3</c:v>
                </c:pt>
                <c:pt idx="1">
                  <c:v>4-2-3-1</c:v>
                </c:pt>
              </c:strCache>
            </c:strRef>
          </c:cat>
          <c:val>
            <c:numRef>
              <c:f>'Summary Dashboard'!$R$28:$R$30</c:f>
              <c:numCache>
                <c:formatCode>0%</c:formatCode>
                <c:ptCount val="2"/>
                <c:pt idx="0">
                  <c:v>0.55395238095238097</c:v>
                </c:pt>
                <c:pt idx="1">
                  <c:v>0.52722222222222226</c:v>
                </c:pt>
              </c:numCache>
            </c:numRef>
          </c:val>
          <c:extLst>
            <c:ext xmlns:c16="http://schemas.microsoft.com/office/drawing/2014/chart" uri="{C3380CC4-5D6E-409C-BE32-E72D297353CC}">
              <c16:uniqueId val="{00000000-3B80-4857-8876-6253C35B775D}"/>
            </c:ext>
          </c:extLst>
        </c:ser>
        <c:ser>
          <c:idx val="1"/>
          <c:order val="1"/>
          <c:tx>
            <c:strRef>
              <c:f>'Summary Dashboard'!$S$27</c:f>
              <c:strCache>
                <c:ptCount val="1"/>
                <c:pt idx="0">
                  <c:v>Goals Scored</c:v>
                </c:pt>
              </c:strCache>
            </c:strRef>
          </c:tx>
          <c:spPr>
            <a:blipFill>
              <a:blip xmlns:r="http://schemas.openxmlformats.org/officeDocument/2006/relationships" r:embed="rId3">
                <a:duotone>
                  <a:schemeClr val="accent2">
                    <a:shade val="88000"/>
                    <a:lumMod val="88000"/>
                  </a:schemeClr>
                  <a:schemeClr val="accent2"/>
                </a:duotone>
              </a:blip>
              <a:tile tx="0" ty="0" sx="100000" sy="100000" flip="none" algn="tl"/>
            </a:blipFill>
            <a:ln>
              <a:noFill/>
            </a:ln>
            <a:effectLst>
              <a:outerShdw blurRad="25400" dist="12700" dir="5400000" rotWithShape="0">
                <a:srgbClr val="000000">
                  <a:alpha val="60000"/>
                </a:srgbClr>
              </a:outerShdw>
            </a:effectLst>
            <a:sp3d/>
          </c:spPr>
          <c:invertIfNegative val="0"/>
          <c:cat>
            <c:strRef>
              <c:f>'Summary Dashboard'!$Q$28:$Q$30</c:f>
              <c:strCache>
                <c:ptCount val="2"/>
                <c:pt idx="0">
                  <c:v>3-4-3</c:v>
                </c:pt>
                <c:pt idx="1">
                  <c:v>4-2-3-1</c:v>
                </c:pt>
              </c:strCache>
            </c:strRef>
          </c:cat>
          <c:val>
            <c:numRef>
              <c:f>'Summary Dashboard'!$S$28:$S$30</c:f>
              <c:numCache>
                <c:formatCode>0%</c:formatCode>
                <c:ptCount val="2"/>
                <c:pt idx="0">
                  <c:v>0.6767676767676768</c:v>
                </c:pt>
                <c:pt idx="1">
                  <c:v>0.32323232323232326</c:v>
                </c:pt>
              </c:numCache>
            </c:numRef>
          </c:val>
          <c:extLst>
            <c:ext xmlns:c16="http://schemas.microsoft.com/office/drawing/2014/chart" uri="{C3380CC4-5D6E-409C-BE32-E72D297353CC}">
              <c16:uniqueId val="{00000000-74AE-48A9-92C1-2EA3E95196CE}"/>
            </c:ext>
          </c:extLst>
        </c:ser>
        <c:ser>
          <c:idx val="2"/>
          <c:order val="2"/>
          <c:tx>
            <c:strRef>
              <c:f>'Summary Dashboard'!$T$27</c:f>
              <c:strCache>
                <c:ptCount val="1"/>
                <c:pt idx="0">
                  <c:v>Goals Conceded</c:v>
                </c:pt>
              </c:strCache>
            </c:strRef>
          </c:tx>
          <c:spPr>
            <a:blipFill>
              <a:blip xmlns:r="http://schemas.openxmlformats.org/officeDocument/2006/relationships" r:embed="rId3">
                <a:duotone>
                  <a:schemeClr val="accent3">
                    <a:shade val="88000"/>
                    <a:lumMod val="88000"/>
                  </a:schemeClr>
                  <a:schemeClr val="accent3"/>
                </a:duotone>
              </a:blip>
              <a:tile tx="0" ty="0" sx="100000" sy="100000" flip="none" algn="tl"/>
            </a:blipFill>
            <a:ln>
              <a:noFill/>
            </a:ln>
            <a:effectLst>
              <a:outerShdw blurRad="25400" dist="12700" dir="5400000" rotWithShape="0">
                <a:srgbClr val="000000">
                  <a:alpha val="60000"/>
                </a:srgbClr>
              </a:outerShdw>
            </a:effectLst>
            <a:sp3d/>
          </c:spPr>
          <c:invertIfNegative val="0"/>
          <c:cat>
            <c:strRef>
              <c:f>'Summary Dashboard'!$Q$28:$Q$30</c:f>
              <c:strCache>
                <c:ptCount val="2"/>
                <c:pt idx="0">
                  <c:v>3-4-3</c:v>
                </c:pt>
                <c:pt idx="1">
                  <c:v>4-2-3-1</c:v>
                </c:pt>
              </c:strCache>
            </c:strRef>
          </c:cat>
          <c:val>
            <c:numRef>
              <c:f>'Summary Dashboard'!$T$28:$T$30</c:f>
              <c:numCache>
                <c:formatCode>0%</c:formatCode>
                <c:ptCount val="2"/>
                <c:pt idx="0">
                  <c:v>0.75903614457831325</c:v>
                </c:pt>
                <c:pt idx="1">
                  <c:v>0.24096385542168675</c:v>
                </c:pt>
              </c:numCache>
            </c:numRef>
          </c:val>
          <c:extLst>
            <c:ext xmlns:c16="http://schemas.microsoft.com/office/drawing/2014/chart" uri="{C3380CC4-5D6E-409C-BE32-E72D297353CC}">
              <c16:uniqueId val="{00000002-74AE-48A9-92C1-2EA3E95196CE}"/>
            </c:ext>
          </c:extLst>
        </c:ser>
        <c:ser>
          <c:idx val="3"/>
          <c:order val="3"/>
          <c:tx>
            <c:strRef>
              <c:f>'Summary Dashboard'!$U$27</c:f>
              <c:strCache>
                <c:ptCount val="1"/>
                <c:pt idx="0">
                  <c:v>Games Played</c:v>
                </c:pt>
              </c:strCache>
            </c:strRef>
          </c:tx>
          <c:spPr>
            <a:blipFill>
              <a:blip xmlns:r="http://schemas.openxmlformats.org/officeDocument/2006/relationships" r:embed="rId3">
                <a:duotone>
                  <a:schemeClr val="accent4">
                    <a:shade val="88000"/>
                    <a:lumMod val="88000"/>
                  </a:schemeClr>
                  <a:schemeClr val="accent4"/>
                </a:duotone>
              </a:blip>
              <a:tile tx="0" ty="0" sx="100000" sy="100000" flip="none" algn="tl"/>
            </a:blipFill>
            <a:ln>
              <a:noFill/>
            </a:ln>
            <a:effectLst>
              <a:outerShdw blurRad="25400" dist="12700" dir="5400000" rotWithShape="0">
                <a:srgbClr val="000000">
                  <a:alpha val="60000"/>
                </a:srgbClr>
              </a:outerShdw>
            </a:effectLst>
            <a:sp3d/>
          </c:spPr>
          <c:invertIfNegative val="0"/>
          <c:cat>
            <c:strRef>
              <c:f>'Summary Dashboard'!$Q$28:$Q$30</c:f>
              <c:strCache>
                <c:ptCount val="2"/>
                <c:pt idx="0">
                  <c:v>3-4-3</c:v>
                </c:pt>
                <c:pt idx="1">
                  <c:v>4-2-3-1</c:v>
                </c:pt>
              </c:strCache>
            </c:strRef>
          </c:cat>
          <c:val>
            <c:numRef>
              <c:f>'Summary Dashboard'!$U$28:$U$30</c:f>
              <c:numCache>
                <c:formatCode>0%</c:formatCode>
                <c:ptCount val="2"/>
                <c:pt idx="0">
                  <c:v>0.7</c:v>
                </c:pt>
                <c:pt idx="1">
                  <c:v>0.3</c:v>
                </c:pt>
              </c:numCache>
            </c:numRef>
          </c:val>
          <c:extLst>
            <c:ext xmlns:c16="http://schemas.microsoft.com/office/drawing/2014/chart" uri="{C3380CC4-5D6E-409C-BE32-E72D297353CC}">
              <c16:uniqueId val="{00000003-74AE-48A9-92C1-2EA3E95196CE}"/>
            </c:ext>
          </c:extLst>
        </c:ser>
        <c:dLbls>
          <c:showLegendKey val="0"/>
          <c:showVal val="0"/>
          <c:showCatName val="0"/>
          <c:showSerName val="0"/>
          <c:showPercent val="0"/>
          <c:showBubbleSize val="0"/>
        </c:dLbls>
        <c:gapWidth val="150"/>
        <c:shape val="box"/>
        <c:axId val="2009703583"/>
        <c:axId val="2009720383"/>
        <c:axId val="0"/>
      </c:bar3DChart>
      <c:catAx>
        <c:axId val="2009703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G"/>
          </a:p>
        </c:txPr>
        <c:crossAx val="2009720383"/>
        <c:crosses val="autoZero"/>
        <c:auto val="1"/>
        <c:lblAlgn val="ctr"/>
        <c:lblOffset val="100"/>
        <c:noMultiLvlLbl val="0"/>
      </c:catAx>
      <c:valAx>
        <c:axId val="2009720383"/>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G"/>
          </a:p>
        </c:txPr>
        <c:crossAx val="200970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49"/>
          <c:dPt>
            <c:idx val="0"/>
            <c:bubble3D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1-C760-42F0-8E70-01A0D4D16B85}"/>
              </c:ext>
            </c:extLst>
          </c:dPt>
          <c:dPt>
            <c:idx val="1"/>
            <c:bubble3D val="0"/>
            <c:spPr>
              <a:blipFill>
                <a:blip xmlns:r="http://schemas.openxmlformats.org/officeDocument/2006/relationships" r:embed="rId3">
                  <a:duotone>
                    <a:schemeClr val="accent2">
                      <a:shade val="88000"/>
                      <a:lumMod val="88000"/>
                    </a:schemeClr>
                    <a:schemeClr val="accent2"/>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3-C760-42F0-8E70-01A0D4D16B85}"/>
              </c:ext>
            </c:extLst>
          </c:dPt>
          <c:cat>
            <c:strRef>
              <c:f>'Summary Dashboard'!$X$4:$X$5</c:f>
              <c:strCache>
                <c:ptCount val="2"/>
                <c:pt idx="0">
                  <c:v>Expectations Met</c:v>
                </c:pt>
                <c:pt idx="1">
                  <c:v>Expectations Not Met</c:v>
                </c:pt>
              </c:strCache>
            </c:strRef>
          </c:cat>
          <c:val>
            <c:numRef>
              <c:f>'Summary Dashboard'!$Y$4:$Y$5</c:f>
              <c:numCache>
                <c:formatCode>0%</c:formatCode>
                <c:ptCount val="2"/>
                <c:pt idx="0">
                  <c:v>0.18333333333333332</c:v>
                </c:pt>
                <c:pt idx="1">
                  <c:v>0.81666666666666665</c:v>
                </c:pt>
              </c:numCache>
            </c:numRef>
          </c:val>
          <c:extLst>
            <c:ext xmlns:c16="http://schemas.microsoft.com/office/drawing/2014/chart" uri="{C3380CC4-5D6E-409C-BE32-E72D297353CC}">
              <c16:uniqueId val="{00000000-8AE1-44AC-ADCC-B3E5D1C5139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A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[ManchesterUnitedDashboard.xlsx]Summary Dashboard!Results Pivot</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A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A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A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68092434817891E-2"/>
          <c:y val="0.21989448731262515"/>
          <c:w val="0.85372656493648069"/>
          <c:h val="0.4768599459291295"/>
        </c:manualLayout>
      </c:layout>
      <c:barChart>
        <c:barDir val="col"/>
        <c:grouping val="clustered"/>
        <c:varyColors val="0"/>
        <c:ser>
          <c:idx val="0"/>
          <c:order val="0"/>
          <c:tx>
            <c:strRef>
              <c:f>'Summary Dashboard'!$B$4:$B$5</c:f>
              <c:strCache>
                <c:ptCount val="1"/>
                <c:pt idx="0">
                  <c:v>W</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A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 Dashboard'!$A$6:$A$11</c:f>
              <c:strCache>
                <c:ptCount val="5"/>
                <c:pt idx="0">
                  <c:v>EFL Cup</c:v>
                </c:pt>
                <c:pt idx="1">
                  <c:v>Europa Lg</c:v>
                </c:pt>
                <c:pt idx="2">
                  <c:v>FA Community Shield</c:v>
                </c:pt>
                <c:pt idx="3">
                  <c:v>FA Cup</c:v>
                </c:pt>
                <c:pt idx="4">
                  <c:v>Premier League</c:v>
                </c:pt>
              </c:strCache>
            </c:strRef>
          </c:cat>
          <c:val>
            <c:numRef>
              <c:f>'Summary Dashboard'!$B$6:$B$11</c:f>
              <c:numCache>
                <c:formatCode>General</c:formatCode>
                <c:ptCount val="5"/>
                <c:pt idx="0">
                  <c:v>2</c:v>
                </c:pt>
                <c:pt idx="1">
                  <c:v>9</c:v>
                </c:pt>
                <c:pt idx="2">
                  <c:v>0</c:v>
                </c:pt>
                <c:pt idx="3">
                  <c:v>1</c:v>
                </c:pt>
                <c:pt idx="4">
                  <c:v>11</c:v>
                </c:pt>
              </c:numCache>
            </c:numRef>
          </c:val>
          <c:extLst>
            <c:ext xmlns:c16="http://schemas.microsoft.com/office/drawing/2014/chart" uri="{C3380CC4-5D6E-409C-BE32-E72D297353CC}">
              <c16:uniqueId val="{00000000-5E71-4638-90DD-F09FCB0232A3}"/>
            </c:ext>
          </c:extLst>
        </c:ser>
        <c:ser>
          <c:idx val="1"/>
          <c:order val="1"/>
          <c:tx>
            <c:strRef>
              <c:f>'Summary Dashboard'!$C$4:$C$5</c:f>
              <c:strCache>
                <c:ptCount val="1"/>
                <c:pt idx="0">
                  <c:v>D</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A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 Dashboard'!$A$6:$A$11</c:f>
              <c:strCache>
                <c:ptCount val="5"/>
                <c:pt idx="0">
                  <c:v>EFL Cup</c:v>
                </c:pt>
                <c:pt idx="1">
                  <c:v>Europa Lg</c:v>
                </c:pt>
                <c:pt idx="2">
                  <c:v>FA Community Shield</c:v>
                </c:pt>
                <c:pt idx="3">
                  <c:v>FA Cup</c:v>
                </c:pt>
                <c:pt idx="4">
                  <c:v>Premier League</c:v>
                </c:pt>
              </c:strCache>
            </c:strRef>
          </c:cat>
          <c:val>
            <c:numRef>
              <c:f>'Summary Dashboard'!$C$6:$C$11</c:f>
              <c:numCache>
                <c:formatCode>General</c:formatCode>
                <c:ptCount val="5"/>
                <c:pt idx="0">
                  <c:v>0</c:v>
                </c:pt>
                <c:pt idx="1">
                  <c:v>5</c:v>
                </c:pt>
                <c:pt idx="2">
                  <c:v>1</c:v>
                </c:pt>
                <c:pt idx="3">
                  <c:v>2</c:v>
                </c:pt>
                <c:pt idx="4">
                  <c:v>9</c:v>
                </c:pt>
              </c:numCache>
            </c:numRef>
          </c:val>
          <c:extLst>
            <c:ext xmlns:c16="http://schemas.microsoft.com/office/drawing/2014/chart" uri="{C3380CC4-5D6E-409C-BE32-E72D297353CC}">
              <c16:uniqueId val="{00000001-5E71-4638-90DD-F09FCB0232A3}"/>
            </c:ext>
          </c:extLst>
        </c:ser>
        <c:ser>
          <c:idx val="2"/>
          <c:order val="2"/>
          <c:tx>
            <c:strRef>
              <c:f>'Summary Dashboard'!$D$4:$D$5</c:f>
              <c:strCache>
                <c:ptCount val="1"/>
                <c:pt idx="0">
                  <c:v>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A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 Dashboard'!$A$6:$A$11</c:f>
              <c:strCache>
                <c:ptCount val="5"/>
                <c:pt idx="0">
                  <c:v>EFL Cup</c:v>
                </c:pt>
                <c:pt idx="1">
                  <c:v>Europa Lg</c:v>
                </c:pt>
                <c:pt idx="2">
                  <c:v>FA Community Shield</c:v>
                </c:pt>
                <c:pt idx="3">
                  <c:v>FA Cup</c:v>
                </c:pt>
                <c:pt idx="4">
                  <c:v>Premier League</c:v>
                </c:pt>
              </c:strCache>
            </c:strRef>
          </c:cat>
          <c:val>
            <c:numRef>
              <c:f>'Summary Dashboard'!$D$6:$D$11</c:f>
              <c:numCache>
                <c:formatCode>General</c:formatCode>
                <c:ptCount val="5"/>
                <c:pt idx="0">
                  <c:v>1</c:v>
                </c:pt>
                <c:pt idx="1">
                  <c:v>1</c:v>
                </c:pt>
                <c:pt idx="2">
                  <c:v>0</c:v>
                </c:pt>
                <c:pt idx="3">
                  <c:v>0</c:v>
                </c:pt>
                <c:pt idx="4">
                  <c:v>18</c:v>
                </c:pt>
              </c:numCache>
            </c:numRef>
          </c:val>
          <c:extLst>
            <c:ext xmlns:c16="http://schemas.microsoft.com/office/drawing/2014/chart" uri="{C3380CC4-5D6E-409C-BE32-E72D297353CC}">
              <c16:uniqueId val="{00000002-5E71-4638-90DD-F09FCB0232A3}"/>
            </c:ext>
          </c:extLst>
        </c:ser>
        <c:dLbls>
          <c:dLblPos val="outEnd"/>
          <c:showLegendKey val="0"/>
          <c:showVal val="1"/>
          <c:showCatName val="0"/>
          <c:showSerName val="0"/>
          <c:showPercent val="0"/>
          <c:showBubbleSize val="0"/>
        </c:dLbls>
        <c:gapWidth val="444"/>
        <c:overlap val="-90"/>
        <c:axId val="1076443455"/>
        <c:axId val="1001764335"/>
      </c:barChart>
      <c:catAx>
        <c:axId val="10764434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029"/>
                  <a:t>Competition</a:t>
                </a:r>
              </a:p>
              <a:p>
                <a:pPr>
                  <a:defRPr/>
                </a:pPr>
                <a:endParaRPr lang="en-029"/>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A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AG"/>
          </a:p>
        </c:txPr>
        <c:crossAx val="1001764335"/>
        <c:crosses val="autoZero"/>
        <c:auto val="1"/>
        <c:lblAlgn val="ctr"/>
        <c:lblOffset val="100"/>
        <c:noMultiLvlLbl val="0"/>
      </c:catAx>
      <c:valAx>
        <c:axId val="100176433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029"/>
                  <a:t>Results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AG"/>
            </a:p>
          </c:txPr>
        </c:title>
        <c:numFmt formatCode="General" sourceLinked="1"/>
        <c:majorTickMark val="none"/>
        <c:minorTickMark val="none"/>
        <c:tickLblPos val="nextTo"/>
        <c:crossAx val="107644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A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[ManchesterUnitedDashboard.xlsx]Summary Dashboard!Goals Pivot</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A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A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Dashboard'!$Q$4</c:f>
              <c:strCache>
                <c:ptCount val="1"/>
                <c:pt idx="0">
                  <c:v>Goals Scored</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A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 Dashboard'!$Q$5</c:f>
              <c:strCache>
                <c:ptCount val="1"/>
                <c:pt idx="0">
                  <c:v>Total</c:v>
                </c:pt>
              </c:strCache>
            </c:strRef>
          </c:cat>
          <c:val>
            <c:numRef>
              <c:f>'Summary Dashboard'!$Q$5</c:f>
              <c:numCache>
                <c:formatCode>General</c:formatCode>
                <c:ptCount val="1"/>
                <c:pt idx="0">
                  <c:v>99</c:v>
                </c:pt>
              </c:numCache>
            </c:numRef>
          </c:val>
          <c:extLst>
            <c:ext xmlns:c16="http://schemas.microsoft.com/office/drawing/2014/chart" uri="{C3380CC4-5D6E-409C-BE32-E72D297353CC}">
              <c16:uniqueId val="{00000000-0C0C-41B6-8EE8-132A57DBBB4F}"/>
            </c:ext>
          </c:extLst>
        </c:ser>
        <c:ser>
          <c:idx val="1"/>
          <c:order val="1"/>
          <c:tx>
            <c:strRef>
              <c:f>'Summary Dashboard'!$R$4</c:f>
              <c:strCache>
                <c:ptCount val="1"/>
                <c:pt idx="0">
                  <c:v>Goals Conceded</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A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 Dashboard'!$Q$5</c:f>
              <c:strCache>
                <c:ptCount val="1"/>
                <c:pt idx="0">
                  <c:v>Total</c:v>
                </c:pt>
              </c:strCache>
            </c:strRef>
          </c:cat>
          <c:val>
            <c:numRef>
              <c:f>'Summary Dashboard'!$R$5</c:f>
              <c:numCache>
                <c:formatCode>General</c:formatCode>
                <c:ptCount val="1"/>
                <c:pt idx="0">
                  <c:v>83</c:v>
                </c:pt>
              </c:numCache>
            </c:numRef>
          </c:val>
          <c:extLst>
            <c:ext xmlns:c16="http://schemas.microsoft.com/office/drawing/2014/chart" uri="{C3380CC4-5D6E-409C-BE32-E72D297353CC}">
              <c16:uniqueId val="{00000001-0C0C-41B6-8EE8-132A57DBBB4F}"/>
            </c:ext>
          </c:extLst>
        </c:ser>
        <c:dLbls>
          <c:dLblPos val="outEnd"/>
          <c:showLegendKey val="0"/>
          <c:showVal val="1"/>
          <c:showCatName val="0"/>
          <c:showSerName val="0"/>
          <c:showPercent val="0"/>
          <c:showBubbleSize val="0"/>
        </c:dLbls>
        <c:gapWidth val="444"/>
        <c:overlap val="-90"/>
        <c:axId val="66852272"/>
        <c:axId val="66853712"/>
      </c:barChart>
      <c:catAx>
        <c:axId val="66852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029"/>
                  <a:t>Venue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A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AG"/>
          </a:p>
        </c:txPr>
        <c:crossAx val="66853712"/>
        <c:crosses val="autoZero"/>
        <c:auto val="1"/>
        <c:lblAlgn val="ctr"/>
        <c:lblOffset val="100"/>
        <c:noMultiLvlLbl val="0"/>
      </c:catAx>
      <c:valAx>
        <c:axId val="6685371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029"/>
                  <a:t>Goals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AG"/>
            </a:p>
          </c:txPr>
        </c:title>
        <c:numFmt formatCode="General" sourceLinked="1"/>
        <c:majorTickMark val="none"/>
        <c:minorTickMark val="none"/>
        <c:tickLblPos val="nextTo"/>
        <c:crossAx val="6685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A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[ManchesterUnitedDashboard.xlsx]Summary Dashboard!Attendance Pivot</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Dashboard'!$E$28</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'Summary Dashboard'!$D$29:$D$39</c:f>
              <c:multiLvlStrCache>
                <c:ptCount val="8"/>
                <c:lvl>
                  <c:pt idx="0">
                    <c:v>Aug</c:v>
                  </c:pt>
                  <c:pt idx="1">
                    <c:v>Sep</c:v>
                  </c:pt>
                  <c:pt idx="2">
                    <c:v>Oct</c:v>
                  </c:pt>
                  <c:pt idx="3">
                    <c:v>Nov</c:v>
                  </c:pt>
                  <c:pt idx="4">
                    <c:v>Dec</c:v>
                  </c:pt>
                  <c:pt idx="5">
                    <c:v>Jan</c:v>
                  </c:pt>
                  <c:pt idx="6">
                    <c:v>Feb</c:v>
                  </c:pt>
                  <c:pt idx="7">
                    <c:v>Mar</c:v>
                  </c:pt>
                </c:lvl>
                <c:lvl>
                  <c:pt idx="0">
                    <c:v>2024</c:v>
                  </c:pt>
                  <c:pt idx="5">
                    <c:v>2025</c:v>
                  </c:pt>
                </c:lvl>
              </c:multiLvlStrCache>
            </c:multiLvlStrRef>
          </c:cat>
          <c:val>
            <c:numRef>
              <c:f>'Summary Dashboard'!$E$29:$E$39</c:f>
              <c:numCache>
                <c:formatCode>#,##0</c:formatCode>
                <c:ptCount val="8"/>
                <c:pt idx="0">
                  <c:v>182980</c:v>
                </c:pt>
                <c:pt idx="1">
                  <c:v>348773</c:v>
                </c:pt>
                <c:pt idx="2">
                  <c:v>343018</c:v>
                </c:pt>
                <c:pt idx="3">
                  <c:v>323818</c:v>
                </c:pt>
                <c:pt idx="4">
                  <c:v>508700</c:v>
                </c:pt>
                <c:pt idx="5">
                  <c:v>418568</c:v>
                </c:pt>
                <c:pt idx="6">
                  <c:v>321944</c:v>
                </c:pt>
                <c:pt idx="7">
                  <c:v>280779</c:v>
                </c:pt>
              </c:numCache>
            </c:numRef>
          </c:val>
          <c:smooth val="0"/>
          <c:extLst>
            <c:ext xmlns:c16="http://schemas.microsoft.com/office/drawing/2014/chart" uri="{C3380CC4-5D6E-409C-BE32-E72D297353CC}">
              <c16:uniqueId val="{00000000-E1E2-4624-B7B8-42323C4EDCF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85531535"/>
        <c:axId val="285532015"/>
      </c:lineChart>
      <c:catAx>
        <c:axId val="28553153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AG"/>
          </a:p>
        </c:txPr>
        <c:crossAx val="285532015"/>
        <c:crosses val="autoZero"/>
        <c:auto val="1"/>
        <c:lblAlgn val="ctr"/>
        <c:lblOffset val="100"/>
        <c:noMultiLvlLbl val="0"/>
      </c:catAx>
      <c:valAx>
        <c:axId val="2855320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AG"/>
          </a:p>
        </c:txPr>
        <c:crossAx val="285531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A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533400</xdr:colOff>
      <xdr:row>17</xdr:row>
      <xdr:rowOff>0</xdr:rowOff>
    </xdr:from>
    <xdr:to>
      <xdr:col>10</xdr:col>
      <xdr:colOff>381000</xdr:colOff>
      <xdr:row>25</xdr:row>
      <xdr:rowOff>15240</xdr:rowOff>
    </xdr:to>
    <xdr:graphicFrame macro="">
      <xdr:nvGraphicFramePr>
        <xdr:cNvPr id="6" name="Chart 5">
          <a:extLst>
            <a:ext uri="{FF2B5EF4-FFF2-40B4-BE49-F238E27FC236}">
              <a16:creationId xmlns:a16="http://schemas.microsoft.com/office/drawing/2014/main" id="{0DAC76CC-468E-3266-B095-D63843E81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289560</xdr:colOff>
      <xdr:row>17</xdr:row>
      <xdr:rowOff>0</xdr:rowOff>
    </xdr:from>
    <xdr:to>
      <xdr:col>14</xdr:col>
      <xdr:colOff>190500</xdr:colOff>
      <xdr:row>25</xdr:row>
      <xdr:rowOff>15240</xdr:rowOff>
    </xdr:to>
    <xdr:graphicFrame macro="">
      <xdr:nvGraphicFramePr>
        <xdr:cNvPr id="7" name="Chart 6">
          <a:extLst>
            <a:ext uri="{FF2B5EF4-FFF2-40B4-BE49-F238E27FC236}">
              <a16:creationId xmlns:a16="http://schemas.microsoft.com/office/drawing/2014/main" id="{369C3FAB-703E-5716-4D72-C1D9ECF6A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594360</xdr:colOff>
      <xdr:row>31</xdr:row>
      <xdr:rowOff>60960</xdr:rowOff>
    </xdr:from>
    <xdr:to>
      <xdr:col>21</xdr:col>
      <xdr:colOff>0</xdr:colOff>
      <xdr:row>45</xdr:row>
      <xdr:rowOff>148590</xdr:rowOff>
    </xdr:to>
    <xdr:graphicFrame macro="">
      <xdr:nvGraphicFramePr>
        <xdr:cNvPr id="11" name="Chart 10">
          <a:extLst>
            <a:ext uri="{FF2B5EF4-FFF2-40B4-BE49-F238E27FC236}">
              <a16:creationId xmlns:a16="http://schemas.microsoft.com/office/drawing/2014/main" id="{B67A8357-9F39-4559-1C40-8A24682E7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182880</xdr:colOff>
      <xdr:row>3</xdr:row>
      <xdr:rowOff>0</xdr:rowOff>
    </xdr:from>
    <xdr:to>
      <xdr:col>21</xdr:col>
      <xdr:colOff>0</xdr:colOff>
      <xdr:row>10</xdr:row>
      <xdr:rowOff>0</xdr:rowOff>
    </xdr:to>
    <xdr:sp macro="" textlink="$Y$4">
      <xdr:nvSpPr>
        <xdr:cNvPr id="15" name="Rectangle 14">
          <a:extLst>
            <a:ext uri="{FF2B5EF4-FFF2-40B4-BE49-F238E27FC236}">
              <a16:creationId xmlns:a16="http://schemas.microsoft.com/office/drawing/2014/main" id="{D2284B11-0B1B-05DB-B9C5-A30B635886BD}"/>
            </a:ext>
          </a:extLst>
        </xdr:cNvPr>
        <xdr:cNvSpPr/>
      </xdr:nvSpPr>
      <xdr:spPr>
        <a:xfrm>
          <a:off x="17145000" y="525780"/>
          <a:ext cx="1821180" cy="1226820"/>
        </a:xfrm>
        <a:prstGeom prst="rect">
          <a:avLst/>
        </a:prstGeom>
        <a:solidFill>
          <a:schemeClr val="bg1"/>
        </a:solidFill>
        <a:effectLst>
          <a:glow rad="228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AD4B5DE-F342-448E-9FB1-15FFFC692494}" type="TxLink">
            <a:rPr lang="en-US" sz="3200" b="0" i="0" u="none" strike="noStrike">
              <a:solidFill>
                <a:srgbClr val="000000"/>
              </a:solidFill>
              <a:latin typeface="+mj-lt"/>
              <a:ea typeface="Calibri"/>
              <a:cs typeface="Calibri"/>
            </a:rPr>
            <a:pPr algn="ctr"/>
            <a:t>18%</a:t>
          </a:fld>
          <a:endParaRPr lang="en-AG" sz="3200">
            <a:latin typeface="+mj-lt"/>
          </a:endParaRPr>
        </a:p>
      </xdr:txBody>
    </xdr:sp>
    <xdr:clientData/>
  </xdr:twoCellAnchor>
  <xdr:oneCellAnchor>
    <xdr:from>
      <xdr:col>19</xdr:col>
      <xdr:colOff>182880</xdr:colOff>
      <xdr:row>3</xdr:row>
      <xdr:rowOff>57431</xdr:rowOff>
    </xdr:from>
    <xdr:ext cx="1470660" cy="765531"/>
    <xdr:sp macro="" textlink="">
      <xdr:nvSpPr>
        <xdr:cNvPr id="16" name="TextBox 15">
          <a:extLst>
            <a:ext uri="{FF2B5EF4-FFF2-40B4-BE49-F238E27FC236}">
              <a16:creationId xmlns:a16="http://schemas.microsoft.com/office/drawing/2014/main" id="{956D3BAF-5DE7-A8FF-AC6B-8292DF760CCF}"/>
            </a:ext>
          </a:extLst>
        </xdr:cNvPr>
        <xdr:cNvSpPr txBox="1"/>
      </xdr:nvSpPr>
      <xdr:spPr>
        <a:xfrm>
          <a:off x="17145000" y="583211"/>
          <a:ext cx="1470660" cy="765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latin typeface="+mn-lt"/>
            </a:rPr>
            <a:t>Games</a:t>
          </a:r>
          <a:r>
            <a:rPr lang="en-US" sz="1100" baseline="0">
              <a:latin typeface="+mn-lt"/>
            </a:rPr>
            <a:t> Where Expectations Met</a:t>
          </a:r>
        </a:p>
        <a:p>
          <a:pPr algn="ctr"/>
          <a:endParaRPr lang="en-US" sz="1100" baseline="0">
            <a:latin typeface="+mn-lt"/>
          </a:endParaRPr>
        </a:p>
        <a:p>
          <a:pPr algn="ctr"/>
          <a:endParaRPr lang="en-AG" sz="1000"/>
        </a:p>
      </xdr:txBody>
    </xdr:sp>
    <xdr:clientData/>
  </xdr:oneCellAnchor>
  <xdr:twoCellAnchor>
    <xdr:from>
      <xdr:col>20</xdr:col>
      <xdr:colOff>0</xdr:colOff>
      <xdr:row>3</xdr:row>
      <xdr:rowOff>167642</xdr:rowOff>
    </xdr:from>
    <xdr:to>
      <xdr:col>21</xdr:col>
      <xdr:colOff>434340</xdr:colOff>
      <xdr:row>8</xdr:row>
      <xdr:rowOff>167642</xdr:rowOff>
    </xdr:to>
    <xdr:graphicFrame macro="">
      <xdr:nvGraphicFramePr>
        <xdr:cNvPr id="17" name="Chart 16">
          <a:extLst>
            <a:ext uri="{FF2B5EF4-FFF2-40B4-BE49-F238E27FC236}">
              <a16:creationId xmlns:a16="http://schemas.microsoft.com/office/drawing/2014/main" id="{C9641227-597D-A745-0B7E-481790FE8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266700</xdr:colOff>
      <xdr:row>1</xdr:row>
      <xdr:rowOff>91440</xdr:rowOff>
    </xdr:from>
    <xdr:to>
      <xdr:col>25</xdr:col>
      <xdr:colOff>266700</xdr:colOff>
      <xdr:row>7</xdr:row>
      <xdr:rowOff>76200</xdr:rowOff>
    </xdr:to>
    <xdr:sp macro="" textlink="">
      <xdr:nvSpPr>
        <xdr:cNvPr id="2" name="Rectangle: Rounded Corners 1">
          <a:extLst>
            <a:ext uri="{FF2B5EF4-FFF2-40B4-BE49-F238E27FC236}">
              <a16:creationId xmlns:a16="http://schemas.microsoft.com/office/drawing/2014/main" id="{231C92AB-DE18-B73E-4975-5C975A65B4B2}"/>
            </a:ext>
          </a:extLst>
        </xdr:cNvPr>
        <xdr:cNvSpPr/>
      </xdr:nvSpPr>
      <xdr:spPr>
        <a:xfrm>
          <a:off x="937260" y="266700"/>
          <a:ext cx="16093440" cy="1036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Manchester United 24/25 Performance</a:t>
          </a:r>
          <a:endParaRPr lang="en-AG" sz="4000"/>
        </a:p>
      </xdr:txBody>
    </xdr:sp>
    <xdr:clientData/>
  </xdr:twoCellAnchor>
  <xdr:twoCellAnchor>
    <xdr:from>
      <xdr:col>13</xdr:col>
      <xdr:colOff>541020</xdr:colOff>
      <xdr:row>8</xdr:row>
      <xdr:rowOff>60960</xdr:rowOff>
    </xdr:from>
    <xdr:to>
      <xdr:col>18</xdr:col>
      <xdr:colOff>518160</xdr:colOff>
      <xdr:row>24</xdr:row>
      <xdr:rowOff>114300</xdr:rowOff>
    </xdr:to>
    <xdr:sp macro="" textlink="">
      <xdr:nvSpPr>
        <xdr:cNvPr id="3" name="Rectangle: Rounded Corners 2">
          <a:extLst>
            <a:ext uri="{FF2B5EF4-FFF2-40B4-BE49-F238E27FC236}">
              <a16:creationId xmlns:a16="http://schemas.microsoft.com/office/drawing/2014/main" id="{F8FB0C88-9DE7-C867-E0A0-9AB0A9E093B5}"/>
            </a:ext>
          </a:extLst>
        </xdr:cNvPr>
        <xdr:cNvSpPr/>
      </xdr:nvSpPr>
      <xdr:spPr>
        <a:xfrm>
          <a:off x="9258300" y="1463040"/>
          <a:ext cx="3329940" cy="2857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a:t>Top G+A</a:t>
          </a:r>
        </a:p>
        <a:p>
          <a:pPr algn="l"/>
          <a:endParaRPr lang="en-US" sz="1500"/>
        </a:p>
        <a:p>
          <a:pPr algn="l"/>
          <a:r>
            <a:rPr lang="en-US" sz="1500"/>
            <a:t>Bruno Fernandes - 18</a:t>
          </a:r>
        </a:p>
        <a:p>
          <a:pPr algn="l"/>
          <a:r>
            <a:rPr lang="en-US" sz="1500"/>
            <a:t>Amad Diallo - 14</a:t>
          </a:r>
        </a:p>
        <a:p>
          <a:pPr algn="l"/>
          <a:r>
            <a:rPr lang="en-US" sz="1500"/>
            <a:t>Alejandro Garnacho - 8</a:t>
          </a:r>
        </a:p>
        <a:p>
          <a:pPr algn="l"/>
          <a:r>
            <a:rPr lang="en-US" sz="1500"/>
            <a:t>Marcus Rashford - 5</a:t>
          </a:r>
        </a:p>
        <a:p>
          <a:pPr algn="l"/>
          <a:r>
            <a:rPr lang="en-US" sz="1500"/>
            <a:t>Joshua</a:t>
          </a:r>
          <a:r>
            <a:rPr lang="en-US" sz="1500" baseline="0"/>
            <a:t> Zirkzee - 4</a:t>
          </a:r>
          <a:endParaRPr lang="en-AG" sz="1500"/>
        </a:p>
      </xdr:txBody>
    </xdr:sp>
    <xdr:clientData/>
  </xdr:twoCellAnchor>
  <xdr:twoCellAnchor>
    <xdr:from>
      <xdr:col>7</xdr:col>
      <xdr:colOff>495300</xdr:colOff>
      <xdr:row>8</xdr:row>
      <xdr:rowOff>38100</xdr:rowOff>
    </xdr:from>
    <xdr:to>
      <xdr:col>12</xdr:col>
      <xdr:colOff>320040</xdr:colOff>
      <xdr:row>24</xdr:row>
      <xdr:rowOff>160020</xdr:rowOff>
    </xdr:to>
    <xdr:sp macro="" textlink="">
      <xdr:nvSpPr>
        <xdr:cNvPr id="4" name="Rectangle: Rounded Corners 3">
          <a:extLst>
            <a:ext uri="{FF2B5EF4-FFF2-40B4-BE49-F238E27FC236}">
              <a16:creationId xmlns:a16="http://schemas.microsoft.com/office/drawing/2014/main" id="{B4AF4E23-075C-D653-F28C-5DFEE9BE83F5}"/>
            </a:ext>
          </a:extLst>
        </xdr:cNvPr>
        <xdr:cNvSpPr/>
      </xdr:nvSpPr>
      <xdr:spPr>
        <a:xfrm>
          <a:off x="5189220" y="1440180"/>
          <a:ext cx="3177540" cy="2926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a:t>Top Assisters</a:t>
          </a:r>
        </a:p>
        <a:p>
          <a:pPr algn="l"/>
          <a:endParaRPr lang="en-US" sz="1500"/>
        </a:p>
        <a:p>
          <a:pPr algn="l"/>
          <a:r>
            <a:rPr lang="en-US" sz="1500"/>
            <a:t>Bruno Fernandes - 10</a:t>
          </a:r>
        </a:p>
        <a:p>
          <a:pPr algn="l"/>
          <a:r>
            <a:rPr lang="en-US" sz="1500"/>
            <a:t>Amad Diallo - 6</a:t>
          </a:r>
        </a:p>
        <a:p>
          <a:pPr algn="l"/>
          <a:r>
            <a:rPr lang="en-US" sz="1500"/>
            <a:t>Diogo</a:t>
          </a:r>
          <a:r>
            <a:rPr lang="en-US" sz="1500" baseline="0"/>
            <a:t> Dalot - 3 </a:t>
          </a:r>
        </a:p>
        <a:p>
          <a:pPr algn="l"/>
          <a:r>
            <a:rPr lang="en-US" sz="1500" baseline="0"/>
            <a:t>Christien Erikson - 2</a:t>
          </a:r>
        </a:p>
        <a:p>
          <a:pPr algn="l"/>
          <a:r>
            <a:rPr lang="en-US" sz="1500" baseline="0"/>
            <a:t>Manuel Ugarte - 2</a:t>
          </a:r>
          <a:endParaRPr lang="en-AG" sz="1500"/>
        </a:p>
      </xdr:txBody>
    </xdr:sp>
    <xdr:clientData/>
  </xdr:twoCellAnchor>
  <xdr:twoCellAnchor>
    <xdr:from>
      <xdr:col>1</xdr:col>
      <xdr:colOff>281940</xdr:colOff>
      <xdr:row>8</xdr:row>
      <xdr:rowOff>68580</xdr:rowOff>
    </xdr:from>
    <xdr:to>
      <xdr:col>6</xdr:col>
      <xdr:colOff>259080</xdr:colOff>
      <xdr:row>24</xdr:row>
      <xdr:rowOff>121920</xdr:rowOff>
    </xdr:to>
    <xdr:sp macro="" textlink="">
      <xdr:nvSpPr>
        <xdr:cNvPr id="5" name="Rectangle: Rounded Corners 4">
          <a:extLst>
            <a:ext uri="{FF2B5EF4-FFF2-40B4-BE49-F238E27FC236}">
              <a16:creationId xmlns:a16="http://schemas.microsoft.com/office/drawing/2014/main" id="{9862F664-392C-9E18-5694-A2E4D53CCD07}"/>
            </a:ext>
          </a:extLst>
        </xdr:cNvPr>
        <xdr:cNvSpPr/>
      </xdr:nvSpPr>
      <xdr:spPr>
        <a:xfrm>
          <a:off x="952500" y="1470660"/>
          <a:ext cx="3329940" cy="2857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a:t>Top Scorers</a:t>
          </a:r>
        </a:p>
        <a:p>
          <a:pPr algn="ctr"/>
          <a:endParaRPr lang="en-US" sz="1500"/>
        </a:p>
        <a:p>
          <a:pPr algn="l"/>
          <a:r>
            <a:rPr lang="en-US" sz="1500"/>
            <a:t>Amad</a:t>
          </a:r>
          <a:r>
            <a:rPr lang="en-US" sz="1500" baseline="0"/>
            <a:t> Diallo - 8</a:t>
          </a:r>
        </a:p>
        <a:p>
          <a:pPr algn="l"/>
          <a:r>
            <a:rPr lang="en-US" sz="1500" baseline="0"/>
            <a:t>Bruno Fernandes - 8</a:t>
          </a:r>
        </a:p>
        <a:p>
          <a:pPr algn="l"/>
          <a:r>
            <a:rPr lang="en-US" sz="1500" baseline="0"/>
            <a:t>Alejandro Garnacho - 6</a:t>
          </a:r>
        </a:p>
        <a:p>
          <a:pPr algn="l"/>
          <a:r>
            <a:rPr lang="en-US" sz="1500" baseline="0"/>
            <a:t>Marcus Rashford - 4</a:t>
          </a:r>
        </a:p>
        <a:p>
          <a:pPr algn="l"/>
          <a:r>
            <a:rPr lang="en-US" sz="1500" baseline="0"/>
            <a:t>Rasmus Hojlund - 4</a:t>
          </a:r>
          <a:endParaRPr lang="en-AG" sz="1500"/>
        </a:p>
      </xdr:txBody>
    </xdr:sp>
    <xdr:clientData/>
  </xdr:twoCellAnchor>
  <xdr:twoCellAnchor>
    <xdr:from>
      <xdr:col>1</xdr:col>
      <xdr:colOff>388620</xdr:colOff>
      <xdr:row>27</xdr:row>
      <xdr:rowOff>0</xdr:rowOff>
    </xdr:from>
    <xdr:to>
      <xdr:col>12</xdr:col>
      <xdr:colOff>358140</xdr:colOff>
      <xdr:row>44</xdr:row>
      <xdr:rowOff>106680</xdr:rowOff>
    </xdr:to>
    <xdr:sp macro="" textlink="">
      <xdr:nvSpPr>
        <xdr:cNvPr id="6" name="Rectangle: Rounded Corners 5">
          <a:extLst>
            <a:ext uri="{FF2B5EF4-FFF2-40B4-BE49-F238E27FC236}">
              <a16:creationId xmlns:a16="http://schemas.microsoft.com/office/drawing/2014/main" id="{739DFB03-87E1-B059-3B35-58FA765BBF21}"/>
            </a:ext>
          </a:extLst>
        </xdr:cNvPr>
        <xdr:cNvSpPr/>
      </xdr:nvSpPr>
      <xdr:spPr>
        <a:xfrm>
          <a:off x="1059180" y="4732020"/>
          <a:ext cx="7345680" cy="3086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500"/>
            <a:t>Results by Competition</a:t>
          </a:r>
          <a:endParaRPr lang="en-AG" sz="2500"/>
        </a:p>
      </xdr:txBody>
    </xdr:sp>
    <xdr:clientData/>
  </xdr:twoCellAnchor>
  <xdr:twoCellAnchor>
    <xdr:from>
      <xdr:col>14</xdr:col>
      <xdr:colOff>22860</xdr:colOff>
      <xdr:row>26</xdr:row>
      <xdr:rowOff>121920</xdr:rowOff>
    </xdr:from>
    <xdr:to>
      <xdr:col>18</xdr:col>
      <xdr:colOff>548640</xdr:colOff>
      <xdr:row>44</xdr:row>
      <xdr:rowOff>152400</xdr:rowOff>
    </xdr:to>
    <xdr:sp macro="" textlink="">
      <xdr:nvSpPr>
        <xdr:cNvPr id="7" name="Rectangle: Rounded Corners 6">
          <a:extLst>
            <a:ext uri="{FF2B5EF4-FFF2-40B4-BE49-F238E27FC236}">
              <a16:creationId xmlns:a16="http://schemas.microsoft.com/office/drawing/2014/main" id="{691F4D79-A3CC-3C0C-58DD-D3C24944D03F}"/>
            </a:ext>
          </a:extLst>
        </xdr:cNvPr>
        <xdr:cNvSpPr/>
      </xdr:nvSpPr>
      <xdr:spPr>
        <a:xfrm>
          <a:off x="9410700" y="4678680"/>
          <a:ext cx="3208020" cy="3185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500"/>
            <a:t>Goals Scored vs Goals</a:t>
          </a:r>
          <a:r>
            <a:rPr lang="en-US" sz="2500" baseline="0"/>
            <a:t> Conceded</a:t>
          </a:r>
          <a:endParaRPr lang="en-AG" sz="2500"/>
        </a:p>
      </xdr:txBody>
    </xdr:sp>
    <xdr:clientData/>
  </xdr:twoCellAnchor>
  <xdr:twoCellAnchor>
    <xdr:from>
      <xdr:col>1</xdr:col>
      <xdr:colOff>403860</xdr:colOff>
      <xdr:row>27</xdr:row>
      <xdr:rowOff>0</xdr:rowOff>
    </xdr:from>
    <xdr:to>
      <xdr:col>12</xdr:col>
      <xdr:colOff>373380</xdr:colOff>
      <xdr:row>44</xdr:row>
      <xdr:rowOff>106680</xdr:rowOff>
    </xdr:to>
    <xdr:sp macro="" textlink="">
      <xdr:nvSpPr>
        <xdr:cNvPr id="8" name="Rectangle: Rounded Corners 7">
          <a:extLst>
            <a:ext uri="{FF2B5EF4-FFF2-40B4-BE49-F238E27FC236}">
              <a16:creationId xmlns:a16="http://schemas.microsoft.com/office/drawing/2014/main" id="{A571C380-BC62-2052-8576-97CFC8684786}"/>
            </a:ext>
          </a:extLst>
        </xdr:cNvPr>
        <xdr:cNvSpPr/>
      </xdr:nvSpPr>
      <xdr:spPr>
        <a:xfrm>
          <a:off x="1074420" y="4732020"/>
          <a:ext cx="7345680" cy="3086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500"/>
            <a:t>Results by Competition</a:t>
          </a:r>
          <a:endParaRPr lang="en-AG" sz="2500"/>
        </a:p>
      </xdr:txBody>
    </xdr:sp>
    <xdr:clientData/>
  </xdr:twoCellAnchor>
  <xdr:twoCellAnchor>
    <xdr:from>
      <xdr:col>14</xdr:col>
      <xdr:colOff>38100</xdr:colOff>
      <xdr:row>26</xdr:row>
      <xdr:rowOff>121920</xdr:rowOff>
    </xdr:from>
    <xdr:to>
      <xdr:col>18</xdr:col>
      <xdr:colOff>563880</xdr:colOff>
      <xdr:row>44</xdr:row>
      <xdr:rowOff>152400</xdr:rowOff>
    </xdr:to>
    <xdr:sp macro="" textlink="">
      <xdr:nvSpPr>
        <xdr:cNvPr id="9" name="Rectangle: Rounded Corners 8">
          <a:extLst>
            <a:ext uri="{FF2B5EF4-FFF2-40B4-BE49-F238E27FC236}">
              <a16:creationId xmlns:a16="http://schemas.microsoft.com/office/drawing/2014/main" id="{3E5F3E31-9A59-D6DD-1BD5-ED34ACA89C17}"/>
            </a:ext>
          </a:extLst>
        </xdr:cNvPr>
        <xdr:cNvSpPr/>
      </xdr:nvSpPr>
      <xdr:spPr>
        <a:xfrm>
          <a:off x="9425940" y="4678680"/>
          <a:ext cx="3208020" cy="3185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500"/>
            <a:t>Goals Scored vs Goals</a:t>
          </a:r>
          <a:r>
            <a:rPr lang="en-US" sz="2500" baseline="0"/>
            <a:t> Conceded</a:t>
          </a:r>
          <a:endParaRPr lang="en-AG" sz="2500"/>
        </a:p>
      </xdr:txBody>
    </xdr:sp>
    <xdr:clientData/>
  </xdr:twoCellAnchor>
  <xdr:twoCellAnchor>
    <xdr:from>
      <xdr:col>1</xdr:col>
      <xdr:colOff>571500</xdr:colOff>
      <xdr:row>47</xdr:row>
      <xdr:rowOff>30480</xdr:rowOff>
    </xdr:from>
    <xdr:to>
      <xdr:col>18</xdr:col>
      <xdr:colOff>617220</xdr:colOff>
      <xdr:row>66</xdr:row>
      <xdr:rowOff>53340</xdr:rowOff>
    </xdr:to>
    <xdr:sp macro="" textlink="">
      <xdr:nvSpPr>
        <xdr:cNvPr id="10" name="Rectangle: Rounded Corners 9">
          <a:extLst>
            <a:ext uri="{FF2B5EF4-FFF2-40B4-BE49-F238E27FC236}">
              <a16:creationId xmlns:a16="http://schemas.microsoft.com/office/drawing/2014/main" id="{E6B65AF6-350B-26F6-2DE8-3C2799D34FD8}"/>
            </a:ext>
          </a:extLst>
        </xdr:cNvPr>
        <xdr:cNvSpPr/>
      </xdr:nvSpPr>
      <xdr:spPr>
        <a:xfrm>
          <a:off x="1242060" y="8267700"/>
          <a:ext cx="11445240" cy="3352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500"/>
            <a:t>Attendacne over Time</a:t>
          </a:r>
          <a:endParaRPr lang="en-AG" sz="2500"/>
        </a:p>
      </xdr:txBody>
    </xdr:sp>
    <xdr:clientData/>
  </xdr:twoCellAnchor>
  <xdr:twoCellAnchor>
    <xdr:from>
      <xdr:col>19</xdr:col>
      <xdr:colOff>91440</xdr:colOff>
      <xdr:row>8</xdr:row>
      <xdr:rowOff>30480</xdr:rowOff>
    </xdr:from>
    <xdr:to>
      <xdr:col>25</xdr:col>
      <xdr:colOff>320040</xdr:colOff>
      <xdr:row>36</xdr:row>
      <xdr:rowOff>7620</xdr:rowOff>
    </xdr:to>
    <xdr:sp macro="" textlink="">
      <xdr:nvSpPr>
        <xdr:cNvPr id="11" name="Rectangle: Rounded Corners 10">
          <a:extLst>
            <a:ext uri="{FF2B5EF4-FFF2-40B4-BE49-F238E27FC236}">
              <a16:creationId xmlns:a16="http://schemas.microsoft.com/office/drawing/2014/main" id="{24C72723-094D-D8B4-8F15-BE3690954F64}"/>
            </a:ext>
          </a:extLst>
        </xdr:cNvPr>
        <xdr:cNvSpPr/>
      </xdr:nvSpPr>
      <xdr:spPr>
        <a:xfrm>
          <a:off x="12832080" y="1432560"/>
          <a:ext cx="4251960" cy="4884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500"/>
            <a:t>Sliders</a:t>
          </a:r>
          <a:endParaRPr lang="en-AG" sz="2500"/>
        </a:p>
      </xdr:txBody>
    </xdr:sp>
    <xdr:clientData/>
  </xdr:twoCellAnchor>
  <xdr:twoCellAnchor editAs="oneCell">
    <xdr:from>
      <xdr:col>19</xdr:col>
      <xdr:colOff>121920</xdr:colOff>
      <xdr:row>13</xdr:row>
      <xdr:rowOff>129540</xdr:rowOff>
    </xdr:from>
    <xdr:to>
      <xdr:col>25</xdr:col>
      <xdr:colOff>251460</xdr:colOff>
      <xdr:row>21</xdr:row>
      <xdr:rowOff>106680</xdr:rowOff>
    </xdr:to>
    <mc:AlternateContent xmlns:mc="http://schemas.openxmlformats.org/markup-compatibility/2006">
      <mc:Choice xmlns:a14="http://schemas.microsoft.com/office/drawing/2010/main" Requires="a14">
        <xdr:graphicFrame macro="">
          <xdr:nvGraphicFramePr>
            <xdr:cNvPr id="12" name="Venue">
              <a:extLst>
                <a:ext uri="{FF2B5EF4-FFF2-40B4-BE49-F238E27FC236}">
                  <a16:creationId xmlns:a16="http://schemas.microsoft.com/office/drawing/2014/main" id="{7EC98E15-28B9-4707-A03E-C05E325A2A6E}"/>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12910820" y="2440940"/>
              <a:ext cx="4168140" cy="1399540"/>
            </a:xfrm>
            <a:prstGeom prst="rect">
              <a:avLst/>
            </a:prstGeom>
            <a:solidFill>
              <a:prstClr val="white"/>
            </a:solidFill>
            <a:ln w="1">
              <a:solidFill>
                <a:prstClr val="green"/>
              </a:solidFill>
            </a:ln>
          </xdr:spPr>
          <xdr:txBody>
            <a:bodyPr vertOverflow="clip" horzOverflow="clip"/>
            <a:lstStyle/>
            <a:p>
              <a:r>
                <a:rPr lang="en-A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182880</xdr:colOff>
      <xdr:row>23</xdr:row>
      <xdr:rowOff>160020</xdr:rowOff>
    </xdr:from>
    <xdr:to>
      <xdr:col>25</xdr:col>
      <xdr:colOff>259080</xdr:colOff>
      <xdr:row>32</xdr:row>
      <xdr:rowOff>129540</xdr:rowOff>
    </xdr:to>
    <mc:AlternateContent xmlns:mc="http://schemas.openxmlformats.org/markup-compatibility/2006">
      <mc:Choice xmlns:tsle="http://schemas.microsoft.com/office/drawing/2012/timeslicer" Requires="tsle">
        <xdr:graphicFrame macro="">
          <xdr:nvGraphicFramePr>
            <xdr:cNvPr id="13" name="Date">
              <a:extLst>
                <a:ext uri="{FF2B5EF4-FFF2-40B4-BE49-F238E27FC236}">
                  <a16:creationId xmlns:a16="http://schemas.microsoft.com/office/drawing/2014/main" id="{C2513F97-7029-48CB-BDB6-4BD183E51C6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971780" y="4249420"/>
              <a:ext cx="4114800" cy="1569720"/>
            </a:xfrm>
            <a:prstGeom prst="rect">
              <a:avLst/>
            </a:prstGeom>
            <a:solidFill>
              <a:prstClr val="white"/>
            </a:solidFill>
            <a:ln w="1">
              <a:solidFill>
                <a:prstClr val="green"/>
              </a:solidFill>
            </a:ln>
          </xdr:spPr>
          <xdr:txBody>
            <a:bodyPr vertOverflow="clip" horzOverflow="clip"/>
            <a:lstStyle/>
            <a:p>
              <a:r>
                <a:rPr lang="en-AG" sz="1100"/>
                <a:t>Timeline: Works in Excel 2013 or higher. Do not move or resize.</a:t>
              </a:r>
            </a:p>
          </xdr:txBody>
        </xdr:sp>
      </mc:Fallback>
    </mc:AlternateContent>
    <xdr:clientData/>
  </xdr:twoCellAnchor>
  <xdr:twoCellAnchor>
    <xdr:from>
      <xdr:col>19</xdr:col>
      <xdr:colOff>220980</xdr:colOff>
      <xdr:row>37</xdr:row>
      <xdr:rowOff>114300</xdr:rowOff>
    </xdr:from>
    <xdr:to>
      <xdr:col>25</xdr:col>
      <xdr:colOff>289560</xdr:colOff>
      <xdr:row>65</xdr:row>
      <xdr:rowOff>137160</xdr:rowOff>
    </xdr:to>
    <xdr:sp macro="" textlink="">
      <xdr:nvSpPr>
        <xdr:cNvPr id="14" name="Rectangle: Rounded Corners 13">
          <a:extLst>
            <a:ext uri="{FF2B5EF4-FFF2-40B4-BE49-F238E27FC236}">
              <a16:creationId xmlns:a16="http://schemas.microsoft.com/office/drawing/2014/main" id="{F61C4CA9-44C2-10C9-E557-2B99FE043A53}"/>
            </a:ext>
          </a:extLst>
        </xdr:cNvPr>
        <xdr:cNvSpPr/>
      </xdr:nvSpPr>
      <xdr:spPr>
        <a:xfrm>
          <a:off x="12961620" y="6598920"/>
          <a:ext cx="4091940" cy="4930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500"/>
            <a:t>Key Findings</a:t>
          </a:r>
        </a:p>
        <a:p>
          <a:pPr algn="ctr"/>
          <a:endParaRPr lang="en-US" sz="2500"/>
        </a:p>
        <a:p>
          <a:pPr algn="l"/>
          <a:r>
            <a:rPr lang="en-US" sz="1500"/>
            <a:t>The team heavily relies on Fernandes to both score and create goals</a:t>
          </a:r>
        </a:p>
        <a:p>
          <a:pPr algn="l"/>
          <a:endParaRPr lang="en-US" sz="1500"/>
        </a:p>
        <a:p>
          <a:pPr algn="l"/>
          <a:r>
            <a:rPr lang="en-US" sz="1500"/>
            <a:t>Our strikers need to be more clinical,</a:t>
          </a:r>
          <a:r>
            <a:rPr lang="en-US" sz="1500" baseline="0"/>
            <a:t> coming in last on the top scorer's list</a:t>
          </a:r>
        </a:p>
        <a:p>
          <a:pPr algn="l"/>
          <a:endParaRPr lang="en-US" sz="1500" baseline="0"/>
        </a:p>
        <a:p>
          <a:pPr algn="l"/>
          <a:r>
            <a:rPr lang="en-US" sz="1500" baseline="0"/>
            <a:t>We need to improve our away record as we lost 47% of games played at an away venue in the league</a:t>
          </a:r>
        </a:p>
        <a:p>
          <a:pPr algn="l"/>
          <a:endParaRPr lang="en-US" sz="1500" baseline="0"/>
        </a:p>
        <a:p>
          <a:pPr algn="l"/>
          <a:r>
            <a:rPr lang="en-US" sz="1500" baseline="0"/>
            <a:t>We must imporve our overall win percentage in the league as it is a whopping 47% </a:t>
          </a:r>
        </a:p>
        <a:p>
          <a:pPr algn="l"/>
          <a:endParaRPr lang="en-US" sz="1500" baseline="0"/>
        </a:p>
        <a:p>
          <a:pPr algn="l"/>
          <a:r>
            <a:rPr lang="en-US" sz="1500" baseline="0"/>
            <a:t>The percentage of games where we exceeded our expected goals scored and conceded was only 18%</a:t>
          </a:r>
        </a:p>
        <a:p>
          <a:pPr algn="l"/>
          <a:endParaRPr lang="en-US" sz="1500" baseline="0"/>
        </a:p>
        <a:p>
          <a:pPr algn="l"/>
          <a:endParaRPr lang="en-US" sz="1500" baseline="0"/>
        </a:p>
        <a:p>
          <a:pPr algn="l"/>
          <a:endParaRPr lang="en-AG" sz="1500"/>
        </a:p>
      </xdr:txBody>
    </xdr:sp>
    <xdr:clientData/>
  </xdr:twoCellAnchor>
  <xdr:twoCellAnchor>
    <xdr:from>
      <xdr:col>1</xdr:col>
      <xdr:colOff>594360</xdr:colOff>
      <xdr:row>30</xdr:row>
      <xdr:rowOff>129540</xdr:rowOff>
    </xdr:from>
    <xdr:to>
      <xdr:col>12</xdr:col>
      <xdr:colOff>213360</xdr:colOff>
      <xdr:row>43</xdr:row>
      <xdr:rowOff>34290</xdr:rowOff>
    </xdr:to>
    <xdr:graphicFrame macro="">
      <xdr:nvGraphicFramePr>
        <xdr:cNvPr id="15" name="Chart 14">
          <a:extLst>
            <a:ext uri="{FF2B5EF4-FFF2-40B4-BE49-F238E27FC236}">
              <a16:creationId xmlns:a16="http://schemas.microsoft.com/office/drawing/2014/main" id="{98A4E0BF-4D94-45AE-BEFA-B27F58B0A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480060</xdr:colOff>
      <xdr:row>32</xdr:row>
      <xdr:rowOff>114300</xdr:rowOff>
    </xdr:from>
    <xdr:to>
      <xdr:col>18</xdr:col>
      <xdr:colOff>76200</xdr:colOff>
      <xdr:row>43</xdr:row>
      <xdr:rowOff>114300</xdr:rowOff>
    </xdr:to>
    <xdr:graphicFrame macro="">
      <xdr:nvGraphicFramePr>
        <xdr:cNvPr id="16" name="Chart 15">
          <a:extLst>
            <a:ext uri="{FF2B5EF4-FFF2-40B4-BE49-F238E27FC236}">
              <a16:creationId xmlns:a16="http://schemas.microsoft.com/office/drawing/2014/main" id="{77F37898-B457-4E00-B3B7-0FD4DD6F1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259080</xdr:colOff>
      <xdr:row>50</xdr:row>
      <xdr:rowOff>167640</xdr:rowOff>
    </xdr:from>
    <xdr:to>
      <xdr:col>18</xdr:col>
      <xdr:colOff>220980</xdr:colOff>
      <xdr:row>65</xdr:row>
      <xdr:rowOff>121920</xdr:rowOff>
    </xdr:to>
    <xdr:graphicFrame macro="">
      <xdr:nvGraphicFramePr>
        <xdr:cNvPr id="17" name="Chart 16">
          <a:extLst>
            <a:ext uri="{FF2B5EF4-FFF2-40B4-BE49-F238E27FC236}">
              <a16:creationId xmlns:a16="http://schemas.microsoft.com/office/drawing/2014/main" id="{ACB8F3D8-60AF-4F7B-A490-4398D68D8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c Christopher" refreshedDate="45847.667452430556" createdVersion="8" refreshedVersion="8" minRefreshableVersion="3" recordCount="60" xr:uid="{D43C4DAF-6383-462D-AA0F-6090307BD451}">
  <cacheSource type="worksheet">
    <worksheetSource name="Summary"/>
  </cacheSource>
  <cacheFields count="24">
    <cacheField name="Date" numFmtId="14">
      <sharedItems containsSemiMixedTypes="0" containsNonDate="0" containsDate="1" containsString="0" minDate="2024-08-10T00:00:00" maxDate="2025-05-26T00:00:00" count="60">
        <d v="2024-08-10T00:00:00"/>
        <d v="2024-08-16T00:00:00"/>
        <d v="2024-08-24T00:00:00"/>
        <d v="2024-09-01T00:00:00"/>
        <d v="2024-09-14T00:00:00"/>
        <d v="2024-09-17T00:00:00"/>
        <d v="2024-09-21T00:00:00"/>
        <d v="2024-09-25T00:00:00"/>
        <d v="2024-09-29T00:00:00"/>
        <d v="2024-10-03T00:00:00"/>
        <d v="2024-10-06T00:00:00"/>
        <d v="2024-10-19T00:00:00"/>
        <d v="2024-10-24T00:00:00"/>
        <d v="2024-10-27T00:00:00"/>
        <d v="2024-10-30T00:00:00"/>
        <d v="2024-11-03T00:00:00"/>
        <d v="2024-11-07T00:00:00"/>
        <d v="2024-11-10T00:00:00"/>
        <d v="2024-11-24T00:00:00"/>
        <d v="2024-11-28T00:00:00"/>
        <d v="2024-12-01T00:00:00"/>
        <d v="2024-12-04T00:00:00"/>
        <d v="2024-12-07T00:00:00"/>
        <d v="2024-12-12T00:00:00"/>
        <d v="2024-12-15T00:00:00"/>
        <d v="2024-12-19T00:00:00"/>
        <d v="2024-12-22T00:00:00"/>
        <d v="2024-12-26T00:00:00"/>
        <d v="2024-12-30T00:00:00"/>
        <d v="2025-01-05T00:00:00"/>
        <d v="2025-01-12T00:00:00"/>
        <d v="2025-01-16T00:00:00"/>
        <d v="2025-01-19T00:00:00"/>
        <d v="2025-01-23T00:00:00"/>
        <d v="2025-01-26T00:00:00"/>
        <d v="2025-01-30T00:00:00"/>
        <d v="2025-02-02T00:00:00"/>
        <d v="2025-02-07T00:00:00"/>
        <d v="2025-02-16T00:00:00"/>
        <d v="2025-02-22T00:00:00"/>
        <d v="2025-02-26T00:00:00"/>
        <d v="2025-03-02T00:00:00"/>
        <d v="2025-03-06T00:00:00"/>
        <d v="2025-03-09T00:00:00"/>
        <d v="2025-03-13T00:00:00"/>
        <d v="2025-03-16T00:00:00"/>
        <d v="2025-04-01T00:00:00"/>
        <d v="2025-04-06T00:00:00"/>
        <d v="2025-04-10T00:00:00"/>
        <d v="2025-04-13T00:00:00"/>
        <d v="2025-04-17T00:00:00"/>
        <d v="2025-04-20T00:00:00"/>
        <d v="2025-04-27T00:00:00"/>
        <d v="2025-05-01T00:00:00"/>
        <d v="2025-05-04T00:00:00"/>
        <d v="2025-05-08T00:00:00"/>
        <d v="2025-05-11T00:00:00"/>
        <d v="2025-05-16T00:00:00"/>
        <d v="2025-05-21T00:00:00"/>
        <d v="2025-05-25T00:00:00"/>
      </sharedItems>
      <fieldGroup par="22"/>
    </cacheField>
    <cacheField name="Time" numFmtId="0">
      <sharedItems containsSemiMixedTypes="0" containsString="0" containsNumber="1" containsInteger="1" minValue="1230" maxValue="2200"/>
    </cacheField>
    <cacheField name="Comp" numFmtId="0">
      <sharedItems count="5">
        <s v="FA Community Shield"/>
        <s v="Premier League"/>
        <s v="EFL Cup"/>
        <s v="Europa Lg"/>
        <s v="FA Cup"/>
      </sharedItems>
    </cacheField>
    <cacheField name="Round" numFmtId="0">
      <sharedItems/>
    </cacheField>
    <cacheField name="Day" numFmtId="0">
      <sharedItems/>
    </cacheField>
    <cacheField name="Venue" numFmtId="0">
      <sharedItems count="3">
        <s v="Away"/>
        <s v="Home"/>
        <s v="Neutral"/>
      </sharedItems>
    </cacheField>
    <cacheField name="Result" numFmtId="0">
      <sharedItems count="3">
        <s v="D"/>
        <s v="W"/>
        <s v="L"/>
      </sharedItems>
    </cacheField>
    <cacheField name="Goals_Scored" numFmtId="0">
      <sharedItems containsSemiMixedTypes="0" containsString="0" containsNumber="1" containsInteger="1" minValue="0" maxValue="7"/>
    </cacheField>
    <cacheField name="Goals_Conceded" numFmtId="0">
      <sharedItems containsSemiMixedTypes="0" containsString="0" containsNumber="1" containsInteger="1" minValue="0" maxValue="4"/>
    </cacheField>
    <cacheField name="Opponent" numFmtId="0">
      <sharedItems/>
    </cacheField>
    <cacheField name="xG" numFmtId="164">
      <sharedItems containsSemiMixedTypes="0" containsString="0" containsNumber="1" minValue="0.2" maxValue="4.2"/>
    </cacheField>
    <cacheField name="xGA" numFmtId="164">
      <sharedItems containsSemiMixedTypes="0" containsString="0" containsNumber="1" minValue="0.2" maxValue="4.4000000000000004"/>
    </cacheField>
    <cacheField name="Performance" numFmtId="164">
      <sharedItems/>
    </cacheField>
    <cacheField name="Possesion%" numFmtId="9">
      <sharedItems containsSemiMixedTypes="0" containsString="0" containsNumber="1" minValue="0.32" maxValue="0.72"/>
    </cacheField>
    <cacheField name="Poss" numFmtId="0">
      <sharedItems containsSemiMixedTypes="0" containsString="0" containsNumber="1" minValue="32" maxValue="72"/>
    </cacheField>
    <cacheField name="Attendance" numFmtId="3">
      <sharedItems containsSemiMixedTypes="0" containsString="0" containsNumber="1" containsInteger="1" minValue="11241" maxValue="78146"/>
    </cacheField>
    <cacheField name="Captain" numFmtId="0">
      <sharedItems/>
    </cacheField>
    <cacheField name="Formation" numFmtId="0">
      <sharedItems count="2">
        <s v="4-2-3-1"/>
        <s v="3-4-3"/>
      </sharedItems>
    </cacheField>
    <cacheField name="Opp Formation" numFmtId="0">
      <sharedItems/>
    </cacheField>
    <cacheField name="Referee" numFmtId="0">
      <sharedItems/>
    </cacheField>
    <cacheField name="Months (Date)" numFmtId="0" databaseField="0">
      <fieldGroup base="0">
        <rangePr groupBy="months" startDate="2024-08-10T00:00:00" endDate="2025-05-26T00:00:00"/>
        <groupItems count="14">
          <s v="&lt;10/08/2024"/>
          <s v="Jan"/>
          <s v="Feb"/>
          <s v="Mar"/>
          <s v="Apr"/>
          <s v="May"/>
          <s v="Jun"/>
          <s v="Jul"/>
          <s v="Aug"/>
          <s v="Sep"/>
          <s v="Oct"/>
          <s v="Nov"/>
          <s v="Dec"/>
          <s v="&gt;26/05/2025"/>
        </groupItems>
      </fieldGroup>
    </cacheField>
    <cacheField name="Quarters (Date)" numFmtId="0" databaseField="0">
      <fieldGroup base="0">
        <rangePr groupBy="quarters" startDate="2024-08-10T00:00:00" endDate="2025-05-26T00:00:00"/>
        <groupItems count="6">
          <s v="&lt;10/08/2024"/>
          <s v="Qtr1"/>
          <s v="Qtr2"/>
          <s v="Qtr3"/>
          <s v="Qtr4"/>
          <s v="&gt;26/05/2025"/>
        </groupItems>
      </fieldGroup>
    </cacheField>
    <cacheField name="Years (Date)" numFmtId="0" databaseField="0">
      <fieldGroup base="0">
        <rangePr groupBy="years" startDate="2024-08-10T00:00:00" endDate="2025-05-26T00:00:00"/>
        <groupItems count="4">
          <s v="&lt;10/08/2024"/>
          <s v="2024"/>
          <s v="2025"/>
          <s v="&gt;26/05/2025"/>
        </groupItems>
      </fieldGroup>
    </cacheField>
    <cacheField name="xGF/xGA Performance" numFmtId="0" formula=" IF(Performance,&quot;Performed&quot;)" databaseField="0"/>
  </cacheFields>
  <extLst>
    <ext xmlns:x14="http://schemas.microsoft.com/office/spreadsheetml/2009/9/main" uri="{725AE2AE-9491-48be-B2B4-4EB974FC3084}">
      <x14:pivotCacheDefinition pivotCacheId="1020081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1500"/>
    <x v="0"/>
    <s v="FA Community Shield"/>
    <s v="Sat"/>
    <x v="0"/>
    <x v="0"/>
    <n v="1"/>
    <n v="1"/>
    <s v="Manchester City"/>
    <n v="1.6"/>
    <n v="1.4"/>
    <s v="Underperformed"/>
    <n v="0.44"/>
    <n v="44"/>
    <n v="78146"/>
    <s v="Bruno Fernandes"/>
    <x v="0"/>
    <s v="4-3-3"/>
    <s v="Jarred Gillett"/>
  </r>
  <r>
    <x v="1"/>
    <n v="2000"/>
    <x v="1"/>
    <s v="Matchweek 1"/>
    <s v="Fri"/>
    <x v="1"/>
    <x v="1"/>
    <n v="1"/>
    <n v="0"/>
    <s v="Fulham"/>
    <n v="2.4"/>
    <n v="0.4"/>
    <s v="Underperformed"/>
    <n v="0.55000000000000004"/>
    <n v="55"/>
    <n v="73297"/>
    <s v="Bruno Fernandes"/>
    <x v="0"/>
    <s v="4-2-3-1"/>
    <s v="Robert Jones"/>
  </r>
  <r>
    <x v="2"/>
    <n v="1230"/>
    <x v="1"/>
    <s v="Matchweek 2"/>
    <s v="Sat"/>
    <x v="0"/>
    <x v="2"/>
    <n v="1"/>
    <n v="2"/>
    <s v="Brighton"/>
    <n v="1.4"/>
    <n v="2.1"/>
    <s v="Underperformed"/>
    <n v="0.52"/>
    <n v="52"/>
    <n v="31537"/>
    <s v="Bruno Fernandes"/>
    <x v="0"/>
    <s v="4-2-3-1"/>
    <s v="Craig Pawson"/>
  </r>
  <r>
    <x v="3"/>
    <n v="1600"/>
    <x v="1"/>
    <s v="Matchweek 3"/>
    <s v="Sun"/>
    <x v="1"/>
    <x v="2"/>
    <n v="0"/>
    <n v="3"/>
    <s v="Liverpool"/>
    <n v="1.4"/>
    <n v="1.8"/>
    <s v="Underperformed"/>
    <n v="0.53"/>
    <n v="53"/>
    <n v="73738"/>
    <s v="Bruno Fernandes"/>
    <x v="0"/>
    <s v="4-2-3-1"/>
    <s v="Anthony Taylor"/>
  </r>
  <r>
    <x v="4"/>
    <n v="1230"/>
    <x v="1"/>
    <s v="Matchweek 4"/>
    <s v="Sat"/>
    <x v="0"/>
    <x v="1"/>
    <n v="3"/>
    <n v="0"/>
    <s v="Southampton"/>
    <n v="2.6"/>
    <n v="1.1000000000000001"/>
    <s v="Performed"/>
    <n v="0.56000000000000005"/>
    <n v="56"/>
    <n v="31144"/>
    <s v="Bruno Fernandes"/>
    <x v="0"/>
    <s v="4-2-3-1"/>
    <s v="Stuart Attwell"/>
  </r>
  <r>
    <x v="5"/>
    <n v="2000"/>
    <x v="2"/>
    <s v="Third round"/>
    <s v="Tue"/>
    <x v="1"/>
    <x v="1"/>
    <n v="7"/>
    <n v="0"/>
    <s v="Barnsley"/>
    <n v="1.6"/>
    <n v="1.4"/>
    <s v="Performed"/>
    <n v="0.65"/>
    <n v="65"/>
    <n v="72063"/>
    <s v="Casemiro"/>
    <x v="0"/>
    <s v="5-3-2"/>
    <s v="Gavin Ward"/>
  </r>
  <r>
    <x v="6"/>
    <n v="1730"/>
    <x v="1"/>
    <s v="Matchweek 5"/>
    <s v="Sat"/>
    <x v="0"/>
    <x v="0"/>
    <n v="0"/>
    <n v="0"/>
    <s v="Crystal Palace"/>
    <n v="1.6"/>
    <n v="1"/>
    <s v="Underperformed"/>
    <n v="0.67"/>
    <n v="67"/>
    <n v="25172"/>
    <s v="Bruno Fernandes"/>
    <x v="0"/>
    <s v="3-4-3"/>
    <s v="David Coote"/>
  </r>
  <r>
    <x v="7"/>
    <n v="2000"/>
    <x v="3"/>
    <s v="League phase"/>
    <s v="Wed"/>
    <x v="1"/>
    <x v="0"/>
    <n v="1"/>
    <n v="1"/>
    <s v="nl Twente"/>
    <n v="1.3"/>
    <n v="0.5"/>
    <s v="Underperformed"/>
    <n v="0.56999999999999995"/>
    <n v="57"/>
    <n v="73069"/>
    <s v="Bruno Fernandes"/>
    <x v="0"/>
    <s v="4-2-3-1"/>
    <s v="Simone Sozza"/>
  </r>
  <r>
    <x v="8"/>
    <n v="1630"/>
    <x v="1"/>
    <s v="Matchweek 6"/>
    <s v="Sun"/>
    <x v="1"/>
    <x v="2"/>
    <n v="0"/>
    <n v="3"/>
    <s v="Tottenham"/>
    <n v="1"/>
    <n v="4.4000000000000004"/>
    <s v="Underperformed"/>
    <n v="0.39"/>
    <n v="39"/>
    <n v="73587"/>
    <s v="Bruno Fernandes"/>
    <x v="0"/>
    <s v="4-3-3"/>
    <s v="Chris Kavanagh"/>
  </r>
  <r>
    <x v="9"/>
    <n v="2000"/>
    <x v="3"/>
    <s v="League phase"/>
    <s v="Thu"/>
    <x v="0"/>
    <x v="0"/>
    <n v="3"/>
    <n v="3"/>
    <s v="pt Porto"/>
    <n v="1.6"/>
    <n v="2.1"/>
    <s v="Underperformed"/>
    <n v="0.53"/>
    <n v="53"/>
    <n v="49211"/>
    <s v="Bruno Fernandes"/>
    <x v="0"/>
    <s v="4-3-3"/>
    <s v="Tobias Stieler"/>
  </r>
  <r>
    <x v="10"/>
    <n v="1400"/>
    <x v="1"/>
    <s v="Matchweek 7"/>
    <s v="Sun"/>
    <x v="0"/>
    <x v="0"/>
    <n v="0"/>
    <n v="0"/>
    <s v="Aston Villa"/>
    <n v="0.6"/>
    <n v="0.5"/>
    <s v="Underperformed"/>
    <n v="0.47"/>
    <n v="47"/>
    <n v="42682"/>
    <s v="Bruno Fernandes"/>
    <x v="0"/>
    <s v="4-2-3-1"/>
    <s v="Robert Jones"/>
  </r>
  <r>
    <x v="11"/>
    <n v="1500"/>
    <x v="1"/>
    <s v="Matchweek 8"/>
    <s v="Sat"/>
    <x v="1"/>
    <x v="1"/>
    <n v="2"/>
    <n v="1"/>
    <s v="Brentford"/>
    <n v="1.3"/>
    <n v="0.9"/>
    <s v="Underperformed"/>
    <n v="0.5"/>
    <n v="50"/>
    <n v="73738"/>
    <s v="Bruno Fernandes"/>
    <x v="0"/>
    <s v="4-2-3-1"/>
    <s v="Samuel Barrott"/>
  </r>
  <r>
    <x v="12"/>
    <n v="2200"/>
    <x v="3"/>
    <s v="League phase"/>
    <s v="Thu"/>
    <x v="0"/>
    <x v="0"/>
    <n v="1"/>
    <n v="1"/>
    <s v="tr Fenerbahçe"/>
    <n v="1.1000000000000001"/>
    <n v="1.3"/>
    <s v="Underperformed"/>
    <n v="0.48"/>
    <n v="48"/>
    <n v="41443"/>
    <s v="Lisandro Martínez"/>
    <x v="0"/>
    <s v="4-3-3"/>
    <s v="Clément Turpin"/>
  </r>
  <r>
    <x v="13"/>
    <n v="1400"/>
    <x v="1"/>
    <s v="Matchweek 9"/>
    <s v="Sun"/>
    <x v="0"/>
    <x v="2"/>
    <n v="1"/>
    <n v="2"/>
    <s v="West Ham"/>
    <n v="2.2999999999999998"/>
    <n v="2.8"/>
    <s v="Underperformed"/>
    <n v="0.57999999999999996"/>
    <n v="58"/>
    <n v="62474"/>
    <s v="Bruno Fernandes"/>
    <x v="0"/>
    <s v="4-2-3-1"/>
    <s v="David Coote"/>
  </r>
  <r>
    <x v="14"/>
    <n v="1945"/>
    <x v="2"/>
    <s v="Fourth round"/>
    <s v="Wed"/>
    <x v="1"/>
    <x v="1"/>
    <n v="5"/>
    <n v="2"/>
    <s v="Leicester City"/>
    <n v="1.6"/>
    <n v="1.4"/>
    <s v="Underperformed"/>
    <n v="0.56000000000000005"/>
    <n v="56"/>
    <n v="73470"/>
    <s v="Bruno Fernandes"/>
    <x v="0"/>
    <s v="4-2-3-1"/>
    <s v="Andy Madley"/>
  </r>
  <r>
    <x v="15"/>
    <n v="1630"/>
    <x v="1"/>
    <s v="Matchweek 10"/>
    <s v="Sun"/>
    <x v="1"/>
    <x v="0"/>
    <n v="1"/>
    <n v="1"/>
    <s v="Chelsea"/>
    <n v="2"/>
    <n v="1.1000000000000001"/>
    <s v="Underperformed"/>
    <n v="0.46"/>
    <n v="46"/>
    <n v="73813"/>
    <s v="Bruno Fernandes"/>
    <x v="0"/>
    <s v="4-2-3-1"/>
    <s v="Robert Jones"/>
  </r>
  <r>
    <x v="16"/>
    <n v="2000"/>
    <x v="3"/>
    <s v="League phase"/>
    <s v="Thu"/>
    <x v="1"/>
    <x v="1"/>
    <n v="2"/>
    <n v="0"/>
    <s v="gr PAOK"/>
    <n v="1.1000000000000001"/>
    <n v="1.3"/>
    <s v="Performed"/>
    <n v="0.52"/>
    <n v="52"/>
    <n v="73174"/>
    <s v="Bruno Fernandes"/>
    <x v="0"/>
    <s v="4-2-3-1"/>
    <s v="Radu Petrescu"/>
  </r>
  <r>
    <x v="17"/>
    <n v="1400"/>
    <x v="1"/>
    <s v="Matchweek 11"/>
    <s v="Sun"/>
    <x v="1"/>
    <x v="1"/>
    <n v="3"/>
    <n v="0"/>
    <s v="Leicester City"/>
    <n v="0.8"/>
    <n v="0.6"/>
    <s v="Performed"/>
    <n v="0.51"/>
    <n v="51"/>
    <n v="73829"/>
    <s v="Bruno Fernandes"/>
    <x v="0"/>
    <s v="4-3-3"/>
    <s v="Peter Bankes"/>
  </r>
  <r>
    <x v="18"/>
    <n v="1630"/>
    <x v="1"/>
    <s v="Matchweek 12"/>
    <s v="Sun"/>
    <x v="0"/>
    <x v="0"/>
    <n v="1"/>
    <n v="1"/>
    <s v="Ipswich Town"/>
    <n v="0.8"/>
    <n v="1.6"/>
    <s v="Performed"/>
    <n v="0.6"/>
    <n v="60"/>
    <n v="30017"/>
    <s v="Bruno Fernandes"/>
    <x v="1"/>
    <s v="4-2-3-1"/>
    <s v="Anthony Taylor"/>
  </r>
  <r>
    <x v="19"/>
    <n v="2000"/>
    <x v="3"/>
    <s v="League phase"/>
    <s v="Thu"/>
    <x v="1"/>
    <x v="1"/>
    <n v="3"/>
    <n v="2"/>
    <s v="no Bodø/Glimt"/>
    <n v="2.9"/>
    <n v="0.8"/>
    <s v="Underperformed"/>
    <n v="0.72"/>
    <n v="72"/>
    <n v="72985"/>
    <s v="Bruno Fernandes"/>
    <x v="1"/>
    <s v="4-3-3"/>
    <s v="Lawrence Visser"/>
  </r>
  <r>
    <x v="20"/>
    <n v="1330"/>
    <x v="1"/>
    <s v="Matchweek 13"/>
    <s v="Sun"/>
    <x v="1"/>
    <x v="1"/>
    <n v="4"/>
    <n v="0"/>
    <s v="Everton"/>
    <n v="1.1000000000000001"/>
    <n v="0.6"/>
    <s v="Performed"/>
    <n v="0.6"/>
    <n v="60"/>
    <n v="73817"/>
    <s v="Bruno Fernandes"/>
    <x v="1"/>
    <s v="4-2-3-1"/>
    <s v="John Brooks"/>
  </r>
  <r>
    <x v="21"/>
    <n v="2015"/>
    <x v="1"/>
    <s v="Matchweek 14"/>
    <s v="Wed"/>
    <x v="0"/>
    <x v="2"/>
    <n v="0"/>
    <n v="2"/>
    <s v="Arsenal"/>
    <n v="0.2"/>
    <n v="2.1"/>
    <s v="Underperformed"/>
    <n v="0.49"/>
    <n v="49"/>
    <n v="60256"/>
    <s v="Bruno Fernandes"/>
    <x v="1"/>
    <s v="4-3-3"/>
    <s v="Samuel Barrott"/>
  </r>
  <r>
    <x v="22"/>
    <n v="1730"/>
    <x v="1"/>
    <s v="Matchweek 15"/>
    <s v="Sat"/>
    <x v="1"/>
    <x v="2"/>
    <n v="2"/>
    <n v="3"/>
    <s v="Nott'ham Forest"/>
    <n v="1.6"/>
    <n v="0.8"/>
    <s v="Underperformed"/>
    <n v="0.71"/>
    <n v="71"/>
    <n v="73778"/>
    <s v="Bruno Fernandes"/>
    <x v="1"/>
    <s v="4-2-3-1"/>
    <s v="Darren England"/>
  </r>
  <r>
    <x v="23"/>
    <n v="1845"/>
    <x v="3"/>
    <s v="League phase"/>
    <s v="Thu"/>
    <x v="0"/>
    <x v="1"/>
    <n v="2"/>
    <n v="1"/>
    <s v="cz Viktoria Plzeň"/>
    <n v="2.9"/>
    <n v="0.9"/>
    <s v="Underperformed"/>
    <n v="0.68"/>
    <n v="68"/>
    <n v="11320"/>
    <s v="Bruno Fernandes"/>
    <x v="1"/>
    <s v="3-4-3"/>
    <s v="Marian Barbu"/>
  </r>
  <r>
    <x v="24"/>
    <n v="1630"/>
    <x v="1"/>
    <s v="Matchweek 16"/>
    <s v="Sun"/>
    <x v="0"/>
    <x v="1"/>
    <n v="2"/>
    <n v="1"/>
    <s v="Manchester City"/>
    <n v="2.1"/>
    <n v="0.9"/>
    <s v="Underperformed"/>
    <n v="0.48"/>
    <n v="48"/>
    <n v="53184"/>
    <s v="Bruno Fernandes"/>
    <x v="1"/>
    <s v="4-1-4-1"/>
    <s v="Anthony Taylor"/>
  </r>
  <r>
    <x v="25"/>
    <n v="2000"/>
    <x v="2"/>
    <s v="Quarter-finals"/>
    <s v="Thu"/>
    <x v="0"/>
    <x v="2"/>
    <n v="3"/>
    <n v="4"/>
    <s v="Tottenham"/>
    <n v="1.6"/>
    <n v="1.4"/>
    <s v="Underperformed"/>
    <n v="0.54"/>
    <n v="54"/>
    <n v="57409"/>
    <s v="Bruno Fernandes"/>
    <x v="1"/>
    <s v="4-2-3-1"/>
    <s v="John Brooks"/>
  </r>
  <r>
    <x v="26"/>
    <n v="1400"/>
    <x v="1"/>
    <s v="Matchweek 17"/>
    <s v="Sun"/>
    <x v="1"/>
    <x v="2"/>
    <n v="0"/>
    <n v="3"/>
    <s v="Bournemouth"/>
    <n v="2.2000000000000002"/>
    <n v="1.6"/>
    <s v="Underperformed"/>
    <n v="0.6"/>
    <n v="60"/>
    <n v="73720"/>
    <s v="Bruno Fernandes"/>
    <x v="1"/>
    <s v="4-2-3-1"/>
    <s v="Craig Pawson"/>
  </r>
  <r>
    <x v="27"/>
    <n v="1730"/>
    <x v="1"/>
    <s v="Matchweek 18"/>
    <s v="Thu"/>
    <x v="0"/>
    <x v="2"/>
    <n v="0"/>
    <n v="2"/>
    <s v="Wolves"/>
    <n v="0.4"/>
    <n v="0.9"/>
    <s v="Underperformed"/>
    <n v="0.49"/>
    <n v="49"/>
    <n v="31407"/>
    <s v="Bruno Fernandes"/>
    <x v="1"/>
    <s v="3-4-3"/>
    <s v="Tony Harrington"/>
  </r>
  <r>
    <x v="28"/>
    <n v="2000"/>
    <x v="1"/>
    <s v="Matchweek 19"/>
    <s v="Mon"/>
    <x v="1"/>
    <x v="2"/>
    <n v="0"/>
    <n v="2"/>
    <s v="Newcastle Utd"/>
    <n v="0.8"/>
    <n v="1.9"/>
    <s v="Underperformed"/>
    <n v="0.52"/>
    <n v="52"/>
    <n v="73809"/>
    <s v="Lisandro Martínez"/>
    <x v="1"/>
    <s v="4-3-3"/>
    <s v="Simon Hooper"/>
  </r>
  <r>
    <x v="29"/>
    <n v="1630"/>
    <x v="1"/>
    <s v="Matchweek 20"/>
    <s v="Sun"/>
    <x v="0"/>
    <x v="0"/>
    <n v="2"/>
    <n v="2"/>
    <s v="Liverpool"/>
    <n v="1"/>
    <n v="2.7"/>
    <s v="Performed"/>
    <n v="0.47"/>
    <n v="47"/>
    <n v="60275"/>
    <s v="Bruno Fernandes"/>
    <x v="1"/>
    <s v="4-2-3-1"/>
    <s v="Michael Oliver"/>
  </r>
  <r>
    <x v="30"/>
    <n v="1500"/>
    <x v="4"/>
    <s v="Third round proper"/>
    <s v="Sun"/>
    <x v="0"/>
    <x v="0"/>
    <n v="1"/>
    <n v="1"/>
    <s v="Arsenal"/>
    <n v="1.6"/>
    <n v="1.4"/>
    <s v="Underperformed"/>
    <n v="0.54600000000000004"/>
    <n v="54.6"/>
    <n v="60109"/>
    <s v="Bruno Fernandes"/>
    <x v="1"/>
    <s v="4-3-3"/>
    <s v="Andy Madley"/>
  </r>
  <r>
    <x v="31"/>
    <n v="2000"/>
    <x v="1"/>
    <s v="Matchweek 21"/>
    <s v="Thu"/>
    <x v="1"/>
    <x v="1"/>
    <n v="3"/>
    <n v="1"/>
    <s v="Southampton"/>
    <n v="3.4"/>
    <n v="1.4"/>
    <s v="Underperformed"/>
    <n v="0.6"/>
    <n v="60"/>
    <n v="73722"/>
    <s v="Bruno Fernandes"/>
    <x v="1"/>
    <s v="3-4-1-2"/>
    <s v="John Brooks"/>
  </r>
  <r>
    <x v="32"/>
    <n v="1400"/>
    <x v="1"/>
    <s v="Matchweek 22"/>
    <s v="Sun"/>
    <x v="1"/>
    <x v="2"/>
    <n v="1"/>
    <n v="3"/>
    <s v="Brighton"/>
    <n v="1.5"/>
    <n v="1.9"/>
    <s v="Underperformed"/>
    <n v="0.51"/>
    <n v="51"/>
    <n v="73758"/>
    <s v="Bruno Fernandes"/>
    <x v="1"/>
    <s v="4-4-2"/>
    <s v="Peter Bankes"/>
  </r>
  <r>
    <x v="33"/>
    <n v="2000"/>
    <x v="3"/>
    <s v="League phase"/>
    <s v="Thu"/>
    <x v="1"/>
    <x v="1"/>
    <n v="2"/>
    <n v="1"/>
    <s v="sct Rangers"/>
    <n v="2.7"/>
    <n v="1.2"/>
    <s v="Underperformed"/>
    <n v="0.66"/>
    <n v="66"/>
    <n v="73288"/>
    <s v="Bruno Fernandes"/>
    <x v="1"/>
    <s v="4-2-3-1"/>
    <s v="Erik Lambrechts"/>
  </r>
  <r>
    <x v="34"/>
    <n v="1900"/>
    <x v="1"/>
    <s v="Matchweek 23"/>
    <s v="Sun"/>
    <x v="0"/>
    <x v="1"/>
    <n v="1"/>
    <n v="0"/>
    <s v="Fulham"/>
    <n v="0.3"/>
    <n v="0.7"/>
    <s v="Performed"/>
    <n v="0.49"/>
    <n v="49"/>
    <n v="27288"/>
    <s v="Bruno Fernandes"/>
    <x v="1"/>
    <s v="4-2-3-1"/>
    <s v="Anthony Taylor"/>
  </r>
  <r>
    <x v="35"/>
    <n v="2200"/>
    <x v="3"/>
    <s v="League phase"/>
    <s v="Thu"/>
    <x v="0"/>
    <x v="1"/>
    <n v="2"/>
    <n v="0"/>
    <s v="ro FCSB"/>
    <n v="2.9"/>
    <n v="0.6"/>
    <s v="Underperformed"/>
    <n v="0.69"/>
    <n v="69"/>
    <n v="50128"/>
    <s v="Bruno Fernandes"/>
    <x v="1"/>
    <s v="5-3-2"/>
    <s v="Harm Osmers"/>
  </r>
  <r>
    <x v="36"/>
    <n v="1400"/>
    <x v="1"/>
    <s v="Matchweek 24"/>
    <s v="Sun"/>
    <x v="1"/>
    <x v="2"/>
    <n v="0"/>
    <n v="2"/>
    <s v="Crystal Palace"/>
    <n v="1.1000000000000001"/>
    <n v="2.6"/>
    <s v="Underperformed"/>
    <n v="0.66"/>
    <n v="66"/>
    <n v="73751"/>
    <s v="Bruno Fernandes"/>
    <x v="1"/>
    <s v="3-4-3"/>
    <s v="John Brooks"/>
  </r>
  <r>
    <x v="37"/>
    <n v="2000"/>
    <x v="4"/>
    <s v="Fourth round proper"/>
    <s v="Fri"/>
    <x v="1"/>
    <x v="1"/>
    <n v="2"/>
    <n v="1"/>
    <s v="Leicester City"/>
    <n v="1.6"/>
    <n v="1.4"/>
    <s v="Performed"/>
    <n v="0.56000000000000005"/>
    <n v="56"/>
    <n v="73693"/>
    <s v="Bruno Fernandes"/>
    <x v="1"/>
    <s v="4-2-3-1"/>
    <s v="Michael Salisbury"/>
  </r>
  <r>
    <x v="38"/>
    <n v="1630"/>
    <x v="1"/>
    <s v="Matchweek 25"/>
    <s v="Sun"/>
    <x v="0"/>
    <x v="2"/>
    <n v="0"/>
    <n v="1"/>
    <s v="Tottenham"/>
    <n v="1.5"/>
    <n v="2.2000000000000002"/>
    <s v="Underperformed"/>
    <n v="0.45"/>
    <n v="45"/>
    <n v="61383"/>
    <s v="Bruno Fernandes"/>
    <x v="1"/>
    <s v="4-3-3"/>
    <s v="Peter Bankes"/>
  </r>
  <r>
    <x v="39"/>
    <n v="1230"/>
    <x v="1"/>
    <s v="Matchweek 26"/>
    <s v="Sat"/>
    <x v="0"/>
    <x v="0"/>
    <n v="2"/>
    <n v="2"/>
    <s v="Everton"/>
    <n v="0.4"/>
    <n v="1.6"/>
    <s v="Underperformed"/>
    <n v="0.62"/>
    <n v="62"/>
    <n v="39290"/>
    <s v="Bruno Fernandes"/>
    <x v="1"/>
    <s v="4-2-3-1"/>
    <s v="Andy Madley"/>
  </r>
  <r>
    <x v="40"/>
    <n v="1930"/>
    <x v="1"/>
    <s v="Matchweek 27"/>
    <s v="Wed"/>
    <x v="1"/>
    <x v="1"/>
    <n v="3"/>
    <n v="2"/>
    <s v="Ipswich Town"/>
    <n v="0.7"/>
    <n v="1.4"/>
    <s v="Underperformed"/>
    <n v="0.45"/>
    <n v="45"/>
    <n v="73827"/>
    <s v="Bruno Fernandes"/>
    <x v="1"/>
    <s v="3-4-3"/>
    <s v="Darren England"/>
  </r>
  <r>
    <x v="41"/>
    <n v="1630"/>
    <x v="4"/>
    <s v="Fifth round proper"/>
    <s v="Sun"/>
    <x v="1"/>
    <x v="0"/>
    <n v="1"/>
    <n v="1"/>
    <s v="Fulham"/>
    <n v="1.6"/>
    <n v="1.4"/>
    <s v="Underperformed"/>
    <n v="0.41"/>
    <n v="41"/>
    <n v="67614"/>
    <s v="Bruno Fernandes"/>
    <x v="1"/>
    <s v="4-2-3-1"/>
    <s v="Stuart Attwell"/>
  </r>
  <r>
    <x v="42"/>
    <n v="1845"/>
    <x v="3"/>
    <s v="Round of 16"/>
    <s v="Thu"/>
    <x v="0"/>
    <x v="0"/>
    <n v="1"/>
    <n v="1"/>
    <s v="es Real Sociedad"/>
    <n v="1.1000000000000001"/>
    <n v="1.4"/>
    <s v="Underperformed"/>
    <n v="0.45"/>
    <n v="45"/>
    <n v="34391"/>
    <s v="Bruno Fernandes"/>
    <x v="1"/>
    <s v="4-3-3"/>
    <s v="Ivan Kružliak"/>
  </r>
  <r>
    <x v="43"/>
    <n v="1630"/>
    <x v="1"/>
    <s v="Matchweek 28"/>
    <s v="Sun"/>
    <x v="1"/>
    <x v="0"/>
    <n v="1"/>
    <n v="1"/>
    <s v="Arsenal"/>
    <n v="1.5"/>
    <n v="1.6"/>
    <s v="Underperformed"/>
    <n v="0.32"/>
    <n v="32"/>
    <n v="73812"/>
    <s v="Bruno Fernandes"/>
    <x v="1"/>
    <s v="4-3-3"/>
    <s v="Anthony Taylor"/>
  </r>
  <r>
    <x v="44"/>
    <n v="2000"/>
    <x v="3"/>
    <s v="Round of 16"/>
    <s v="Thu"/>
    <x v="1"/>
    <x v="1"/>
    <n v="4"/>
    <n v="1"/>
    <s v="es Real Sociedad"/>
    <n v="4.2"/>
    <n v="1"/>
    <s v="Underperformed"/>
    <n v="0.59"/>
    <n v="59"/>
    <n v="73189"/>
    <s v="Bruno Fernandes"/>
    <x v="1"/>
    <s v="4-3-3"/>
    <s v="Benoît Bastien"/>
  </r>
  <r>
    <x v="45"/>
    <n v="1900"/>
    <x v="1"/>
    <s v="Matchweek 29"/>
    <s v="Sun"/>
    <x v="0"/>
    <x v="1"/>
    <n v="3"/>
    <n v="0"/>
    <s v="Leicester City"/>
    <n v="0.9"/>
    <n v="1"/>
    <s v="Performed"/>
    <n v="0.47"/>
    <n v="47"/>
    <n v="31773"/>
    <s v="Bruno Fernandes"/>
    <x v="1"/>
    <s v="3-4-3"/>
    <s v="Thomas Bramall"/>
  </r>
  <r>
    <x v="46"/>
    <n v="2000"/>
    <x v="1"/>
    <s v="Matchweek 30"/>
    <s v="Tue"/>
    <x v="0"/>
    <x v="2"/>
    <n v="0"/>
    <n v="1"/>
    <s v="Nott'ham Forest"/>
    <n v="1.6"/>
    <n v="0.5"/>
    <s v="Underperformed"/>
    <n v="0.68"/>
    <n v="68"/>
    <n v="30249"/>
    <s v="Bruno Fernandes"/>
    <x v="1"/>
    <s v="4-2-3-1"/>
    <s v="Jarred Gillett"/>
  </r>
  <r>
    <x v="47"/>
    <n v="1630"/>
    <x v="1"/>
    <s v="Matchweek 31"/>
    <s v="Sun"/>
    <x v="1"/>
    <x v="0"/>
    <n v="0"/>
    <n v="0"/>
    <s v="Manchester City"/>
    <n v="0.9"/>
    <n v="0.5"/>
    <s v="Underperformed"/>
    <n v="0.42"/>
    <n v="42"/>
    <n v="73738"/>
    <s v="Bruno Fernandes"/>
    <x v="1"/>
    <s v="4-1-2-1-2"/>
    <s v="John Brooks"/>
  </r>
  <r>
    <x v="48"/>
    <n v="2100"/>
    <x v="3"/>
    <s v="Quarter-finals"/>
    <s v="Thu"/>
    <x v="0"/>
    <x v="0"/>
    <n v="2"/>
    <n v="2"/>
    <s v="fr Lyon"/>
    <n v="1.2"/>
    <n v="1.8"/>
    <s v="Underperformed"/>
    <n v="0.46"/>
    <n v="46"/>
    <n v="58018"/>
    <s v="Bruno Fernandes"/>
    <x v="1"/>
    <s v="4-3-1-2"/>
    <s v="Glenn Nyberg"/>
  </r>
  <r>
    <x v="49"/>
    <n v="1630"/>
    <x v="1"/>
    <s v="Matchweek 32"/>
    <s v="Sun"/>
    <x v="0"/>
    <x v="2"/>
    <n v="1"/>
    <n v="4"/>
    <s v="Newcastle Utd"/>
    <n v="0.7"/>
    <n v="2.2000000000000002"/>
    <s v="Underperformed"/>
    <n v="0.52"/>
    <n v="52"/>
    <n v="52252"/>
    <s v="Bruno Fernandes"/>
    <x v="1"/>
    <s v="4-3-3"/>
    <s v="Chris Kavanagh"/>
  </r>
  <r>
    <x v="50"/>
    <n v="2000"/>
    <x v="3"/>
    <s v="Quarter-finals"/>
    <s v="Thu"/>
    <x v="1"/>
    <x v="1"/>
    <n v="5"/>
    <n v="4"/>
    <s v="fr Lyon"/>
    <n v="3.4"/>
    <n v="2.5"/>
    <s v="Underperformed"/>
    <n v="0.41"/>
    <n v="41"/>
    <n v="73228"/>
    <s v="Bruno Fernandes"/>
    <x v="1"/>
    <s v="4-3-1-2"/>
    <s v="Sandro Schärer"/>
  </r>
  <r>
    <x v="51"/>
    <n v="1400"/>
    <x v="1"/>
    <s v="Matchweek 33"/>
    <s v="Sun"/>
    <x v="1"/>
    <x v="2"/>
    <n v="0"/>
    <n v="1"/>
    <s v="Wolves"/>
    <n v="1.3"/>
    <n v="0.2"/>
    <s v="Underperformed"/>
    <n v="0.59"/>
    <n v="59"/>
    <n v="73819"/>
    <s v="Victor Lindelöf"/>
    <x v="1"/>
    <s v="3-4-3"/>
    <s v="Robert Jones"/>
  </r>
  <r>
    <x v="52"/>
    <n v="1400"/>
    <x v="1"/>
    <s v="Matchweek 34"/>
    <s v="Sun"/>
    <x v="0"/>
    <x v="0"/>
    <n v="1"/>
    <n v="1"/>
    <s v="Bournemouth"/>
    <n v="2.2999999999999998"/>
    <n v="0.5"/>
    <s v="Underperformed"/>
    <n v="0.61"/>
    <n v="61"/>
    <n v="11241"/>
    <s v="Bruno Fernandes"/>
    <x v="1"/>
    <s v="4-2-3-1"/>
    <s v="Peter Bankes"/>
  </r>
  <r>
    <x v="53"/>
    <n v="2100"/>
    <x v="3"/>
    <s v="Semi-finals"/>
    <s v="Thu"/>
    <x v="0"/>
    <x v="1"/>
    <n v="3"/>
    <n v="0"/>
    <s v="es Athletic Club"/>
    <n v="2.5"/>
    <n v="1.1000000000000001"/>
    <s v="Performed"/>
    <n v="0.72"/>
    <n v="72"/>
    <n v="51980"/>
    <s v="Bruno Fernandes"/>
    <x v="1"/>
    <s v="4-2-3-1"/>
    <s v="Espen Eskås"/>
  </r>
  <r>
    <x v="54"/>
    <n v="1400"/>
    <x v="1"/>
    <s v="Matchweek 35"/>
    <s v="Sun"/>
    <x v="0"/>
    <x v="2"/>
    <n v="3"/>
    <n v="4"/>
    <s v="Brentford"/>
    <n v="1.5"/>
    <n v="2.8"/>
    <s v="Underperformed"/>
    <n v="0.53"/>
    <n v="53"/>
    <n v="18915"/>
    <s v="Luke Shaw"/>
    <x v="1"/>
    <s v="4-2-3-1"/>
    <s v="Anthony Taylor"/>
  </r>
  <r>
    <x v="55"/>
    <n v="2000"/>
    <x v="3"/>
    <s v="Semi-finals"/>
    <s v="Thu"/>
    <x v="1"/>
    <x v="1"/>
    <n v="4"/>
    <n v="1"/>
    <s v="es Athletic Club"/>
    <n v="2.2000000000000002"/>
    <n v="0.8"/>
    <s v="Underperformed"/>
    <n v="0.51"/>
    <n v="51"/>
    <n v="73298"/>
    <s v="Bruno Fernandes"/>
    <x v="1"/>
    <s v="4-2-3-1"/>
    <s v="Daniel Siebert"/>
  </r>
  <r>
    <x v="56"/>
    <n v="1415"/>
    <x v="1"/>
    <s v="Matchweek 36"/>
    <s v="Sun"/>
    <x v="1"/>
    <x v="2"/>
    <n v="0"/>
    <n v="2"/>
    <s v="West Ham"/>
    <n v="2.1"/>
    <n v="1.7"/>
    <s v="Underperformed"/>
    <n v="0.52"/>
    <n v="52"/>
    <n v="73804"/>
    <s v="Bruno Fernandes"/>
    <x v="1"/>
    <s v="3-4-1-2"/>
    <s v="Jarred Gillett"/>
  </r>
  <r>
    <x v="57"/>
    <n v="2015"/>
    <x v="1"/>
    <s v="Matchweek 37"/>
    <s v="Fri"/>
    <x v="0"/>
    <x v="2"/>
    <n v="0"/>
    <n v="1"/>
    <s v="Chelsea"/>
    <n v="0.3"/>
    <n v="0.8"/>
    <s v="Underperformed"/>
    <n v="0.53"/>
    <n v="53"/>
    <n v="39849"/>
    <s v="Bruno Fernandes"/>
    <x v="1"/>
    <s v="4-2-3-1"/>
    <s v="Chris Kavanagh"/>
  </r>
  <r>
    <x v="58"/>
    <n v="2100"/>
    <x v="3"/>
    <s v="Final"/>
    <s v="Wed"/>
    <x v="2"/>
    <x v="2"/>
    <n v="0"/>
    <n v="1"/>
    <s v="eng Tottenham"/>
    <n v="1"/>
    <n v="1"/>
    <s v="Underperformed"/>
    <n v="0.72"/>
    <n v="72"/>
    <n v="49924"/>
    <s v="Bruno Fernandes"/>
    <x v="1"/>
    <s v="4-2-3-1"/>
    <s v="Felix Zwayer"/>
  </r>
  <r>
    <x v="59"/>
    <n v="1600"/>
    <x v="1"/>
    <s v="Matchweek 38"/>
    <s v="Sun"/>
    <x v="1"/>
    <x v="1"/>
    <n v="2"/>
    <n v="0"/>
    <s v="Aston Villa"/>
    <n v="2.9"/>
    <n v="0.4"/>
    <s v="Underperformed"/>
    <n v="0.67"/>
    <n v="67"/>
    <n v="73839"/>
    <s v="Bruno Fernandes"/>
    <x v="1"/>
    <s v="4-2-3-1"/>
    <s v="Thomas Brama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C0347D-0F94-4FFE-A99E-38EBF47E112B}" name="Attendance Pivot" cacheId="0" applyNumberFormats="0" applyBorderFormats="0" applyFontFormats="0" applyPatternFormats="0" applyAlignmentFormats="0" applyWidthHeightFormats="1" dataCaption="Values" updatedVersion="8" minRefreshableVersion="5" showDrill="0" itemPrintTitles="1" createdVersion="8" indent="0" showHeaders="0" outline="1" outlineData="1" multipleFieldFilters="0" chartFormat="8">
  <location ref="D28:E39" firstHeaderRow="1" firstDataRow="1" firstDataCol="1"/>
  <pivotFields count="24">
    <pivotField axis="axisRow"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numFmtId="164" showAll="0"/>
    <pivotField numFmtId="164" showAll="0"/>
    <pivotField showAll="0"/>
    <pivotField numFmtId="9" showAll="0"/>
    <pivotField showAll="0"/>
    <pivotField dataField="1" numFmtId="3"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 dragToRow="0" dragToCol="0" dragToPage="0" showAll="0" defaultSubtotal="0"/>
  </pivotFields>
  <rowFields count="3">
    <field x="22"/>
    <field x="20"/>
    <field x="0"/>
  </rowFields>
  <rowItems count="11">
    <i>
      <x v="1"/>
    </i>
    <i r="1">
      <x v="8"/>
    </i>
    <i r="1">
      <x v="9"/>
    </i>
    <i r="1">
      <x v="10"/>
    </i>
    <i r="1">
      <x v="11"/>
    </i>
    <i r="1">
      <x v="12"/>
    </i>
    <i>
      <x v="2"/>
    </i>
    <i r="1">
      <x v="1"/>
    </i>
    <i r="1">
      <x v="2"/>
    </i>
    <i r="1">
      <x v="3"/>
    </i>
    <i t="grand">
      <x/>
    </i>
  </rowItems>
  <colItems count="1">
    <i/>
  </colItems>
  <dataFields count="1">
    <dataField name="Attendances" fld="15" baseField="21" baseItem="1" numFmtId="3"/>
  </dataField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filters count="1">
    <filter fld="0" type="dateBetween" evalOrder="-1" id="44" name="Date">
      <autoFilter ref="A1">
        <filterColumn colId="0">
          <customFilters and="1">
            <customFilter operator="greaterThanOrEqual" val="45505"/>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4B9726-1A67-4525-BE54-D38242952958}" name="Results Pivot" cacheId="0" applyNumberFormats="0" applyBorderFormats="0" applyFontFormats="0" applyPatternFormats="0" applyAlignmentFormats="0" applyWidthHeightFormats="1" dataCaption="Values" missingCaption="0" updatedVersion="8" minRefreshableVersion="3" itemPrintTitles="1" createdVersion="8" indent="0" outline="1" outlineData="1" multipleFieldFilters="0" chartFormat="9">
  <location ref="A4:E11" firstHeaderRow="1" firstDataRow="2" firstDataCol="1"/>
  <pivotFields count="24">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axis="axisRow" showAll="0">
      <items count="6">
        <item x="2"/>
        <item x="3"/>
        <item x="0"/>
        <item x="4"/>
        <item x="1"/>
        <item t="default"/>
      </items>
    </pivotField>
    <pivotField showAll="0"/>
    <pivotField showAll="0"/>
    <pivotField showAll="0">
      <items count="4">
        <item x="0"/>
        <item x="1"/>
        <item x="2"/>
        <item t="default"/>
      </items>
    </pivotField>
    <pivotField axis="axisCol" dataField="1" showAll="0">
      <items count="4">
        <item x="1"/>
        <item x="0"/>
        <item x="2"/>
        <item t="default"/>
      </items>
    </pivotField>
    <pivotField showAll="0"/>
    <pivotField showAll="0"/>
    <pivotField showAll="0"/>
    <pivotField numFmtId="164" showAll="0"/>
    <pivotField numFmtId="164" showAll="0"/>
    <pivotField showAll="0"/>
    <pivotField numFmtId="9" showAll="0"/>
    <pivotField showAll="0"/>
    <pivotField numFmtId="3"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1">
    <field x="2"/>
  </rowFields>
  <rowItems count="6">
    <i>
      <x/>
    </i>
    <i>
      <x v="1"/>
    </i>
    <i>
      <x v="2"/>
    </i>
    <i>
      <x v="3"/>
    </i>
    <i>
      <x v="4"/>
    </i>
    <i t="grand">
      <x/>
    </i>
  </rowItems>
  <colFields count="1">
    <field x="6"/>
  </colFields>
  <colItems count="4">
    <i>
      <x/>
    </i>
    <i>
      <x v="1"/>
    </i>
    <i>
      <x v="2"/>
    </i>
    <i t="grand">
      <x/>
    </i>
  </colItems>
  <dataFields count="1">
    <dataField name="Count of Result" fld="6" subtotal="count" baseField="0" baseItem="0"/>
  </dataFields>
  <chartFormats count="3">
    <chartFormat chart="5" format="20" series="1">
      <pivotArea type="data" outline="0" fieldPosition="0">
        <references count="2">
          <reference field="4294967294" count="1" selected="0">
            <x v="0"/>
          </reference>
          <reference field="6" count="1" selected="0">
            <x v="0"/>
          </reference>
        </references>
      </pivotArea>
    </chartFormat>
    <chartFormat chart="5" format="21" series="1">
      <pivotArea type="data" outline="0" fieldPosition="0">
        <references count="2">
          <reference field="4294967294" count="1" selected="0">
            <x v="0"/>
          </reference>
          <reference field="6" count="1" selected="0">
            <x v="1"/>
          </reference>
        </references>
      </pivotArea>
    </chartFormat>
    <chartFormat chart="5" format="22" series="1">
      <pivotArea type="data" outline="0" fieldPosition="0">
        <references count="2">
          <reference field="4294967294" count="1" selected="0">
            <x v="0"/>
          </reference>
          <reference field="6" count="1" selected="0">
            <x v="2"/>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A7F75-5A2D-40B0-9311-407B3B4DD710}" name="Formation Pivot"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6">
  <location ref="Q27:U30" firstHeaderRow="0" firstDataRow="1" firstDataCol="1"/>
  <pivotFields count="24">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showAll="0"/>
    <pivotField showAll="0">
      <items count="4">
        <item x="0"/>
        <item x="1"/>
        <item x="2"/>
        <item t="default"/>
      </items>
    </pivotField>
    <pivotField dataField="1" showAll="0"/>
    <pivotField dataField="1" showAll="0"/>
    <pivotField dataField="1" showAll="0"/>
    <pivotField showAll="0"/>
    <pivotField numFmtId="164" showAll="0"/>
    <pivotField numFmtId="164" showAll="0"/>
    <pivotField showAll="0"/>
    <pivotField dataField="1" numFmtId="9" showAll="0"/>
    <pivotField showAll="0"/>
    <pivotField numFmtId="3" showAll="0"/>
    <pivotField showAll="0"/>
    <pivotField axis="axisRow" showAll="0">
      <items count="3">
        <item x="1"/>
        <item x="0"/>
        <item t="default"/>
      </items>
    </pivotField>
    <pivotField showAll="0"/>
    <pivotField showAll="0"/>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17"/>
  </rowFields>
  <rowItems count="3">
    <i>
      <x/>
    </i>
    <i>
      <x v="1"/>
    </i>
    <i t="grand">
      <x/>
    </i>
  </rowItems>
  <colFields count="1">
    <field x="-2"/>
  </colFields>
  <colItems count="4">
    <i>
      <x/>
    </i>
    <i i="1">
      <x v="1"/>
    </i>
    <i i="2">
      <x v="2"/>
    </i>
    <i i="3">
      <x v="3"/>
    </i>
  </colItems>
  <dataFields count="4">
    <dataField name="Average Possesion" fld="13" subtotal="average" baseField="16" baseItem="0" numFmtId="9"/>
    <dataField name="Goals Scored" fld="7" showDataAs="percentOfCol" baseField="0" baseItem="0" numFmtId="10"/>
    <dataField name="Goals Conceded" fld="8" showDataAs="percentOfCol" baseField="0" baseItem="0" numFmtId="10"/>
    <dataField name="Games Played" fld="6" subtotal="count" showDataAs="percentOfTotal" baseField="17" baseItem="1" numFmtId="9"/>
  </dataFields>
  <formats count="4">
    <format dxfId="3">
      <pivotArea collapsedLevelsAreSubtotals="1" fieldPosition="0">
        <references count="2">
          <reference field="4294967294" count="2" selected="0">
            <x v="1"/>
            <x v="2"/>
          </reference>
          <reference field="17" count="0"/>
        </references>
      </pivotArea>
    </format>
    <format dxfId="2">
      <pivotArea outline="0" fieldPosition="0">
        <references count="1">
          <reference field="4294967294" count="1">
            <x v="3"/>
          </reference>
        </references>
      </pivotArea>
    </format>
    <format dxfId="1">
      <pivotArea outline="0" collapsedLevelsAreSubtotals="1" fieldPosition="0">
        <references count="1">
          <reference field="4294967294" count="1" selected="0">
            <x v="3"/>
          </reference>
        </references>
      </pivotArea>
    </format>
    <format dxfId="0">
      <pivotArea field="17" grandRow="1" outline="0" collapsedLevelsAreSubtotals="1" axis="axisRow" fieldPosition="0">
        <references count="1">
          <reference field="4294967294" count="2" selected="0">
            <x v="1"/>
            <x v="2"/>
          </reference>
        </references>
      </pivotArea>
    </format>
  </format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3F5C38-5B36-44FE-BA95-3FB6CE470DCA}" name="Goals Pivot" cacheId="0" applyNumberFormats="0" applyBorderFormats="0" applyFontFormats="0" applyPatternFormats="0" applyAlignmentFormats="0" applyWidthHeightFormats="1" dataCaption="Values" missingCaption="0" updatedVersion="8" minRefreshableVersion="3" showDrill="0" useAutoFormatting="1" itemPrintTitles="1" createdVersion="8" indent="0" showHeaders="0" outline="1" outlineData="1" multipleFieldFilters="0" chartFormat="8">
  <location ref="Q4:R5" firstHeaderRow="0" firstDataRow="1" firstDataCol="0"/>
  <pivotFields count="24">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showAll="0"/>
    <pivotField showAll="0">
      <items count="4">
        <item x="0"/>
        <item x="1"/>
        <item x="2"/>
        <item t="default"/>
      </items>
    </pivotField>
    <pivotField showAll="0"/>
    <pivotField dataField="1" showAll="0"/>
    <pivotField dataField="1" showAll="0"/>
    <pivotField showAll="0"/>
    <pivotField numFmtId="164" showAll="0"/>
    <pivotField numFmtId="164" showAll="0"/>
    <pivotField showAll="0"/>
    <pivotField numFmtId="9" showAll="0"/>
    <pivotField showAll="0"/>
    <pivotField numFmtId="3" showAll="0"/>
    <pivotField showAll="0"/>
    <pivotField showAll="0"/>
    <pivotField showAll="0"/>
    <pivotField showAll="0"/>
    <pivotField showAll="0" defaultSubtotal="0"/>
    <pivotField showAll="0" defaultSubtotal="0"/>
    <pivotField showAll="0" defaultSubtotal="0">
      <items count="4">
        <item x="0"/>
        <item x="1"/>
        <item x="2"/>
        <item x="3"/>
      </items>
    </pivotField>
    <pivotField dragToRow="0" dragToCol="0" dragToPage="0" showAll="0" defaultSubtotal="0"/>
  </pivotFields>
  <rowItems count="1">
    <i/>
  </rowItems>
  <colFields count="1">
    <field x="-2"/>
  </colFields>
  <colItems count="2">
    <i>
      <x/>
    </i>
    <i i="1">
      <x v="1"/>
    </i>
  </colItems>
  <dataFields count="2">
    <dataField name="Goals Scored" fld="7" baseField="5" baseItem="0"/>
    <dataField name="Goals Conceded" fld="8" baseField="5" baseItem="0"/>
  </dataFields>
  <chartFormats count="3">
    <chartFormat chart="0" format="5"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7ea08d999100e33f03f970c4c3a5b798&amp;qlt=95" TargetMode="External"/><Relationship Id="rId18" Type="http://schemas.openxmlformats.org/officeDocument/2006/relationships/hyperlink" Target="https://www.bing.com/images/search?form=xlimg&amp;q=Brazil" TargetMode="External"/><Relationship Id="rId26" Type="http://schemas.openxmlformats.org/officeDocument/2006/relationships/hyperlink" Target="https://www.bing.com/images/search?form=xlimg&amp;q=Turkey" TargetMode="External"/><Relationship Id="rId3" Type="http://schemas.openxmlformats.org/officeDocument/2006/relationships/hyperlink" Target="https://www.bing.com/th?id=OSK.CRt0S1jwh1AM6iumV3dhe8G8t6Oe-LTUAOcRL4GjmoI&amp;qlt=95" TargetMode="External"/><Relationship Id="rId21" Type="http://schemas.openxmlformats.org/officeDocument/2006/relationships/hyperlink" Target="https://www.bing.com/th?id=OSK.IJoB2IAflCzjheZJfaz5mfzEWw5jRcoWEgDQz1yU2Yk&amp;qlt=95" TargetMode="External"/><Relationship Id="rId34" Type="http://schemas.openxmlformats.org/officeDocument/2006/relationships/hyperlink" Target="https://www.bing.com/images/search?form=xlimg&amp;q=Mali" TargetMode="External"/><Relationship Id="rId7" Type="http://schemas.openxmlformats.org/officeDocument/2006/relationships/hyperlink" Target="https://www.bing.com/th?id=OSK.82d7640f570dd6409aeb195dcbc39faf&amp;qlt=95" TargetMode="External"/><Relationship Id="rId12" Type="http://schemas.openxmlformats.org/officeDocument/2006/relationships/hyperlink" Target="https://www.bing.com/images/search?form=xlimg&amp;q=Denmark" TargetMode="External"/><Relationship Id="rId17" Type="http://schemas.openxmlformats.org/officeDocument/2006/relationships/hyperlink" Target="https://www.bing.com/th?id=OSK.380316b6ec7e3f5c2fadae3206181af4&amp;qlt=95" TargetMode="External"/><Relationship Id="rId25" Type="http://schemas.openxmlformats.org/officeDocument/2006/relationships/hyperlink" Target="https://www.bing.com/th?id=OSK.fda9e53ebc3cfcb82bd9b5ab4f11c264&amp;qlt=95" TargetMode="External"/><Relationship Id="rId33" Type="http://schemas.openxmlformats.org/officeDocument/2006/relationships/hyperlink" Target="https://www.bing.com/th?id=OSK.LcRMeggx03inKPTzwsb4AzxlvPrHqvGePwbrfJ4NTQI&amp;qlt=95" TargetMode="External"/><Relationship Id="rId2" Type="http://schemas.openxmlformats.org/officeDocument/2006/relationships/hyperlink" Target="https://www.bing.com/images/search?form=xlimg&amp;q=Portugal" TargetMode="External"/><Relationship Id="rId16" Type="http://schemas.openxmlformats.org/officeDocument/2006/relationships/hyperlink" Target="https://www.bing.com/images/search?form=xlimg&amp;q=Morocco" TargetMode="External"/><Relationship Id="rId20" Type="http://schemas.openxmlformats.org/officeDocument/2006/relationships/hyperlink" Target="https://www.bing.com/images/search?form=xlimg&amp;q=Cameroon" TargetMode="External"/><Relationship Id="rId29" Type="http://schemas.openxmlformats.org/officeDocument/2006/relationships/hyperlink" Target="https://www.bing.com/th?id=OSK.0f296702dec9e19f10ba7fdff60069ce&amp;qlt=95" TargetMode="External"/><Relationship Id="rId1" Type="http://schemas.openxmlformats.org/officeDocument/2006/relationships/hyperlink" Target="https://www.bing.com/th?id=OSK.2d7b7af86f9a55648a4aec7fbe3969e6&amp;qlt=95" TargetMode="External"/><Relationship Id="rId6" Type="http://schemas.openxmlformats.org/officeDocument/2006/relationships/hyperlink" Target="https://www.bing.com/images/search?form=xlimg&amp;q=Argentina" TargetMode="External"/><Relationship Id="rId11" Type="http://schemas.openxmlformats.org/officeDocument/2006/relationships/hyperlink" Target="https://www.bing.com/th?id=OSK.9131f9cc50427b26d6b4964a5feb9d7e&amp;qlt=95" TargetMode="External"/><Relationship Id="rId24" Type="http://schemas.openxmlformats.org/officeDocument/2006/relationships/hyperlink" Target="https://www.bing.com/images/search?form=xlimg&amp;q=Sweden" TargetMode="External"/><Relationship Id="rId32" Type="http://schemas.openxmlformats.org/officeDocument/2006/relationships/hyperlink" Target="https://www.bing.com/images/search?form=xlimg&amp;q=Poland" TargetMode="External"/><Relationship Id="rId5" Type="http://schemas.openxmlformats.org/officeDocument/2006/relationships/hyperlink" Target="https://www.bing.com/th?id=OSK.1edc269d232791835391410ad86aef09&amp;qlt=95" TargetMode="External"/><Relationship Id="rId15" Type="http://schemas.openxmlformats.org/officeDocument/2006/relationships/hyperlink" Target="https://www.bing.com/th?id=OSK.6d045ff0fc33a1c5f73e9eee1111d044&amp;qlt=95" TargetMode="External"/><Relationship Id="rId23" Type="http://schemas.openxmlformats.org/officeDocument/2006/relationships/hyperlink" Target="https://www.bing.com/th?id=OSK.66c2ebf9a8cace2226269d70b1d3b0fc&amp;qlt=95" TargetMode="External"/><Relationship Id="rId28" Type="http://schemas.openxmlformats.org/officeDocument/2006/relationships/hyperlink" Target="https://www.bing.com/images/search?form=xlimg&amp;q=Northern%20Ireland" TargetMode="External"/><Relationship Id="rId10" Type="http://schemas.openxmlformats.org/officeDocument/2006/relationships/hyperlink" Target="https://www.bing.com/images/search?form=xlimg&amp;q=Netherlands" TargetMode="External"/><Relationship Id="rId19" Type="http://schemas.openxmlformats.org/officeDocument/2006/relationships/hyperlink" Target="https://www.bing.com/th?id=OSK.a0f479d723da3a19e65d3725c014d40f&amp;qlt=95" TargetMode="External"/><Relationship Id="rId31" Type="http://schemas.openxmlformats.org/officeDocument/2006/relationships/hyperlink" Target="https://www.bing.com/th?id=OSK.wh-UTEFTEh6yXROAExnHHJuw4N-wHkAAkwvLwczJijw&amp;qlt=95" TargetMode="External"/><Relationship Id="rId4" Type="http://schemas.openxmlformats.org/officeDocument/2006/relationships/hyperlink" Target="https://www.bing.com/images/search?form=xlimg&amp;q=Ivory%20Coast" TargetMode="External"/><Relationship Id="rId9" Type="http://schemas.openxmlformats.org/officeDocument/2006/relationships/hyperlink" Target="https://www.bing.com/th?id=OSK.8p2k5lHoxkLkVFhhRavwz0TU1HJcwyyrphMGrCfxYiE&amp;qlt=95" TargetMode="External"/><Relationship Id="rId14" Type="http://schemas.openxmlformats.org/officeDocument/2006/relationships/hyperlink" Target="https://www.bing.com/images/search?form=xlimg&amp;q=Uruguay" TargetMode="External"/><Relationship Id="rId22" Type="http://schemas.openxmlformats.org/officeDocument/2006/relationships/hyperlink" Target="https://www.bing.com/images/search?form=xlimg&amp;q=France" TargetMode="External"/><Relationship Id="rId27" Type="http://schemas.openxmlformats.org/officeDocument/2006/relationships/hyperlink" Target="https://www.bing.com/th?id=OSK.b1ac11fd8cb18f40834dd6c233622417&amp;qlt=95" TargetMode="External"/><Relationship Id="rId30" Type="http://schemas.openxmlformats.org/officeDocument/2006/relationships/hyperlink" Target="https://www.bing.com/images/search?form=xlimg&amp;q=Scotland" TargetMode="External"/><Relationship Id="rId8" Type="http://schemas.openxmlformats.org/officeDocument/2006/relationships/hyperlink" Target="https://www.bing.com/images/search?form=xlimg&amp;q=Englan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Srd>
</file>

<file path=xl/richData/rdarray.xml><?xml version="1.0" encoding="utf-8"?>
<arrayData xmlns="http://schemas.microsoft.com/office/spreadsheetml/2017/richdata2" count="60">
  <a r="3">
    <v t="r">20</v>
    <v t="r">21</v>
    <v t="r">22</v>
  </a>
  <a r="1">
    <v t="s">Portuguese language</v>
  </a>
  <a r="20">
    <v t="r">41</v>
    <v t="r">42</v>
    <v t="r">43</v>
    <v t="r">44</v>
    <v t="r">45</v>
    <v t="r">46</v>
    <v t="r">47</v>
    <v t="r">48</v>
    <v t="r">49</v>
    <v t="r">50</v>
    <v t="r">51</v>
    <v t="r">52</v>
    <v t="r">53</v>
    <v t="r">54</v>
    <v t="r">55</v>
    <v t="r">56</v>
    <v t="r">57</v>
    <v t="r">58</v>
    <v t="r">59</v>
    <v t="r">60</v>
  </a>
  <a r="2">
    <v t="s">Western European Summer Time</v>
    <v t="s">Western European Time</v>
  </a>
  <a r="3">
    <v t="r">89</v>
    <v t="r">90</v>
    <v t="r">91</v>
  </a>
  <a r="1">
    <v t="s">African French</v>
  </a>
  <a r="1">
    <v t="s">Africa/Abidjan</v>
  </a>
  <a r="2">
    <v t="r">135</v>
    <v t="r">136</v>
  </a>
  <a r="1">
    <v t="s">Rioplatense Spanish</v>
  </a>
  <a r="23">
    <v t="r">155</v>
    <v t="r">156</v>
    <v t="r">157</v>
    <v t="r">158</v>
    <v t="r">159</v>
    <v t="r">160</v>
    <v t="r">161</v>
    <v t="r">162</v>
    <v t="r">163</v>
    <v t="r">164</v>
    <v t="r">165</v>
    <v t="r">166</v>
    <v t="r">167</v>
    <v t="r">168</v>
    <v t="r">169</v>
    <v t="r">170</v>
    <v t="r">171</v>
    <v t="r">172</v>
    <v t="r">173</v>
    <v t="r">174</v>
    <v t="r">175</v>
    <v t="r">176</v>
    <v t="r">177</v>
  </a>
  <a r="1">
    <v t="s">Time in Argentina</v>
  </a>
  <a r="1">
    <v t="r">192</v>
  </a>
  <a r="1">
    <v t="s">English language</v>
  </a>
  <a r="2">
    <v t="s">Greenwich Mean Time</v>
    <v t="s">Western European Time</v>
  </a>
  <a r="2">
    <v t="r">220</v>
    <v t="r">221</v>
  </a>
  <a r="1">
    <v t="s">Dutch language</v>
  </a>
  <a r="14">
    <v t="r">240</v>
    <v t="r">241</v>
    <v t="r">242</v>
    <v t="r">243</v>
    <v t="r">244</v>
    <v t="r">245</v>
    <v t="r">246</v>
    <v t="r">247</v>
    <v t="r">248</v>
    <v t="r">249</v>
    <v t="r">250</v>
    <v t="r">251</v>
    <v t="r">252</v>
    <v t="r">253</v>
  </a>
  <a r="1">
    <v t="s">Atlantic Time Zone</v>
  </a>
  <a r="2">
    <v t="r">281</v>
    <v t="r">282</v>
  </a>
  <a r="1">
    <v t="s">Danish language</v>
  </a>
  <a r="5">
    <v t="r">300</v>
    <v t="r">301</v>
    <v t="r">302</v>
    <v t="r">303</v>
    <v t="r">304</v>
  </a>
  <a r="1">
    <v t="s">Central European Time</v>
  </a>
  <a r="2">
    <v t="r">332</v>
    <v t="r">333</v>
  </a>
  <a r="2">
    <v t="s">Rioplatense Spanish</v>
    <v t="s">Uruguayan Sign Language</v>
  </a>
  <a r="19">
    <v t="r">352</v>
    <v t="r">353</v>
    <v t="r">354</v>
    <v t="r">355</v>
    <v t="r">356</v>
    <v t="r">357</v>
    <v t="r">358</v>
    <v t="r">359</v>
    <v t="r">360</v>
    <v t="r">361</v>
    <v t="r">362</v>
    <v t="r">363</v>
    <v t="r">364</v>
    <v t="r">365</v>
    <v t="r">366</v>
    <v t="r">367</v>
    <v t="r">368</v>
    <v t="r">369</v>
    <v t="r">370</v>
  </a>
  <a r="1">
    <v t="s">UTC−03:00</v>
  </a>
  <a r="2">
    <v t="r">399</v>
    <v t="r">400</v>
  </a>
  <a r="2">
    <v t="s">Modern Standard Arabic</v>
    <v t="s">Standard Moroccan Amazigh</v>
  </a>
  <a r="12">
    <v t="r">417</v>
    <v t="r">418</v>
    <v t="r">419</v>
    <v t="r">420</v>
    <v t="r">421</v>
    <v t="r">422</v>
    <v t="r">423</v>
    <v t="r">424</v>
    <v t="r">425</v>
    <v t="r">426</v>
    <v t="r">427</v>
    <v t="r">428</v>
  </a>
  <a r="1">
    <v t="s">Africa/Casablanca</v>
  </a>
  <a r="2">
    <v t="r">456</v>
    <v t="r">457</v>
  </a>
  <a r="27">
    <v t="r">475</v>
    <v t="r">476</v>
    <v t="r">477</v>
    <v t="r">478</v>
    <v t="r">479</v>
    <v t="r">480</v>
    <v t="r">481</v>
    <v t="r">482</v>
    <v t="r">483</v>
    <v t="r">484</v>
    <v t="r">485</v>
    <v t="r">486</v>
    <v t="r">487</v>
    <v t="r">488</v>
    <v t="r">489</v>
    <v t="r">490</v>
    <v t="r">491</v>
    <v t="r">492</v>
    <v t="r">493</v>
    <v t="r">494</v>
    <v t="r">495</v>
    <v t="r">496</v>
    <v t="r">497</v>
    <v t="r">498</v>
    <v t="r">499</v>
    <v t="r">500</v>
    <v t="r">501</v>
  </a>
  <a r="3">
    <v t="s">Fernando de Noronha Time Zone</v>
    <v t="s">Brasília Time Zone</v>
    <v t="s">Amazon Time Zone</v>
  </a>
  <a r="2">
    <v t="r">530</v>
    <v t="r">531</v>
  </a>
  <a r="2">
    <v t="s">English language</v>
    <v t="s">French language</v>
  </a>
  <a r="10">
    <v t="r">547</v>
    <v t="r">548</v>
    <v t="r">549</v>
    <v t="r">550</v>
    <v t="r">551</v>
    <v t="r">552</v>
    <v t="r">553</v>
    <v t="r">554</v>
    <v t="r">555</v>
    <v t="r">556</v>
  </a>
  <a r="1">
    <v t="s">West Africa Time</v>
  </a>
  <a r="2">
    <v t="r">584</v>
    <v t="r">585</v>
  </a>
  <a r="1">
    <v t="s">French language</v>
  </a>
  <a r="25">
    <v t="r">602</v>
    <v t="r">603</v>
    <v t="r">604</v>
    <v t="r">605</v>
    <v t="r">606</v>
    <v t="r">607</v>
    <v t="r">608</v>
    <v t="r">609</v>
    <v t="r">610</v>
    <v t="r">611</v>
    <v t="r">612</v>
    <v t="r">613</v>
    <v t="r">614</v>
    <v t="r">615</v>
    <v t="r">616</v>
    <v t="r">617</v>
    <v t="r">618</v>
    <v t="r">619</v>
    <v t="r">620</v>
    <v t="r">621</v>
    <v t="r">622</v>
    <v t="r">623</v>
    <v t="r">624</v>
    <v t="r">625</v>
    <v t="r">626</v>
  </a>
  <a r="2">
    <v t="r">653</v>
    <v t="r">654</v>
  </a>
  <a r="1">
    <v t="s">Swedish language</v>
  </a>
  <a r="21">
    <v t="r">670</v>
    <v t="r">671</v>
    <v t="r">672</v>
    <v t="r">673</v>
    <v t="r">674</v>
    <v t="r">675</v>
    <v t="r">676</v>
    <v t="r">677</v>
    <v t="r">678</v>
    <v t="r">679</v>
    <v t="r">680</v>
    <v t="r">681</v>
    <v t="r">682</v>
    <v t="r">683</v>
    <v t="r">684</v>
    <v t="r">685</v>
    <v t="r">686</v>
    <v t="r">687</v>
    <v t="r">688</v>
    <v t="r">689</v>
    <v t="r">690</v>
  </a>
  <a r="3">
    <v t="r">717</v>
    <v t="r">718</v>
    <v t="r">719</v>
  </a>
  <a r="1">
    <v t="s">Turkish language</v>
  </a>
  <a r="81">
    <v t="r">737</v>
    <v t="r">738</v>
    <v t="r">739</v>
    <v t="r">740</v>
    <v t="r">741</v>
    <v t="r">742</v>
    <v t="r">743</v>
    <v t="r">744</v>
    <v t="r">745</v>
    <v t="r">746</v>
    <v t="r">747</v>
    <v t="r">748</v>
    <v t="r">749</v>
    <v t="r">750</v>
    <v t="r">751</v>
    <v t="r">752</v>
    <v t="r">753</v>
    <v t="r">754</v>
    <v t="r">755</v>
    <v t="r">756</v>
    <v t="r">757</v>
    <v t="r">758</v>
    <v t="r">759</v>
    <v t="r">760</v>
    <v t="r">761</v>
    <v t="r">762</v>
    <v t="r">763</v>
    <v t="r">764</v>
    <v t="r">765</v>
    <v t="r">766</v>
    <v t="r">767</v>
    <v t="r">768</v>
    <v t="r">769</v>
    <v t="r">770</v>
    <v t="r">771</v>
    <v t="r">772</v>
    <v t="r">773</v>
    <v t="r">774</v>
    <v t="r">775</v>
    <v t="r">776</v>
    <v t="r">777</v>
    <v t="r">778</v>
    <v t="r">779</v>
    <v t="r">780</v>
    <v t="r">781</v>
    <v t="r">782</v>
    <v t="r">783</v>
    <v t="r">784</v>
    <v t="r">785</v>
    <v t="r">786</v>
    <v t="r">787</v>
    <v t="r">788</v>
    <v t="r">789</v>
    <v t="r">790</v>
    <v t="r">791</v>
    <v t="r">792</v>
    <v t="r">793</v>
    <v t="r">794</v>
    <v t="r">795</v>
    <v t="r">796</v>
    <v t="r">797</v>
    <v t="r">798</v>
    <v t="r">799</v>
    <v t="r">800</v>
    <v t="r">801</v>
    <v t="r">802</v>
    <v t="r">803</v>
    <v t="r">804</v>
    <v t="r">805</v>
    <v t="r">806</v>
    <v t="r">807</v>
    <v t="r">808</v>
    <v t="r">809</v>
    <v t="r">810</v>
    <v t="r">811</v>
    <v t="r">812</v>
    <v t="r">813</v>
    <v t="r">814</v>
    <v t="r">815</v>
    <v t="r">816</v>
    <v t="r">817</v>
  </a>
  <a r="1">
    <v t="s">UTC+03:00</v>
  </a>
  <a r="2">
    <v t="r">831</v>
    <v t="r">192</v>
  </a>
  <a r="2">
    <v t="s">Mid-Ulster English</v>
    <v t="s">Irish language</v>
  </a>
  <a r="2">
    <v t="r">845</v>
    <v t="r">192</v>
  </a>
  <a r="4">
    <v t="s">British Sign Language</v>
    <v t="s">Scottish English</v>
    <v t="s">Scots language</v>
    <v t="s">Scottish Gaelic</v>
  </a>
  <a r="1">
    <v t="s">UTC+01:00</v>
  </a>
  <a r="2">
    <v t="r">873</v>
    <v t="r">874</v>
  </a>
  <a r="1">
    <v t="s">Polish language</v>
  </a>
  <a r="16">
    <v t="r">890</v>
    <v t="r">891</v>
    <v t="r">892</v>
    <v t="r">893</v>
    <v t="r">894</v>
    <v t="r">895</v>
    <v t="r">896</v>
    <v t="r">897</v>
    <v t="r">898</v>
    <v t="r">899</v>
    <v t="r">900</v>
    <v t="r">901</v>
    <v t="r">902</v>
    <v t="r">903</v>
    <v t="r">904</v>
    <v t="r">905</v>
  </a>
  <a r="4">
    <v t="s">Central European Time</v>
    <v t="s">UTC+02:00</v>
    <v t="s">UTC+01:00</v>
    <v t="s">Central European Summer Time</v>
  </a>
  <a r="2">
    <v t="r">931</v>
    <v t="r">932</v>
  </a>
  <a r="10">
    <v t="s">Bambara language</v>
    <v t="s">Minyanka language</v>
    <v t="s">Kassonke language</v>
    <v t="s">Bobo language</v>
    <v t="s">Soninke language</v>
    <v t="s">Hassaniya Arabic</v>
    <v t="s">Tamasheq language</v>
    <v t="s">Bozo language</v>
    <v t="s">Fula language</v>
    <v t="s">Maninka language</v>
  </a>
  <a r="9">
    <v t="r">949</v>
    <v t="r">950</v>
    <v t="r">919</v>
    <v t="r">951</v>
    <v t="r">952</v>
    <v t="r">953</v>
    <v t="r">954</v>
    <v t="r">955</v>
    <v t="r">956</v>
  </a>
  <a r="1">
    <v t="s">Africa/Bamako</v>
  </a>
</arrayData>
</file>

<file path=xl/richData/rdrichvalue.xml><?xml version="1.0" encoding="utf-8"?>
<rvData xmlns="http://schemas.microsoft.com/office/spreadsheetml/2017/richdata" count="964">
  <rv s="0">
    <v>536870912</v>
    <v>Portugal</v>
    <v>9e917e65-c588-a0b7-f336-52fc6b5b2052</v>
    <v>en-029</v>
    <v>Map</v>
  </rv>
  <rv s="1">
    <fb>0.39452940398253294</fb>
    <v>23</v>
  </rv>
  <rv s="1">
    <fb>92225</fb>
    <v>24</v>
  </rv>
  <rv s="1">
    <fb>52000</fb>
    <v>24</v>
  </rv>
  <rv s="1">
    <fb>8.5</fb>
    <v>25</v>
  </rv>
  <rv s="1">
    <fb>351</fb>
    <v>26</v>
  </rv>
  <rv s="0">
    <v>536870912</v>
    <v>Lisbon</v>
    <v>9d006cb5-bff4-48b4-9c83-443eaf418b11</v>
    <v>en-029</v>
    <v>Map</v>
  </rv>
  <rv s="1">
    <fb>48741.764000000003</fb>
    <v>24</v>
  </rv>
  <rv s="1">
    <fb>110.624358614714</fb>
    <v>27</v>
  </rv>
  <rv s="1">
    <fb>3.3817841004612497E-3</fb>
    <v>23</v>
  </rv>
  <rv s="1">
    <fb>4662.6007998029399</fb>
    <v>24</v>
  </rv>
  <rv s="1">
    <fb>1.38</fb>
    <v>25</v>
  </rv>
  <rv s="1">
    <fb>0.34611423825368903</fb>
    <v>23</v>
  </rv>
  <rv s="1">
    <fb>77.024122555839</fb>
    <v>28</v>
  </rv>
  <rv s="1">
    <fb>1.54</fb>
    <v>29</v>
  </rv>
  <rv s="1">
    <fb>237686075634.698</fb>
    <v>30</v>
  </rv>
  <rv s="1">
    <fb>1.0618313000000001</fb>
    <v>23</v>
  </rv>
  <rv s="1">
    <fb>0.63935809999999993</fb>
    <v>23</v>
  </rv>
  <rv s="2">
    <v>0</v>
    <v>21</v>
    <v>2</v>
    <v>7</v>
    <v>0</v>
    <v>Image of Portugal</v>
  </rv>
  <rv s="1">
    <fb>3.1</fb>
    <v>28</v>
  </rv>
  <rv s="0">
    <v>805306368</v>
    <v>Marcelo Rebelo de Sousa (President)</v>
    <v>cd15af88-d571-7e9f-0e69-8c7f54821ed3</v>
    <v>en-029</v>
    <v>Generic</v>
  </rv>
  <rv s="0">
    <v>805306368</v>
    <v>Luís Montenegro (Prime minister)</v>
    <v>5c7007c4-e5b4-49ae-8ea1-4431b1a749e8</v>
    <v>en-029</v>
    <v>Generic</v>
  </rv>
  <rv s="0">
    <v>805306368</v>
    <v>José Pedro Aguiar-Branco (Speaker)</v>
    <v>95843627-6eb2-f0c6-fd97-ab9a65bd40b9</v>
    <v>en-029</v>
    <v>Generic</v>
  </rv>
  <rv s="3">
    <v>0</v>
  </rv>
  <rv s="4">
    <v>https://www.bing.com/search?q=portugal&amp;form=skydnc</v>
    <v>Learn more on Bing</v>
  </rv>
  <rv s="1">
    <fb>81.3243902439024</fb>
    <v>28</v>
  </rv>
  <rv s="1">
    <fb>61933604857.411003</fb>
    <v>30</v>
  </rv>
  <rv s="1">
    <fb>8</fb>
    <v>28</v>
  </rv>
  <rv s="1">
    <fb>3.78</fb>
    <v>29</v>
  </rv>
  <rv s="3">
    <v>1</v>
  </rv>
  <rv s="1">
    <fb>0.27650697260000001</fb>
    <v>23</v>
  </rv>
  <rv s="1">
    <fb>5.1239999999999997</fb>
    <v>25</v>
  </rv>
  <rv s="1">
    <fb>10379007</fb>
    <v>24</v>
  </rv>
  <rv s="1">
    <fb>0.221</fb>
    <v>23</v>
  </rv>
  <rv s="1">
    <fb>0.26700000000000002</fb>
    <v>23</v>
  </rv>
  <rv s="1">
    <fb>0.41600000000000004</fb>
    <v>23</v>
  </rv>
  <rv s="1">
    <fb>2.7000000000000003E-2</fb>
    <v>23</v>
  </rv>
  <rv s="1">
    <fb>7.400000000000001E-2</fb>
    <v>23</v>
  </rv>
  <rv s="1">
    <fb>0.124</fb>
    <v>23</v>
  </rv>
  <rv s="1">
    <fb>0.16500000000000001</fb>
    <v>23</v>
  </rv>
  <rv s="1">
    <fb>0.58811000823974602</fb>
    <v>23</v>
  </rv>
  <rv s="0">
    <v>536870912</v>
    <v>Lisbon District</v>
    <v>9aabe4c9-f2ff-745a-22b7-741589d147d3</v>
    <v>en-029</v>
    <v>Map</v>
  </rv>
  <rv s="0">
    <v>536870912</v>
    <v>Leiria District</v>
    <v>1e45c3ae-38a6-3ec3-3187-2e72c0cad027</v>
    <v>en-029</v>
    <v>Map</v>
  </rv>
  <rv s="0">
    <v>536870912</v>
    <v>Santarém District</v>
    <v>31ed3d3b-1669-48e6-9f45-7dff6e48107b</v>
    <v>en-029</v>
    <v>Map</v>
  </rv>
  <rv s="0">
    <v>536870912</v>
    <v>Setúbal District</v>
    <v>2443fa57-ba7a-ca6f-6988-b7bb998c209d</v>
    <v>en-029</v>
    <v>Map</v>
  </rv>
  <rv s="0">
    <v>536870912</v>
    <v>Beja District</v>
    <v>57132a4f-ab86-49cc-9a10-eea78fe194c6</v>
    <v>en-029</v>
    <v>Map</v>
  </rv>
  <rv s="0">
    <v>536870912</v>
    <v>Faro District</v>
    <v>0f961e40-6a20-4ce7-9c8b-3c9484a39b31</v>
    <v>en-029</v>
    <v>Map</v>
  </rv>
  <rv s="0">
    <v>536870912</v>
    <v>Évora District</v>
    <v>9f2c1154-ba9c-42db-b07d-6ac93b22f847</v>
    <v>en-029</v>
    <v>Map</v>
  </rv>
  <rv s="0">
    <v>536870912</v>
    <v>Portalegre District</v>
    <v>0509a564-38fa-4a46-85bd-79ea9cfb105b</v>
    <v>en-029</v>
    <v>Map</v>
  </rv>
  <rv s="0">
    <v>536870912</v>
    <v>Castelo Branco District</v>
    <v>fb4769a8-e791-44cf-b415-49b116c2d850</v>
    <v>en-029</v>
    <v>Map</v>
  </rv>
  <rv s="0">
    <v>536870912</v>
    <v>Guarda District</v>
    <v>a6ab4e89-16d3-c736-2651-53af26e5c9fb</v>
    <v>en-029</v>
    <v>Map</v>
  </rv>
  <rv s="0">
    <v>536870912</v>
    <v>Coimbra District</v>
    <v>eaabde58-df44-d3f2-fcaf-2eb0b0c892ca</v>
    <v>en-029</v>
    <v>Map</v>
  </rv>
  <rv s="0">
    <v>536870912</v>
    <v>Aveiro District</v>
    <v>2448fddc-7ab4-4061-c990-7ee0e882b83f</v>
    <v>en-029</v>
    <v>Map</v>
  </rv>
  <rv s="0">
    <v>536870912</v>
    <v>Viseu District</v>
    <v>4af2c91e-a2d9-03c8-4bcc-d0e611b7a836</v>
    <v>en-029</v>
    <v>Map</v>
  </rv>
  <rv s="0">
    <v>536870912</v>
    <v>Bragança District</v>
    <v>511e9c5a-156c-4018-b440-d68a04fdd311</v>
    <v>en-029</v>
    <v>Map</v>
  </rv>
  <rv s="0">
    <v>536870912</v>
    <v>Vila Real District</v>
    <v>16491095-1ede-45bc-b4f9-d0b768b902b4</v>
    <v>en-029</v>
    <v>Map</v>
  </rv>
  <rv s="0">
    <v>536870912</v>
    <v>Porto District</v>
    <v>ab024f06-dfa0-f5d5-2ace-323a59e1c03f</v>
    <v>en-029</v>
    <v>Map</v>
  </rv>
  <rv s="0">
    <v>536870912</v>
    <v>Braga District</v>
    <v>bf9b0bf5-80ec-1d9e-e2bb-f15cfff91b3f</v>
    <v>en-029</v>
    <v>Map</v>
  </rv>
  <rv s="0">
    <v>536870912</v>
    <v>Viana do Castelo District</v>
    <v>e82c5675-25b8-35f8-dd22-1d162bbc45bd</v>
    <v>en-029</v>
    <v>Map</v>
  </rv>
  <rv s="0">
    <v>536870912</v>
    <v>Madeira</v>
    <v>fd1c338d-a716-e095-102a-5ac3106ddd68</v>
    <v>en-029</v>
    <v>Map</v>
  </rv>
  <rv s="0">
    <v>536870912</v>
    <v>Azores</v>
    <v>162558d5-afd4-4b00-9d00-54ad16880f8b</v>
    <v>en-029</v>
    <v>Map</v>
  </rv>
  <rv s="3">
    <v>2</v>
  </rv>
  <rv s="1">
    <fb>0.227551770073532</fb>
    <v>23</v>
  </rv>
  <rv s="3">
    <v>3</v>
  </rv>
  <rv s="1">
    <fb>0.39799999999999996</fb>
    <v>23</v>
  </rv>
  <rv s="1">
    <fb>6.33400011062622E-2</fb>
    <v>31</v>
  </rv>
  <rv s="1">
    <fb>6753579</fb>
    <v>24</v>
  </rv>
  <rv s="5">
    <v>#VALUE!</v>
    <v>en-029</v>
    <v>9e917e65-c588-a0b7-f336-52fc6b5b2052</v>
    <v>536870912</v>
    <v>1</v>
    <v>16</v>
    <v>17</v>
    <v>Portugal</v>
    <v>19</v>
    <v>20</v>
    <v>Map</v>
    <v>21</v>
    <v>22</v>
    <v>PT</v>
    <v>1</v>
    <v>2</v>
    <v>3</v>
    <v>4</v>
    <v>5</v>
    <v>6</v>
    <v>7</v>
    <v>8</v>
    <v>9</v>
    <v>EUR</v>
    <v>Portugal, officially the Portuguese Republic, is a country in the Iberian Peninsula in Southwestern Europe. Featuring the westernmost point in continental Europe, Portugal borders Spain to its north and east, with which it shares the longest ...</v>
    <v>10</v>
    <v>11</v>
    <v>12</v>
    <v>13</v>
    <v>14</v>
    <v>15</v>
    <v>16</v>
    <v>17</v>
    <v>18</v>
    <v>19</v>
    <v>6</v>
    <v>23</v>
    <v>24</v>
    <v>25</v>
    <v>26</v>
    <v>27</v>
    <v>28</v>
    <v>Portugal</v>
    <v>A Portuguesa</v>
    <v>29</v>
    <v>Portugalská republika</v>
    <v>30</v>
    <v>31</v>
    <v>32</v>
    <v>33</v>
    <v>34</v>
    <v>35</v>
    <v>36</v>
    <v>37</v>
    <v>38</v>
    <v>39</v>
    <v>40</v>
    <v>61</v>
    <v>62</v>
    <v>63</v>
    <v>64</v>
    <v>65</v>
    <v>Portugal</v>
    <v>66</v>
    <v>mdp/vdpid/193</v>
  </rv>
  <rv s="0">
    <v>536870912</v>
    <v>Ivory Coast</v>
    <v>9beaacca-5861-af12-0c41-daf208b175a9</v>
    <v>en-029</v>
    <v>Map</v>
  </rv>
  <rv s="1">
    <fb>0.64779874213836497</fb>
    <v>23</v>
  </rv>
  <rv s="1">
    <fb>322463</fb>
    <v>24</v>
  </rv>
  <rv s="1">
    <fb>27000</fb>
    <v>24</v>
  </rv>
  <rv s="1">
    <fb>35.74</fb>
    <v>25</v>
  </rv>
  <rv s="1">
    <fb>225</fb>
    <v>26</v>
  </rv>
  <rv s="0">
    <v>536870912</v>
    <v>Yamoussoukro</v>
    <v>02c823fb-5756-be31-294a-008c4953446f</v>
    <v>en-029</v>
    <v>Map</v>
  </rv>
  <rv s="1">
    <fb>9673.5460000000003</fb>
    <v>24</v>
  </rv>
  <rv s="1">
    <fb>111.606977877028</fb>
    <v>27</v>
  </rv>
  <rv s="1">
    <fb>-8.8393011042388302E-3</fb>
    <v>23</v>
  </rv>
  <rv s="1">
    <fb>274.73009049093503</fb>
    <v>24</v>
  </rv>
  <rv s="1">
    <fb>4.649</fb>
    <v>25</v>
  </rv>
  <rv s="1">
    <fb>0.32706288079795598</fb>
    <v>23</v>
  </rv>
  <rv s="1">
    <fb>26.492330023755201</fb>
    <v>28</v>
  </rv>
  <rv s="1">
    <fb>0.93</fb>
    <v>29</v>
  </rv>
  <rv s="1">
    <fb>58792205642.153801</fb>
    <v>30</v>
  </rv>
  <rv s="1">
    <fb>0.99799749999999998</fb>
    <v>23</v>
  </rv>
  <rv s="1">
    <fb>9.3413699999999988E-2</fb>
    <v>23</v>
  </rv>
  <rv s="2">
    <v>1</v>
    <v>21</v>
    <v>33</v>
    <v>7</v>
    <v>0</v>
    <v>Image of Ivory Coast</v>
  </rv>
  <rv s="1">
    <fb>59.4</fb>
    <v>28</v>
  </rv>
  <rv s="0">
    <v>536870912</v>
    <v>Abidjan</v>
    <v>fa433474-0308-38c4-de72-2309d36ebf52</v>
    <v>en-029</v>
    <v>Map</v>
  </rv>
  <rv s="0">
    <v>805306368</v>
    <v>Alassane Ouattara (President)</v>
    <v>47641b2c-d4e8-8f4f-7217-795d56fa472c</v>
    <v>en-029</v>
    <v>Generic</v>
  </rv>
  <rv s="0">
    <v>805306368</v>
    <v>Tiémoko Meyliet Koné (Vice president)</v>
    <v>d8a7e235-663c-4062-8441-f4c3feed4c5b</v>
    <v>en-029</v>
    <v>Generic</v>
  </rv>
  <rv s="0">
    <v>805306368</v>
    <v>Robert Beugré Mambé (Prime minister)</v>
    <v>7d8593e7-020a-871c-03ee-d236bf8b3a8a</v>
    <v>en-029</v>
    <v>Generic</v>
  </rv>
  <rv s="3">
    <v>4</v>
  </rv>
  <rv s="4">
    <v>https://www.bing.com/search?q=ivory+coast&amp;form=skydnc</v>
    <v>Learn more on Bing</v>
  </rv>
  <rv s="1">
    <fb>57.421999999999997</fb>
    <v>28</v>
  </rv>
  <rv s="1">
    <fb>617</fb>
    <v>28</v>
  </rv>
  <rv s="1">
    <fb>0.36</fb>
    <v>29</v>
  </rv>
  <rv s="3">
    <v>5</v>
  </rv>
  <rv s="1">
    <fb>0.36018680349999999</fb>
    <v>23</v>
  </rv>
  <rv s="1">
    <fb>0.23139999999999999</fb>
    <v>25</v>
  </rv>
  <rv s="1">
    <fb>28160542</fb>
    <v>24</v>
  </rv>
  <rv s="1">
    <fb>0.21600000000000003</fb>
    <v>23</v>
  </rv>
  <rv s="1">
    <fb>0.31900000000000001</fb>
    <v>23</v>
  </rv>
  <rv s="1">
    <fb>0.47799999999999998</fb>
    <v>23</v>
  </rv>
  <rv s="1">
    <fb>2.1000000000000001E-2</fb>
    <v>23</v>
  </rv>
  <rv s="1">
    <fb>5.7000000000000002E-2</fb>
    <v>23</v>
  </rv>
  <rv s="1">
    <fb>0.10199999999999999</fb>
    <v>23</v>
  </rv>
  <rv s="1">
    <fb>0.14599999999999999</fb>
    <v>23</v>
  </rv>
  <rv s="1">
    <fb>0.56952999114990199</fb>
    <v>23</v>
  </rv>
  <rv s="1">
    <fb>0.11827213979258699</fb>
    <v>23</v>
  </rv>
  <rv s="3">
    <v>6</v>
  </rv>
  <rv s="1">
    <fb>0.501</fb>
    <v>23</v>
  </rv>
  <rv s="1">
    <fb>3.3169999122619601E-2</fb>
    <v>31</v>
  </rv>
  <rv s="1">
    <fb>13176900</fb>
    <v>24</v>
  </rv>
  <rv s="6">
    <v>#VALUE!</v>
    <v>en-029</v>
    <v>9beaacca-5861-af12-0c41-daf208b175a9</v>
    <v>536870912</v>
    <v>1</v>
    <v>36</v>
    <v>37</v>
    <v>Ivory Coast</v>
    <v>19</v>
    <v>20</v>
    <v>Map</v>
    <v>21</v>
    <v>38</v>
    <v>CI</v>
    <v>69</v>
    <v>70</v>
    <v>71</v>
    <v>72</v>
    <v>73</v>
    <v>74</v>
    <v>75</v>
    <v>76</v>
    <v>77</v>
    <v>XOF</v>
    <v>Ivory Coast, also known as Côte d'Ivoire and officially the Republic of Côte d'Ivoire, is a country on the southern coast of West Africa. Its capital city of Yamoussoukro is located in the centre of the country, while its largest city and ...</v>
    <v>78</v>
    <v>79</v>
    <v>80</v>
    <v>81</v>
    <v>82</v>
    <v>83</v>
    <v>84</v>
    <v>85</v>
    <v>86</v>
    <v>87</v>
    <v>88</v>
    <v>92</v>
    <v>93</v>
    <v>94</v>
    <v>95</v>
    <v>96</v>
    <v>Ivory Coast</v>
    <v>L'Abidjanaise</v>
    <v>97</v>
    <v>Repubblica della Costa d'Avorio</v>
    <v>98</v>
    <v>99</v>
    <v>100</v>
    <v>101</v>
    <v>102</v>
    <v>103</v>
    <v>104</v>
    <v>105</v>
    <v>106</v>
    <v>107</v>
    <v>108</v>
    <v>109</v>
    <v>110</v>
    <v>111</v>
    <v>112</v>
    <v>Ivory Coast</v>
    <v>113</v>
    <v>mdp/vdpid/119</v>
  </rv>
  <rv s="0">
    <v>536870912</v>
    <v>Argentina</v>
    <v>87153d87-9bb0-166a-3d56-613bdc274e1b</v>
    <v>en-029</v>
    <v>Map</v>
  </rv>
  <rv s="1">
    <fb>0.54335712119385104</fb>
    <v>23</v>
  </rv>
  <rv s="1">
    <fb>2780400</fb>
    <v>24</v>
  </rv>
  <rv s="1">
    <fb>105000</fb>
    <v>24</v>
  </rv>
  <rv s="1">
    <fb>17.021000000000001</fb>
    <v>25</v>
  </rv>
  <rv s="1">
    <fb>54</fb>
    <v>26</v>
  </rv>
  <rv s="0">
    <v>536870912</v>
    <v>Buenos Aires</v>
    <v>857a6814-3fe8-c414-84da-24018be87fce</v>
    <v>en-029</v>
    <v>Map</v>
  </rv>
  <rv s="1">
    <fb>201347.636</fb>
    <v>24</v>
  </rv>
  <rv s="1">
    <fb>232.75109166666701</fb>
    <v>27</v>
  </rv>
  <rv s="1">
    <fb>0.53548304349234199</fb>
    <v>23</v>
  </rv>
  <rv s="1">
    <fb>3074.70207056563</fb>
    <v>24</v>
  </rv>
  <rv s="1">
    <fb>2.2610000000000001</fb>
    <v>25</v>
  </rv>
  <rv s="1">
    <fb>9.7984058182512504E-2</fb>
    <v>23</v>
  </rv>
  <rv s="1">
    <fb>87.722407479689195</fb>
    <v>28</v>
  </rv>
  <rv s="1">
    <fb>1.1000000000000001</fb>
    <v>29</v>
  </rv>
  <rv s="1">
    <fb>449663446954.073</fb>
    <v>30</v>
  </rv>
  <rv s="1">
    <fb>1.0974146</fb>
    <v>23</v>
  </rv>
  <rv s="1">
    <fb>0.89958519999999997</fb>
    <v>23</v>
  </rv>
  <rv s="2">
    <v>2</v>
    <v>21</v>
    <v>40</v>
    <v>7</v>
    <v>0</v>
    <v>Image of Argentina</v>
  </rv>
  <rv s="1">
    <fb>8.8000000000000007</fb>
    <v>28</v>
  </rv>
  <rv s="0">
    <v>805306368</v>
    <v>Javier Milei (President)</v>
    <v>9e292152-d659-8459-891a-e2e34df73a4f</v>
    <v>en-029</v>
    <v>Generic</v>
  </rv>
  <rv s="0">
    <v>805306368</v>
    <v>Victoria Villarruel (Vice president)</v>
    <v>c9d496be-e912-ca9e-b72e-cd37e371c69a</v>
    <v>en-029</v>
    <v>Generic</v>
  </rv>
  <rv s="3">
    <v>7</v>
  </rv>
  <rv s="4">
    <v>https://www.bing.com/search?q=argentina&amp;form=skydnc</v>
    <v>Learn more on Bing</v>
  </rv>
  <rv s="1">
    <fb>76.52</fb>
    <v>28</v>
  </rv>
  <rv s="1">
    <fb>39393540000</fb>
    <v>30</v>
  </rv>
  <rv s="1">
    <fb>39</fb>
    <v>28</v>
  </rv>
  <rv s="1">
    <fb>3.35</fb>
    <v>29</v>
  </rv>
  <rv s="3">
    <v>8</v>
  </rv>
  <rv s="1">
    <fb>0.17628076140000001</fb>
    <v>23</v>
  </rv>
  <rv s="1">
    <fb>3.96</fb>
    <v>25</v>
  </rv>
  <rv s="1">
    <fb>46234830</fb>
    <v>24</v>
  </rv>
  <rv s="1">
    <fb>0.23199999999999998</fb>
    <v>23</v>
  </rv>
  <rv s="1">
    <fb>0.29899999999999999</fb>
    <v>23</v>
  </rv>
  <rv s="1">
    <fb>0.46500000000000002</fb>
    <v>23</v>
  </rv>
  <rv s="1">
    <fb>1.8000000000000002E-2</fb>
    <v>23</v>
  </rv>
  <rv s="1">
    <fb>0.05</fb>
    <v>23</v>
  </rv>
  <rv s="1">
    <fb>9.9000000000000005E-2</fb>
    <v>23</v>
  </rv>
  <rv s="1">
    <fb>0.154</fb>
    <v>23</v>
  </rv>
  <rv s="1">
    <fb>0.61301998138427694</fb>
    <v>23</v>
  </rv>
  <rv s="0">
    <v>536870912</v>
    <v>Buenos Aires Province</v>
    <v>83e02b50-6d03-7c2c-eadf-7346066b2dea</v>
    <v>en-029</v>
    <v>Map</v>
  </rv>
  <rv s="0">
    <v>536870912</v>
    <v>Catamarca Province</v>
    <v>3c1c44fb-1be4-0807-a41a-389b53882281</v>
    <v>en-029</v>
    <v>Map</v>
  </rv>
  <rv s="0">
    <v>536870912</v>
    <v>Chaco Province</v>
    <v>7ba7eceb-7d6e-ca38-3de8-8edff91abe6c</v>
    <v>en-029</v>
    <v>Map</v>
  </rv>
  <rv s="0">
    <v>536870912</v>
    <v>Córdoba Province, Argentina</v>
    <v>ee360e95-eb6e-6500-1854-d0ba2979c8c5</v>
    <v>en-029</v>
    <v>Map</v>
  </rv>
  <rv s="0">
    <v>536870912</v>
    <v>Corrientes Province</v>
    <v>370306e6-e553-7210-5bdd-cba530b5bb5e</v>
    <v>en-029</v>
    <v>Map</v>
  </rv>
  <rv s="0">
    <v>536870912</v>
    <v>Entre Ríos Province</v>
    <v>8f271891-a2e7-4452-b33a-32b209204098</v>
    <v>en-029</v>
    <v>Map</v>
  </rv>
  <rv s="0">
    <v>536870912</v>
    <v>Formosa Province</v>
    <v>2c10e13d-832d-d54f-08b1-364c9870d186</v>
    <v>en-029</v>
    <v>Map</v>
  </rv>
  <rv s="0">
    <v>536870912</v>
    <v>Jujuy Province</v>
    <v>4336eba8-fc73-200e-9d91-4273dd01d498</v>
    <v>en-029</v>
    <v>Map</v>
  </rv>
  <rv s="0">
    <v>536870912</v>
    <v>La Pampa Province</v>
    <v>44de277d-e840-a824-59d9-b6a9740aba03</v>
    <v>en-029</v>
    <v>Map</v>
  </rv>
  <rv s="0">
    <v>536870912</v>
    <v>La Rioja Province, Argentina</v>
    <v>dac821c4-934d-98a0-3515-ecf294d05f34</v>
    <v>en-029</v>
    <v>Map</v>
  </rv>
  <rv s="0">
    <v>536870912</v>
    <v>Mendoza Province</v>
    <v>67d55d79-bbf5-f1ea-b2b6-9eaf7f8cbf5c</v>
    <v>en-029</v>
    <v>Map</v>
  </rv>
  <rv s="0">
    <v>536870912</v>
    <v>Misiones Province</v>
    <v>b5dd089e-a58d-3344-220d-67d53fbe2b62</v>
    <v>en-029</v>
    <v>Map</v>
  </rv>
  <rv s="0">
    <v>536870912</v>
    <v>Neuquén Province</v>
    <v>bf5efd04-a076-eedb-ad38-b133bbf30276</v>
    <v>en-029</v>
    <v>Map</v>
  </rv>
  <rv s="0">
    <v>536870912</v>
    <v>Río Negro Province</v>
    <v>d2c8f222-11b8-dd86-e0ab-8d14cb406edc</v>
    <v>en-029</v>
    <v>Map</v>
  </rv>
  <rv s="0">
    <v>536870912</v>
    <v>Salta Province</v>
    <v>f6ae2fbd-0520-148c-3526-8bf23d36cb82</v>
    <v>en-029</v>
    <v>Map</v>
  </rv>
  <rv s="0">
    <v>536870912</v>
    <v>San Juan Province, Argentina</v>
    <v>17fa2e93-239c-11e6-f03e-d1c2f5cce2fe</v>
    <v>en-029</v>
    <v>Map</v>
  </rv>
  <rv s="0">
    <v>536870912</v>
    <v>San Luis Province</v>
    <v>5bdf188c-b213-ac45-dd24-12759c1ef35f</v>
    <v>en-029</v>
    <v>Map</v>
  </rv>
  <rv s="0">
    <v>536870912</v>
    <v>Santa Cruz Province, Argentina</v>
    <v>33b38460-8bb6-75dd-5a16-ccfffb6378dc</v>
    <v>en-029</v>
    <v>Map</v>
  </rv>
  <rv s="0">
    <v>536870912</v>
    <v>Santa Fe Province</v>
    <v>7e0bc671-7ee3-bfe7-3fbf-0780b251b2f6</v>
    <v>en-029</v>
    <v>Map</v>
  </rv>
  <rv s="0">
    <v>536870912</v>
    <v>Santiago del Estero Province</v>
    <v>ec88ec56-2be0-4304-ab71-391ce9c013de</v>
    <v>en-029</v>
    <v>Map</v>
  </rv>
  <rv s="0">
    <v>536870912</v>
    <v>Tierra del Fuego Province, Argentina</v>
    <v>3bb8cbb1-ced9-fc53-1bf4-d1685a3435ea</v>
    <v>en-029</v>
    <v>Map</v>
  </rv>
  <rv s="0">
    <v>536870912</v>
    <v>Tucumán Province</v>
    <v>4f81112c-c69e-b6cc-2acc-73c36fc9a0aa</v>
    <v>en-029</v>
    <v>Map</v>
  </rv>
  <rv s="0">
    <v>536870912</v>
    <v>Chubut Province</v>
    <v>893cfb2e-6128-06e8-d927-6cdee06773f8</v>
    <v>en-029</v>
    <v>Map</v>
  </rv>
  <rv s="3">
    <v>9</v>
  </rv>
  <rv s="1">
    <fb>0.10087499305375699</fb>
    <v>23</v>
  </rv>
  <rv s="3">
    <v>10</v>
  </rv>
  <rv s="1">
    <fb>1.0629999999999999</fb>
    <v>23</v>
  </rv>
  <rv s="1">
    <fb>9.7889995574951205E-2</fb>
    <v>31</v>
  </rv>
  <rv s="1">
    <fb>41339571</fb>
    <v>24</v>
  </rv>
  <rv s="5">
    <v>#VALUE!</v>
    <v>en-029</v>
    <v>87153d87-9bb0-166a-3d56-613bdc274e1b</v>
    <v>536870912</v>
    <v>1</v>
    <v>43</v>
    <v>17</v>
    <v>Argentina</v>
    <v>19</v>
    <v>20</v>
    <v>Map</v>
    <v>21</v>
    <v>44</v>
    <v>AR</v>
    <v>116</v>
    <v>117</v>
    <v>118</v>
    <v>119</v>
    <v>120</v>
    <v>121</v>
    <v>122</v>
    <v>123</v>
    <v>124</v>
    <v>ARS</v>
    <v>Argentina, officially the Argentine Republic, is a country in the southern half of South America. It covers an area of 2,780,085 km², making it the second-largest country in South America after Brazil, the fourth-largest country in the Americas, ...</v>
    <v>125</v>
    <v>126</v>
    <v>127</v>
    <v>128</v>
    <v>129</v>
    <v>130</v>
    <v>131</v>
    <v>132</v>
    <v>133</v>
    <v>134</v>
    <v>121</v>
    <v>137</v>
    <v>138</v>
    <v>139</v>
    <v>140</v>
    <v>141</v>
    <v>142</v>
    <v>Argentina</v>
    <v>Argentine National Anthem</v>
    <v>143</v>
    <v>República Argentina</v>
    <v>144</v>
    <v>145</v>
    <v>146</v>
    <v>147</v>
    <v>148</v>
    <v>149</v>
    <v>150</v>
    <v>151</v>
    <v>152</v>
    <v>153</v>
    <v>154</v>
    <v>178</v>
    <v>179</v>
    <v>180</v>
    <v>181</v>
    <v>182</v>
    <v>Argentina</v>
    <v>183</v>
    <v>mdp/vdpid/11</v>
  </rv>
  <rv s="0">
    <v>536870912</v>
    <v>England</v>
    <v>280d39e8-7217-6863-6980-a8c20c211c89</v>
    <v>en-029</v>
    <v>Map</v>
  </rv>
  <rv s="1">
    <fb>130278</fb>
    <v>24</v>
  </rv>
  <rv s="0">
    <v>536870912</v>
    <v>London</v>
    <v>8e0ba7b6-4225-fa8a-6369-1b5294e602a5</v>
    <v>en-029</v>
    <v>Map</v>
  </rv>
  <rv s="0">
    <v>536870912</v>
    <v>United Kingdom</v>
    <v>b1a5155a-6bb2-4646-8f7c-3e6b3a53c831</v>
    <v>en-029</v>
    <v>Map</v>
  </rv>
  <rv s="1">
    <fb>22063368</fb>
    <v>24</v>
  </rv>
  <rv s="1">
    <fb>22976066</fb>
    <v>24</v>
  </rv>
  <rv s="2">
    <v>3</v>
    <v>21</v>
    <v>45</v>
    <v>7</v>
    <v>0</v>
    <v>Image of England</v>
  </rv>
  <rv s="0">
    <v>805306368</v>
    <v>Charles III (Monarch)</v>
    <v>afc6f6a9-5b55-9178-3e6f-2c8b6d16ee9c</v>
    <v>en-029</v>
    <v>Generic</v>
  </rv>
  <rv s="3">
    <v>11</v>
  </rv>
  <rv s="4">
    <v>https://www.bing.com/search?q=england&amp;form=skydnc</v>
    <v>Learn more on Bing</v>
  </rv>
  <rv s="3">
    <v>12</v>
  </rv>
  <rv s="1">
    <fb>2.4</fb>
    <v>25</v>
  </rv>
  <rv s="1">
    <fb>57106398</fb>
    <v>24</v>
  </rv>
  <rv s="3">
    <v>13</v>
  </rv>
  <rv s="7">
    <v>#VALUE!</v>
    <v>en-029</v>
    <v>280d39e8-7217-6863-6980-a8c20c211c89</v>
    <v>536870912</v>
    <v>1</v>
    <v>48</v>
    <v>49</v>
    <v>England</v>
    <v>19</v>
    <v>20</v>
    <v>Map</v>
    <v>21</v>
    <v>50</v>
    <v>GB-ENG</v>
    <v>186</v>
    <v>187</v>
    <v>188</v>
    <v>England is a country that is part of the United Kingdom. It is located on the island of Great Britain, of which it covers about 62%, and more than 100 smaller adjacent islands. It shares a land border with Scotland to the north and another land ...</v>
    <v>189</v>
    <v>190</v>
    <v>191</v>
    <v>187</v>
    <v>193</v>
    <v>194</v>
    <v>England</v>
    <v>195</v>
    <v>196</v>
    <v>197</v>
    <v>198</v>
    <v>England</v>
    <v>mdp/vdpid/10270</v>
  </rv>
  <rv s="0">
    <v>536870912</v>
    <v>Netherlands</v>
    <v>bf5c1a4b-df0b-09dc-dce0-e3fb0c898dd3</v>
    <v>en-029</v>
    <v>Map</v>
  </rv>
  <rv s="1">
    <fb>0.53309587414663095</fb>
    <v>23</v>
  </rv>
  <rv s="1">
    <fb>37378</fb>
    <v>24</v>
  </rv>
  <rv s="1">
    <fb>41000</fb>
    <v>24</v>
  </rv>
  <rv s="1">
    <fb>9.6999999999999993</fb>
    <v>25</v>
  </rv>
  <rv s="1">
    <fb>31</fb>
    <v>26</v>
  </rv>
  <rv s="0">
    <v>536870912</v>
    <v>Amsterdam</v>
    <v>0b840501-8599-9528-5b22-13589caf205a</v>
    <v>en-029</v>
    <v>Map</v>
  </rv>
  <rv s="1">
    <fb>170779.524</fb>
    <v>24</v>
  </rv>
  <rv s="1">
    <fb>115.907994941178</fb>
    <v>27</v>
  </rv>
  <rv s="1">
    <fb>2.6336991024959299E-2</fb>
    <v>23</v>
  </rv>
  <rv s="1">
    <fb>6712.7747582450002</fb>
    <v>24</v>
  </rv>
  <rv s="1">
    <fb>1.59</fb>
    <v>25</v>
  </rv>
  <rv s="1">
    <fb>0.11178391395177099</fb>
    <v>23</v>
  </rv>
  <rv s="1">
    <fb>93.461004609605595</fb>
    <v>28</v>
  </rv>
  <rv s="1">
    <fb>1.68</fb>
    <v>29</v>
  </rv>
  <rv s="1">
    <fb>909070395160.78296</fb>
    <v>30</v>
  </rv>
  <rv s="1">
    <fb>1.0422962</fb>
    <v>23</v>
  </rv>
  <rv s="1">
    <fb>0.84980450000000007</fb>
    <v>23</v>
  </rv>
  <rv s="2">
    <v>4</v>
    <v>21</v>
    <v>52</v>
    <v>7</v>
    <v>0</v>
    <v>Image of Netherlands</v>
  </rv>
  <rv s="1">
    <fb>3.3</fb>
    <v>28</v>
  </rv>
  <rv s="0">
    <v>805306368</v>
    <v>Willem-Alexander of the Netherlands (Monarch)</v>
    <v>70912573-f10f-4d1d-a8f8-220566451e74</v>
    <v>en-029</v>
    <v>Generic</v>
  </rv>
  <rv s="0">
    <v>805306368</v>
    <v>Dick Schoof (Prime minister)</v>
    <v>f233de31-7c15-bae6-4524-fea7e2b4af68</v>
    <v>en-029</v>
    <v>Generic</v>
  </rv>
  <rv s="3">
    <v>14</v>
  </rv>
  <rv s="4">
    <v>https://www.bing.com/search?q=netherlands&amp;form=skydnc</v>
    <v>Learn more on Bing</v>
  </rv>
  <rv s="1">
    <fb>81.760975609756102</fb>
    <v>28</v>
  </rv>
  <rv s="1">
    <fb>1100105440292.49</fb>
    <v>30</v>
  </rv>
  <rv s="1">
    <fb>5</fb>
    <v>28</v>
  </rv>
  <rv s="1">
    <fb>10.29</fb>
    <v>29</v>
  </rv>
  <rv s="3">
    <v>15</v>
  </rv>
  <rv s="1">
    <fb>0.1225176999</fb>
    <v>23</v>
  </rv>
  <rv s="1">
    <fb>3.6053999999999999</fb>
    <v>25</v>
  </rv>
  <rv s="1">
    <fb>17942942</fb>
    <v>24</v>
  </rv>
  <rv s="1">
    <fb>0.223</fb>
    <v>23</v>
  </rv>
  <rv s="1">
    <fb>0.23300000000000001</fb>
    <v>23</v>
  </rv>
  <rv s="1">
    <fb>0.376</fb>
    <v>23</v>
  </rv>
  <rv s="1">
    <fb>3.5000000000000003E-2</fb>
    <v>23</v>
  </rv>
  <rv s="1">
    <fb>8.8000000000000009E-2</fb>
    <v>23</v>
  </rv>
  <rv s="1">
    <fb>0.13800000000000001</fb>
    <v>23</v>
  </rv>
  <rv s="1">
    <fb>0.17499999999999999</fb>
    <v>23</v>
  </rv>
  <rv s="1">
    <fb>0.63619998931884802</fb>
    <v>23</v>
  </rv>
  <rv s="0">
    <v>536870912</v>
    <v>Groningen</v>
    <v>d523b02d-2f28-981e-9282-8f6cddd23d80</v>
    <v>en-029</v>
    <v>Map</v>
  </rv>
  <rv s="0">
    <v>536870912</v>
    <v>Friesland</v>
    <v>d3c60b92-e27c-cc6a-6ef5-f0937e506af0</v>
    <v>en-029</v>
    <v>Map</v>
  </rv>
  <rv s="0">
    <v>536870912</v>
    <v>Gelderland</v>
    <v>47e59e29-1b92-c09c-0310-bba63a79744b</v>
    <v>en-029</v>
    <v>Map</v>
  </rv>
  <rv s="0">
    <v>536870912</v>
    <v>South Holland</v>
    <v>a189b2b4-4c8d-e909-49ed-1b6f571a33c2</v>
    <v>en-029</v>
    <v>Map</v>
  </rv>
  <rv s="0">
    <v>536870912</v>
    <v>North Holland</v>
    <v>1cbd1d08-fab6-2da6-0edd-41aa626502c2</v>
    <v>en-029</v>
    <v>Map</v>
  </rv>
  <rv s="0">
    <v>536870912</v>
    <v>Overijssel</v>
    <v>c80fa63b-8b0d-7117-09f7-f3b063ba8e8c</v>
    <v>en-029</v>
    <v>Map</v>
  </rv>
  <rv s="0">
    <v>536870912</v>
    <v>North Brabant</v>
    <v>67287e9d-748b-ece4-4770-99ec69c94b1a</v>
    <v>en-029</v>
    <v>Map</v>
  </rv>
  <rv s="0">
    <v>536870912</v>
    <v>Limburg</v>
    <v>ba5627ab-eb52-6b56-c39c-399bd1e23825</v>
    <v>en-029</v>
    <v>Map</v>
  </rv>
  <rv s="0">
    <v>536870912</v>
    <v>Flevoland</v>
    <v>994d48a1-a44d-0664-1089-99ddd4d7e63d</v>
    <v>en-029</v>
    <v>Map</v>
  </rv>
  <rv s="0">
    <v>536870912</v>
    <v>Zeeland</v>
    <v>b07124fd-c9f8-1712-1bd3-030b62afdd3d</v>
    <v>en-029</v>
    <v>Map</v>
  </rv>
  <rv s="0">
    <v>536870912</v>
    <v>Drenthe</v>
    <v>598e815b-602f-15c5-256e-a36860ffc830</v>
    <v>en-029</v>
    <v>Map</v>
  </rv>
  <rv s="0">
    <v>536870912</v>
    <v>Utrecht</v>
    <v>555963f7-e818-0e35-b5c8-1a97c8e78ed7</v>
    <v>en-029</v>
    <v>Map</v>
  </rv>
  <rv s="0">
    <v>536870912</v>
    <v>Bonaire</v>
    <v>07f27f8a-d073-328d-927f-a0db18eedf7c</v>
    <v>en-029</v>
    <v>Map</v>
  </rv>
  <rv s="0">
    <v>536870912</v>
    <v>Sint Eustatius</v>
    <v>bd1174e8-c3f5-aee0-f4bd-67475d9dfe98</v>
    <v>en-029</v>
    <v>Map</v>
  </rv>
  <rv s="3">
    <v>16</v>
  </rv>
  <rv s="1">
    <fb>0.230359193787393</fb>
    <v>23</v>
  </rv>
  <rv s="3">
    <v>17</v>
  </rv>
  <rv s="1">
    <fb>0.41200000000000003</fb>
    <v>23</v>
  </rv>
  <rv s="1">
    <fb>3.1960000991821301E-2</fb>
    <v>31</v>
  </rv>
  <rv s="1">
    <fb>15924729</fb>
    <v>24</v>
  </rv>
  <rv s="5">
    <v>#VALUE!</v>
    <v>en-029</v>
    <v>bf5c1a4b-df0b-09dc-dce0-e3fb0c898dd3</v>
    <v>536870912</v>
    <v>1</v>
    <v>55</v>
    <v>17</v>
    <v>Netherlands</v>
    <v>19</v>
    <v>20</v>
    <v>Map</v>
    <v>21</v>
    <v>56</v>
    <v>NL</v>
    <v>201</v>
    <v>202</v>
    <v>203</v>
    <v>204</v>
    <v>205</v>
    <v>206</v>
    <v>207</v>
    <v>208</v>
    <v>209</v>
    <v>EUR</v>
    <v>The Netherlands, informally Holland, is a country in Northwestern Europe, with overseas territories in the Caribbean. It is the largest of the four constituent countries of the Kingdom of the Netherlands. The Netherlands consists of twelve ...</v>
    <v>210</v>
    <v>211</v>
    <v>212</v>
    <v>213</v>
    <v>214</v>
    <v>215</v>
    <v>216</v>
    <v>217</v>
    <v>218</v>
    <v>219</v>
    <v>206</v>
    <v>222</v>
    <v>223</v>
    <v>224</v>
    <v>225</v>
    <v>226</v>
    <v>227</v>
    <v>Netherlands</v>
    <v>Wilhelmus</v>
    <v>228</v>
    <v>Nederland</v>
    <v>229</v>
    <v>230</v>
    <v>231</v>
    <v>232</v>
    <v>233</v>
    <v>234</v>
    <v>235</v>
    <v>236</v>
    <v>237</v>
    <v>238</v>
    <v>239</v>
    <v>254</v>
    <v>255</v>
    <v>256</v>
    <v>257</v>
    <v>258</v>
    <v>Netherlands</v>
    <v>259</v>
    <v>mdp/vdpid/176</v>
  </rv>
  <rv s="0">
    <v>536870912</v>
    <v>Denmark</v>
    <v>95710a2f-c32d-4c03-bec0-7ff079db158d</v>
    <v>en-029</v>
    <v>Map</v>
  </rv>
  <rv s="1">
    <fb>0.62014765420338203</fb>
    <v>23</v>
  </rv>
  <rv s="1">
    <fb>42925.46</fb>
    <v>24</v>
  </rv>
  <rv s="1">
    <fb>15000</fb>
    <v>24</v>
  </rv>
  <rv s="1">
    <fb>10.6</fb>
    <v>25</v>
  </rv>
  <rv s="1">
    <fb>45</fb>
    <v>26</v>
  </rv>
  <rv s="0">
    <v>536870912</v>
    <v>Copenhagen</v>
    <v>8052664d-a70c-e1fa-c761-489d8c924b80</v>
    <v>en-029</v>
    <v>Map</v>
  </rv>
  <rv s="1">
    <fb>31785.556</fb>
    <v>24</v>
  </rv>
  <rv s="1">
    <fb>110.347290420498</fb>
    <v>27</v>
  </rv>
  <rv s="1">
    <fb>7.5813157251161901E-3</fb>
    <v>23</v>
  </rv>
  <rv s="1">
    <fb>5858.8015362874803</fb>
    <v>24</v>
  </rv>
  <rv s="1">
    <fb>1.73</fb>
    <v>25</v>
  </rv>
  <rv s="1">
    <fb>0.14699213400884101</fb>
    <v>23</v>
  </rv>
  <rv s="1">
    <fb>64.927089467566603</fb>
    <v>28</v>
  </rv>
  <rv s="1">
    <fb>1.55</fb>
    <v>29</v>
  </rv>
  <rv s="1">
    <fb>348078018463.90503</fb>
    <v>30</v>
  </rv>
  <rv s="1">
    <fb>1.0126809000000001</fb>
    <v>23</v>
  </rv>
  <rv s="1">
    <fb>0.8061602000000001</fb>
    <v>23</v>
  </rv>
  <rv s="2">
    <v>5</v>
    <v>21</v>
    <v>58</v>
    <v>7</v>
    <v>0</v>
    <v>Image of Denmark</v>
  </rv>
  <rv s="1">
    <fb>3.6</fb>
    <v>28</v>
  </rv>
  <rv s="0">
    <v>805306368</v>
    <v>Frederik X (Monarch)</v>
    <v>665fc785-58e1-6330-943b-e070a89f8231</v>
    <v>en-029</v>
    <v>Generic</v>
  </rv>
  <rv s="0">
    <v>805306368</v>
    <v>Mette Frederiksen (Prime minister)</v>
    <v>080235cf-4453-82c5-a952-a9e6000ac49b</v>
    <v>en-029</v>
    <v>Generic</v>
  </rv>
  <rv s="3">
    <v>18</v>
  </rv>
  <rv s="4">
    <v>https://www.bing.com/search?q=denmark&amp;form=skydnc</v>
    <v>Learn more on Bing</v>
  </rv>
  <rv s="1">
    <fb>80.953658536585394</fb>
    <v>28</v>
  </rv>
  <rv s="1">
    <fb>151349870000</fb>
    <v>30</v>
  </rv>
  <rv s="1">
    <fb>4</fb>
    <v>28</v>
  </rv>
  <rv s="3">
    <v>19</v>
  </rv>
  <rv s="1">
    <fb>0.13722792379999998</fb>
    <v>23</v>
  </rv>
  <rv s="1">
    <fb>4.0099</fb>
    <v>25</v>
  </rv>
  <rv s="1">
    <fb>5903037</fb>
    <v>24</v>
  </rv>
  <rv s="1">
    <fb>0.21899999999999997</fb>
    <v>23</v>
  </rv>
  <rv s="1">
    <fb>0.24</fb>
    <v>23</v>
  </rv>
  <rv s="1">
    <fb>0.38100000000000001</fb>
    <v>23</v>
  </rv>
  <rv s="1">
    <fb>3.7000000000000005E-2</fb>
    <v>23</v>
  </rv>
  <rv s="1">
    <fb>9.0999999999999998E-2</fb>
    <v>23</v>
  </rv>
  <rv s="1">
    <fb>0.13699999999999998</fb>
    <v>23</v>
  </rv>
  <rv s="1">
    <fb>0.17199999999999999</fb>
    <v>23</v>
  </rv>
  <rv s="1">
    <fb>0.62217998504638705</fb>
    <v>23</v>
  </rv>
  <rv s="0">
    <v>536870912</v>
    <v>Region of Southern Denmark</v>
    <v>2a8f2729-c9c7-0675-b9cf-c866bd52068a</v>
    <v>en-029</v>
    <v>Map</v>
  </rv>
  <rv s="0">
    <v>536870912</v>
    <v>Region Zealand</v>
    <v>34915c7b-bd4a-9bf2-32b8-e8dc2f40e373</v>
    <v>en-029</v>
    <v>Map</v>
  </rv>
  <rv s="0">
    <v>536870912</v>
    <v>North Jutland Region</v>
    <v>051568b1-127e-3d0e-1591-07491f1ab5a5</v>
    <v>en-029</v>
    <v>Map</v>
  </rv>
  <rv s="0">
    <v>536870912</v>
    <v>Central Denmark Region</v>
    <v>78bf590e-ce59-f821-ede9-ae2f548d476b</v>
    <v>en-029</v>
    <v>Map</v>
  </rv>
  <rv s="0">
    <v>536870912</v>
    <v>Capital Region of Denmark</v>
    <v>d04715be-1fef-ff73-393d-f12a6f24b6b4</v>
    <v>en-029</v>
    <v>Map</v>
  </rv>
  <rv s="3">
    <v>20</v>
  </rv>
  <rv s="1">
    <fb>0.32382317837334801</fb>
    <v>23</v>
  </rv>
  <rv s="3">
    <v>21</v>
  </rv>
  <rv s="1">
    <fb>0.23800000000000002</fb>
    <v>23</v>
  </rv>
  <rv s="1">
    <fb>4.9130001068115201E-2</fb>
    <v>31</v>
  </rv>
  <rv s="1">
    <fb>5119978</fb>
    <v>24</v>
  </rv>
  <rv s="8">
    <v>#VALUE!</v>
    <v>en-029</v>
    <v>95710a2f-c32d-4c03-bec0-7ff079db158d</v>
    <v>536870912</v>
    <v>1</v>
    <v>61</v>
    <v>62</v>
    <v>Denmark</v>
    <v>19</v>
    <v>20</v>
    <v>Map</v>
    <v>21</v>
    <v>63</v>
    <v>DK</v>
    <v>262</v>
    <v>263</v>
    <v>264</v>
    <v>265</v>
    <v>266</v>
    <v>267</v>
    <v>268</v>
    <v>269</v>
    <v>270</v>
    <v>DKK</v>
    <v>Denmark is a Nordic country in Northern Europe. It is the metropole and most populous constituent of the Kingdom of Denmark, also known as the Danish Realm, a constitutionally unitary state that includes the autonomous territories of the Faroe ...</v>
    <v>271</v>
    <v>272</v>
    <v>273</v>
    <v>274</v>
    <v>275</v>
    <v>276</v>
    <v>277</v>
    <v>278</v>
    <v>279</v>
    <v>280</v>
    <v>267</v>
    <v>283</v>
    <v>284</v>
    <v>285</v>
    <v>286</v>
    <v>287</v>
    <v>Denmark</v>
    <v>Der er et yndigt land</v>
    <v>288</v>
    <v>Kongeriget Danmark</v>
    <v>289</v>
    <v>290</v>
    <v>291</v>
    <v>292</v>
    <v>293</v>
    <v>294</v>
    <v>295</v>
    <v>296</v>
    <v>297</v>
    <v>298</v>
    <v>299</v>
    <v>305</v>
    <v>306</v>
    <v>307</v>
    <v>308</v>
    <v>309</v>
    <v>Denmark</v>
    <v>310</v>
    <v>mdp/vdpid/61</v>
  </rv>
  <rv s="0">
    <v>536870912</v>
    <v>Uruguay</v>
    <v>4d1c354d-d080-b633-86bc-0bad862c8cc1</v>
    <v>en-029</v>
    <v>Map</v>
  </rv>
  <rv s="1">
    <fb>0.82559705230116509</fb>
    <v>23</v>
  </rv>
  <rv s="1">
    <fb>176215</fb>
    <v>24</v>
  </rv>
  <rv s="1">
    <fb>22000</fb>
    <v>24</v>
  </rv>
  <rv s="1">
    <fb>13.856999999999999</fb>
    <v>25</v>
  </rv>
  <rv s="1">
    <fb>598</fb>
    <v>26</v>
  </rv>
  <rv s="0">
    <v>536870912</v>
    <v>Montevideo</v>
    <v>6f057c0a-9767-4c6b-b46f-6095e75df6ce</v>
    <v>en-029</v>
    <v>Map</v>
  </rv>
  <rv s="1">
    <fb>6765.6149999999998</fb>
    <v>24</v>
  </rv>
  <rv s="1">
    <fb>202.92198338614401</fb>
    <v>27</v>
  </rv>
  <rv s="1">
    <fb>7.8819887087962198E-2</fb>
    <v>23</v>
  </rv>
  <rv s="1">
    <fb>3085.1944193006002</fb>
    <v>24</v>
  </rv>
  <rv s="1">
    <fb>1.9730000000000001</fb>
    <v>25</v>
  </rv>
  <rv s="1">
    <fb>0.106715803350153</fb>
    <v>23</v>
  </rv>
  <rv s="1">
    <fb>46.270307888488801</fb>
    <v>28</v>
  </rv>
  <rv s="1">
    <fb>1.5</fb>
    <v>29</v>
  </rv>
  <rv s="1">
    <fb>56045912952.342003</fb>
    <v>30</v>
  </rv>
  <rv s="1">
    <fb>1.0845944000000001</fb>
    <v>23</v>
  </rv>
  <rv s="1">
    <fb>0.63125770000000003</fb>
    <v>23</v>
  </rv>
  <rv s="2">
    <v>6</v>
    <v>21</v>
    <v>65</v>
    <v>7</v>
    <v>0</v>
    <v>Image of Uruguay</v>
  </rv>
  <rv s="1">
    <fb>6.4</fb>
    <v>28</v>
  </rv>
  <rv s="0">
    <v>805306368</v>
    <v>Luis Lacalle Pou (President)</v>
    <v>45b12faf-c863-9c49-f448-8d6570636f58</v>
    <v>en-029</v>
    <v>Generic</v>
  </rv>
  <rv s="0">
    <v>805306368</v>
    <v>Beatriz Argimón (Vice president)</v>
    <v>fdad8b43-7954-7971-e1d7-65aea1df14f9</v>
    <v>en-029</v>
    <v>Generic</v>
  </rv>
  <rv s="3">
    <v>22</v>
  </rv>
  <rv s="4">
    <v>https://www.bing.com/search?q=uruguay&amp;form=skydnc</v>
    <v>Learn more on Bing</v>
  </rv>
  <rv s="1">
    <fb>77.77</fb>
    <v>28</v>
  </rv>
  <rv s="1">
    <fb>283800000</fb>
    <v>30</v>
  </rv>
  <rv s="1">
    <fb>17</fb>
    <v>28</v>
  </rv>
  <rv s="1">
    <fb>1.66</fb>
    <v>29</v>
  </rv>
  <rv s="3">
    <v>23</v>
  </rv>
  <rv s="1">
    <fb>0.16191438689999998</fb>
    <v>23</v>
  </rv>
  <rv s="1">
    <fb>5.0499000000000001</fb>
    <v>25</v>
  </rv>
  <rv s="1">
    <fb>3422794</fb>
    <v>24</v>
  </rv>
  <rv s="1">
    <fb>0.22500000000000001</fb>
    <v>23</v>
  </rv>
  <rv s="1">
    <fb>0.29699999999999999</fb>
    <v>23</v>
  </rv>
  <rv s="1">
    <fb>0.45899999999999996</fb>
    <v>23</v>
  </rv>
  <rv s="1">
    <fb>2.3E-2</fb>
    <v>23</v>
  </rv>
  <rv s="1">
    <fb>5.9000000000000004E-2</fb>
    <v>23</v>
  </rv>
  <rv s="1">
    <fb>0.10400000000000001</fb>
    <v>23</v>
  </rv>
  <rv s="1">
    <fb>0.153</fb>
    <v>23</v>
  </rv>
  <rv s="1">
    <fb>0.64021003723144498</fb>
    <v>23</v>
  </rv>
  <rv s="0">
    <v>536870912</v>
    <v>Artigas Department</v>
    <v>fba8474e-01a4-b560-b9db-3632789d7418</v>
    <v>en-029</v>
    <v>Map</v>
  </rv>
  <rv s="0">
    <v>536870912</v>
    <v>Canelones Department</v>
    <v>47a6cb77-1084-cc26-db7c-3a31f25cad6c</v>
    <v>en-029</v>
    <v>Map</v>
  </rv>
  <rv s="0">
    <v>536870912</v>
    <v>Cerro Largo Department</v>
    <v>17cbef99-9025-55af-1bf6-693b24e4cbf8</v>
    <v>en-029</v>
    <v>Map</v>
  </rv>
  <rv s="0">
    <v>536870912</v>
    <v>Colonia Department</v>
    <v>794441ed-35f5-6a38-65fe-1bd820a78487</v>
    <v>en-029</v>
    <v>Map</v>
  </rv>
  <rv s="0">
    <v>536870912</v>
    <v>Durazno Department</v>
    <v>812de676-d0a2-23e3-f7e6-3e002da3a2ca</v>
    <v>en-029</v>
    <v>Map</v>
  </rv>
  <rv s="0">
    <v>536870912</v>
    <v>Flores Department</v>
    <v>8744bd18-02b9-d69c-5205-c77980587fa8</v>
    <v>en-029</v>
    <v>Map</v>
  </rv>
  <rv s="0">
    <v>536870912</v>
    <v>Florida Department</v>
    <v>ea047b14-8780-2d2b-754d-7fb89f334f00</v>
    <v>en-029</v>
    <v>Map</v>
  </rv>
  <rv s="0">
    <v>536870912</v>
    <v>Lavalleja Department</v>
    <v>10d28e4e-b416-05ae-493b-27e45db3a2a5</v>
    <v>en-029</v>
    <v>Map</v>
  </rv>
  <rv s="0">
    <v>536870912</v>
    <v>Maldonado Department</v>
    <v>bc35c120-ecdd-02db-b583-d31b4a2752db</v>
    <v>en-029</v>
    <v>Map</v>
  </rv>
  <rv s="0">
    <v>536870912</v>
    <v>Montevideo Department</v>
    <v>b91bb4e2-7350-50c2-c5ec-7a29179101c8</v>
    <v>en-029</v>
    <v>Map</v>
  </rv>
  <rv s="0">
    <v>536870912</v>
    <v>Paysandú Department</v>
    <v>62ccb945-3081-60ca-acbc-2879d5666afa</v>
    <v>en-029</v>
    <v>Map</v>
  </rv>
  <rv s="0">
    <v>536870912</v>
    <v>Río Negro Department</v>
    <v>c51cdc11-8d24-b6c6-218e-1bf15937ed9f</v>
    <v>en-029</v>
    <v>Map</v>
  </rv>
  <rv s="0">
    <v>536870912</v>
    <v>Rivera Department</v>
    <v>93dab529-8b73-8eaa-840b-3bfd75594642</v>
    <v>en-029</v>
    <v>Map</v>
  </rv>
  <rv s="0">
    <v>536870912</v>
    <v>Rocha Department</v>
    <v>6ec9f1ef-cd41-1cd6-4b5b-098fdf2c9a42</v>
    <v>en-029</v>
    <v>Map</v>
  </rv>
  <rv s="0">
    <v>536870912</v>
    <v>Salto Department</v>
    <v>03610b7b-013c-0ee8-410e-862a629b2ea6</v>
    <v>en-029</v>
    <v>Map</v>
  </rv>
  <rv s="0">
    <v>536870912</v>
    <v>San José Department</v>
    <v>430941cb-a24d-6855-7fd1-c2de5e0eafb0</v>
    <v>en-029</v>
    <v>Map</v>
  </rv>
  <rv s="0">
    <v>536870912</v>
    <v>Soriano Department</v>
    <v>20c5f360-f062-1dba-7326-b35033e2d45b</v>
    <v>en-029</v>
    <v>Map</v>
  </rv>
  <rv s="0">
    <v>536870912</v>
    <v>Tacuarembó Department</v>
    <v>3d3ab1e0-e4dd-a712-e9ed-4e8019c73c8b</v>
    <v>en-029</v>
    <v>Map</v>
  </rv>
  <rv s="0">
    <v>536870912</v>
    <v>Treinta y Tres Department</v>
    <v>ce5de2e0-0829-6413-4cfe-22c8fb1f8bb1</v>
    <v>en-029</v>
    <v>Map</v>
  </rv>
  <rv s="3">
    <v>24</v>
  </rv>
  <rv s="1">
    <fb>0.20091963021411099</fb>
    <v>23</v>
  </rv>
  <rv s="3">
    <v>25</v>
  </rv>
  <rv s="1">
    <fb>0.41799999999999998</fb>
    <v>23</v>
  </rv>
  <rv s="1">
    <fb>8.7309999465942395E-2</fb>
    <v>31</v>
  </rv>
  <rv s="1">
    <fb>3303394</fb>
    <v>24</v>
  </rv>
  <rv s="5">
    <v>#VALUE!</v>
    <v>en-029</v>
    <v>4d1c354d-d080-b633-86bc-0bad862c8cc1</v>
    <v>536870912</v>
    <v>1</v>
    <v>68</v>
    <v>17</v>
    <v>Uruguay</v>
    <v>19</v>
    <v>20</v>
    <v>Map</v>
    <v>21</v>
    <v>69</v>
    <v>UY</v>
    <v>313</v>
    <v>314</v>
    <v>315</v>
    <v>316</v>
    <v>317</v>
    <v>318</v>
    <v>319</v>
    <v>320</v>
    <v>321</v>
    <v>UYU</v>
    <v>Uruguay, officially the Oriental Republic of Uruguay, is a country in South America. It shares borders with Argentina to its west and southwest and Brazil to its north and northeast, while bordering the Río de la Plata to the south and the ...</v>
    <v>322</v>
    <v>323</v>
    <v>324</v>
    <v>325</v>
    <v>326</v>
    <v>327</v>
    <v>328</v>
    <v>329</v>
    <v>330</v>
    <v>331</v>
    <v>318</v>
    <v>334</v>
    <v>335</v>
    <v>336</v>
    <v>337</v>
    <v>338</v>
    <v>339</v>
    <v>Uruguay</v>
    <v>National Anthem of Uruguay</v>
    <v>340</v>
    <v>Repúbilca Oriental del Uruguay</v>
    <v>341</v>
    <v>342</v>
    <v>343</v>
    <v>344</v>
    <v>345</v>
    <v>346</v>
    <v>347</v>
    <v>348</v>
    <v>349</v>
    <v>350</v>
    <v>351</v>
    <v>371</v>
    <v>372</v>
    <v>373</v>
    <v>374</v>
    <v>375</v>
    <v>Uruguay</v>
    <v>376</v>
    <v>mdp/vdpid/246</v>
  </rv>
  <rv s="0">
    <v>536870912</v>
    <v>Morocco</v>
    <v>70f80aeb-dadf-b744-30f3-cea7fe3e7a8f</v>
    <v>en-029</v>
    <v>Map</v>
  </rv>
  <rv s="1">
    <fb>0.68544700873851694</fb>
    <v>23</v>
  </rv>
  <rv s="1">
    <fb>446550</fb>
    <v>24</v>
  </rv>
  <rv s="1">
    <fb>246000</fb>
    <v>24</v>
  </rv>
  <rv s="1">
    <fb>18.937000000000001</fb>
    <v>25</v>
  </rv>
  <rv s="1">
    <fb>212</fb>
    <v>26</v>
  </rv>
  <rv s="0">
    <v>536870912</v>
    <v>Rabat</v>
    <v>c1bdba78-6d2f-350d-fb4e-8a0636bc1a1f</v>
    <v>en-029</v>
    <v>Map</v>
  </rv>
  <rv s="1">
    <fb>61275.57</fb>
    <v>24</v>
  </rv>
  <rv s="1">
    <fb>111.06755821996801</fb>
    <v>27</v>
  </rv>
  <rv s="1">
    <fb>1.9606552057642502E-3</fb>
    <v>23</v>
  </rv>
  <rv s="1">
    <fb>904.442154848276</fb>
    <v>24</v>
  </rv>
  <rv s="1">
    <fb>2.415</fb>
    <v>25</v>
  </rv>
  <rv s="1">
    <fb>0.12601389200089599</fb>
    <v>23</v>
  </rv>
  <rv s="1">
    <fb>88.468862812342195</fb>
    <v>28</v>
  </rv>
  <rv s="1">
    <fb>0.99</fb>
    <v>29</v>
  </rv>
  <rv s="1">
    <fb>118725279596.13</fb>
    <v>30</v>
  </rv>
  <rv s="1">
    <fb>1.1387658000000001</fb>
    <v>23</v>
  </rv>
  <rv s="1">
    <fb>0.35935929999999999</fb>
    <v>23</v>
  </rv>
  <rv s="2">
    <v>7</v>
    <v>21</v>
    <v>71</v>
    <v>7</v>
    <v>0</v>
    <v>Image of Morocco</v>
  </rv>
  <rv s="1">
    <fb>19.2</fb>
    <v>28</v>
  </rv>
  <rv s="0">
    <v>536870912</v>
    <v>Casablanca</v>
    <v>6e0e6ca2-e092-9d0b-f376-e56de22511d6</v>
    <v>en-029</v>
    <v>Map</v>
  </rv>
  <rv s="0">
    <v>805306368</v>
    <v>Mohammed VI of Morocco (King)</v>
    <v>a8b6463e-cb6c-6fcd-25da-aea08a8138f6</v>
    <v>en-029</v>
    <v>Generic</v>
  </rv>
  <rv s="0">
    <v>805306368</v>
    <v>Aziz Akhannouch (Prime minister)</v>
    <v>0857cab8-6f91-95d6-9379-d47107139224</v>
    <v>en-029</v>
    <v>Generic</v>
  </rv>
  <rv s="3">
    <v>26</v>
  </rv>
  <rv s="4">
    <v>https://www.bing.com/search?q=morocco&amp;form=skydnc</v>
    <v>Learn more on Bing</v>
  </rv>
  <rv s="1">
    <fb>76.453000000000003</fb>
    <v>28</v>
  </rv>
  <rv s="1">
    <fb>65415260000</fb>
    <v>30</v>
  </rv>
  <rv s="1">
    <fb>70</fb>
    <v>28</v>
  </rv>
  <rv s="1">
    <fb>1.6</fb>
    <v>29</v>
  </rv>
  <rv s="3">
    <v>27</v>
  </rv>
  <rv s="1">
    <fb>0.53084071929999999</fb>
    <v>23</v>
  </rv>
  <rv s="1">
    <fb>0.72729999999999995</fb>
    <v>25</v>
  </rv>
  <rv s="1">
    <fb>37457971</fb>
    <v>24</v>
  </rv>
  <rv s="1">
    <fb>0.20899999999999999</fb>
    <v>23</v>
  </rv>
  <rv s="1">
    <fb>0.47</fb>
    <v>23</v>
  </rv>
  <rv s="1">
    <fb>6.7000000000000004E-2</fb>
    <v>23</v>
  </rv>
  <rv s="1">
    <fb>0.107</fb>
    <v>23</v>
  </rv>
  <rv s="1">
    <fb>0.14699999999999999</fb>
    <v>23</v>
  </rv>
  <rv s="1">
    <fb>0.45305999755859405</fb>
    <v>23</v>
  </rv>
  <rv s="0">
    <v>536870912</v>
    <v>Tangier-Tetouan-Al Hoceima</v>
    <v>b2b988dd-fd79-ea5e-aab0-e61172e8563a</v>
    <v>en-029</v>
    <v>Map</v>
  </rv>
  <rv s="0">
    <v>536870912</v>
    <v>Oriental</v>
    <v>ede82c2d-4963-5eaa-dd72-96771e2b4ad7</v>
    <v>en-029</v>
    <v>Map</v>
  </rv>
  <rv s="0">
    <v>536870912</v>
    <v>Fez-Meknes</v>
    <v>1796453a-bad4-8b50-6a38-ec8e50763de3</v>
    <v>en-029</v>
    <v>Map</v>
  </rv>
  <rv s="0">
    <v>536870912</v>
    <v>Rabat-Salé-Kénitra</v>
    <v>d608a3a6-e00a-255a-7bb0-4c932d8ac70e</v>
    <v>en-029</v>
    <v>Map</v>
  </rv>
  <rv s="0">
    <v>536870912</v>
    <v>Béni Mellal-Khénifra</v>
    <v>63a560e7-a92b-91a4-d450-0070c6d646ed</v>
    <v>en-029</v>
    <v>Map</v>
  </rv>
  <rv s="0">
    <v>536870912</v>
    <v>Casablanca-Settat</v>
    <v>0a1da02f-c2ab-cd63-4513-0ad53a204add</v>
    <v>en-029</v>
    <v>Map</v>
  </rv>
  <rv s="0">
    <v>536870912</v>
    <v>Marrakesh–Safi</v>
    <v>72062986-b181-1c91-77d8-f1c50d8e1167</v>
    <v>en-029</v>
    <v>Map</v>
  </rv>
  <rv s="0">
    <v>536870912</v>
    <v>Drâa-Tafilalet</v>
    <v>a5af6ee0-6211-7bcb-e47f-24318991bc0b</v>
    <v>en-029</v>
    <v>Map</v>
  </rv>
  <rv s="0">
    <v>536870912</v>
    <v>Souss-Massa</v>
    <v>79a4822d-1223-a9ce-9ec7-82f8f2f4efb9</v>
    <v>en-029</v>
    <v>Map</v>
  </rv>
  <rv s="0">
    <v>536870912</v>
    <v>Guelmim-Oued Noun</v>
    <v>f0a8c051-b07e-0e55-2dd7-9c218b5ead01</v>
    <v>en-029</v>
    <v>Map</v>
  </rv>
  <rv s="0">
    <v>536870912</v>
    <v>Laâyoune-Sakia El Hamra</v>
    <v>dc6d2a0d-e8e8-c9ba-7064-112a1b9c2b06</v>
    <v>en-029</v>
    <v>Map</v>
  </rv>
  <rv s="0">
    <v>536870912</v>
    <v>Dakhla-Oued Ed-Dahab</v>
    <v>9b6060ab-7891-e388-112f-5d61ad7cdad5</v>
    <v>en-029</v>
    <v>Map</v>
  </rv>
  <rv s="3">
    <v>28</v>
  </rv>
  <rv s="1">
    <fb>0.21906614484662298</fb>
    <v>23</v>
  </rv>
  <rv s="3">
    <v>29</v>
  </rv>
  <rv s="1">
    <fb>0.45799999999999996</fb>
    <v>23</v>
  </rv>
  <rv s="1">
    <fb>9.0190000534057596E-2</fb>
    <v>31</v>
  </rv>
  <rv s="1">
    <fb>22975026</fb>
    <v>24</v>
  </rv>
  <rv s="5">
    <v>#VALUE!</v>
    <v>en-029</v>
    <v>70f80aeb-dadf-b744-30f3-cea7fe3e7a8f</v>
    <v>536870912</v>
    <v>1</v>
    <v>74</v>
    <v>17</v>
    <v>Morocco</v>
    <v>19</v>
    <v>20</v>
    <v>Map</v>
    <v>21</v>
    <v>75</v>
    <v>MA</v>
    <v>379</v>
    <v>380</v>
    <v>381</v>
    <v>382</v>
    <v>383</v>
    <v>384</v>
    <v>385</v>
    <v>386</v>
    <v>387</v>
    <v>MAD</v>
    <v>Morocco, officially the Kingdom of Morocco, is a country in the Maghreb region of North Africa. It overlooks the Mediterranean Sea to the north and the Atlantic Ocean to the west, and has land borders with Algeria to the east, and the disputed ...</v>
    <v>388</v>
    <v>389</v>
    <v>390</v>
    <v>391</v>
    <v>392</v>
    <v>393</v>
    <v>394</v>
    <v>395</v>
    <v>396</v>
    <v>397</v>
    <v>398</v>
    <v>401</v>
    <v>402</v>
    <v>403</v>
    <v>404</v>
    <v>405</v>
    <v>406</v>
    <v>Morocco</v>
    <v>Cherifian Anthem</v>
    <v>407</v>
    <v>Kongeriget Marokko</v>
    <v>408</v>
    <v>409</v>
    <v>410</v>
    <v>411</v>
    <v>102</v>
    <v>412</v>
    <v>36</v>
    <v>413</v>
    <v>414</v>
    <v>415</v>
    <v>416</v>
    <v>429</v>
    <v>430</v>
    <v>431</v>
    <v>432</v>
    <v>433</v>
    <v>Morocco</v>
    <v>434</v>
    <v>mdp/vdpid/159</v>
  </rv>
  <rv s="0">
    <v>536870912</v>
    <v>Brazil</v>
    <v>a828cf41-b938-49fe-7986-4b336618d413</v>
    <v>en-029</v>
    <v>Map</v>
  </rv>
  <rv s="1">
    <fb>0.33924533448829503</fb>
    <v>23</v>
  </rv>
  <rv s="1">
    <fb>8515767</fb>
    <v>24</v>
  </rv>
  <rv s="1">
    <fb>730000</fb>
    <v>24</v>
  </rv>
  <rv s="1">
    <fb>13.923999999999999</fb>
    <v>25</v>
  </rv>
  <rv s="1">
    <fb>55</fb>
    <v>26</v>
  </rv>
  <rv s="0">
    <v>536870912</v>
    <v>Brasília</v>
    <v>0f4c1a26-f33c-b6de-a63f-578da6617369</v>
    <v>en-029</v>
    <v>Map</v>
  </rv>
  <rv s="1">
    <fb>462298.69</fb>
    <v>24</v>
  </rv>
  <rv s="1">
    <fb>167.397860280061</fb>
    <v>27</v>
  </rv>
  <rv s="1">
    <fb>3.7329762121689397E-2</fb>
    <v>23</v>
  </rv>
  <rv s="1">
    <fb>2619.96061573831</fb>
    <v>24</v>
  </rv>
  <rv s="1">
    <fb>0.58931054038338704</fb>
    <v>23</v>
  </rv>
  <rv s="1">
    <fb>59.1075326389753</fb>
    <v>28</v>
  </rv>
  <rv s="1">
    <fb>1.02</fb>
    <v>29</v>
  </rv>
  <rv s="1">
    <fb>1839758040765.6201</fb>
    <v>30</v>
  </rv>
  <rv s="1">
    <fb>1.1544783999999999</fb>
    <v>23</v>
  </rv>
  <rv s="1">
    <fb>0.513436</fb>
    <v>23</v>
  </rv>
  <rv s="2">
    <v>8</v>
    <v>21</v>
    <v>77</v>
    <v>7</v>
    <v>0</v>
    <v>Image of Brazil</v>
  </rv>
  <rv s="1">
    <fb>12.8</fb>
    <v>28</v>
  </rv>
  <rv s="0">
    <v>536870912</v>
    <v>São Paulo</v>
    <v>c6cf2f6e-626c-4267-ae48-9e13ea74d2b9</v>
    <v>en-029</v>
    <v>Map</v>
  </rv>
  <rv s="0">
    <v>805306368</v>
    <v>Luiz Inácio Lula da Silva (President)</v>
    <v>d1dff6dd-e1d9-642a-4044-fc3f6765ae2b</v>
    <v>en-029</v>
    <v>Generic</v>
  </rv>
  <rv s="0">
    <v>805306368</v>
    <v>Geraldo Alckmin (Vice president)</v>
    <v>ea2c259d-ca87-ae96-81e3-8e0b97870fa3</v>
    <v>en-029</v>
    <v>Generic</v>
  </rv>
  <rv s="3">
    <v>30</v>
  </rv>
  <rv s="4">
    <v>https://www.bing.com/search?q=brazil&amp;form=skydnc</v>
    <v>Learn more on Bing</v>
  </rv>
  <rv s="1">
    <fb>75.671999999999997</fb>
    <v>28</v>
  </rv>
  <rv s="1">
    <fb>1187361690000</fb>
    <v>30</v>
  </rv>
  <rv s="1">
    <fb>60</fb>
    <v>28</v>
  </rv>
  <rv s="1">
    <fb>1.53</fb>
    <v>29</v>
  </rv>
  <rv s="1">
    <fb>0.28289823089999999</fb>
    <v>23</v>
  </rv>
  <rv s="1">
    <fb>2.1499000000000001</fb>
    <v>25</v>
  </rv>
  <rv s="1">
    <fb>215313498</fb>
    <v>24</v>
  </rv>
  <rv s="1">
    <fb>0.192</fb>
    <v>23</v>
  </rv>
  <rv s="1">
    <fb>0.42499999999999999</fb>
    <v>23</v>
  </rv>
  <rv s="1">
    <fb>0.58399999999999996</fb>
    <v>23</v>
  </rv>
  <rv s="1">
    <fb>0.01</fb>
    <v>23</v>
  </rv>
  <rv s="1">
    <fb>3.1E-2</fb>
    <v>23</v>
  </rv>
  <rv s="1">
    <fb>7.2999999999999995E-2</fb>
    <v>23</v>
  </rv>
  <rv s="1">
    <fb>0.12</fb>
    <v>23</v>
  </rv>
  <rv s="1">
    <fb>0.63883998870849601</fb>
    <v>23</v>
  </rv>
  <rv s="0">
    <v>536870912</v>
    <v>Acre</v>
    <v>8960bf27-5261-01d1-4019-e7d898f67bb4</v>
    <v>en-029</v>
    <v>Map</v>
  </rv>
  <rv s="0">
    <v>536870912</v>
    <v>Amapá</v>
    <v>28d39e09-4b9f-31f6-cc72-48b1f9be59db</v>
    <v>en-029</v>
    <v>Map</v>
  </rv>
  <rv s="0">
    <v>536870912</v>
    <v>Amazonas</v>
    <v>f79e57ca-6fc1-5a6a-015b-38d90f33902f</v>
    <v>en-029</v>
    <v>Map</v>
  </rv>
  <rv s="0">
    <v>536870912</v>
    <v>Pará</v>
    <v>7a0db70a-73db-e83d-e548-6fab7a523b35</v>
    <v>en-029</v>
    <v>Map</v>
  </rv>
  <rv s="0">
    <v>536870912</v>
    <v>Rondônia</v>
    <v>25fbe5d5-9bc1-0ec2-ac78-2d9fe5b147dd</v>
    <v>en-029</v>
    <v>Map</v>
  </rv>
  <rv s="0">
    <v>536870912</v>
    <v>Roraima</v>
    <v>3b8383a2-7c79-31f6-2359-bd9ba2099213</v>
    <v>en-029</v>
    <v>Map</v>
  </rv>
  <rv s="0">
    <v>536870912</v>
    <v>Tocantins</v>
    <v>f7a46dfe-e192-d6f7-e5f8-084e555ba7cb</v>
    <v>en-029</v>
    <v>Map</v>
  </rv>
  <rv s="0">
    <v>536870912</v>
    <v>Alagoas</v>
    <v>4e3f1ba4-1948-0514-728a-55b34ab027b4</v>
    <v>en-029</v>
    <v>Map</v>
  </rv>
  <rv s="0">
    <v>536870912</v>
    <v>Bahia</v>
    <v>e904684f-6d5b-f7bb-c27d-bdb50a0ec8ab</v>
    <v>en-029</v>
    <v>Map</v>
  </rv>
  <rv s="0">
    <v>536870912</v>
    <v>Ceará</v>
    <v>b598e20e-29fb-ccf6-be0e-2650e6ba40c5</v>
    <v>en-029</v>
    <v>Map</v>
  </rv>
  <rv s="0">
    <v>536870912</v>
    <v>Maranhão</v>
    <v>98274980-9da4-ff5e-78a1-e512bb4179ca</v>
    <v>en-029</v>
    <v>Map</v>
  </rv>
  <rv s="0">
    <v>536870912</v>
    <v>Paraíba</v>
    <v>f5be810b-3322-2252-c10f-35206d84b548</v>
    <v>en-029</v>
    <v>Map</v>
  </rv>
  <rv s="0">
    <v>536870912</v>
    <v>Pernambuco</v>
    <v>5538aab1-15ae-294f-2c10-f5083201cca1</v>
    <v>en-029</v>
    <v>Map</v>
  </rv>
  <rv s="0">
    <v>536870912</v>
    <v>Piauí</v>
    <v>ab11433a-8357-ae6d-67fe-8570cc271399</v>
    <v>en-029</v>
    <v>Map</v>
  </rv>
  <rv s="0">
    <v>536870912</v>
    <v>Rio Grande do Norte</v>
    <v>4cccb40d-d26b-4493-e031-bcf803f1c2b1</v>
    <v>en-029</v>
    <v>Map</v>
  </rv>
  <rv s="0">
    <v>536870912</v>
    <v>Sergipe</v>
    <v>a7f70762-a1ab-d5de-8bf0-3eb8532c1eb9</v>
    <v>en-029</v>
    <v>Map</v>
  </rv>
  <rv s="0">
    <v>536870912</v>
    <v>Goiás</v>
    <v>38750702-647a-b72a-2cec-e4a55e078f36</v>
    <v>en-029</v>
    <v>Map</v>
  </rv>
  <rv s="0">
    <v>536870912</v>
    <v>Mato Grosso</v>
    <v>af05c757-4d77-813e-b8eb-97635c07f37a</v>
    <v>en-029</v>
    <v>Map</v>
  </rv>
  <rv s="0">
    <v>536870912</v>
    <v>Mato Grosso do Sul</v>
    <v>7de24933-1d79-fc85-387b-3ce7947910b6</v>
    <v>en-029</v>
    <v>Map</v>
  </rv>
  <rv s="0">
    <v>536870912</v>
    <v>Espírito Santo</v>
    <v>dbc4d679-53e7-49d7-c6b3-88a4ca7f522f</v>
    <v>en-029</v>
    <v>Map</v>
  </rv>
  <rv s="0">
    <v>536870912</v>
    <v>Minas Gerais</v>
    <v>974e2066-dee0-aecd-c973-50babb750033</v>
    <v>en-029</v>
    <v>Map</v>
  </rv>
  <rv s="0">
    <v>536870912</v>
    <v>Rio de Janeiro</v>
    <v>3f5a22fa-26bd-86f9-0345-3a6206e8aab5</v>
    <v>en-029</v>
    <v>Map</v>
  </rv>
  <rv s="0">
    <v>536870912</v>
    <v>São Paulo</v>
    <v>4d56ae2d-1aad-8c4f-dca2-4456acc12f89</v>
    <v>en-029</v>
    <v>Map</v>
  </rv>
  <rv s="0">
    <v>536870912</v>
    <v>Paraná</v>
    <v>a33450c4-459a-0682-41ee-635b343dd785</v>
    <v>en-029</v>
    <v>Map</v>
  </rv>
  <rv s="0">
    <v>536870912</v>
    <v>Rio Grande do Sul</v>
    <v>9644dbbf-be0c-de9c-a534-3d7ff4801a8b</v>
    <v>en-029</v>
    <v>Map</v>
  </rv>
  <rv s="0">
    <v>536870912</v>
    <v>Santa Catarina</v>
    <v>6262969d-76c7-e65f-1be5-668011a93ff0</v>
    <v>en-029</v>
    <v>Map</v>
  </rv>
  <rv s="0">
    <v>536870912</v>
    <v>Federal District</v>
    <v>88dfc3b6-8e7a-694d-61b2-96d14f226ec4</v>
    <v>en-029</v>
    <v>Map</v>
  </rv>
  <rv s="3">
    <v>31</v>
  </rv>
  <rv s="1">
    <fb>0.14178605589771201</fb>
    <v>23</v>
  </rv>
  <rv s="3">
    <v>32</v>
  </rv>
  <rv s="1">
    <fb>0.65099999999999991</fb>
    <v>23</v>
  </rv>
  <rv s="1">
    <fb>0.12083000183105501</fb>
    <v>31</v>
  </rv>
  <rv s="1">
    <fb>183241641</fb>
    <v>24</v>
  </rv>
  <rv s="5">
    <v>#VALUE!</v>
    <v>en-029</v>
    <v>a828cf41-b938-49fe-7986-4b336618d413</v>
    <v>536870912</v>
    <v>1</v>
    <v>80</v>
    <v>17</v>
    <v>Brazil</v>
    <v>19</v>
    <v>20</v>
    <v>Map</v>
    <v>21</v>
    <v>81</v>
    <v>BR</v>
    <v>437</v>
    <v>438</v>
    <v>439</v>
    <v>440</v>
    <v>441</v>
    <v>442</v>
    <v>443</v>
    <v>444</v>
    <v>445</v>
    <v>BRL</v>
    <v>Brazil, officially the Federative Republic of Brazil, is the largest and easternmost country in South America. It is the world's fifth-largest country by area and the seventh largest by population, with over 212 million people. The country is a ...</v>
    <v>446</v>
    <v>272</v>
    <v>447</v>
    <v>448</v>
    <v>449</v>
    <v>450</v>
    <v>451</v>
    <v>452</v>
    <v>453</v>
    <v>454</v>
    <v>455</v>
    <v>458</v>
    <v>459</v>
    <v>460</v>
    <v>461</v>
    <v>462</v>
    <v>463</v>
    <v>Brazil</v>
    <v>Brazilian National Anthem</v>
    <v>29</v>
    <v>República Federativa do Brasil</v>
    <v>464</v>
    <v>465</v>
    <v>466</v>
    <v>467</v>
    <v>468</v>
    <v>469</v>
    <v>470</v>
    <v>471</v>
    <v>472</v>
    <v>473</v>
    <v>474</v>
    <v>502</v>
    <v>503</v>
    <v>504</v>
    <v>505</v>
    <v>506</v>
    <v>Brazil</v>
    <v>507</v>
    <v>mdp/vdpid/32</v>
  </rv>
  <rv s="0">
    <v>536870912</v>
    <v>Cameroon</v>
    <v>8c7709c5-96e8-cb85-73ee-07b20a405a80</v>
    <v>en-029</v>
    <v>Map</v>
  </rv>
  <rv s="1">
    <fb>0.20625753633305799</fb>
    <v>23</v>
  </rv>
  <rv s="1">
    <fb>475442</fb>
    <v>24</v>
  </rv>
  <rv s="1">
    <fb>24000</fb>
    <v>24</v>
  </rv>
  <rv s="1">
    <fb>35.386000000000003</fb>
    <v>25</v>
  </rv>
  <rv s="1">
    <fb>237</fb>
    <v>26</v>
  </rv>
  <rv s="0">
    <v>536870912</v>
    <v>Yaoundé</v>
    <v>766b163a-0801-f2f1-c7e1-b1f176e69d79</v>
    <v>en-029</v>
    <v>Map</v>
  </rv>
  <rv s="1">
    <fb>8291.0869999999995</fb>
    <v>24</v>
  </rv>
  <rv s="1">
    <fb>118.64858829001101</fb>
    <v>27</v>
  </rv>
  <rv s="1">
    <fb>2.45280214062733E-2</fb>
    <v>23</v>
  </rv>
  <rv s="1">
    <fb>275.19791368061601</fb>
    <v>24</v>
  </rv>
  <rv s="1">
    <fb>4.5720000000000001</fb>
    <v>25</v>
  </rv>
  <rv s="1">
    <fb>0.39339129698969799</fb>
    <v>23</v>
  </rv>
  <rv s="1">
    <fb>38.3178571912403</fb>
    <v>28</v>
  </rv>
  <rv s="1">
    <fb>1.03</fb>
    <v>29</v>
  </rv>
  <rv s="1">
    <fb>38760467033.389</fb>
    <v>30</v>
  </rv>
  <rv s="1">
    <fb>1.0340212</fb>
    <v>23</v>
  </rv>
  <rv s="1">
    <fb>0.12760249999999998</fb>
    <v>23</v>
  </rv>
  <rv s="2">
    <v>9</v>
    <v>21</v>
    <v>83</v>
    <v>7</v>
    <v>0</v>
    <v>Image of Cameroon</v>
  </rv>
  <rv s="1">
    <fb>50.6</fb>
    <v>28</v>
  </rv>
  <rv s="0">
    <v>536870912</v>
    <v>Douala</v>
    <v>4b02786c-b458-b1b8-6627-9e69c000333d</v>
    <v>en-029</v>
    <v>Map</v>
  </rv>
  <rv s="0">
    <v>805306368</v>
    <v>Paul Biya (President)</v>
    <v>90655664-7810-a5db-72d4-8802c712cff5</v>
    <v>en-029</v>
    <v>Generic</v>
  </rv>
  <rv s="0">
    <v>805306368</v>
    <v>Joseph Ngute (Prime minister)</v>
    <v>545a180c-3827-5581-6ff9-77bb3944de01</v>
    <v>en-029</v>
    <v>Generic</v>
  </rv>
  <rv s="3">
    <v>33</v>
  </rv>
  <rv s="4">
    <v>https://www.bing.com/search?q=cameroon+africa&amp;form=skydnc</v>
    <v>Learn more on Bing</v>
  </rv>
  <rv s="1">
    <fb>58.920999999999999</fb>
    <v>28</v>
  </rv>
  <rv s="1">
    <fb>529</fb>
    <v>28</v>
  </rv>
  <rv s="1">
    <fb>0.35</fb>
    <v>29</v>
  </rv>
  <rv s="3">
    <v>34</v>
  </rv>
  <rv s="1">
    <fb>0.69744124340000002</fb>
    <v>23</v>
  </rv>
  <rv s="1">
    <fb>8.8099999999999998E-2</fb>
    <v>25</v>
  </rv>
  <rv s="1">
    <fb>27914536</fb>
    <v>24</v>
  </rv>
  <rv s="1">
    <fb>0.35</fb>
    <v>23</v>
  </rv>
  <rv s="1">
    <fb>0.51700000000000002</fb>
    <v>23</v>
  </rv>
  <rv s="1">
    <fb>1.7000000000000001E-2</fb>
    <v>23</v>
  </rv>
  <rv s="1">
    <fb>4.4999999999999998E-2</fb>
    <v>23</v>
  </rv>
  <rv s="1">
    <fb>8.5000000000000006E-2</fb>
    <v>23</v>
  </rv>
  <rv s="1">
    <fb>0.76072998046874996</fb>
    <v>23</v>
  </rv>
  <rv s="0">
    <v>536870912</v>
    <v>Adamawa Region</v>
    <v>ea364202-9cbb-0bd1-f425-3dfbd4b853be</v>
    <v>en-029</v>
    <v>Map</v>
  </rv>
  <rv s="0">
    <v>536870912</v>
    <v>Centre Region</v>
    <v>b8f30351-a99d-e04a-5eba-3ba1a8f67116</v>
    <v>en-029</v>
    <v>Map</v>
  </rv>
  <rv s="0">
    <v>536870912</v>
    <v>East Region</v>
    <v>75236def-8934-9120-e28c-13c0e7ef0f96</v>
    <v>en-029</v>
    <v>Map</v>
  </rv>
  <rv s="0">
    <v>536870912</v>
    <v>Far North Region</v>
    <v>4200cd79-d585-ac9f-bef8-e3a9db1d9e8d</v>
    <v>en-029</v>
    <v>Map</v>
  </rv>
  <rv s="0">
    <v>536870912</v>
    <v>Littoral Region</v>
    <v>46cf6575-2793-7c53-4df1-029690a6c3c2</v>
    <v>en-029</v>
    <v>Map</v>
  </rv>
  <rv s="0">
    <v>536870912</v>
    <v>North Region</v>
    <v>ff5986da-25f1-a034-f5e2-861db60caa3d</v>
    <v>en-029</v>
    <v>Map</v>
  </rv>
  <rv s="0">
    <v>536870912</v>
    <v>Northwest Region</v>
    <v>cffa6127-d862-9e4d-9c09-aae670da8103</v>
    <v>en-029</v>
    <v>Map</v>
  </rv>
  <rv s="0">
    <v>536870912</v>
    <v>South Region</v>
    <v>d4472d38-434b-3101-0f55-fe963d1b4f77</v>
    <v>en-029</v>
    <v>Map</v>
  </rv>
  <rv s="0">
    <v>536870912</v>
    <v>Southwest Region</v>
    <v>f751fac2-a399-3ce8-bb99-d8b873227bfe</v>
    <v>en-029</v>
    <v>Map</v>
  </rv>
  <rv s="0">
    <v>536870912</v>
    <v>West Region</v>
    <v>de1eb76f-3ea1-e0b5-c89c-6e2c4bdd12c9</v>
    <v>en-029</v>
    <v>Map</v>
  </rv>
  <rv s="3">
    <v>35</v>
  </rv>
  <rv s="1">
    <fb>0.12755300580402498</fb>
    <v>23</v>
  </rv>
  <rv s="3">
    <v>36</v>
  </rv>
  <rv s="1">
    <fb>0.57700000000000007</fb>
    <v>23</v>
  </rv>
  <rv s="1">
    <fb>3.3800001144409203E-2</fb>
    <v>31</v>
  </rv>
  <rv s="1">
    <fb>14741256</fb>
    <v>24</v>
  </rv>
  <rv s="9">
    <v>#VALUE!</v>
    <v>en-029</v>
    <v>8c7709c5-96e8-cb85-73ee-07b20a405a80</v>
    <v>536870912</v>
    <v>1</v>
    <v>86</v>
    <v>87</v>
    <v>Cameroon</v>
    <v>19</v>
    <v>20</v>
    <v>Map</v>
    <v>21</v>
    <v>88</v>
    <v>CM</v>
    <v>510</v>
    <v>511</v>
    <v>512</v>
    <v>513</v>
    <v>514</v>
    <v>515</v>
    <v>516</v>
    <v>517</v>
    <v>518</v>
    <v>XAF</v>
    <v>Cameroon, officially the Republic of Cameroon, is a country in Central Africa. It shares boundaries with Nigeria to the west and north, Chad to the northeast, the Central African Republic to the east, and Equatorial Guinea, Gabon, and the ...</v>
    <v>519</v>
    <v>520</v>
    <v>521</v>
    <v>522</v>
    <v>523</v>
    <v>524</v>
    <v>525</v>
    <v>526</v>
    <v>527</v>
    <v>528</v>
    <v>529</v>
    <v>532</v>
    <v>533</v>
    <v>534</v>
    <v>535</v>
    <v>536</v>
    <v>Cameroon</v>
    <v>O Cameroon, Cradle of Our Forefathers</v>
    <v>537</v>
    <v>Cameroun</v>
    <v>538</v>
    <v>539</v>
    <v>540</v>
    <v>101</v>
    <v>541</v>
    <v>542</v>
    <v>543</v>
    <v>544</v>
    <v>545</v>
    <v>297</v>
    <v>546</v>
    <v>557</v>
    <v>558</v>
    <v>559</v>
    <v>560</v>
    <v>561</v>
    <v>Cameroon</v>
    <v>562</v>
    <v>mdp/vdpid/49</v>
  </rv>
  <rv s="0">
    <v>536870912</v>
    <v>France</v>
    <v>c7bfe2de-4f82-e23c-ae42-8544b5b5c0ea</v>
    <v>en-029</v>
    <v>Map</v>
  </rv>
  <rv s="1">
    <fb>0.524475441661716</fb>
    <v>23</v>
  </rv>
  <rv s="1">
    <fb>643801</fb>
    <v>24</v>
  </rv>
  <rv s="1">
    <fb>307000</fb>
    <v>24</v>
  </rv>
  <rv s="1">
    <fb>11.3</fb>
    <v>25</v>
  </rv>
  <rv s="1">
    <fb>33</fb>
    <v>26</v>
  </rv>
  <rv s="0">
    <v>536870912</v>
    <v>Paris</v>
    <v>85584d24-2116-5b98-89f9-5714db931ac6</v>
    <v>en-029</v>
    <v>Map</v>
  </rv>
  <rv s="1">
    <fb>303275.56800000003</fb>
    <v>24</v>
  </rv>
  <rv s="1">
    <fb>110.04856675289</fb>
    <v>27</v>
  </rv>
  <rv s="1">
    <fb>1.1082549228829199E-2</fb>
    <v>23</v>
  </rv>
  <rv s="1">
    <fb>6939.5214736692897</fb>
    <v>24</v>
  </rv>
  <rv s="1">
    <fb>1.88</fb>
    <v>25</v>
  </rv>
  <rv s="1">
    <fb>0.31233278442262596</fb>
    <v>23</v>
  </rv>
  <rv s="1">
    <fb>46.487970872236403</fb>
    <v>28</v>
  </rv>
  <rv s="1">
    <fb>1.39</fb>
    <v>29</v>
  </rv>
  <rv s="1">
    <fb>2715518274227.4502</fb>
    <v>30</v>
  </rv>
  <rv s="1">
    <fb>1.0251076000000001</fb>
    <v>23</v>
  </rv>
  <rv s="1">
    <fb>0.65629000000000004</fb>
    <v>23</v>
  </rv>
  <rv s="2">
    <v>10</v>
    <v>21</v>
    <v>90</v>
    <v>7</v>
    <v>0</v>
    <v>Image of France</v>
  </rv>
  <rv s="1">
    <fb>3.4</fb>
    <v>28</v>
  </rv>
  <rv s="0">
    <v>805306368</v>
    <v>Emmanuel Macron (President)</v>
    <v>35be5a56-7a78-6352-b158-60da8f84c858</v>
    <v>en-029</v>
    <v>Generic</v>
  </rv>
  <rv s="0">
    <v>805306368</v>
    <v>François Bayrou (Prime minister)</v>
    <v>901a2dc7-aad0-c6da-f219-c2d7def8acba</v>
    <v>en-029</v>
    <v>Generic</v>
  </rv>
  <rv s="3">
    <v>37</v>
  </rv>
  <rv s="4">
    <v>https://www.bing.com/search?q=france&amp;form=skydnc</v>
    <v>Learn more on Bing</v>
  </rv>
  <rv s="1">
    <fb>82.526829268292701</fb>
    <v>28</v>
  </rv>
  <rv s="1">
    <fb>2365950236659.3599</fb>
    <v>30</v>
  </rv>
  <rv s="1">
    <fb>11.16</fb>
    <v>29</v>
  </rv>
  <rv s="3">
    <v>38</v>
  </rv>
  <rv s="1">
    <fb>6.7968269799999995E-2</fb>
    <v>23</v>
  </rv>
  <rv s="1">
    <fb>3.2671999999999999</fb>
    <v>25</v>
  </rv>
  <rv s="1">
    <fb>67749632</fb>
    <v>24</v>
  </rv>
  <rv s="1">
    <fb>0.25800000000000001</fb>
    <v>23</v>
  </rv>
  <rv s="1">
    <fb>0.4</fb>
    <v>23</v>
  </rv>
  <rv s="1">
    <fb>3.2000000000000001E-2</fb>
    <v>23</v>
  </rv>
  <rv s="1">
    <fb>8.1000000000000003E-2</fb>
    <v>23</v>
  </rv>
  <rv s="1">
    <fb>0.13</fb>
    <v>23</v>
  </rv>
  <rv s="1">
    <fb>0.16899999999999998</fb>
    <v>23</v>
  </rv>
  <rv s="1">
    <fb>0.55125999450683605</fb>
    <v>23</v>
  </rv>
  <rv s="0">
    <v>536870912</v>
    <v>Brittany</v>
    <v>809fb739-638d-2499-95bd-c8e5b10153ee</v>
    <v>en-029</v>
    <v>Map</v>
  </rv>
  <rv s="0">
    <v>536870912</v>
    <v>Centre-Val de Loire</v>
    <v>6aafd8c4-aba3-0388-62a3-d302e77f40c4</v>
    <v>en-029</v>
    <v>Map</v>
  </rv>
  <rv s="0">
    <v>536870912</v>
    <v>Corsica</v>
    <v>7dae6ff4-03ba-2162-da4b-d4cf544ad43f</v>
    <v>en-029</v>
    <v>Map</v>
  </rv>
  <rv s="0">
    <v>536870912</v>
    <v>Île-de-France</v>
    <v>ba200862-fc37-6d22-3434-c6e709faa507</v>
    <v>en-029</v>
    <v>Map</v>
  </rv>
  <rv s="0">
    <v>536870912</v>
    <v>Pays de la Loire</v>
    <v>a6129a88-a4cd-2b75-1a35-f5d0639f17ae</v>
    <v>en-029</v>
    <v>Map</v>
  </rv>
  <rv s="0">
    <v>536870912</v>
    <v>Provence-Alpes-Côte d'Azur</v>
    <v>66cd1ae3-f633-45f9-93bd-73ca67bffb25</v>
    <v>en-029</v>
    <v>Map</v>
  </rv>
  <rv s="0">
    <v>536870912</v>
    <v>Guadeloupe</v>
    <v>56b80aaa-d840-1a73-13ba-70eb9b61a642</v>
    <v>en-029</v>
    <v>Map</v>
  </rv>
  <rv s="0">
    <v>536870912</v>
    <v>French Guiana</v>
    <v>328feb88-20d1-8674-1574-3ce8cc0bc9e9</v>
    <v>en-029</v>
    <v>Map</v>
  </rv>
  <rv s="0">
    <v>536870912</v>
    <v>Martinique</v>
    <v>f245adef-ee09-9352-e265-2a287e5eadbe</v>
    <v>en-029</v>
    <v>Map</v>
  </rv>
  <rv s="0">
    <v>536870912</v>
    <v>Mayotte</v>
    <v>545cc8bc-c211-076d-ee26-d2ff955eb394</v>
    <v>en-029</v>
    <v>Map</v>
  </rv>
  <rv s="0">
    <v>536870912</v>
    <v>Réunion</v>
    <v>7d1fa0b0-e3d7-d903-d64d-489c03fd0a75</v>
    <v>en-029</v>
    <v>Map</v>
  </rv>
  <rv s="0">
    <v>536870912</v>
    <v>French Polynesia</v>
    <v>340e15d5-6b74-8497-bbfa-4c1f323f5483</v>
    <v>en-029</v>
    <v>Map</v>
  </rv>
  <rv s="0">
    <v>536870912</v>
    <v>French Southern and Antarctic Lands</v>
    <v>b9d52319-44ee-bf16-d95f-72397f26ce4a</v>
    <v>en-029</v>
    <v>Map</v>
  </rv>
  <rv s="0">
    <v>536870912</v>
    <v>New Caledonia</v>
    <v>25b2aeab-b390-d01e-1f7f-90be767bd899</v>
    <v>en-029</v>
    <v>Map</v>
  </rv>
  <rv s="0">
    <v>536870912</v>
    <v>Saint Barthélemy</v>
    <v>5c5081a9-306e-4f05-73a2-32b95a4b8600</v>
    <v>en-029</v>
    <v>Map</v>
  </rv>
  <rv s="0">
    <v>536870912</v>
    <v>Collectivity of Saint Martin</v>
    <v>281a8fb2-1b63-4320-5d31-8f0fb46c4f1a</v>
    <v>en-029</v>
    <v>Map</v>
  </rv>
  <rv s="0">
    <v>536870912</v>
    <v>Saint Pierre and Miquelon</v>
    <v>aa096cf4-a54e-cd44-7204-c28310ca40f4</v>
    <v>en-029</v>
    <v>Map</v>
  </rv>
  <rv s="0">
    <v>536870912</v>
    <v>Wallis and Futuna</v>
    <v>db8aa235-58e4-9e3d-8799-6839f3d35025</v>
    <v>en-029</v>
    <v>Map</v>
  </rv>
  <rv s="0">
    <v>536870912</v>
    <v>Grand Est</v>
    <v>e2f60e84-1701-6d84-e960-ba87138e3631</v>
    <v>en-029</v>
    <v>Map</v>
  </rv>
  <rv s="0">
    <v>536870912</v>
    <v>Nouvelle-Aquitaine</v>
    <v>7955f423-af31-d2e0-f045-b14668178865</v>
    <v>en-029</v>
    <v>Map</v>
  </rv>
  <rv s="0">
    <v>536870912</v>
    <v>Auvergne-Rhône-Alpes</v>
    <v>b53940d0-b739-faf5-78d1-93f189f878c9</v>
    <v>en-029</v>
    <v>Map</v>
  </rv>
  <rv s="0">
    <v>536870912</v>
    <v>Bourgogne-Franche-Comté</v>
    <v>4bc8dff1-8d72-5341-f405-63c7be8c6672</v>
    <v>en-029</v>
    <v>Map</v>
  </rv>
  <rv s="0">
    <v>536870912</v>
    <v>Occitania</v>
    <v>5105d172-dc70-689f-09ab-4163a747508a</v>
    <v>en-029</v>
    <v>Map</v>
  </rv>
  <rv s="0">
    <v>536870912</v>
    <v>Hauts-de-France</v>
    <v>4eb2d0b0-8845-48d0-9343-9ba3e7fe81a0</v>
    <v>en-029</v>
    <v>Map</v>
  </rv>
  <rv s="0">
    <v>536870912</v>
    <v>Clipperton Island</v>
    <v>15fb63fc-f501-7360-7d44-f26d1501209e</v>
    <v>en-029</v>
    <v>Map</v>
  </rv>
  <rv s="3">
    <v>39</v>
  </rv>
  <rv s="1">
    <fb>0.24229980509910898</fb>
    <v>23</v>
  </rv>
  <rv s="1">
    <fb>0.60699999999999998</fb>
    <v>23</v>
  </rv>
  <rv s="1">
    <fb>8.4270000457763714E-2</fb>
    <v>31</v>
  </rv>
  <rv s="1">
    <fb>54123364</fb>
    <v>24</v>
  </rv>
  <rv s="5">
    <v>#VALUE!</v>
    <v>en-029</v>
    <v>c7bfe2de-4f82-e23c-ae42-8544b5b5c0ea</v>
    <v>536870912</v>
    <v>1</v>
    <v>93</v>
    <v>17</v>
    <v>France</v>
    <v>19</v>
    <v>20</v>
    <v>Map</v>
    <v>21</v>
    <v>94</v>
    <v>FR</v>
    <v>565</v>
    <v>566</v>
    <v>567</v>
    <v>568</v>
    <v>569</v>
    <v>570</v>
    <v>571</v>
    <v>572</v>
    <v>573</v>
    <v>EUR</v>
    <v>France, officially the French Republic, is a country located primarily in Western Europe. Its overseas regions and territories include French Guiana in South America, Saint Pierre and Miquelon in the North Atlantic, the French West Indies, and ...</v>
    <v>574</v>
    <v>575</v>
    <v>576</v>
    <v>577</v>
    <v>578</v>
    <v>579</v>
    <v>580</v>
    <v>581</v>
    <v>582</v>
    <v>583</v>
    <v>570</v>
    <v>586</v>
    <v>587</v>
    <v>588</v>
    <v>589</v>
    <v>27</v>
    <v>590</v>
    <v>France</v>
    <v>La Marseillaise</v>
    <v>591</v>
    <v>République française</v>
    <v>592</v>
    <v>593</v>
    <v>594</v>
    <v>292</v>
    <v>595</v>
    <v>596</v>
    <v>597</v>
    <v>598</v>
    <v>599</v>
    <v>600</v>
    <v>601</v>
    <v>627</v>
    <v>628</v>
    <v>307</v>
    <v>629</v>
    <v>630</v>
    <v>France</v>
    <v>631</v>
    <v>mdp/vdpid/84</v>
  </rv>
  <rv s="0">
    <v>536870912</v>
    <v>Sweden</v>
    <v>a5928099-53c3-11a8-91e6-6fe59b8c4f9a</v>
    <v>en-029</v>
    <v>Map</v>
  </rv>
  <rv s="1">
    <fb>7.4427340355012209E-2</fb>
    <v>23</v>
  </rv>
  <rv s="1">
    <fb>447425.16</fb>
    <v>24</v>
  </rv>
  <rv s="1">
    <fb>30000</fb>
    <v>24</v>
  </rv>
  <rv s="1">
    <fb>11.4</fb>
    <v>25</v>
  </rv>
  <rv s="1">
    <fb>46</fb>
    <v>26</v>
  </rv>
  <rv s="0">
    <v>536870912</v>
    <v>Stockholm</v>
    <v>9daa4a8d-0e69-da3a-672e-16d4743a665b</v>
    <v>en-029</v>
    <v>Map</v>
  </rv>
  <rv s="1">
    <fb>43252.264999999999</fb>
    <v>24</v>
  </rv>
  <rv s="1">
    <fb>110.509219846432</fb>
    <v>27</v>
  </rv>
  <rv s="1">
    <fb>1.7841509740383198E-2</fb>
    <v>23</v>
  </rv>
  <rv s="1">
    <fb>13480.148224391</fb>
    <v>24</v>
  </rv>
  <rv s="1">
    <fb>1.76</fb>
    <v>25</v>
  </rv>
  <rv s="1">
    <fb>0.68922933392256491</fb>
    <v>23</v>
  </rv>
  <rv s="1">
    <fb>25.117096134653099</fb>
    <v>28</v>
  </rv>
  <rv s="1">
    <fb>1.42</fb>
    <v>29</v>
  </rv>
  <rv s="1">
    <fb>530832908737.862</fb>
    <v>30</v>
  </rv>
  <rv s="1">
    <fb>1.2657537999999999</fb>
    <v>23</v>
  </rv>
  <rv s="1">
    <fb>0.6698824000000001</fb>
    <v>23</v>
  </rv>
  <rv s="2">
    <v>11</v>
    <v>21</v>
    <v>96</v>
    <v>7</v>
    <v>0</v>
    <v>Image of Sweden</v>
  </rv>
  <rv s="1">
    <fb>2.2000000000000002</fb>
    <v>28</v>
  </rv>
  <rv s="0">
    <v>805306368</v>
    <v>Carl XVI Gustaf (Monarch)</v>
    <v>d74145c5-55cc-559b-1761-543f3fbf2fcd</v>
    <v>en-029</v>
    <v>Generic</v>
  </rv>
  <rv s="0">
    <v>805306368</v>
    <v>Ulf Kristersson (Prime minister)</v>
    <v>b10837fe-3ec0-27e8-04f3-230e5f1c436f</v>
    <v>en-029</v>
    <v>Generic</v>
  </rv>
  <rv s="3">
    <v>40</v>
  </rv>
  <rv s="4">
    <v>https://www.bing.com/search?q=sweden&amp;form=skydnc</v>
    <v>Learn more on Bing</v>
  </rv>
  <rv s="1">
    <fb>82.512195121951194</fb>
    <v>28</v>
  </rv>
  <rv s="1">
    <fb>289877140000</fb>
    <v>30</v>
  </rv>
  <rv s="3">
    <v>41</v>
  </rv>
  <rv s="1">
    <fb>0.15191583449999999</fb>
    <v>23</v>
  </rv>
  <rv s="1">
    <fb>3.984</fb>
    <v>25</v>
  </rv>
  <rv s="1">
    <fb>10486941</fb>
    <v>24</v>
  </rv>
  <rv s="1">
    <fb>0.23100000000000001</fb>
    <v>23</v>
  </rv>
  <rv s="1">
    <fb>0.371</fb>
    <v>23</v>
  </rv>
  <rv s="1">
    <fb>0.03</fb>
    <v>23</v>
  </rv>
  <rv s="1">
    <fb>8.3000000000000004E-2</fb>
    <v>23</v>
  </rv>
  <rv s="1">
    <fb>0.13900000000000001</fb>
    <v>23</v>
  </rv>
  <rv s="1">
    <fb>0.17600000000000002</fb>
    <v>23</v>
  </rv>
  <rv s="1">
    <fb>0.64561996459960891</fb>
    <v>23</v>
  </rv>
  <rv s="0">
    <v>536870912</v>
    <v>Blekinge County</v>
    <v>f42b0a89-7f16-f3ac-1c08-bf416e533f12</v>
    <v>en-029</v>
    <v>Map</v>
  </rv>
  <rv s="0">
    <v>536870912</v>
    <v>Dalarna County</v>
    <v>dc686086-9714-0fc8-877f-623421e32d97</v>
    <v>en-029</v>
    <v>Map</v>
  </rv>
  <rv s="0">
    <v>536870912</v>
    <v>Gotland County</v>
    <v>f5173bdd-5938-3166-7ba6-c11a9da66db1</v>
    <v>en-029</v>
    <v>Map</v>
  </rv>
  <rv s="0">
    <v>536870912</v>
    <v>Gävleborg County</v>
    <v>2fa0e9bf-9a1f-2db4-ff85-974c84f03f11</v>
    <v>en-029</v>
    <v>Map</v>
  </rv>
  <rv s="0">
    <v>536870912</v>
    <v>Halland County</v>
    <v>5481447f-928d-c108-02bf-694684b100d7</v>
    <v>en-029</v>
    <v>Map</v>
  </rv>
  <rv s="0">
    <v>536870912</v>
    <v>Jämtland County</v>
    <v>6a67f9a4-8a7c-72f0-397e-99932d75a5cc</v>
    <v>en-029</v>
    <v>Map</v>
  </rv>
  <rv s="0">
    <v>536870912</v>
    <v>Jönköping County</v>
    <v>4a52f0db-caec-d69c-e4fc-043d1e5a5128</v>
    <v>en-029</v>
    <v>Map</v>
  </rv>
  <rv s="0">
    <v>536870912</v>
    <v>Kalmar County</v>
    <v>d6332475-042c-41cf-bea3-d9da728e8c07</v>
    <v>en-029</v>
    <v>Map</v>
  </rv>
  <rv s="0">
    <v>536870912</v>
    <v>Kronoberg County</v>
    <v>f3a677ac-87ae-cc8a-2a3d-a13738ebe6cb</v>
    <v>en-029</v>
    <v>Map</v>
  </rv>
  <rv s="0">
    <v>536870912</v>
    <v>Norrbotten County</v>
    <v>c860fcb0-9345-ca80-5100-5bafcdbf2263</v>
    <v>en-029</v>
    <v>Map</v>
  </rv>
  <rv s="0">
    <v>536870912</v>
    <v>Skåne County</v>
    <v>1a7ebb30-64eb-43da-b5e5-6b7ab82a8f94</v>
    <v>en-029</v>
    <v>Map</v>
  </rv>
  <rv s="0">
    <v>536870912</v>
    <v>Stockholm County</v>
    <v>41fffb7d-bbe9-8d1b-286b-f0fdeb3ab886</v>
    <v>en-029</v>
    <v>Map</v>
  </rv>
  <rv s="0">
    <v>536870912</v>
    <v>Södermanland County</v>
    <v>b438dc8e-7013-5013-903f-c9921861268e</v>
    <v>en-029</v>
    <v>Map</v>
  </rv>
  <rv s="0">
    <v>536870912</v>
    <v>Uppsala County</v>
    <v>e2d7075a-c293-6db6-92ac-bdee4711a5d0</v>
    <v>en-029</v>
    <v>Map</v>
  </rv>
  <rv s="0">
    <v>536870912</v>
    <v>Värmland County</v>
    <v>b2aa94cd-cc7f-eaf1-fded-87f65509841d</v>
    <v>en-029</v>
    <v>Map</v>
  </rv>
  <rv s="0">
    <v>536870912</v>
    <v>Västerbotten County</v>
    <v>cc98b155-efa3-e92b-fee4-917b63865fcd</v>
    <v>en-029</v>
    <v>Map</v>
  </rv>
  <rv s="0">
    <v>536870912</v>
    <v>Västernorrland County</v>
    <v>a35ed386-5b37-a411-1499-a7d817b777bd</v>
    <v>en-029</v>
    <v>Map</v>
  </rv>
  <rv s="0">
    <v>536870912</v>
    <v>Västmanland County</v>
    <v>417f3366-57d0-4c10-ee14-819f1c4201df</v>
    <v>en-029</v>
    <v>Map</v>
  </rv>
  <rv s="0">
    <v>536870912</v>
    <v>Västra Götaland County</v>
    <v>ec27be9f-c019-4bd7-6372-f8f07b5ef74c</v>
    <v>en-029</v>
    <v>Map</v>
  </rv>
  <rv s="0">
    <v>536870912</v>
    <v>Örebro County</v>
    <v>efe70c03-c63c-a6f2-2d91-08beb34f7d5a</v>
    <v>en-029</v>
    <v>Map</v>
  </rv>
  <rv s="0">
    <v>536870912</v>
    <v>Östergötland County</v>
    <v>01c3007b-b64c-a1f4-0a51-e925799b11b3</v>
    <v>en-029</v>
    <v>Map</v>
  </rv>
  <rv s="3">
    <v>42</v>
  </rv>
  <rv s="1">
    <fb>0.27911031322372698</fb>
    <v>23</v>
  </rv>
  <rv s="1">
    <fb>0.49099999999999999</fb>
    <v>23</v>
  </rv>
  <rv s="1">
    <fb>6.4759998321533202E-2</fb>
    <v>31</v>
  </rv>
  <rv s="1">
    <fb>9021165</fb>
    <v>24</v>
  </rv>
  <rv s="8">
    <v>#VALUE!</v>
    <v>en-029</v>
    <v>a5928099-53c3-11a8-91e6-6fe59b8c4f9a</v>
    <v>536870912</v>
    <v>1</v>
    <v>99</v>
    <v>62</v>
    <v>Sweden</v>
    <v>19</v>
    <v>20</v>
    <v>Map</v>
    <v>21</v>
    <v>100</v>
    <v>SE</v>
    <v>634</v>
    <v>635</v>
    <v>636</v>
    <v>637</v>
    <v>638</v>
    <v>639</v>
    <v>640</v>
    <v>641</v>
    <v>642</v>
    <v>SEK</v>
    <v>Sweden, formally the Kingdom of Sweden, is a Nordic country located on the Scandinavian Peninsula in Northern Europe. It borders Norway to the west and north, and Finland to the east. At 450,295 square kilometres, Sweden is the largest Nordic ...</v>
    <v>643</v>
    <v>644</v>
    <v>645</v>
    <v>646</v>
    <v>647</v>
    <v>648</v>
    <v>649</v>
    <v>650</v>
    <v>651</v>
    <v>652</v>
    <v>639</v>
    <v>655</v>
    <v>656</v>
    <v>657</v>
    <v>658</v>
    <v>287</v>
    <v>Sweden</v>
    <v>Du gamla, du fria</v>
    <v>659</v>
    <v>Konungariket Sverige</v>
    <v>660</v>
    <v>661</v>
    <v>662</v>
    <v>663</v>
    <v>232</v>
    <v>664</v>
    <v>665</v>
    <v>666</v>
    <v>667</v>
    <v>668</v>
    <v>669</v>
    <v>691</v>
    <v>692</v>
    <v>307</v>
    <v>693</v>
    <v>694</v>
    <v>Sweden</v>
    <v>695</v>
    <v>mdp/vdpid/221</v>
  </rv>
  <rv s="0">
    <v>536870912</v>
    <v>Turkey</v>
    <v>fbfb6418-e8cf-0d18-8b81-28d0fcccda7c</v>
    <v>en-029</v>
    <v>Map</v>
  </rv>
  <rv s="1">
    <fb>0.49799254187076897</fb>
    <v>23</v>
  </rv>
  <rv s="1">
    <fb>783562</fb>
    <v>24</v>
  </rv>
  <rv s="1">
    <fb>512000</fb>
    <v>24</v>
  </rv>
  <rv s="1">
    <fb>16.027000000000001</fb>
    <v>25</v>
  </rv>
  <rv s="1">
    <fb>90</fb>
    <v>26</v>
  </rv>
  <rv s="0">
    <v>536870912</v>
    <v>Ankara</v>
    <v>85c37289-d0cf-bf9c-89e0-a375b7d3c4e7</v>
    <v>en-029</v>
    <v>Map</v>
  </rv>
  <rv s="1">
    <fb>372724.88099999999</fb>
    <v>24</v>
  </rv>
  <rv s="1">
    <fb>234.437126307922</fb>
    <v>27</v>
  </rv>
  <rv s="1">
    <fb>0.151768215720023</fb>
    <v>23</v>
  </rv>
  <rv s="1">
    <fb>2847.1263826231798</fb>
    <v>24</v>
  </rv>
  <rv s="1">
    <fb>2.069</fb>
    <v>25</v>
  </rv>
  <rv s="1">
    <fb>0.15354651443713199</fb>
    <v>23</v>
  </rv>
  <rv s="1">
    <fb>86.843187660707997</fb>
    <v>28</v>
  </rv>
  <rv s="1">
    <fb>754411708202.61597</fb>
    <v>30</v>
  </rv>
  <rv s="1">
    <fb>0.93154979999999998</fb>
    <v>23</v>
  </rv>
  <rv s="1">
    <fb>0.2386259</fb>
    <v>23</v>
  </rv>
  <rv s="2">
    <v>12</v>
    <v>21</v>
    <v>102</v>
    <v>7</v>
    <v>0</v>
    <v>Image of Turkey</v>
  </rv>
  <rv s="1">
    <fb>9.1</fb>
    <v>28</v>
  </rv>
  <rv s="0">
    <v>536870912</v>
    <v>Istanbul</v>
    <v>fda0585c-e197-df02-9869-433da5f8d140</v>
    <v>en-029</v>
    <v>Map</v>
  </rv>
  <rv s="0">
    <v>805306368</v>
    <v>Recep Tayyip Erdoğan (President)</v>
    <v>f21eb85d-34a7-cfce-c58a-9ef2caf64671</v>
    <v>en-029</v>
    <v>Generic</v>
  </rv>
  <rv s="0">
    <v>805306368</v>
    <v>Cevdet Yılmaz (Vice president)</v>
    <v>af91fb6e-6da4-9c52-90f9-0b6528a5ec03</v>
    <v>en-029</v>
    <v>Generic</v>
  </rv>
  <rv s="0">
    <v>805306368</v>
    <v>Kadir Özkaya (Chief justice)</v>
    <v>3a615135-4ad8-579e-206c-5d50e9aa366a</v>
    <v>en-029</v>
    <v>Generic</v>
  </rv>
  <rv s="3">
    <v>43</v>
  </rv>
  <rv s="4">
    <v>https://www.bing.com/search?q=turkey&amp;form=skydnc</v>
    <v>Learn more on Bing</v>
  </rv>
  <rv s="1">
    <fb>77.436999999999998</fb>
    <v>28</v>
  </rv>
  <rv s="1">
    <fb>184966060000</fb>
    <v>30</v>
  </rv>
  <rv s="1">
    <fb>3.45</fb>
    <v>29</v>
  </rv>
  <rv s="3">
    <v>44</v>
  </rv>
  <rv s="1">
    <fb>0.16948329139999999</fb>
    <v>23</v>
  </rv>
  <rv s="1">
    <fb>1.8492</fb>
    <v>25</v>
  </rv>
  <rv s="1">
    <fb>85341241</fb>
    <v>24</v>
  </rv>
  <rv s="1">
    <fb>0.21100000000000002</fb>
    <v>23</v>
  </rv>
  <rv s="1">
    <fb>0.32600000000000001</fb>
    <v>23</v>
  </rv>
  <rv s="1">
    <fb>0.48499999999999999</fb>
    <v>23</v>
  </rv>
  <rv s="1">
    <fb>2.2000000000000002E-2</fb>
    <v>23</v>
  </rv>
  <rv s="1">
    <fb>5.7999999999999996E-2</fb>
    <v>23</v>
  </rv>
  <rv s="1">
    <fb>0.10099999999999999</fb>
    <v>23</v>
  </rv>
  <rv s="1">
    <fb>0.14499999999999999</fb>
    <v>23</v>
  </rv>
  <rv s="1">
    <fb>0.52828998565673801</fb>
    <v>23</v>
  </rv>
  <rv s="0">
    <v>536870912</v>
    <v>Adana Province</v>
    <v>165c9b43-6a79-db5c-7219-325686bd9700</v>
    <v>en-029</v>
    <v>Map</v>
  </rv>
  <rv s="0">
    <v>536870912</v>
    <v>Adıyaman Province</v>
    <v>855cf865-a95f-d57f-d14b-d8a01c0592a7</v>
    <v>en-029</v>
    <v>Map</v>
  </rv>
  <rv s="0">
    <v>536870912</v>
    <v>Afyonkarahisar Province</v>
    <v>084e2a26-12e8-4bc8-e44d-28ccfff05b42</v>
    <v>en-029</v>
    <v>Map</v>
  </rv>
  <rv s="0">
    <v>536870912</v>
    <v>Ağrı Province</v>
    <v>e02279d8-277c-c50b-1605-c56baca6063e</v>
    <v>en-029</v>
    <v>Map</v>
  </rv>
  <rv s="0">
    <v>536870912</v>
    <v>Amasya Province</v>
    <v>cc18e26e-109d-8f56-7a4f-c6274bf9b99c</v>
    <v>en-029</v>
    <v>Map</v>
  </rv>
  <rv s="0">
    <v>536870912</v>
    <v>Ankara Province</v>
    <v>4d2d62dd-3675-5693-ab16-c5f56814d654</v>
    <v>en-029</v>
    <v>Map</v>
  </rv>
  <rv s="0">
    <v>536870912</v>
    <v>Antalya Province</v>
    <v>587c167a-e948-0ae5-d37e-df27f8a66abc</v>
    <v>en-029</v>
    <v>Map</v>
  </rv>
  <rv s="0">
    <v>536870912</v>
    <v>Artvin Province</v>
    <v>98c6f465-c9e5-4892-6b40-65f91af6b631</v>
    <v>en-029</v>
    <v>Map</v>
  </rv>
  <rv s="0">
    <v>536870912</v>
    <v>Aydın Province</v>
    <v>cb3d0981-c59d-2d85-84fb-1ae261b238a7</v>
    <v>en-029</v>
    <v>Map</v>
  </rv>
  <rv s="0">
    <v>536870912</v>
    <v>Balıkesir Province</v>
    <v>b014e5e1-62ae-7b55-9609-fda4fe491964</v>
    <v>en-029</v>
    <v>Map</v>
  </rv>
  <rv s="0">
    <v>536870912</v>
    <v>Bilecik Province</v>
    <v>8ca0b002-5a15-15dd-5188-80ec8f8ed2d9</v>
    <v>en-029</v>
    <v>Map</v>
  </rv>
  <rv s="0">
    <v>536870912</v>
    <v>Bingöl Province</v>
    <v>10ff836a-bdbd-44b4-94e9-c8722cbd9fb8</v>
    <v>en-029</v>
    <v>Map</v>
  </rv>
  <rv s="0">
    <v>536870912</v>
    <v>Bitlis Province</v>
    <v>4f16e498-6063-4b1b-9ac1-bec6026acd6b</v>
    <v>en-029</v>
    <v>Map</v>
  </rv>
  <rv s="0">
    <v>536870912</v>
    <v>Bolu Province</v>
    <v>453d788e-f478-b00f-232c-b3c00555b863</v>
    <v>en-029</v>
    <v>Map</v>
  </rv>
  <rv s="0">
    <v>536870912</v>
    <v>Burdur Province</v>
    <v>70d559c6-b4b3-6141-5bc5-9ad815fa655a</v>
    <v>en-029</v>
    <v>Map</v>
  </rv>
  <rv s="0">
    <v>536870912</v>
    <v>Bursa Province</v>
    <v>c12c1d6b-e8f6-4eaf-ee4e-7958bdacfc7b</v>
    <v>en-029</v>
    <v>Map</v>
  </rv>
  <rv s="0">
    <v>536870912</v>
    <v>Çankırı Province</v>
    <v>1aed89ee-690d-e55a-1cd5-1a2c6683ea86</v>
    <v>en-029</v>
    <v>Map</v>
  </rv>
  <rv s="0">
    <v>536870912</v>
    <v>Çanakkale Province</v>
    <v>4db76560-ab4d-49c4-c8e7-4f73a0fa7ab9</v>
    <v>en-029</v>
    <v>Map</v>
  </rv>
  <rv s="0">
    <v>536870912</v>
    <v>Çorum Province</v>
    <v>1506a536-030f-6d72-9ee3-f59b2131734c</v>
    <v>en-029</v>
    <v>Map</v>
  </rv>
  <rv s="0">
    <v>536870912</v>
    <v>Denizli Province</v>
    <v>88d2965a-eef8-deca-0ec8-76cc543ab50d</v>
    <v>en-029</v>
    <v>Map</v>
  </rv>
  <rv s="0">
    <v>536870912</v>
    <v>Diyarbakır Province</v>
    <v>12b8cb72-be29-1cf6-de4d-60e448df036a</v>
    <v>en-029</v>
    <v>Map</v>
  </rv>
  <rv s="0">
    <v>536870912</v>
    <v>Düzce Province</v>
    <v>5d3dd9f1-8f88-4a6c-b065-c24ce552ef31</v>
    <v>en-029</v>
    <v>Map</v>
  </rv>
  <rv s="0">
    <v>536870912</v>
    <v>Edirne Province</v>
    <v>f0daead3-5c80-efbc-369f-d1ab3a6dc8b4</v>
    <v>en-029</v>
    <v>Map</v>
  </rv>
  <rv s="0">
    <v>536870912</v>
    <v>Elazığ Province</v>
    <v>2122aea0-b392-1445-ddaf-b278ba9f87ee</v>
    <v>en-029</v>
    <v>Map</v>
  </rv>
  <rv s="0">
    <v>536870912</v>
    <v>Erzincan Province</v>
    <v>2f6662bd-7e90-3693-c3c7-8a7c8807fb00</v>
    <v>en-029</v>
    <v>Map</v>
  </rv>
  <rv s="0">
    <v>536870912</v>
    <v>Erzurum Province</v>
    <v>01866a32-d9b1-dd86-228d-e56f4adf0cf1</v>
    <v>en-029</v>
    <v>Map</v>
  </rv>
  <rv s="0">
    <v>536870912</v>
    <v>Eskişehir Province</v>
    <v>47db0cad-86de-b13a-209a-10b6124cd564</v>
    <v>en-029</v>
    <v>Map</v>
  </rv>
  <rv s="0">
    <v>536870912</v>
    <v>Gaziantep Province</v>
    <v>f1482689-3585-0141-6070-b066119a08fb</v>
    <v>en-029</v>
    <v>Map</v>
  </rv>
  <rv s="0">
    <v>536870912</v>
    <v>Giresun Province</v>
    <v>2889cd47-4b36-37bb-04d4-df5b5184e171</v>
    <v>en-029</v>
    <v>Map</v>
  </rv>
  <rv s="0">
    <v>536870912</v>
    <v>Gümüşhane Province</v>
    <v>aed198db-94b5-ed02-7c09-9d96aadb3d6c</v>
    <v>en-029</v>
    <v>Map</v>
  </rv>
  <rv s="0">
    <v>536870912</v>
    <v>Hakkâri Province</v>
    <v>0cb801b8-2c6e-eb40-c17c-a1b963e86cde</v>
    <v>en-029</v>
    <v>Map</v>
  </rv>
  <rv s="0">
    <v>536870912</v>
    <v>Hatay Province</v>
    <v>fddcca0f-224b-914e-87d1-2883651173ce</v>
    <v>en-029</v>
    <v>Map</v>
  </rv>
  <rv s="0">
    <v>536870912</v>
    <v>Isparta Province</v>
    <v>71fa1532-0582-66aa-39bf-e3a06833cb3b</v>
    <v>en-029</v>
    <v>Map</v>
  </rv>
  <rv s="0">
    <v>536870912</v>
    <v>Mersin Province</v>
    <v>c341746a-b3c2-a92f-31b4-b17728f62a02</v>
    <v>en-029</v>
    <v>Map</v>
  </rv>
  <rv s="0">
    <v>536870912</v>
    <v>Istanbul Province</v>
    <v>aa3276af-e94f-620a-5fb3-4ee74dc3cf72</v>
    <v>en-029</v>
    <v>Map</v>
  </rv>
  <rv s="0">
    <v>536870912</v>
    <v>İzmir Province</v>
    <v>e1b979ad-2537-f1c3-fa25-d697064ad3b5</v>
    <v>en-029</v>
    <v>Map</v>
  </rv>
  <rv s="0">
    <v>536870912</v>
    <v>Kars Province</v>
    <v>836bc829-af6c-b635-a753-3f80169778f6</v>
    <v>en-029</v>
    <v>Map</v>
  </rv>
  <rv s="0">
    <v>536870912</v>
    <v>Kastamonu Province</v>
    <v>df94dcd0-c282-be5c-fabb-f025a16a5a42</v>
    <v>en-029</v>
    <v>Map</v>
  </rv>
  <rv s="0">
    <v>536870912</v>
    <v>Kayseri Province</v>
    <v>9fc99e5c-e6c0-9dbd-e980-989451b70f34</v>
    <v>en-029</v>
    <v>Map</v>
  </rv>
  <rv s="0">
    <v>536870912</v>
    <v>Kırklareli Province</v>
    <v>4da2d7c3-fbfe-176e-501d-855e2a122280</v>
    <v>en-029</v>
    <v>Map</v>
  </rv>
  <rv s="0">
    <v>536870912</v>
    <v>Kırşehir Province</v>
    <v>214c2df7-9c5e-adb8-024d-1cad8e4ccd37</v>
    <v>en-029</v>
    <v>Map</v>
  </rv>
  <rv s="0">
    <v>536870912</v>
    <v>Kocaeli Province</v>
    <v>d3bd1534-20dc-a0df-a2c9-36b0eb0912c1</v>
    <v>en-029</v>
    <v>Map</v>
  </rv>
  <rv s="0">
    <v>536870912</v>
    <v>Konya Province</v>
    <v>a01c56c9-d3fb-ac13-8a71-93db8c55474b</v>
    <v>en-029</v>
    <v>Map</v>
  </rv>
  <rv s="0">
    <v>536870912</v>
    <v>Kütahya Province</v>
    <v>8541ec9d-1054-7976-26d5-9eefdb011fee</v>
    <v>en-029</v>
    <v>Map</v>
  </rv>
  <rv s="0">
    <v>536870912</v>
    <v>Malatya Province</v>
    <v>5c83e762-87ba-c1e8-b224-83a3e16fdc65</v>
    <v>en-029</v>
    <v>Map</v>
  </rv>
  <rv s="0">
    <v>536870912</v>
    <v>Manisa Province</v>
    <v>10f37388-45f4-be0c-4ea8-4b86ce0be5a6</v>
    <v>en-029</v>
    <v>Map</v>
  </rv>
  <rv s="0">
    <v>536870912</v>
    <v>Kahramanmaraş Province</v>
    <v>f63d4a34-ee39-abc7-9291-01617eb0f4cc</v>
    <v>en-029</v>
    <v>Map</v>
  </rv>
  <rv s="0">
    <v>536870912</v>
    <v>Mardin Province</v>
    <v>fa6857dd-5d0d-43a8-667d-fb037dec8eca</v>
    <v>en-029</v>
    <v>Map</v>
  </rv>
  <rv s="0">
    <v>536870912</v>
    <v>Muğla Province</v>
    <v>ba66fd86-d4a9-22ac-57c0-778bd41da0ca</v>
    <v>en-029</v>
    <v>Map</v>
  </rv>
  <rv s="0">
    <v>536870912</v>
    <v>Muş Province</v>
    <v>4df7fbea-9f00-38fd-c8ca-6181747e0a17</v>
    <v>en-029</v>
    <v>Map</v>
  </rv>
  <rv s="0">
    <v>536870912</v>
    <v>Nevşehir Province</v>
    <v>65973d79-2f88-10d4-6e47-2a6fdc3f4eea</v>
    <v>en-029</v>
    <v>Map</v>
  </rv>
  <rv s="0">
    <v>536870912</v>
    <v>Niğde Province</v>
    <v>02801ccd-3926-32c4-1773-63f7a5c1044a</v>
    <v>en-029</v>
    <v>Map</v>
  </rv>
  <rv s="0">
    <v>536870912</v>
    <v>Ordu Province</v>
    <v>4d4a68fb-2fa4-4a92-7d4e-3837d34e9342</v>
    <v>en-029</v>
    <v>Map</v>
  </rv>
  <rv s="0">
    <v>536870912</v>
    <v>Rize Province</v>
    <v>72c2af94-7c88-720b-cb84-e74549314d0e</v>
    <v>en-029</v>
    <v>Map</v>
  </rv>
  <rv s="0">
    <v>536870912</v>
    <v>Sakarya Province</v>
    <v>7ebe894a-2b67-c535-acbb-2bdaa1184732</v>
    <v>en-029</v>
    <v>Map</v>
  </rv>
  <rv s="0">
    <v>536870912</v>
    <v>Samsun Province</v>
    <v>8c4e990a-62e7-1da2-28fa-bd0bf3fc397c</v>
    <v>en-029</v>
    <v>Map</v>
  </rv>
  <rv s="0">
    <v>536870912</v>
    <v>Siirt Province</v>
    <v>5490ed79-ab84-df78-c6f2-810d9bb2614b</v>
    <v>en-029</v>
    <v>Map</v>
  </rv>
  <rv s="0">
    <v>536870912</v>
    <v>Sinop Province</v>
    <v>b9e74088-f822-fd19-c8b8-e311ddda29a5</v>
    <v>en-029</v>
    <v>Map</v>
  </rv>
  <rv s="0">
    <v>536870912</v>
    <v>Sivas Province</v>
    <v>0aeac0b1-43d7-c278-de16-15b0fb9fd27a</v>
    <v>en-029</v>
    <v>Map</v>
  </rv>
  <rv s="0">
    <v>536870912</v>
    <v>Tekirdağ Province</v>
    <v>bd5368fb-d1b8-4a96-b634-985d3089515d</v>
    <v>en-029</v>
    <v>Map</v>
  </rv>
  <rv s="0">
    <v>536870912</v>
    <v>Tokat Province</v>
    <v>8d336435-bb4e-154b-2b3d-bc7c79381e19</v>
    <v>en-029</v>
    <v>Map</v>
  </rv>
  <rv s="0">
    <v>536870912</v>
    <v>Trabzon Province</v>
    <v>26d72493-e6e0-8391-d7eb-8b7032399dce</v>
    <v>en-029</v>
    <v>Map</v>
  </rv>
  <rv s="0">
    <v>536870912</v>
    <v>Tunceli Province</v>
    <v>116c4083-d7f5-5473-a24e-38ca9bbe6b02</v>
    <v>en-029</v>
    <v>Map</v>
  </rv>
  <rv s="0">
    <v>536870912</v>
    <v>Şanlıurfa Province</v>
    <v>8357d93c-256b-62a5-5bde-56fa0bc45f01</v>
    <v>en-029</v>
    <v>Map</v>
  </rv>
  <rv s="0">
    <v>536870912</v>
    <v>Uşak Province</v>
    <v>122cbd30-fc4b-cc92-4b05-8b9f07bd9a42</v>
    <v>en-029</v>
    <v>Map</v>
  </rv>
  <rv s="0">
    <v>536870912</v>
    <v>Van Province</v>
    <v>6189c8a3-7d17-4329-919d-ca71576f7001</v>
    <v>en-029</v>
    <v>Map</v>
  </rv>
  <rv s="0">
    <v>536870912</v>
    <v>Yozgat Province</v>
    <v>0c70abd6-4b3a-bafe-cca0-47c3c0b5207c</v>
    <v>en-029</v>
    <v>Map</v>
  </rv>
  <rv s="0">
    <v>536870912</v>
    <v>Zonguldak Province</v>
    <v>f15aed49-7932-e29c-3822-1cdd73b6309e</v>
    <v>en-029</v>
    <v>Map</v>
  </rv>
  <rv s="0">
    <v>536870912</v>
    <v>Aksaray Province</v>
    <v>81d2c9ee-3ec0-b0b7-611e-b5c639377d08</v>
    <v>en-029</v>
    <v>Map</v>
  </rv>
  <rv s="0">
    <v>536870912</v>
    <v>Bayburt Province</v>
    <v>78b7d282-727e-0596-becd-d71f66061a80</v>
    <v>en-029</v>
    <v>Map</v>
  </rv>
  <rv s="0">
    <v>536870912</v>
    <v>Karaman Province</v>
    <v>7d9ce050-bb20-8bbc-a1b4-1437c3553ebc</v>
    <v>en-029</v>
    <v>Map</v>
  </rv>
  <rv s="0">
    <v>536870912</v>
    <v>Kırıkkale Province</v>
    <v>a4c29c36-f0cd-5129-a03c-8859a5b31089</v>
    <v>en-029</v>
    <v>Map</v>
  </rv>
  <rv s="0">
    <v>536870912</v>
    <v>Batman Province</v>
    <v>62e638c6-38ee-e10e-0af1-d6579e7f08f6</v>
    <v>en-029</v>
    <v>Map</v>
  </rv>
  <rv s="0">
    <v>536870912</v>
    <v>Şırnak Province</v>
    <v>466847c5-4091-0032-b3df-5b8881f5e9bc</v>
    <v>en-029</v>
    <v>Map</v>
  </rv>
  <rv s="0">
    <v>536870912</v>
    <v>Bartın Province</v>
    <v>08decd5f-ab51-292a-67f0-6791470aaeca</v>
    <v>en-029</v>
    <v>Map</v>
  </rv>
  <rv s="0">
    <v>536870912</v>
    <v>Ardahan Province</v>
    <v>48344073-852b-85c4-c321-585f945a4ed9</v>
    <v>en-029</v>
    <v>Map</v>
  </rv>
  <rv s="0">
    <v>536870912</v>
    <v>Iğdır Province</v>
    <v>11552ebc-e31a-3666-c967-038d03236735</v>
    <v>en-029</v>
    <v>Map</v>
  </rv>
  <rv s="0">
    <v>536870912</v>
    <v>Yalova Province</v>
    <v>57683b96-e4ee-b046-126a-cfacf116feea</v>
    <v>en-029</v>
    <v>Map</v>
  </rv>
  <rv s="0">
    <v>536870912</v>
    <v>Karabük Province</v>
    <v>37c4dec2-a540-0bac-3662-01c63c2d9be4</v>
    <v>en-029</v>
    <v>Map</v>
  </rv>
  <rv s="0">
    <v>536870912</v>
    <v>Kilis Province</v>
    <v>61d19aee-be4d-6c41-e22d-e3aa79c91850</v>
    <v>en-029</v>
    <v>Map</v>
  </rv>
  <rv s="0">
    <v>536870912</v>
    <v>Osmaniye Province</v>
    <v>51d1cb5f-1f55-7a57-518f-80a94efdb5f7</v>
    <v>en-029</v>
    <v>Map</v>
  </rv>
  <rv s="3">
    <v>45</v>
  </rv>
  <rv s="1">
    <fb>0.178640331232954</fb>
    <v>23</v>
  </rv>
  <rv s="3">
    <v>46</v>
  </rv>
  <rv s="1">
    <fb>0.42299999999999999</fb>
    <v>23</v>
  </rv>
  <rv s="1">
    <fb>0.134899997711182</fb>
    <v>31</v>
  </rv>
  <rv s="1">
    <fb>63097818</fb>
    <v>24</v>
  </rv>
  <rv s="5">
    <v>#VALUE!</v>
    <v>en-029</v>
    <v>fbfb6418-e8cf-0d18-8b81-28d0fcccda7c</v>
    <v>536870912</v>
    <v>1</v>
    <v>105</v>
    <v>17</v>
    <v>Turkey</v>
    <v>19</v>
    <v>20</v>
    <v>Map</v>
    <v>21</v>
    <v>106</v>
    <v>TR</v>
    <v>698</v>
    <v>699</v>
    <v>700</v>
    <v>701</v>
    <v>702</v>
    <v>703</v>
    <v>704</v>
    <v>705</v>
    <v>706</v>
    <v>TRL</v>
    <v>Turkey, officially the Republic of Türkiye, is a country mainly located in Anatolia in West Asia, with a relatively small part called East Thrace in Southeast Europe. It borders the Black Sea to the north; Georgia, Armenia, Azerbaijan, and Iran ...</v>
    <v>707</v>
    <v>708</v>
    <v>709</v>
    <v>710</v>
    <v>647</v>
    <v>711</v>
    <v>712</v>
    <v>713</v>
    <v>714</v>
    <v>715</v>
    <v>716</v>
    <v>720</v>
    <v>721</v>
    <v>722</v>
    <v>723</v>
    <v>338</v>
    <v>724</v>
    <v>Turkey</v>
    <v>İstiklal Marşı</v>
    <v>725</v>
    <v>Türkiye Cumhuriyeti</v>
    <v>726</v>
    <v>727</v>
    <v>728</v>
    <v>729</v>
    <v>730</v>
    <v>731</v>
    <v>732</v>
    <v>733</v>
    <v>734</v>
    <v>735</v>
    <v>736</v>
    <v>818</v>
    <v>819</v>
    <v>820</v>
    <v>821</v>
    <v>822</v>
    <v>Turkey</v>
    <v>823</v>
    <v>mdp/vdpid/235</v>
  </rv>
  <rv s="0">
    <v>536870912</v>
    <v>Northern Ireland</v>
    <v>e4b8bc44-385c-e87b-bb7d-b32328f53502</v>
    <v>en-029</v>
    <v>Map</v>
  </rv>
  <rv s="1">
    <fb>14130</fb>
    <v>24</v>
  </rv>
  <rv s="0">
    <v>536870912</v>
    <v>Belfast</v>
    <v>066bd7c2-af77-6ff0-3347-a0c3ed0a34f4</v>
    <v>en-029</v>
    <v>Map</v>
  </rv>
  <rv s="1">
    <fb>703275</fb>
    <v>24</v>
  </rv>
  <rv s="1">
    <fb>748048</fb>
    <v>24</v>
  </rv>
  <rv s="2">
    <v>13</v>
    <v>21</v>
    <v>107</v>
    <v>7</v>
    <v>0</v>
    <v>Image of Northern Ireland</v>
  </rv>
  <rv s="0">
    <v>805306368</v>
    <v>Chris Heaton-Harris (Secretary of state)</v>
    <v>ec7347bb-7920-78e5-81bc-2751e9c9bbbb</v>
    <v>en-029</v>
    <v>Generic</v>
  </rv>
  <rv s="3">
    <v>47</v>
  </rv>
  <rv s="4">
    <v>https://www.bing.com/search?q=northern+ireland&amp;form=skydnc</v>
    <v>Learn more on Bing</v>
  </rv>
  <rv s="3">
    <v>48</v>
  </rv>
  <rv s="1">
    <fb>2.57</fb>
    <v>25</v>
  </rv>
  <rv s="1">
    <fb>1862100</fb>
    <v>24</v>
  </rv>
  <rv s="10">
    <v>#VALUE!</v>
    <v>en-029</v>
    <v>e4b8bc44-385c-e87b-bb7d-b32328f53502</v>
    <v>536870912</v>
    <v>1</v>
    <v>109</v>
    <v>110</v>
    <v>Northern Ireland</v>
    <v>19</v>
    <v>20</v>
    <v>Map</v>
    <v>21</v>
    <v>111</v>
    <v>GB-NIR</v>
    <v>826</v>
    <v>827</v>
    <v>188</v>
    <v>Northern Ireland is a part of the United Kingdom in the north-east of the island of Ireland that is variously described as a country, province or region. Northern Ireland shares an open border to the south and west with the Republic of Ireland. ...</v>
    <v>828</v>
    <v>829</v>
    <v>830</v>
    <v>827</v>
    <v>832</v>
    <v>833</v>
    <v>Northern Ireland</v>
    <v>834</v>
    <v>835</v>
    <v>836</v>
    <v>Northern Ireland</v>
    <v>mdp/vdpid/23739</v>
  </rv>
  <rv s="0">
    <v>536870912</v>
    <v>Scotland</v>
    <v>a0377d96-1a18-f843-65ad-adcbc4acdc69</v>
    <v>en-029</v>
    <v>Map</v>
  </rv>
  <rv s="1">
    <fb>78782</fb>
    <v>24</v>
  </rv>
  <rv s="0">
    <v>536870912</v>
    <v>Edinburgh</v>
    <v>286af946-edea-5f33-df53-4164821c69da</v>
    <v>en-029</v>
    <v>Map</v>
  </rv>
  <rv s="1">
    <fb>2372777</fb>
    <v>24</v>
  </rv>
  <rv s="1">
    <fb>2472956</fb>
    <v>24</v>
  </rv>
  <rv s="2">
    <v>14</v>
    <v>21</v>
    <v>112</v>
    <v>7</v>
    <v>0</v>
    <v>Image of Scotland</v>
  </rv>
  <rv s="0">
    <v>536870912</v>
    <v>Glasgow</v>
    <v>da2548ee-1b26-f939-06b4-2fae57e075e7</v>
    <v>en-029</v>
    <v>Map</v>
  </rv>
  <rv s="0">
    <v>805306368</v>
    <v>Ian Murray (Secretary of state)</v>
    <v>0db1294c-7f5c-c3e5-5f6a-9924081c384f</v>
    <v>en-029</v>
    <v>Generic</v>
  </rv>
  <rv s="3">
    <v>49</v>
  </rv>
  <rv s="4">
    <v>https://www.bing.com/search?q=scotland&amp;form=skydnc</v>
    <v>Learn more on Bing</v>
  </rv>
  <rv s="3">
    <v>50</v>
  </rv>
  <rv s="1">
    <fb>2.23</fb>
    <v>25</v>
  </rv>
  <rv s="1">
    <fb>5404700</fb>
    <v>24</v>
  </rv>
  <rv s="3">
    <v>51</v>
  </rv>
  <rv s="7">
    <v>#VALUE!</v>
    <v>en-029</v>
    <v>a0377d96-1a18-f843-65ad-adcbc4acdc69</v>
    <v>536870912</v>
    <v>1</v>
    <v>114</v>
    <v>49</v>
    <v>Scotland</v>
    <v>19</v>
    <v>20</v>
    <v>Map</v>
    <v>21</v>
    <v>111</v>
    <v>GB-SCT</v>
    <v>839</v>
    <v>840</v>
    <v>188</v>
    <v>Scotland is a country that is part of the United Kingdom. It contains nearly one-third of the United Kingdom's land area, consisting of the northern part of the island of Great Britain and more than 790 adjacent islands, principally in the ...</v>
    <v>841</v>
    <v>842</v>
    <v>843</v>
    <v>844</v>
    <v>846</v>
    <v>847</v>
    <v>Scotland</v>
    <v>848</v>
    <v>849</v>
    <v>850</v>
    <v>851</v>
    <v>Scotland</v>
    <v>mdp/vdpid/30117</v>
  </rv>
  <rv s="0">
    <v>536870912</v>
    <v>Poland</v>
    <v>1d6059a2-d1f1-d2d7-4261-dc7cd5cdb84b</v>
    <v>en-029</v>
    <v>Map</v>
  </rv>
  <rv s="1">
    <fb>0.469447075345374</fb>
    <v>23</v>
  </rv>
  <rv s="1">
    <fb>312683</fb>
    <v>24</v>
  </rv>
  <rv s="1">
    <fb>191000</fb>
    <v>24</v>
  </rv>
  <rv s="1">
    <fb>10.199999999999999</fb>
    <v>25</v>
  </rv>
  <rv s="1">
    <fb>48</fb>
    <v>26</v>
  </rv>
  <rv s="0">
    <v>536870912</v>
    <v>Warsaw</v>
    <v>c79f30ac-b9a3-0949-6bdf-956551e5fc81</v>
    <v>en-029</v>
    <v>Map</v>
  </rv>
  <rv s="1">
    <fb>299036.516</fb>
    <v>24</v>
  </rv>
  <rv s="1">
    <fb>114.111779375092</fb>
    <v>27</v>
  </rv>
  <rv s="1">
    <fb>2.227478809383E-2</fb>
    <v>23</v>
  </rv>
  <rv s="1">
    <fb>3971.7997613105499</fb>
    <v>24</v>
  </rv>
  <rv s="1">
    <fb>1.46</fb>
    <v>25</v>
  </rv>
  <rv s="1">
    <fb>0.30883439025809101</fb>
    <v>23</v>
  </rv>
  <rv s="1">
    <fb>90.291375435655297</fb>
    <v>28</v>
  </rv>
  <rv s="1">
    <fb>1.07</fb>
    <v>29</v>
  </rv>
  <rv s="1">
    <fb>592164400687.60706</fb>
    <v>30</v>
  </rv>
  <rv s="1">
    <fb>1.000159</fb>
    <v>23</v>
  </rv>
  <rv s="1">
    <fb>0.67827439999999994</fb>
    <v>23</v>
  </rv>
  <rv s="2">
    <v>15</v>
    <v>21</v>
    <v>116</v>
    <v>7</v>
    <v>0</v>
    <v>Image of Poland</v>
  </rv>
  <rv s="1">
    <fb>3.8</fb>
    <v>28</v>
  </rv>
  <rv s="0">
    <v>805306368</v>
    <v>Andrzej Duda (President)</v>
    <v>fd659446-93d5-1c05-f501-9d102870ea43</v>
    <v>en-029</v>
    <v>Generic</v>
  </rv>
  <rv s="0">
    <v>805306368</v>
    <v>Donald Tusk (Prime minister)</v>
    <v>42c246ff-649b-1da6-5b06-8c6201991d6a</v>
    <v>en-029</v>
    <v>Generic</v>
  </rv>
  <rv s="3">
    <v>52</v>
  </rv>
  <rv s="4">
    <v>https://www.bing.com/search?q=poland&amp;form=skydnc</v>
    <v>Learn more on Bing</v>
  </rv>
  <rv s="1">
    <fb>77.602439024390307</fb>
    <v>28</v>
  </rv>
  <rv s="1">
    <fb>151618860000</fb>
    <v>30</v>
  </rv>
  <rv s="1">
    <fb>2</fb>
    <v>28</v>
  </rv>
  <rv s="1">
    <fb>2.93</fb>
    <v>29</v>
  </rv>
  <rv s="3">
    <v>53</v>
  </rv>
  <rv s="1">
    <fb>0.23246298360000001</fb>
    <v>23</v>
  </rv>
  <rv s="1">
    <fb>2.3788</fb>
    <v>25</v>
  </rv>
  <rv s="1">
    <fb>37561599</fb>
    <v>24</v>
  </rv>
  <rv s="1">
    <fb>0.22600000000000001</fb>
    <v>23</v>
  </rv>
  <rv s="1">
    <fb>0.23499999999999999</fb>
    <v>23</v>
  </rv>
  <rv s="1">
    <fb>0.38200000000000001</fb>
    <v>23</v>
  </rv>
  <rv s="1">
    <fb>0.13400000000000001</fb>
    <v>23</v>
  </rv>
  <rv s="1">
    <fb>0.56701000213622998</fb>
    <v>23</v>
  </rv>
  <rv s="0">
    <v>536870912</v>
    <v>Lower Silesian Voivodeship</v>
    <v>2c12027c-f1f3-15e4-470e-533d0b324b34</v>
    <v>en-029</v>
    <v>Map</v>
  </rv>
  <rv s="0">
    <v>536870912</v>
    <v>Łódź Voivodeship</v>
    <v>0fe063e3-0ad6-1012-edb0-f676300d33ea</v>
    <v>en-029</v>
    <v>Map</v>
  </rv>
  <rv s="0">
    <v>536870912</v>
    <v>Świętokrzyskie Voivodeship</v>
    <v>f361912e-d7ba-dd37-b583-2068d7a03177</v>
    <v>en-029</v>
    <v>Map</v>
  </rv>
  <rv s="0">
    <v>536870912</v>
    <v>Lesser Poland Voivodeship</v>
    <v>efd58db8-b0c8-2329-0f3a-8adeab450d74</v>
    <v>en-029</v>
    <v>Map</v>
  </rv>
  <rv s="0">
    <v>536870912</v>
    <v>Lublin Voivodeship</v>
    <v>b5dea0b6-7035-ffe9-a5c1-a961fcb0e72e</v>
    <v>en-029</v>
    <v>Map</v>
  </rv>
  <rv s="0">
    <v>536870912</v>
    <v>Masovian Voivodeship</v>
    <v>32cae853-042c-0a77-5173-f511fead52f6</v>
    <v>en-029</v>
    <v>Map</v>
  </rv>
  <rv s="0">
    <v>536870912</v>
    <v>Kuyavian–Pomeranian Voivodeship</v>
    <v>2b254630-1d13-aca8-305f-0841a7ec6b83</v>
    <v>en-029</v>
    <v>Map</v>
  </rv>
  <rv s="0">
    <v>536870912</v>
    <v>Opole Voivodeship</v>
    <v>6a026a5e-de28-6062-3c38-7c6f4181e5bc</v>
    <v>en-029</v>
    <v>Map</v>
  </rv>
  <rv s="0">
    <v>536870912</v>
    <v>Subcarpathian Voivodeship</v>
    <v>f88dda2b-0c12-4d9a-984c-52115296336c</v>
    <v>en-029</v>
    <v>Map</v>
  </rv>
  <rv s="0">
    <v>536870912</v>
    <v>Lubusz Voivodeship</v>
    <v>c0d124dd-136d-3834-1fe8-efd33254942d</v>
    <v>en-029</v>
    <v>Map</v>
  </rv>
  <rv s="0">
    <v>536870912</v>
    <v>Pomeranian Voivodeship</v>
    <v>765662c5-0a8a-9aea-8c1c-c063ec4e16f8</v>
    <v>en-029</v>
    <v>Map</v>
  </rv>
  <rv s="0">
    <v>536870912</v>
    <v>Warmian–Masurian Voivodeship</v>
    <v>eed14489-8bcb-c40c-6362-4e95235cce3f</v>
    <v>en-029</v>
    <v>Map</v>
  </rv>
  <rv s="0">
    <v>536870912</v>
    <v>Silesian Voivodeship</v>
    <v>21f7e450-daba-be7f-4ac9-7f73980437c9</v>
    <v>en-029</v>
    <v>Map</v>
  </rv>
  <rv s="0">
    <v>536870912</v>
    <v>Podlaskie Voivodeship</v>
    <v>82774917-52f8-91a2-e0f4-7810458bd6ed</v>
    <v>en-029</v>
    <v>Map</v>
  </rv>
  <rv s="0">
    <v>536870912</v>
    <v>West Pomeranian Voivodeship</v>
    <v>af2cc162-3439-53b4-582b-cb4495bdbf8e</v>
    <v>en-029</v>
    <v>Map</v>
  </rv>
  <rv s="0">
    <v>536870912</v>
    <v>Greater Poland Voivodeship</v>
    <v>edec10d8-3c1d-302b-daa4-5a643ab293e8</v>
    <v>en-029</v>
    <v>Map</v>
  </rv>
  <rv s="3">
    <v>54</v>
  </rv>
  <rv s="1">
    <fb>0.174019561608692</fb>
    <v>23</v>
  </rv>
  <rv s="3">
    <v>55</v>
  </rv>
  <rv s="1">
    <fb>0.40799999999999997</fb>
    <v>23</v>
  </rv>
  <rv s="1">
    <fb>3.4739999771118198E-2</fb>
    <v>31</v>
  </rv>
  <rv s="1">
    <fb>22796574</fb>
    <v>24</v>
  </rv>
  <rv s="5">
    <v>#VALUE!</v>
    <v>en-029</v>
    <v>1d6059a2-d1f1-d2d7-4261-dc7cd5cdb84b</v>
    <v>536870912</v>
    <v>1</v>
    <v>119</v>
    <v>17</v>
    <v>Poland</v>
    <v>19</v>
    <v>20</v>
    <v>Map</v>
    <v>21</v>
    <v>120</v>
    <v>PL</v>
    <v>854</v>
    <v>855</v>
    <v>856</v>
    <v>857</v>
    <v>858</v>
    <v>859</v>
    <v>860</v>
    <v>861</v>
    <v>862</v>
    <v>PLN</v>
    <v>Poland, officially the Republic of Poland, is a country in Central Europe. It extends from the Baltic Sea in the north to the Sudetes and Carpathian Mountains in the south, bordered by Lithuania and Russia to the northeast, Belarus and Ukraine ...</v>
    <v>863</v>
    <v>864</v>
    <v>865</v>
    <v>866</v>
    <v>867</v>
    <v>868</v>
    <v>869</v>
    <v>870</v>
    <v>871</v>
    <v>872</v>
    <v>859</v>
    <v>875</v>
    <v>876</v>
    <v>877</v>
    <v>878</v>
    <v>879</v>
    <v>880</v>
    <v>Poland</v>
    <v>Poland Is Not Yet Lost</v>
    <v>881</v>
    <v>Rzeczpospolita Polska</v>
    <v>882</v>
    <v>883</v>
    <v>884</v>
    <v>885</v>
    <v>886</v>
    <v>887</v>
    <v>597</v>
    <v>666</v>
    <v>888</v>
    <v>238</v>
    <v>889</v>
    <v>906</v>
    <v>907</v>
    <v>908</v>
    <v>909</v>
    <v>910</v>
    <v>Poland</v>
    <v>911</v>
    <v>mdp/vdpid/191</v>
  </rv>
  <rv s="0">
    <v>536870912</v>
    <v>Mali</v>
    <v>cb03b340-e63c-9100-b964-810a109c951b</v>
    <v>en-029</v>
    <v>Map</v>
  </rv>
  <rv s="1">
    <fb>0.337660528278383</fb>
    <v>23</v>
  </rv>
  <rv s="1">
    <fb>1240192</fb>
    <v>24</v>
  </rv>
  <rv s="1">
    <fb>18000</fb>
    <v>24</v>
  </rv>
  <rv s="1">
    <fb>41.542999999999999</fb>
    <v>25</v>
  </rv>
  <rv s="1">
    <fb>223</fb>
    <v>26</v>
  </rv>
  <rv s="0">
    <v>536870912</v>
    <v>Bamako</v>
    <v>36570696-0722-c230-e02f-48363a1eb2c0</v>
    <v>en-029</v>
    <v>Map</v>
  </rv>
  <rv s="1">
    <fb>3179.2890000000002</fb>
    <v>24</v>
  </rv>
  <rv s="1">
    <fb>108.726079750895</fb>
    <v>27</v>
  </rv>
  <rv s="1">
    <fb>-1.6582669484636801E-2</fb>
    <v>23</v>
  </rv>
  <rv s="1">
    <fb>5.8769999999999998</fb>
    <v>25</v>
  </rv>
  <rv s="1">
    <fb>3.79940828887304E-2</fb>
    <v>23</v>
  </rv>
  <rv s="1">
    <fb>1.1200000000000001</fb>
    <v>29</v>
  </rv>
  <rv s="1">
    <fb>17510141171.340302</fb>
    <v>30</v>
  </rv>
  <rv s="1">
    <fb>0.75600599999999996</fb>
    <v>23</v>
  </rv>
  <rv s="1">
    <fb>4.5168999999999994E-2</fb>
    <v>23</v>
  </rv>
  <rv s="2">
    <v>16</v>
    <v>21</v>
    <v>122</v>
    <v>7</v>
    <v>0</v>
    <v>Image of Mali</v>
  </rv>
  <rv s="1">
    <fb>62</fb>
    <v>28</v>
  </rv>
  <rv s="0">
    <v>805306368</v>
    <v>Assimi Goïta (President)</v>
    <v>342e173e-887f-3282-7adc-383a6ef45cd6</v>
    <v>en-029</v>
    <v>Generic</v>
  </rv>
  <rv s="0">
    <v>805306368</v>
    <v>Abdoulaye Maïga (Prime minister)</v>
    <v>43a0d807-df96-eb00-4d1b-4ab8e7c42ef7</v>
    <v>en-029</v>
    <v>Generic</v>
  </rv>
  <rv s="3">
    <v>56</v>
  </rv>
  <rv s="4">
    <v>https://www.bing.com/search?q=mali&amp;form=skydnc</v>
    <v>Learn more on Bing</v>
  </rv>
  <rv s="1">
    <fb>58.893000000000001</fb>
    <v>28</v>
  </rv>
  <rv s="1">
    <fb>562</fb>
    <v>28</v>
  </rv>
  <rv s="1">
    <fb>0.23</fb>
    <v>29</v>
  </rv>
  <rv s="3">
    <v>57</v>
  </rv>
  <rv s="1">
    <fb>0.46307496290000005</fb>
    <v>23</v>
  </rv>
  <rv s="1">
    <fb>0.12859999999999999</fb>
    <v>25</v>
  </rv>
  <rv s="1">
    <fb>22593590</fb>
    <v>24</v>
  </rv>
  <rv s="1">
    <fb>0.25700000000000001</fb>
    <v>23</v>
  </rv>
  <rv s="1">
    <fb>0.41299999999999998</fb>
    <v>23</v>
  </rv>
  <rv s="1">
    <fb>3.3000000000000002E-2</fb>
    <v>23</v>
  </rv>
  <rv s="1">
    <fb>0.08</fb>
    <v>23</v>
  </rv>
  <rv s="1">
    <fb>0.121</fb>
    <v>23</v>
  </rv>
  <rv s="1">
    <fb>0.16200000000000001</fb>
    <v>23</v>
  </rv>
  <rv s="1">
    <fb>0.7081300354003911</fb>
    <v>23</v>
  </rv>
  <rv s="0">
    <v>536870912</v>
    <v>Kayes Region</v>
    <v>1b608b9e-a98d-ad0a-dcee-094d4c484fbd</v>
    <v>en-029</v>
    <v>Map</v>
  </rv>
  <rv s="0">
    <v>536870912</v>
    <v>Koulikoro Region</v>
    <v>2bd39bdd-3736-a93c-d0e4-054c2801fd79</v>
    <v>en-029</v>
    <v>Map</v>
  </rv>
  <rv s="0">
    <v>536870912</v>
    <v>Sikasso Region</v>
    <v>2a095c2d-d3cc-f1a2-befa-11deec7e536f</v>
    <v>en-029</v>
    <v>Map</v>
  </rv>
  <rv s="0">
    <v>536870912</v>
    <v>Ségou Region</v>
    <v>609fb603-8312-80f3-9c23-4f986fc53a3e</v>
    <v>en-029</v>
    <v>Map</v>
  </rv>
  <rv s="0">
    <v>536870912</v>
    <v>Mopti Region</v>
    <v>62a291d5-a9c7-ad43-7309-bafc02a61a65</v>
    <v>en-029</v>
    <v>Map</v>
  </rv>
  <rv s="0">
    <v>536870912</v>
    <v>Tombouctou Region</v>
    <v>13d3585e-174a-78f7-0dda-1916db122d33</v>
    <v>en-029</v>
    <v>Map</v>
  </rv>
  <rv s="0">
    <v>536870912</v>
    <v>Gao Region</v>
    <v>625e3302-be1c-52fa-cc98-b124099e84fd</v>
    <v>en-029</v>
    <v>Map</v>
  </rv>
  <rv s="0">
    <v>536870912</v>
    <v>Kidal Region</v>
    <v>0d1b7009-70ec-e5d6-1a13-ae2a57637be9</v>
    <v>en-029</v>
    <v>Map</v>
  </rv>
  <rv s="3">
    <v>58</v>
  </rv>
  <rv s="1">
    <fb>0.116009205091107</fb>
    <v>23</v>
  </rv>
  <rv s="3">
    <v>59</v>
  </rv>
  <rv s="1">
    <fb>0.54500000000000004</fb>
    <v>23</v>
  </rv>
  <rv s="1">
    <fb>7.2239999771118196E-2</fb>
    <v>31</v>
  </rv>
  <rv s="1">
    <fb>8479688</fb>
    <v>24</v>
  </rv>
  <rv s="11">
    <v>#VALUE!</v>
    <v>en-029</v>
    <v>cb03b340-e63c-9100-b964-810a109c951b</v>
    <v>536870912</v>
    <v>1</v>
    <v>125</v>
    <v>126</v>
    <v>Mali</v>
    <v>19</v>
    <v>20</v>
    <v>Map</v>
    <v>21</v>
    <v>127</v>
    <v>ML</v>
    <v>914</v>
    <v>915</v>
    <v>916</v>
    <v>917</v>
    <v>918</v>
    <v>919</v>
    <v>920</v>
    <v>921</v>
    <v>922</v>
    <v>XOF</v>
    <v>Mali, officially the Republic of Mali, is a landlocked country in West Africa. It is the eighth-largest country in Africa, with an area of over 1,240,192 square kilometres. The country is bordered to the north by Algeria, to the east by Niger, ...</v>
    <v>923</v>
    <v>924</v>
    <v>925</v>
    <v>926</v>
    <v>927</v>
    <v>928</v>
    <v>929</v>
    <v>930</v>
    <v>919</v>
    <v>933</v>
    <v>934</v>
    <v>935</v>
    <v>936</v>
    <v>937</v>
    <v>Mali</v>
    <v>Le Mali</v>
    <v>938</v>
    <v>Mali</v>
    <v>939</v>
    <v>940</v>
    <v>941</v>
    <v>344</v>
    <v>942</v>
    <v>943</v>
    <v>944</v>
    <v>945</v>
    <v>946</v>
    <v>947</v>
    <v>948</v>
    <v>957</v>
    <v>958</v>
    <v>959</v>
    <v>960</v>
    <v>961</v>
    <v>Mali</v>
    <v>962</v>
    <v>mdp/vdpid/157</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Housing units" t="r"/>
    <k n="Image" t="r"/>
    <k n="Largest city" t="r"/>
    <k n="Leader(s)" t="r"/>
    <k n="LearnMoreOnLink" t="r"/>
    <k n="Name" t="s"/>
    <k n="Official language" t="r"/>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Housing units" t="r"/>
    <k n="Image" t="r"/>
    <k n="Largest city" t="r"/>
    <k n="Leader(s)" t="r"/>
    <k n="LearnMoreOnLink" t="r"/>
    <k n="Name" t="s"/>
    <k n="Official language" t="r"/>
    <k n="Persons per household"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7">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Housing units</v>
      <v t="s">Persons per household</v>
      <v t="s">Time zone(s)</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Housing units</v>
      <v t="s">Persons per household</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128">
    <spb s="0">
      <v xml:space="preserve">data.worldbank.org	</v>
      <v xml:space="preserve">	</v>
      <v xml:space="preserve">http://data.worldbank.org/indicator/FP.CPI.TOTL	</v>
      <v xml:space="preserve">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 BY-SA 3.0	</v>
      <v xml:space="preserve">https://en.wikipedia.org/wiki/Portugal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http://en.wikipedia.org/wiki/Portugal	</v>
      <v xml:space="preserve">http://creativecommons.org/licenses/by-sa/3.0/	</v>
    </spb>
    <spb s="0">
      <v xml:space="preserve">Cia	</v>
      <v xml:space="preserve">	</v>
      <v xml:space="preserve">https://www.cia.gov/library/publications/the-world-factbook/geos/po.html?Transportation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2022</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8">
      <v>3</v>
    </spb>
    <spb s="8">
      <v>4</v>
    </spb>
    <spb s="8">
      <v>5</v>
    </spb>
    <spb s="8">
      <v>6</v>
    </spb>
    <spb s="8">
      <v>7</v>
    </spb>
    <spb s="8">
      <v>8</v>
    </spb>
    <spb s="8">
      <v>9</v>
    </spb>
    <spb s="8">
      <v>10</v>
    </spb>
    <spb s="8">
      <v>11</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v>
      <v xml:space="preserve">CC BY-SA 3.0	</v>
      <v xml:space="preserve">https://en.wikipedia.org/wiki/Ivory_Coast	</v>
      <v xml:space="preserve">https://creativecommons.org/licenses/by-sa/3.0	</v>
    </spb>
    <spb s="0">
      <v xml:space="preserve">Wikipedia	</v>
      <v xml:space="preserve">CC-BY-SA	</v>
      <v xml:space="preserve">http://en.wikipedia.org/wiki/Ivory_Coast	</v>
      <v xml:space="preserve">http://creativecommons.org/licenses/by-sa/3.0/	</v>
    </spb>
    <spb s="0">
      <v xml:space="preserve">Cia	</v>
      <v xml:space="preserve">	</v>
      <v xml:space="preserve">https://www.cia.gov/library/publications/the-world-factbook/geos/iv.html?Transportation	</v>
      <v xml:space="preserve">	</v>
    </spb>
    <spb s="9">
      <v>0</v>
      <v>32</v>
      <v>33</v>
      <v>33</v>
      <v>3</v>
      <v>33</v>
      <v>33</v>
      <v>33</v>
      <v>34</v>
      <v>33</v>
      <v>33</v>
      <v>34</v>
      <v>33</v>
      <v>33</v>
      <v>35</v>
      <v>6</v>
      <v>32</v>
      <v>35</v>
      <v>7</v>
      <v>33</v>
      <v>35</v>
      <v>8</v>
      <v>9</v>
      <v>10</v>
      <v>35</v>
      <v>35</v>
      <v>33</v>
      <v>35</v>
      <v>11</v>
      <v>12</v>
      <v>13</v>
      <v>14</v>
      <v>35</v>
      <v>35</v>
      <v>35</v>
      <v>35</v>
      <v>35</v>
      <v>35</v>
      <v>35</v>
      <v>35</v>
      <v>35</v>
      <v>35</v>
      <v>35</v>
      <v>15</v>
    </spb>
    <spb s="2">
      <v>1</v>
      <v>Name</v>
      <v>LearnMoreOnLink</v>
    </spb>
    <spb s="10">
      <v>2019</v>
      <v>2019</v>
      <v>square km</v>
      <v>per thousand (2018)</v>
      <v>2022</v>
      <v>2019</v>
      <v>2018</v>
      <v>per liter (2016)</v>
      <v>2019</v>
      <v>years (2018)</v>
      <v>2018</v>
      <v>per thousand (2018)</v>
      <v>2019</v>
      <v>2017</v>
      <v>2016</v>
      <v>2019</v>
      <v>2016</v>
      <v>2014</v>
      <v>kilotons per year (2016)</v>
      <v>deaths per 100,000 (2017)</v>
      <v>kWh (2014)</v>
      <v>2014</v>
      <v>2015</v>
      <v>2015</v>
      <v>2015</v>
      <v>2015</v>
      <v>2015</v>
      <v>2015</v>
      <v>2015</v>
      <v>2015</v>
      <v>2018</v>
      <v>2017</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v>
      <v xml:space="preserve">CC BY-SA 3.0	</v>
      <v xml:space="preserve">https://en.wikipedia.org/wiki/Argentina	</v>
      <v xml:space="preserve">https://creativecommons.org/licenses/by-sa/3.0	</v>
    </spb>
    <spb s="0">
      <v xml:space="preserve">Wikipedia	</v>
      <v xml:space="preserve">CC-BY-SA	</v>
      <v xml:space="preserve">http://en.wikipedia.org/wiki/Argentina	</v>
      <v xml:space="preserve">http://creativecommons.org/licenses/by-sa/3.0/	</v>
    </spb>
    <spb s="0">
      <v xml:space="preserve">Cia	</v>
      <v xml:space="preserve">	</v>
      <v xml:space="preserve">https://www.cia.gov/library/publications/the-world-factbook/geos/ar.html?Transportation	</v>
      <v xml:space="preserve">	</v>
    </spb>
    <spb s="1">
      <v>0</v>
      <v>39</v>
      <v>40</v>
      <v>40</v>
      <v>3</v>
      <v>40</v>
      <v>40</v>
      <v>40</v>
      <v>41</v>
      <v>40</v>
      <v>40</v>
      <v>41</v>
      <v>40</v>
      <v>40</v>
      <v>42</v>
      <v>6</v>
      <v>39</v>
      <v>42</v>
      <v>7</v>
      <v>40</v>
      <v>42</v>
      <v>8</v>
      <v>9</v>
      <v>10</v>
      <v>42</v>
      <v>42</v>
      <v>40</v>
      <v>42</v>
      <v>11</v>
      <v>12</v>
      <v>13</v>
      <v>14</v>
      <v>42</v>
      <v>39</v>
      <v>42</v>
      <v>42</v>
      <v>42</v>
      <v>42</v>
      <v>42</v>
      <v>42</v>
      <v>42</v>
      <v>42</v>
      <v>42</v>
      <v>42</v>
      <v>15</v>
    </spb>
    <spb s="7">
      <v>2019</v>
      <v>2019</v>
      <v>square km</v>
      <v>per thousand (2018)</v>
      <v>2022</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v>
      <v xml:space="preserve">CC BY-SA 3.0	</v>
      <v xml:space="preserve">https://en.wikipedia.org/wiki/England	</v>
      <v xml:space="preserve">https://creativecommons.org/licenses/by-sa/3.0	</v>
    </spb>
    <spb s="0">
      <v xml:space="preserve">ons.gov.uk	</v>
      <v xml:space="preserve">	</v>
      <v xml:space="preserve">https://www.ons.gov.uk/file?uri=/peoplepopulationandcommunity/populationandmigration/populationestimates/datasets/populationestimatesforukenglandandwalesscotlandandnorthernireland/mid2012tomid2016/ukmidyearestimates20122016.xls	</v>
      <v xml:space="preserve">	</v>
    </spb>
    <spb s="0">
      <v xml:space="preserve">Wikipedia	</v>
      <v xml:space="preserve">CC-BY-SA	</v>
      <v xml:space="preserve">http://en.wikipedia.org/wiki/England	</v>
      <v xml:space="preserve">http://creativecommons.org/licenses/by-sa/3.0/	</v>
    </spb>
    <spb s="11">
      <v>45</v>
      <v>45</v>
      <v>46</v>
      <v>45</v>
      <v>45</v>
      <v>45</v>
      <v>47</v>
      <v>45</v>
      <v>46</v>
      <v>45</v>
      <v>45</v>
      <v>46</v>
    </spb>
    <spb s="2">
      <v>2</v>
      <v>Name</v>
      <v>LearnMoreOnLink</v>
    </spb>
    <spb s="12">
      <v>square km</v>
      <v>2011</v>
      <v>2022</v>
      <v>2011</v>
      <v>2011</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Wikipedia	</v>
      <v xml:space="preserve">CC BY-SA 3.0	</v>
      <v xml:space="preserve">https://en.wikipedia.org/wiki/Netherlands	</v>
      <v xml:space="preserve">https://creativecommons.org/licenses/by-sa/3.0	</v>
    </spb>
    <spb s="0">
      <v xml:space="preserve">Wikipedia	</v>
      <v xml:space="preserve">CC-BY-SA	</v>
      <v xml:space="preserve">http://en.wikipedia.org/wiki/Netherlands	</v>
      <v xml:space="preserve">http://creativecommons.org/licenses/by-sa/3.0/	</v>
    </spb>
    <spb s="0">
      <v xml:space="preserve">Cia	</v>
      <v xml:space="preserve">	</v>
      <v xml:space="preserve">https://www.cia.gov/library/publications/the-world-factbook/geos/nl.html?Transportation	</v>
      <v xml:space="preserve">	</v>
    </spb>
    <spb s="1">
      <v>0</v>
      <v>51</v>
      <v>52</v>
      <v>52</v>
      <v>3</v>
      <v>52</v>
      <v>52</v>
      <v>52</v>
      <v>53</v>
      <v>52</v>
      <v>52</v>
      <v>53</v>
      <v>52</v>
      <v>52</v>
      <v>54</v>
      <v>6</v>
      <v>51</v>
      <v>54</v>
      <v>7</v>
      <v>52</v>
      <v>54</v>
      <v>8</v>
      <v>9</v>
      <v>10</v>
      <v>54</v>
      <v>54</v>
      <v>52</v>
      <v>54</v>
      <v>11</v>
      <v>12</v>
      <v>13</v>
      <v>14</v>
      <v>54</v>
      <v>51</v>
      <v>54</v>
      <v>54</v>
      <v>54</v>
      <v>54</v>
      <v>54</v>
      <v>54</v>
      <v>54</v>
      <v>54</v>
      <v>54</v>
      <v>54</v>
      <v>15</v>
    </spb>
    <spb s="7">
      <v>2019</v>
      <v>2019</v>
      <v>square km</v>
      <v>per thousand (2018)</v>
      <v>2024</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v>
      <v xml:space="preserve">CC BY-SA 3.0	</v>
      <v xml:space="preserve">https://en.wikipedia.org/wiki/Denmark	</v>
      <v xml:space="preserve">https://creativecommons.org/licenses/by-sa/3.0	</v>
    </spb>
    <spb s="0">
      <v xml:space="preserve">Wikipedia	</v>
      <v xml:space="preserve">CC-BY-SA	</v>
      <v xml:space="preserve">http://en.wikipedia.org/wiki/Denmark	</v>
      <v xml:space="preserve">http://creativecommons.org/licenses/by-sa/3.0/	</v>
    </spb>
    <spb s="0">
      <v xml:space="preserve">Cia	</v>
      <v xml:space="preserve">	</v>
      <v xml:space="preserve">https://www.cia.gov/library/publications/the-world-factbook/geos/da.html?Transportation	</v>
      <v xml:space="preserve">	</v>
    </spb>
    <spb s="13">
      <v>0</v>
      <v>57</v>
      <v>58</v>
      <v>58</v>
      <v>3</v>
      <v>58</v>
      <v>58</v>
      <v>58</v>
      <v>59</v>
      <v>58</v>
      <v>58</v>
      <v>58</v>
      <v>58</v>
      <v>60</v>
      <v>6</v>
      <v>57</v>
      <v>60</v>
      <v>7</v>
      <v>58</v>
      <v>60</v>
      <v>8</v>
      <v>9</v>
      <v>10</v>
      <v>60</v>
      <v>60</v>
      <v>58</v>
      <v>60</v>
      <v>11</v>
      <v>12</v>
      <v>13</v>
      <v>14</v>
      <v>60</v>
      <v>57</v>
      <v>60</v>
      <v>60</v>
      <v>60</v>
      <v>60</v>
      <v>60</v>
      <v>60</v>
      <v>60</v>
      <v>60</v>
      <v>60</v>
      <v>60</v>
      <v>15</v>
    </spb>
    <spb s="2">
      <v>3</v>
      <v>Name</v>
      <v>LearnMoreOnLink</v>
    </spb>
    <spb s="7">
      <v>2019</v>
      <v>2019</v>
      <v>square km</v>
      <v>per thousand (2018)</v>
      <v>2022</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http://en.wikipedia.org/wiki/Uruguay	https://www.cia.gov/library/publications/the-world-factbook/geos/uy.html?Transportation	https://travel.state.gov/content/travel/en/international-travel/International-Travel-Country-Information-Pages/Uruguay.html	</v>
      <v xml:space="preserve">http://creativecommons.org/licenses/by-sa/3.0/			</v>
    </spb>
    <spb s="0">
      <v xml:space="preserve">Wikipedia	</v>
      <v xml:space="preserve">CC BY-SA 3.0	</v>
      <v xml:space="preserve">https://en.wikipedia.org/wiki/Uruguay	</v>
      <v xml:space="preserve">https://creativecommons.org/licenses/by-sa/3.0	</v>
    </spb>
    <spb s="0">
      <v xml:space="preserve">Wikipedia	</v>
      <v xml:space="preserve">CC-BY-SA	</v>
      <v xml:space="preserve">http://en.wikipedia.org/wiki/Uruguay	</v>
      <v xml:space="preserve">http://creativecommons.org/licenses/by-sa/3.0/	</v>
    </spb>
    <spb s="0">
      <v xml:space="preserve">Cia	</v>
      <v xml:space="preserve">	</v>
      <v xml:space="preserve">https://www.cia.gov/library/publications/the-world-factbook/geos/uy.html?Transportation	</v>
      <v xml:space="preserve">	</v>
    </spb>
    <spb s="1">
      <v>0</v>
      <v>64</v>
      <v>65</v>
      <v>65</v>
      <v>3</v>
      <v>65</v>
      <v>65</v>
      <v>65</v>
      <v>66</v>
      <v>65</v>
      <v>65</v>
      <v>66</v>
      <v>65</v>
      <v>65</v>
      <v>67</v>
      <v>6</v>
      <v>64</v>
      <v>67</v>
      <v>7</v>
      <v>65</v>
      <v>67</v>
      <v>8</v>
      <v>9</v>
      <v>10</v>
      <v>67</v>
      <v>67</v>
      <v>65</v>
      <v>67</v>
      <v>11</v>
      <v>12</v>
      <v>13</v>
      <v>14</v>
      <v>67</v>
      <v>64</v>
      <v>67</v>
      <v>67</v>
      <v>67</v>
      <v>67</v>
      <v>67</v>
      <v>67</v>
      <v>67</v>
      <v>67</v>
      <v>67</v>
      <v>67</v>
      <v>15</v>
    </spb>
    <spb s="7">
      <v>2019</v>
      <v>2019</v>
      <v>square km</v>
      <v>per thousand (2018)</v>
      <v>2022</v>
      <v>2019</v>
      <v>2018</v>
      <v>per liter (2016)</v>
      <v>2019</v>
      <v>years (2018)</v>
      <v>2018</v>
      <v>per thousand (2018)</v>
      <v>2019</v>
      <v>2017</v>
      <v>2016</v>
      <v>2019</v>
      <v>2016</v>
      <v>2017</v>
      <v>kilotons per year (2016)</v>
      <v>deaths per 100,000 (2017)</v>
      <v>kWh (2014)</v>
      <v>2014</v>
      <v>1996</v>
      <v>2018</v>
      <v>2018</v>
      <v>2018</v>
      <v>2018</v>
      <v>2018</v>
      <v>2015</v>
      <v>2018</v>
      <v>2018</v>
      <v>2017</v>
      <v>2017</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v>
      <v xml:space="preserve">CC BY-SA 3.0	</v>
      <v xml:space="preserve">https://en.wikipedia.org/wiki/Morocco	</v>
      <v xml:space="preserve">https://creativecommons.org/licenses/by-sa/3.0	</v>
    </spb>
    <spb s="0">
      <v xml:space="preserve">Wikipedia	</v>
      <v xml:space="preserve">CC-BY-SA	</v>
      <v xml:space="preserve">http://en.wikipedia.org/wiki/Morocco	</v>
      <v xml:space="preserve">http://creativecommons.org/licenses/by-sa/3.0/	</v>
    </spb>
    <spb s="0">
      <v xml:space="preserve">Cia	</v>
      <v xml:space="preserve">	</v>
      <v xml:space="preserve">https://www.cia.gov/library/publications/the-world-factbook/geos/mo.html?Transportation	</v>
      <v xml:space="preserve">	</v>
    </spb>
    <spb s="1">
      <v>0</v>
      <v>70</v>
      <v>71</v>
      <v>71</v>
      <v>3</v>
      <v>71</v>
      <v>71</v>
      <v>71</v>
      <v>72</v>
      <v>71</v>
      <v>71</v>
      <v>72</v>
      <v>71</v>
      <v>71</v>
      <v>73</v>
      <v>6</v>
      <v>70</v>
      <v>73</v>
      <v>7</v>
      <v>71</v>
      <v>73</v>
      <v>8</v>
      <v>9</v>
      <v>10</v>
      <v>73</v>
      <v>73</v>
      <v>71</v>
      <v>73</v>
      <v>11</v>
      <v>12</v>
      <v>13</v>
      <v>14</v>
      <v>73</v>
      <v>70</v>
      <v>73</v>
      <v>73</v>
      <v>73</v>
      <v>73</v>
      <v>73</v>
      <v>73</v>
      <v>73</v>
      <v>73</v>
      <v>73</v>
      <v>73</v>
      <v>15</v>
    </spb>
    <spb s="7">
      <v>2019</v>
      <v>2019</v>
      <v>square km</v>
      <v>per thousand (2018)</v>
      <v>2022</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1">
      <v>0</v>
      <v>76</v>
      <v>77</v>
      <v>77</v>
      <v>3</v>
      <v>77</v>
      <v>77</v>
      <v>77</v>
      <v>78</v>
      <v>77</v>
      <v>77</v>
      <v>78</v>
      <v>77</v>
      <v>77</v>
      <v>79</v>
      <v>6</v>
      <v>76</v>
      <v>79</v>
      <v>7</v>
      <v>77</v>
      <v>79</v>
      <v>8</v>
      <v>9</v>
      <v>10</v>
      <v>79</v>
      <v>79</v>
      <v>77</v>
      <v>79</v>
      <v>11</v>
      <v>12</v>
      <v>13</v>
      <v>14</v>
      <v>79</v>
      <v>76</v>
      <v>79</v>
      <v>79</v>
      <v>79</v>
      <v>79</v>
      <v>79</v>
      <v>79</v>
      <v>79</v>
      <v>79</v>
      <v>79</v>
      <v>79</v>
      <v>15</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http://en.wikipedia.org/wiki/Cameroon	https://www.cia.gov/library/publications/the-world-factbook/geos/cm.html?Transportation	https://travel.state.gov/content/travel/en/international-travel/International-Travel-Country-Information-Pages/Cameroon.html	</v>
      <v xml:space="preserve">http://creativecommons.org/licenses/by-sa/3.0/			</v>
    </spb>
    <spb s="0">
      <v xml:space="preserve">Wikipedia	</v>
      <v xml:space="preserve">CC BY-SA 3.0	</v>
      <v xml:space="preserve">https://en.wikipedia.org/wiki/Cameroon	</v>
      <v xml:space="preserve">https://creativecommons.org/licenses/by-sa/3.0	</v>
    </spb>
    <spb s="0">
      <v xml:space="preserve">Wikipedia	</v>
      <v xml:space="preserve">CC-BY-SA	</v>
      <v xml:space="preserve">http://en.wikipedia.org/wiki/Cameroon	</v>
      <v xml:space="preserve">http://creativecommons.org/licenses/by-sa/3.0/	</v>
    </spb>
    <spb s="0">
      <v xml:space="preserve">Cia	</v>
      <v xml:space="preserve">	</v>
      <v xml:space="preserve">https://www.cia.gov/library/publications/the-world-factbook/geos/cm.html?Transportation	</v>
      <v xml:space="preserve">	</v>
    </spb>
    <spb s="9">
      <v>0</v>
      <v>82</v>
      <v>83</v>
      <v>83</v>
      <v>3</v>
      <v>83</v>
      <v>83</v>
      <v>83</v>
      <v>84</v>
      <v>83</v>
      <v>83</v>
      <v>84</v>
      <v>83</v>
      <v>83</v>
      <v>85</v>
      <v>6</v>
      <v>82</v>
      <v>85</v>
      <v>7</v>
      <v>83</v>
      <v>85</v>
      <v>8</v>
      <v>9</v>
      <v>10</v>
      <v>85</v>
      <v>85</v>
      <v>83</v>
      <v>85</v>
      <v>11</v>
      <v>12</v>
      <v>13</v>
      <v>14</v>
      <v>85</v>
      <v>85</v>
      <v>85</v>
      <v>85</v>
      <v>85</v>
      <v>85</v>
      <v>85</v>
      <v>85</v>
      <v>85</v>
      <v>85</v>
      <v>85</v>
      <v>15</v>
    </spb>
    <spb s="2">
      <v>4</v>
      <v>Name</v>
      <v>LearnMoreOnLink</v>
    </spb>
    <spb s="10">
      <v>2019</v>
      <v>2019</v>
      <v>square km</v>
      <v>per thousand (2018)</v>
      <v>2022</v>
      <v>2019</v>
      <v>2018</v>
      <v>per liter (2016)</v>
      <v>2019</v>
      <v>years (2018)</v>
      <v>2018</v>
      <v>per thousand (2018)</v>
      <v>2019</v>
      <v>2017</v>
      <v>2016</v>
      <v>2019</v>
      <v>2016</v>
      <v>2011</v>
      <v>kilotons per year (2016)</v>
      <v>deaths per 100,000 (2017)</v>
      <v>kWh (2014)</v>
      <v>2014</v>
      <v>2014</v>
      <v>2014</v>
      <v>2014</v>
      <v>2014</v>
      <v>2014</v>
      <v>2015</v>
      <v>2014</v>
      <v>2014</v>
      <v>2018</v>
      <v>2017</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1">
      <v>0</v>
      <v>89</v>
      <v>90</v>
      <v>90</v>
      <v>3</v>
      <v>90</v>
      <v>90</v>
      <v>90</v>
      <v>91</v>
      <v>90</v>
      <v>90</v>
      <v>91</v>
      <v>90</v>
      <v>90</v>
      <v>92</v>
      <v>6</v>
      <v>89</v>
      <v>92</v>
      <v>7</v>
      <v>90</v>
      <v>92</v>
      <v>8</v>
      <v>9</v>
      <v>10</v>
      <v>92</v>
      <v>92</v>
      <v>90</v>
      <v>92</v>
      <v>11</v>
      <v>12</v>
      <v>13</v>
      <v>14</v>
      <v>92</v>
      <v>89</v>
      <v>92</v>
      <v>92</v>
      <v>92</v>
      <v>92</v>
      <v>92</v>
      <v>92</v>
      <v>92</v>
      <v>92</v>
      <v>92</v>
      <v>92</v>
      <v>15</v>
    </spb>
    <spb s="7">
      <v>2019</v>
      <v>2019</v>
      <v>square km</v>
      <v>per thousand (2018)</v>
      <v>2021</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v>
      <v xml:space="preserve">CC BY-SA 3.0	</v>
      <v xml:space="preserve">https://en.wikipedia.org/wiki/Sweden	</v>
      <v xml:space="preserve">https://creativecommons.org/licenses/by-sa/3.0	</v>
    </spb>
    <spb s="0">
      <v xml:space="preserve">Wikipedia	</v>
      <v xml:space="preserve">CC-BY-SA	</v>
      <v xml:space="preserve">http://en.wikipedia.org/wiki/Sweden	</v>
      <v xml:space="preserve">http://creativecommons.org/licenses/by-sa/3.0/	</v>
    </spb>
    <spb s="0">
      <v xml:space="preserve">Cia	</v>
      <v xml:space="preserve">	</v>
      <v xml:space="preserve">https://www.cia.gov/library/publications/the-world-factbook/geos/sw.html?Transportation	</v>
      <v xml:space="preserve">	</v>
    </spb>
    <spb s="13">
      <v>0</v>
      <v>95</v>
      <v>96</v>
      <v>96</v>
      <v>3</v>
      <v>96</v>
      <v>96</v>
      <v>96</v>
      <v>97</v>
      <v>96</v>
      <v>96</v>
      <v>96</v>
      <v>96</v>
      <v>98</v>
      <v>6</v>
      <v>95</v>
      <v>98</v>
      <v>7</v>
      <v>96</v>
      <v>98</v>
      <v>8</v>
      <v>9</v>
      <v>10</v>
      <v>98</v>
      <v>98</v>
      <v>96</v>
      <v>98</v>
      <v>11</v>
      <v>12</v>
      <v>13</v>
      <v>14</v>
      <v>98</v>
      <v>95</v>
      <v>98</v>
      <v>98</v>
      <v>98</v>
      <v>98</v>
      <v>98</v>
      <v>98</v>
      <v>98</v>
      <v>98</v>
      <v>98</v>
      <v>98</v>
      <v>15</v>
    </spb>
    <spb s="7">
      <v>2019</v>
      <v>2019</v>
      <v>square km</v>
      <v>per thousand (2018)</v>
      <v>2022</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v>
      <v xml:space="preserve">CC BY-SA 3.0	</v>
      <v xml:space="preserve">https://en.wikipedia.org/wiki/Turkey	</v>
      <v xml:space="preserve">https://creativecommons.org/licenses/by-sa/3.0	</v>
    </spb>
    <spb s="0">
      <v xml:space="preserve">Wikipedia	</v>
      <v xml:space="preserve">CC-BY-SA	</v>
      <v xml:space="preserve">http://en.wikipedia.org/wiki/Turkey	</v>
      <v xml:space="preserve">http://creativecommons.org/licenses/by-sa/3.0/	</v>
    </spb>
    <spb s="0">
      <v xml:space="preserve">Cia	</v>
      <v xml:space="preserve">	</v>
      <v xml:space="preserve">https://www.cia.gov/library/publications/the-world-factbook/geos/tu.html?Transportation	</v>
      <v xml:space="preserve">	</v>
    </spb>
    <spb s="1">
      <v>0</v>
      <v>101</v>
      <v>102</v>
      <v>102</v>
      <v>3</v>
      <v>102</v>
      <v>102</v>
      <v>102</v>
      <v>103</v>
      <v>102</v>
      <v>102</v>
      <v>103</v>
      <v>102</v>
      <v>102</v>
      <v>104</v>
      <v>6</v>
      <v>101</v>
      <v>104</v>
      <v>7</v>
      <v>102</v>
      <v>104</v>
      <v>8</v>
      <v>9</v>
      <v>10</v>
      <v>104</v>
      <v>104</v>
      <v>102</v>
      <v>104</v>
      <v>11</v>
      <v>12</v>
      <v>13</v>
      <v>14</v>
      <v>104</v>
      <v>101</v>
      <v>104</v>
      <v>104</v>
      <v>104</v>
      <v>104</v>
      <v>104</v>
      <v>104</v>
      <v>104</v>
      <v>104</v>
      <v>104</v>
      <v>104</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v>
      <v xml:space="preserve">CC BY-SA 3.0	</v>
      <v xml:space="preserve">https://en.wikipedia.org/wiki/Northern_Ireland	</v>
      <v xml:space="preserve">https://creativecommons.org/licenses/by-sa/3.0	</v>
    </spb>
    <spb s="0">
      <v xml:space="preserve">Wikipedia	</v>
      <v xml:space="preserve">CC-BY-SA	</v>
      <v xml:space="preserve">http://en.wikipedia.org/wiki/Northern_Ireland	</v>
      <v xml:space="preserve">http://creativecommons.org/licenses/by-sa/3.0/	</v>
    </spb>
    <spb s="11">
      <v>107</v>
      <v>107</v>
      <v>46</v>
      <v>107</v>
      <v>107</v>
      <v>107</v>
      <v>108</v>
      <v>107</v>
      <v>46</v>
      <v>107</v>
      <v>107</v>
      <v>46</v>
    </spb>
    <spb s="2">
      <v>5</v>
      <v>Name</v>
      <v>LearnMoreOnLink</v>
    </spb>
    <spb s="12">
      <v>square km</v>
      <v>2011</v>
      <v>2016</v>
      <v>2011</v>
      <v>2011</v>
    </spb>
    <spb s="0">
      <v xml:space="preserve">Wikipedia	</v>
      <v xml:space="preserve">CC BY-SA 3.0	</v>
      <v xml:space="preserve">https://en.wikipedia.org/wiki/Scotland	</v>
      <v xml:space="preserve">https://creativecommons.org/licenses/by-sa/3.0	</v>
    </spb>
    <spb s="0">
      <v xml:space="preserve">Wikipedia	</v>
      <v xml:space="preserve">CC-BY-SA	</v>
      <v xml:space="preserve">http://en.wikipedia.org/wiki/Scotland	</v>
      <v xml:space="preserve">http://creativecommons.org/licenses/by-sa/3.0/	</v>
    </spb>
    <spb s="11">
      <v>112</v>
      <v>112</v>
      <v>46</v>
      <v>112</v>
      <v>112</v>
      <v>112</v>
      <v>113</v>
      <v>112</v>
      <v>46</v>
      <v>112</v>
      <v>112</v>
      <v>46</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Wikipedia	</v>
      <v xml:space="preserve">CC BY-SA 3.0	</v>
      <v xml:space="preserve">https://en.wikipedia.org/wiki/Poland	</v>
      <v xml:space="preserve">https://creativecommons.org/licenses/by-sa/3.0	</v>
    </spb>
    <spb s="0">
      <v xml:space="preserve">Wikipedia	</v>
      <v xml:space="preserve">CC-BY-SA	</v>
      <v xml:space="preserve">http://en.wikipedia.org/wiki/Poland	</v>
      <v xml:space="preserve">http://creativecommons.org/licenses/by-sa/3.0/	</v>
    </spb>
    <spb s="0">
      <v xml:space="preserve">Cia	</v>
      <v xml:space="preserve">	</v>
      <v xml:space="preserve">https://www.cia.gov/library/publications/the-world-factbook/geos/pl.html?Transportation	</v>
      <v xml:space="preserve">	</v>
    </spb>
    <spb s="1">
      <v>0</v>
      <v>115</v>
      <v>116</v>
      <v>116</v>
      <v>3</v>
      <v>116</v>
      <v>116</v>
      <v>116</v>
      <v>117</v>
      <v>116</v>
      <v>116</v>
      <v>117</v>
      <v>116</v>
      <v>116</v>
      <v>118</v>
      <v>6</v>
      <v>115</v>
      <v>118</v>
      <v>7</v>
      <v>116</v>
      <v>118</v>
      <v>8</v>
      <v>9</v>
      <v>10</v>
      <v>118</v>
      <v>118</v>
      <v>116</v>
      <v>118</v>
      <v>11</v>
      <v>12</v>
      <v>13</v>
      <v>14</v>
      <v>118</v>
      <v>115</v>
      <v>118</v>
      <v>118</v>
      <v>118</v>
      <v>118</v>
      <v>118</v>
      <v>118</v>
      <v>118</v>
      <v>118</v>
      <v>118</v>
      <v>118</v>
      <v>15</v>
    </spb>
    <spb s="7">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http://en.wikipedia.org/wiki/Mali	https://www.cia.gov/library/publications/the-world-factbook/geos/ml.html?Transportation	https://travel.state.gov/content/travel/en/international-travel/International-Travel-Country-Information-Pages/Mali.html	</v>
      <v xml:space="preserve">http://creativecommons.org/licenses/by-sa/3.0/			</v>
    </spb>
    <spb s="0">
      <v xml:space="preserve">Wikipedia	</v>
      <v xml:space="preserve">CC BY-SA 3.0	</v>
      <v xml:space="preserve">https://en.wikipedia.org/wiki/Mali	</v>
      <v xml:space="preserve">https://creativecommons.org/licenses/by-sa/3.0	</v>
    </spb>
    <spb s="0">
      <v xml:space="preserve">Wikipedia	</v>
      <v xml:space="preserve">CC-BY-SA	</v>
      <v xml:space="preserve">http://en.wikipedia.org/wiki/Mali	</v>
      <v xml:space="preserve">http://creativecommons.org/licenses/by-sa/3.0/	</v>
    </spb>
    <spb s="0">
      <v xml:space="preserve">Cia	</v>
      <v xml:space="preserve">	</v>
      <v xml:space="preserve">https://www.cia.gov/library/publications/the-world-factbook/geos/ml.html?Transportation	</v>
      <v xml:space="preserve">	</v>
    </spb>
    <spb s="14">
      <v>0</v>
      <v>121</v>
      <v>122</v>
      <v>122</v>
      <v>3</v>
      <v>122</v>
      <v>122</v>
      <v>122</v>
      <v>123</v>
      <v>122</v>
      <v>122</v>
      <v>123</v>
      <v>122</v>
      <v>122</v>
      <v>124</v>
      <v>6</v>
      <v>121</v>
      <v>124</v>
      <v>7</v>
      <v>122</v>
      <v>124</v>
      <v>8</v>
      <v>9</v>
      <v>10</v>
      <v>124</v>
      <v>124</v>
      <v>122</v>
      <v>124</v>
      <v>11</v>
      <v>12</v>
      <v>13</v>
      <v>124</v>
      <v>124</v>
      <v>124</v>
      <v>124</v>
      <v>124</v>
      <v>124</v>
      <v>124</v>
      <v>124</v>
      <v>124</v>
      <v>124</v>
      <v>15</v>
    </spb>
    <spb s="2">
      <v>6</v>
      <v>Name</v>
      <v>LearnMoreOnLink</v>
    </spb>
    <spb s="15">
      <v>2019</v>
      <v>2019</v>
      <v>square km</v>
      <v>per thousand (2018)</v>
      <v>2022</v>
      <v>2019</v>
      <v>2018</v>
      <v>per liter (2016)</v>
      <v>2019</v>
      <v>years (2018)</v>
      <v>2018</v>
      <v>per thousand (2018)</v>
      <v>2019</v>
      <v>2017</v>
      <v>2016</v>
      <v>2019</v>
      <v>2016</v>
      <v>2018</v>
      <v>kilotons per year (2016)</v>
      <v>deaths per 100,000 (2017)</v>
      <v>2009</v>
      <v>2009</v>
      <v>2009</v>
      <v>2009</v>
      <v>2009</v>
      <v>2015</v>
      <v>2009</v>
      <v>2009</v>
      <v>2018</v>
      <v>2017</v>
      <v>2019</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Households" t="spb"/>
    <k n="Population" t="spb"/>
    <k n="UniqueName" t="spb"/>
    <k n="Description" t="spb"/>
    <k n="Abbreviation" t="spb"/>
    <k n="Largest city" t="spb"/>
    <k n="Housing units" t="spb"/>
    <k n="Country/region" t="spb"/>
    <k n="Capital/Major City" t="spb"/>
    <k n="Persons per household" t="spb"/>
  </s>
  <s>
    <k n="Area" t="s"/>
    <k n="Households" t="s"/>
    <k n="Population" t="s"/>
    <k n="Housing units" t="s"/>
    <k n="Persons per household"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4BD47159-99B6-4090-8000-96DADC3D76B6}" sourceName="Venue">
  <pivotTables>
    <pivotTable tabId="3" name="Results Pivot"/>
    <pivotTable tabId="3" name="Attendance Pivot"/>
    <pivotTable tabId="3" name="Formation Pivot"/>
    <pivotTable tabId="3" name="Goals Pivot"/>
  </pivotTables>
  <data>
    <tabular pivotCacheId="102008146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ue" xr10:uid="{054FDAAF-3F08-4F64-90A6-F8C6BE7B2094}" cache="Slicer_Venue" caption="Venu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mmary" displayName="Summary" ref="A1:T61" totalsRowShown="0" headerRowDxfId="19" headerRowBorderDxfId="18" tableBorderDxfId="17">
  <autoFilter ref="A1:T61" xr:uid="{00000000-0009-0000-0100-000001000000}"/>
  <tableColumns count="20">
    <tableColumn id="1" xr3:uid="{00000000-0010-0000-0000-000001000000}" name="Date" dataDxfId="16"/>
    <tableColumn id="2" xr3:uid="{00000000-0010-0000-0000-000002000000}" name="Time"/>
    <tableColumn id="3" xr3:uid="{00000000-0010-0000-0000-000003000000}" name="Comp"/>
    <tableColumn id="4" xr3:uid="{00000000-0010-0000-0000-000004000000}" name="Round"/>
    <tableColumn id="5" xr3:uid="{00000000-0010-0000-0000-000005000000}" name="Day"/>
    <tableColumn id="6" xr3:uid="{00000000-0010-0000-0000-000006000000}" name="Venue"/>
    <tableColumn id="7" xr3:uid="{00000000-0010-0000-0000-000007000000}" name="Result"/>
    <tableColumn id="8" xr3:uid="{00000000-0010-0000-0000-000008000000}" name="Goals_Scored" dataDxfId="15"/>
    <tableColumn id="9" xr3:uid="{00000000-0010-0000-0000-000009000000}" name="Goals_Conceded" dataDxfId="14"/>
    <tableColumn id="10" xr3:uid="{00000000-0010-0000-0000-00000A000000}" name="Opponent"/>
    <tableColumn id="11" xr3:uid="{00000000-0010-0000-0000-00000B000000}" name="xG" dataDxfId="13"/>
    <tableColumn id="12" xr3:uid="{00000000-0010-0000-0000-00000C000000}" name="xGA" dataDxfId="12"/>
    <tableColumn id="20" xr3:uid="{8F4CDA18-AE84-4B2A-8539-183F551CEB50}" name="Performance" dataDxfId="11">
      <calculatedColumnFormula>IF(AND(Summary[[#This Row],[Goals_Scored]]&gt;=Summary[[#This Row],[xG]],Summary[[#This Row],[Goals_Conceded]]&lt;=Summary[[#This Row],[xGA]]),"Performed","Underperformed")</calculatedColumnFormula>
    </tableColumn>
    <tableColumn id="19" xr3:uid="{00000000-0010-0000-0000-000013000000}" name="Possesion%" dataDxfId="10">
      <calculatedColumnFormula>O2/100</calculatedColumnFormula>
    </tableColumn>
    <tableColumn id="13" xr3:uid="{00000000-0010-0000-0000-00000D000000}" name="Poss"/>
    <tableColumn id="14" xr3:uid="{00000000-0010-0000-0000-00000E000000}" name="Attendance" dataDxfId="9"/>
    <tableColumn id="15" xr3:uid="{00000000-0010-0000-0000-00000F000000}" name="Captain"/>
    <tableColumn id="16" xr3:uid="{00000000-0010-0000-0000-000010000000}" name="Formation"/>
    <tableColumn id="17" xr3:uid="{00000000-0010-0000-0000-000011000000}" name="Opp Formation"/>
    <tableColumn id="18" xr3:uid="{00000000-0010-0000-0000-000012000000}" name="Referee"/>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69FEC9-A922-4C6E-A161-EB215D60BD01}" name="Players" displayName="Players" ref="A1:AF44" totalsRowShown="0" headerRowDxfId="8" headerRowBorderDxfId="7" tableBorderDxfId="6">
  <autoFilter ref="A1:AF44" xr:uid="{8369FEC9-A922-4C6E-A161-EB215D60BD01}"/>
  <sortState xmlns:xlrd2="http://schemas.microsoft.com/office/spreadsheetml/2017/richdata2" ref="A2:AF44">
    <sortCondition descending="1" ref="K1:K44"/>
  </sortState>
  <tableColumns count="32">
    <tableColumn id="1" xr3:uid="{C45F7FB3-07CD-4DED-992F-E7F66A32E6C8}" name="Player"/>
    <tableColumn id="2" xr3:uid="{08F35919-AF35-4704-95C5-BC0A87ADACAC}" name="Nation"/>
    <tableColumn id="3" xr3:uid="{6B600A8A-44B0-4013-B319-73D5C4B33178}" name="Pos"/>
    <tableColumn id="4" xr3:uid="{91CA416F-F5D8-4C14-A6CD-60DD75C1D2B9}" name="Age"/>
    <tableColumn id="5" xr3:uid="{E885F630-DF69-4846-B763-A610337AA5C9}" name="MP"/>
    <tableColumn id="6" xr3:uid="{5701CB86-88F3-4BDB-8675-3CDB115211F6}" name="Starts"/>
    <tableColumn id="7" xr3:uid="{ABEE5190-4770-4608-AFD8-07924220457A}" name="Min"/>
    <tableColumn id="8" xr3:uid="{8F8994A6-3994-4AE4-93C9-0740030D8E80}" name="90s"/>
    <tableColumn id="9" xr3:uid="{2EEC35DE-B1B1-40BC-986E-555E70BDCC62}" name="Gls"/>
    <tableColumn id="10" xr3:uid="{CD9C02AE-D1FB-4AE2-AD63-744A93508B75}" name="Ast"/>
    <tableColumn id="11" xr3:uid="{23FB70D4-55BD-4516-8D61-27259D1D9070}" name="G+A"/>
    <tableColumn id="12" xr3:uid="{6FA3A318-5F85-4C02-9194-791B127E37E7}" name="G-PK"/>
    <tableColumn id="13" xr3:uid="{4D099918-6EB7-4A1C-B58C-3C2C8478B8A0}" name="PK"/>
    <tableColumn id="32" xr3:uid="{A022968A-6A31-4DCF-8D38-E40CE9A9B598}" name="npG+A" dataDxfId="5">
      <calculatedColumnFormula>Players[[#This Row],[G-PK]]+Players[[#This Row],[Ast]]</calculatedColumnFormula>
    </tableColumn>
    <tableColumn id="14" xr3:uid="{D4DD1533-EE72-491B-8F37-9C6856522D54}" name="Attemted_Penalties"/>
    <tableColumn id="15" xr3:uid="{8A95F142-30E2-4457-9174-07B964149450}" name="Yellow_Cards"/>
    <tableColumn id="16" xr3:uid="{7308B464-6252-49B4-A3B9-CB8D957FD577}" name="Red_Cards"/>
    <tableColumn id="17" xr3:uid="{97151AF7-3D37-4EBB-85B4-6E9827D2B119}" name="xG"/>
    <tableColumn id="18" xr3:uid="{1D2C7BB1-D14D-4A2F-9A1F-97EFA21C450B}" name="npxG"/>
    <tableColumn id="19" xr3:uid="{5EBF0C38-86E8-46CB-8BB2-B9C804261BB1}" name="xAG"/>
    <tableColumn id="20" xr3:uid="{961427E5-9A61-49A0-AC8C-64E010EDCE7F}" name="npxG+xAG"/>
    <tableColumn id="33" xr3:uid="{2DAAEF4B-9740-4E14-AC1A-CCE2B628F221}" name="Column1" dataDxfId="4">
      <calculatedColumnFormula>IF(Players[[#This Row],[npG+A]]&gt;Players[[#This Row],[npxG+xAG]],"Performed","Underperformed")</calculatedColumnFormula>
    </tableColumn>
    <tableColumn id="21" xr3:uid="{9B2BE2F6-8352-4255-8CB2-085B4A5B6D65}" name="Gls_per_90"/>
    <tableColumn id="22" xr3:uid="{9A1ABB41-4609-4ED6-B6BB-A9D41B767CE1}" name="Ast_per_90"/>
    <tableColumn id="23" xr3:uid="{A9E53C75-FCD8-4E13-A08E-EED781DFA8D5}" name="G+A_per_90"/>
    <tableColumn id="24" xr3:uid="{ED13A7F3-765D-4D11-9437-B75A9C45AAA4}" name="G-PK_per_90"/>
    <tableColumn id="25" xr3:uid="{7474E45E-42F1-4B7C-A341-6693D55EFB64}" name="G+A-PK_per_90"/>
    <tableColumn id="26" xr3:uid="{9EAFDCC2-4BFC-439D-9015-2A8E21B34CA6}" name="xG_per_90"/>
    <tableColumn id="27" xr3:uid="{E4A5FB2D-EB6C-42C6-A14D-DEF900EBB4E2}" name="XAG_per_90"/>
    <tableColumn id="28" xr3:uid="{C0CFEAC8-81FA-4D24-826E-2B6FD7BE2D24}" name="xG+xAG_per_90"/>
    <tableColumn id="29" xr3:uid="{A6C323B1-D69E-42D2-9860-FDEE33EA9ED8}" name="npxG_per_90"/>
    <tableColumn id="30" xr3:uid="{C8C4DE02-F25A-4BE0-B318-D0408402A65A}" name="npxG+xAG_per_90"/>
  </tableColumns>
  <tableStyleInfo name="TableStyleDark9"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E65C953-A7AD-4F48-A4E0-D48FF4A7DA29}" sourceName="Date">
  <pivotTables>
    <pivotTable tabId="3" name="Attendance Pivot"/>
  </pivotTables>
  <state minimalRefreshVersion="6" lastRefreshVersion="6" pivotCacheId="1020081462" filterType="dateBetween">
    <selection startDate="2024-08-01T00:00:00" endDate="2025-03-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2B181EE-01FE-4ED0-9805-B48C3E8F28EF}" cache="NativeTimeline_Date" caption="Date" level="2" selectionLevel="2" scrollPosition="2024-08-12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image" Target="../media/image3.jpeg"/><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0B380-BFD5-4ED5-BAA3-AD26B8D05005}">
  <dimension ref="A1:F7"/>
  <sheetViews>
    <sheetView workbookViewId="0">
      <selection activeCell="C16" sqref="C16"/>
    </sheetView>
  </sheetViews>
  <sheetFormatPr defaultRowHeight="13.8" x14ac:dyDescent="0.25"/>
  <cols>
    <col min="2" max="2" width="60.3984375" customWidth="1"/>
  </cols>
  <sheetData>
    <row r="1" spans="1:6" ht="14.4" customHeight="1" x14ac:dyDescent="0.25">
      <c r="A1" s="11" t="s">
        <v>241</v>
      </c>
      <c r="B1" s="12" t="s">
        <v>240</v>
      </c>
      <c r="C1" s="10"/>
      <c r="D1" s="10"/>
      <c r="E1" s="10"/>
      <c r="F1" s="10"/>
    </row>
    <row r="2" spans="1:6" x14ac:dyDescent="0.25">
      <c r="A2" s="11" t="s">
        <v>0</v>
      </c>
      <c r="B2" s="13">
        <v>45846</v>
      </c>
      <c r="C2" s="10"/>
      <c r="D2" s="10"/>
      <c r="E2" s="10"/>
      <c r="F2" s="10"/>
    </row>
    <row r="3" spans="1:6" x14ac:dyDescent="0.25">
      <c r="A3" s="11" t="s">
        <v>242</v>
      </c>
      <c r="B3" s="12" t="s">
        <v>243</v>
      </c>
      <c r="C3" s="10"/>
      <c r="D3" s="10"/>
      <c r="E3" s="10"/>
      <c r="F3" s="10"/>
    </row>
    <row r="4" spans="1:6" x14ac:dyDescent="0.25">
      <c r="A4" s="10"/>
      <c r="B4" s="10"/>
      <c r="C4" s="10"/>
      <c r="D4" s="10"/>
      <c r="E4" s="10"/>
      <c r="F4" s="10"/>
    </row>
    <row r="5" spans="1:6" x14ac:dyDescent="0.25">
      <c r="A5" s="10"/>
      <c r="B5" s="10"/>
      <c r="C5" s="10"/>
      <c r="D5" s="10"/>
      <c r="E5" s="10"/>
      <c r="F5" s="10"/>
    </row>
    <row r="6" spans="1:6" x14ac:dyDescent="0.25">
      <c r="A6" s="10"/>
      <c r="B6" s="10"/>
      <c r="C6" s="10"/>
      <c r="D6" s="10"/>
      <c r="E6" s="10"/>
      <c r="F6" s="10"/>
    </row>
    <row r="7" spans="1:6" x14ac:dyDescent="0.25">
      <c r="A7" s="10"/>
      <c r="B7" s="10"/>
      <c r="C7" s="10"/>
      <c r="D7" s="10"/>
      <c r="E7" s="10"/>
      <c r="F7"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1"/>
  <sheetViews>
    <sheetView workbookViewId="0">
      <pane xSplit="1" topLeftCell="B1" activePane="topRight" state="frozen"/>
      <selection pane="topRight" activeCell="A2" sqref="A2"/>
    </sheetView>
  </sheetViews>
  <sheetFormatPr defaultRowHeight="13.8" x14ac:dyDescent="0.25"/>
  <cols>
    <col min="1" max="1" width="14.3984375" customWidth="1"/>
    <col min="3" max="3" width="22.09765625" customWidth="1"/>
    <col min="4" max="4" width="22.69921875" customWidth="1"/>
    <col min="8" max="8" width="14.09765625" customWidth="1"/>
    <col min="9" max="9" width="16.796875" customWidth="1"/>
    <col min="10" max="10" width="24.09765625" customWidth="1"/>
    <col min="13" max="13" width="24" customWidth="1"/>
    <col min="15" max="15" width="12.59765625" customWidth="1"/>
    <col min="16" max="16" width="16.296875" customWidth="1"/>
    <col min="17" max="17" width="24.296875" customWidth="1"/>
    <col min="18" max="18" width="15.5" customWidth="1"/>
    <col min="19" max="19" width="17.5" customWidth="1"/>
    <col min="20" max="20" width="16.09765625" customWidth="1"/>
  </cols>
  <sheetData>
    <row r="1" spans="1:20" ht="14.4" x14ac:dyDescent="0.25">
      <c r="A1" s="2" t="s">
        <v>0</v>
      </c>
      <c r="B1" s="2" t="s">
        <v>1</v>
      </c>
      <c r="C1" s="2" t="s">
        <v>2</v>
      </c>
      <c r="D1" s="2" t="s">
        <v>3</v>
      </c>
      <c r="E1" s="2" t="s">
        <v>4</v>
      </c>
      <c r="F1" s="2" t="s">
        <v>5</v>
      </c>
      <c r="G1" s="2" t="s">
        <v>6</v>
      </c>
      <c r="H1" s="2" t="s">
        <v>7</v>
      </c>
      <c r="I1" s="2" t="s">
        <v>8</v>
      </c>
      <c r="J1" s="2" t="s">
        <v>9</v>
      </c>
      <c r="K1" s="2" t="s">
        <v>10</v>
      </c>
      <c r="L1" s="2" t="s">
        <v>11</v>
      </c>
      <c r="M1" s="2" t="s">
        <v>263</v>
      </c>
      <c r="N1" s="2" t="s">
        <v>12</v>
      </c>
      <c r="O1" s="2" t="s">
        <v>13</v>
      </c>
      <c r="P1" s="2" t="s">
        <v>14</v>
      </c>
      <c r="Q1" s="2" t="s">
        <v>15</v>
      </c>
      <c r="R1" s="2" t="s">
        <v>16</v>
      </c>
      <c r="S1" s="2" t="s">
        <v>17</v>
      </c>
      <c r="T1" s="2" t="s">
        <v>18</v>
      </c>
    </row>
    <row r="2" spans="1:20" x14ac:dyDescent="0.25">
      <c r="A2" s="1">
        <v>45514</v>
      </c>
      <c r="B2">
        <v>1500</v>
      </c>
      <c r="C2" t="s">
        <v>19</v>
      </c>
      <c r="D2" t="s">
        <v>19</v>
      </c>
      <c r="E2" t="s">
        <v>20</v>
      </c>
      <c r="F2" t="s">
        <v>21</v>
      </c>
      <c r="G2" t="s">
        <v>22</v>
      </c>
      <c r="H2">
        <v>1</v>
      </c>
      <c r="I2" s="3">
        <v>1</v>
      </c>
      <c r="J2" t="s">
        <v>23</v>
      </c>
      <c r="K2" s="4">
        <v>1.6</v>
      </c>
      <c r="L2" s="4">
        <v>1.4</v>
      </c>
      <c r="M2" s="4" t="str">
        <f>IF(AND(Summary[[#This Row],[Goals_Scored]]&gt;=Summary[[#This Row],[xG]],Summary[[#This Row],[Goals_Conceded]]&lt;=Summary[[#This Row],[xGA]]),"Performed","Underperformed")</f>
        <v>Underperformed</v>
      </c>
      <c r="N2" s="5">
        <f t="shared" ref="N2:N33" si="0">O2/100</f>
        <v>0.44</v>
      </c>
      <c r="O2">
        <v>44</v>
      </c>
      <c r="P2" s="6">
        <v>78146</v>
      </c>
      <c r="Q2" t="s">
        <v>24</v>
      </c>
      <c r="R2" t="s">
        <v>25</v>
      </c>
      <c r="S2" t="s">
        <v>26</v>
      </c>
      <c r="T2" t="s">
        <v>27</v>
      </c>
    </row>
    <row r="3" spans="1:20" x14ac:dyDescent="0.25">
      <c r="A3" s="1">
        <v>45520</v>
      </c>
      <c r="B3">
        <v>2000</v>
      </c>
      <c r="C3" t="s">
        <v>28</v>
      </c>
      <c r="D3" t="s">
        <v>29</v>
      </c>
      <c r="E3" t="s">
        <v>30</v>
      </c>
      <c r="F3" t="s">
        <v>31</v>
      </c>
      <c r="G3" t="s">
        <v>32</v>
      </c>
      <c r="H3">
        <v>1</v>
      </c>
      <c r="I3">
        <v>0</v>
      </c>
      <c r="J3" t="s">
        <v>33</v>
      </c>
      <c r="K3" s="4">
        <v>2.4</v>
      </c>
      <c r="L3" s="4">
        <v>0.4</v>
      </c>
      <c r="M3" s="4" t="str">
        <f>IF(AND(Summary[[#This Row],[Goals_Scored]]&gt;=Summary[[#This Row],[xG]],Summary[[#This Row],[Goals_Conceded]]&lt;=Summary[[#This Row],[xGA]]),"Performed","Underperformed")</f>
        <v>Underperformed</v>
      </c>
      <c r="N3" s="5">
        <f t="shared" si="0"/>
        <v>0.55000000000000004</v>
      </c>
      <c r="O3">
        <v>55</v>
      </c>
      <c r="P3" s="6">
        <v>73297</v>
      </c>
      <c r="Q3" t="s">
        <v>24</v>
      </c>
      <c r="R3" t="s">
        <v>25</v>
      </c>
      <c r="S3" t="s">
        <v>25</v>
      </c>
      <c r="T3" t="s">
        <v>34</v>
      </c>
    </row>
    <row r="4" spans="1:20" x14ac:dyDescent="0.25">
      <c r="A4" s="1">
        <v>45528</v>
      </c>
      <c r="B4">
        <v>1230</v>
      </c>
      <c r="C4" t="s">
        <v>28</v>
      </c>
      <c r="D4" t="s">
        <v>35</v>
      </c>
      <c r="E4" t="s">
        <v>20</v>
      </c>
      <c r="F4" t="s">
        <v>21</v>
      </c>
      <c r="G4" t="s">
        <v>36</v>
      </c>
      <c r="H4">
        <v>1</v>
      </c>
      <c r="I4">
        <v>2</v>
      </c>
      <c r="J4" t="s">
        <v>37</v>
      </c>
      <c r="K4" s="4">
        <v>1.4</v>
      </c>
      <c r="L4" s="4">
        <v>2.1</v>
      </c>
      <c r="M4" s="4" t="str">
        <f>IF(AND(Summary[[#This Row],[Goals_Scored]]&gt;=Summary[[#This Row],[xG]],Summary[[#This Row],[Goals_Conceded]]&lt;=Summary[[#This Row],[xGA]]),"Performed","Underperformed")</f>
        <v>Underperformed</v>
      </c>
      <c r="N4" s="5">
        <f t="shared" si="0"/>
        <v>0.52</v>
      </c>
      <c r="O4">
        <v>52</v>
      </c>
      <c r="P4" s="6">
        <v>31537</v>
      </c>
      <c r="Q4" t="s">
        <v>24</v>
      </c>
      <c r="R4" t="s">
        <v>25</v>
      </c>
      <c r="S4" t="s">
        <v>25</v>
      </c>
      <c r="T4" t="s">
        <v>38</v>
      </c>
    </row>
    <row r="5" spans="1:20" x14ac:dyDescent="0.25">
      <c r="A5" s="1">
        <v>45536</v>
      </c>
      <c r="B5">
        <v>1600</v>
      </c>
      <c r="C5" t="s">
        <v>28</v>
      </c>
      <c r="D5" t="s">
        <v>39</v>
      </c>
      <c r="E5" t="s">
        <v>40</v>
      </c>
      <c r="F5" t="s">
        <v>31</v>
      </c>
      <c r="G5" t="s">
        <v>36</v>
      </c>
      <c r="H5">
        <v>0</v>
      </c>
      <c r="I5">
        <v>3</v>
      </c>
      <c r="J5" t="s">
        <v>41</v>
      </c>
      <c r="K5" s="4">
        <v>1.4</v>
      </c>
      <c r="L5" s="4">
        <v>1.8</v>
      </c>
      <c r="M5" s="4" t="str">
        <f>IF(AND(Summary[[#This Row],[Goals_Scored]]&gt;=Summary[[#This Row],[xG]],Summary[[#This Row],[Goals_Conceded]]&lt;=Summary[[#This Row],[xGA]]),"Performed","Underperformed")</f>
        <v>Underperformed</v>
      </c>
      <c r="N5" s="5">
        <f t="shared" si="0"/>
        <v>0.53</v>
      </c>
      <c r="O5">
        <v>53</v>
      </c>
      <c r="P5" s="6">
        <v>73738</v>
      </c>
      <c r="Q5" t="s">
        <v>24</v>
      </c>
      <c r="R5" t="s">
        <v>25</v>
      </c>
      <c r="S5" t="s">
        <v>25</v>
      </c>
      <c r="T5" t="s">
        <v>42</v>
      </c>
    </row>
    <row r="6" spans="1:20" x14ac:dyDescent="0.25">
      <c r="A6" s="1">
        <v>45549</v>
      </c>
      <c r="B6">
        <v>1230</v>
      </c>
      <c r="C6" t="s">
        <v>28</v>
      </c>
      <c r="D6" t="s">
        <v>43</v>
      </c>
      <c r="E6" t="s">
        <v>20</v>
      </c>
      <c r="F6" t="s">
        <v>21</v>
      </c>
      <c r="G6" t="s">
        <v>32</v>
      </c>
      <c r="H6">
        <v>3</v>
      </c>
      <c r="I6">
        <v>0</v>
      </c>
      <c r="J6" t="s">
        <v>44</v>
      </c>
      <c r="K6" s="4">
        <v>2.6</v>
      </c>
      <c r="L6" s="4">
        <v>1.1000000000000001</v>
      </c>
      <c r="M6" s="4" t="str">
        <f>IF(AND(Summary[[#This Row],[Goals_Scored]]&gt;=Summary[[#This Row],[xG]],Summary[[#This Row],[Goals_Conceded]]&lt;=Summary[[#This Row],[xGA]]),"Performed","Underperformed")</f>
        <v>Performed</v>
      </c>
      <c r="N6" s="5">
        <f t="shared" si="0"/>
        <v>0.56000000000000005</v>
      </c>
      <c r="O6">
        <v>56</v>
      </c>
      <c r="P6" s="6">
        <v>31144</v>
      </c>
      <c r="Q6" t="s">
        <v>24</v>
      </c>
      <c r="R6" t="s">
        <v>25</v>
      </c>
      <c r="S6" t="s">
        <v>25</v>
      </c>
      <c r="T6" t="s">
        <v>45</v>
      </c>
    </row>
    <row r="7" spans="1:20" x14ac:dyDescent="0.25">
      <c r="A7" s="1">
        <v>45552</v>
      </c>
      <c r="B7">
        <v>2000</v>
      </c>
      <c r="C7" t="s">
        <v>46</v>
      </c>
      <c r="D7" t="s">
        <v>47</v>
      </c>
      <c r="E7" t="s">
        <v>48</v>
      </c>
      <c r="F7" t="s">
        <v>31</v>
      </c>
      <c r="G7" t="s">
        <v>32</v>
      </c>
      <c r="H7">
        <v>7</v>
      </c>
      <c r="I7">
        <v>0</v>
      </c>
      <c r="J7" t="s">
        <v>49</v>
      </c>
      <c r="K7" s="4">
        <v>1.6</v>
      </c>
      <c r="L7" s="4">
        <v>1.4</v>
      </c>
      <c r="M7" s="4" t="str">
        <f>IF(AND(Summary[[#This Row],[Goals_Scored]]&gt;=Summary[[#This Row],[xG]],Summary[[#This Row],[Goals_Conceded]]&lt;=Summary[[#This Row],[xGA]]),"Performed","Underperformed")</f>
        <v>Performed</v>
      </c>
      <c r="N7" s="5">
        <f t="shared" si="0"/>
        <v>0.65</v>
      </c>
      <c r="O7">
        <v>65</v>
      </c>
      <c r="P7" s="6">
        <v>72063</v>
      </c>
      <c r="Q7" t="s">
        <v>50</v>
      </c>
      <c r="R7" t="s">
        <v>25</v>
      </c>
      <c r="S7" t="s">
        <v>51</v>
      </c>
      <c r="T7" t="s">
        <v>52</v>
      </c>
    </row>
    <row r="8" spans="1:20" x14ac:dyDescent="0.25">
      <c r="A8" s="1">
        <v>45556</v>
      </c>
      <c r="B8">
        <v>1730</v>
      </c>
      <c r="C8" t="s">
        <v>28</v>
      </c>
      <c r="D8" t="s">
        <v>53</v>
      </c>
      <c r="E8" t="s">
        <v>20</v>
      </c>
      <c r="F8" t="s">
        <v>21</v>
      </c>
      <c r="G8" t="s">
        <v>22</v>
      </c>
      <c r="H8">
        <v>0</v>
      </c>
      <c r="I8">
        <v>0</v>
      </c>
      <c r="J8" t="s">
        <v>54</v>
      </c>
      <c r="K8" s="4">
        <v>1.6</v>
      </c>
      <c r="L8" s="4">
        <v>1</v>
      </c>
      <c r="M8" s="4" t="str">
        <f>IF(AND(Summary[[#This Row],[Goals_Scored]]&gt;=Summary[[#This Row],[xG]],Summary[[#This Row],[Goals_Conceded]]&lt;=Summary[[#This Row],[xGA]]),"Performed","Underperformed")</f>
        <v>Underperformed</v>
      </c>
      <c r="N8" s="5">
        <f t="shared" si="0"/>
        <v>0.67</v>
      </c>
      <c r="O8">
        <v>67</v>
      </c>
      <c r="P8" s="6">
        <v>25172</v>
      </c>
      <c r="Q8" t="s">
        <v>24</v>
      </c>
      <c r="R8" t="s">
        <v>25</v>
      </c>
      <c r="S8" t="s">
        <v>55</v>
      </c>
      <c r="T8" t="s">
        <v>56</v>
      </c>
    </row>
    <row r="9" spans="1:20" x14ac:dyDescent="0.25">
      <c r="A9" s="1">
        <v>45560</v>
      </c>
      <c r="B9">
        <v>2000</v>
      </c>
      <c r="C9" t="s">
        <v>57</v>
      </c>
      <c r="D9" t="s">
        <v>58</v>
      </c>
      <c r="E9" t="s">
        <v>59</v>
      </c>
      <c r="F9" t="s">
        <v>31</v>
      </c>
      <c r="G9" t="s">
        <v>22</v>
      </c>
      <c r="H9">
        <v>1</v>
      </c>
      <c r="I9">
        <v>1</v>
      </c>
      <c r="J9" t="s">
        <v>60</v>
      </c>
      <c r="K9" s="4">
        <v>1.3</v>
      </c>
      <c r="L9" s="4">
        <v>0.5</v>
      </c>
      <c r="M9" s="4" t="str">
        <f>IF(AND(Summary[[#This Row],[Goals_Scored]]&gt;=Summary[[#This Row],[xG]],Summary[[#This Row],[Goals_Conceded]]&lt;=Summary[[#This Row],[xGA]]),"Performed","Underperformed")</f>
        <v>Underperformed</v>
      </c>
      <c r="N9" s="5">
        <f t="shared" si="0"/>
        <v>0.56999999999999995</v>
      </c>
      <c r="O9">
        <v>57</v>
      </c>
      <c r="P9" s="6">
        <v>73069</v>
      </c>
      <c r="Q9" t="s">
        <v>24</v>
      </c>
      <c r="R9" t="s">
        <v>25</v>
      </c>
      <c r="S9" t="s">
        <v>25</v>
      </c>
      <c r="T9" t="s">
        <v>61</v>
      </c>
    </row>
    <row r="10" spans="1:20" x14ac:dyDescent="0.25">
      <c r="A10" s="1">
        <v>45564</v>
      </c>
      <c r="B10">
        <v>1630</v>
      </c>
      <c r="C10" t="s">
        <v>28</v>
      </c>
      <c r="D10" t="s">
        <v>62</v>
      </c>
      <c r="E10" t="s">
        <v>40</v>
      </c>
      <c r="F10" t="s">
        <v>31</v>
      </c>
      <c r="G10" t="s">
        <v>36</v>
      </c>
      <c r="H10">
        <v>0</v>
      </c>
      <c r="I10">
        <v>3</v>
      </c>
      <c r="J10" t="s">
        <v>63</v>
      </c>
      <c r="K10" s="4">
        <v>1</v>
      </c>
      <c r="L10" s="4">
        <v>4.4000000000000004</v>
      </c>
      <c r="M10" s="4" t="str">
        <f>IF(AND(Summary[[#This Row],[Goals_Scored]]&gt;=Summary[[#This Row],[xG]],Summary[[#This Row],[Goals_Conceded]]&lt;=Summary[[#This Row],[xGA]]),"Performed","Underperformed")</f>
        <v>Underperformed</v>
      </c>
      <c r="N10" s="5">
        <f t="shared" si="0"/>
        <v>0.39</v>
      </c>
      <c r="O10">
        <v>39</v>
      </c>
      <c r="P10" s="6">
        <v>73587</v>
      </c>
      <c r="Q10" t="s">
        <v>24</v>
      </c>
      <c r="R10" t="s">
        <v>25</v>
      </c>
      <c r="S10" t="s">
        <v>26</v>
      </c>
      <c r="T10" t="s">
        <v>64</v>
      </c>
    </row>
    <row r="11" spans="1:20" x14ac:dyDescent="0.25">
      <c r="A11" s="1">
        <v>45568</v>
      </c>
      <c r="B11">
        <v>2000</v>
      </c>
      <c r="C11" t="s">
        <v>57</v>
      </c>
      <c r="D11" t="s">
        <v>58</v>
      </c>
      <c r="E11" t="s">
        <v>65</v>
      </c>
      <c r="F11" t="s">
        <v>21</v>
      </c>
      <c r="G11" t="s">
        <v>22</v>
      </c>
      <c r="H11">
        <v>3</v>
      </c>
      <c r="I11">
        <v>3</v>
      </c>
      <c r="J11" t="s">
        <v>66</v>
      </c>
      <c r="K11" s="4">
        <v>1.6</v>
      </c>
      <c r="L11" s="4">
        <v>2.1</v>
      </c>
      <c r="M11" s="4" t="str">
        <f>IF(AND(Summary[[#This Row],[Goals_Scored]]&gt;=Summary[[#This Row],[xG]],Summary[[#This Row],[Goals_Conceded]]&lt;=Summary[[#This Row],[xGA]]),"Performed","Underperformed")</f>
        <v>Underperformed</v>
      </c>
      <c r="N11" s="5">
        <f t="shared" si="0"/>
        <v>0.53</v>
      </c>
      <c r="O11">
        <v>53</v>
      </c>
      <c r="P11" s="6">
        <v>49211</v>
      </c>
      <c r="Q11" t="s">
        <v>24</v>
      </c>
      <c r="R11" t="s">
        <v>25</v>
      </c>
      <c r="S11" t="s">
        <v>26</v>
      </c>
      <c r="T11" t="s">
        <v>67</v>
      </c>
    </row>
    <row r="12" spans="1:20" x14ac:dyDescent="0.25">
      <c r="A12" s="1">
        <v>45571</v>
      </c>
      <c r="B12">
        <v>1400</v>
      </c>
      <c r="C12" t="s">
        <v>28</v>
      </c>
      <c r="D12" t="s">
        <v>68</v>
      </c>
      <c r="E12" t="s">
        <v>40</v>
      </c>
      <c r="F12" t="s">
        <v>21</v>
      </c>
      <c r="G12" t="s">
        <v>22</v>
      </c>
      <c r="H12">
        <v>0</v>
      </c>
      <c r="I12">
        <v>0</v>
      </c>
      <c r="J12" t="s">
        <v>69</v>
      </c>
      <c r="K12" s="4">
        <v>0.6</v>
      </c>
      <c r="L12" s="4">
        <v>0.5</v>
      </c>
      <c r="M12" s="4" t="str">
        <f>IF(AND(Summary[[#This Row],[Goals_Scored]]&gt;=Summary[[#This Row],[xG]],Summary[[#This Row],[Goals_Conceded]]&lt;=Summary[[#This Row],[xGA]]),"Performed","Underperformed")</f>
        <v>Underperformed</v>
      </c>
      <c r="N12" s="5">
        <f t="shared" si="0"/>
        <v>0.47</v>
      </c>
      <c r="O12">
        <v>47</v>
      </c>
      <c r="P12" s="6">
        <v>42682</v>
      </c>
      <c r="Q12" t="s">
        <v>24</v>
      </c>
      <c r="R12" t="s">
        <v>25</v>
      </c>
      <c r="S12" t="s">
        <v>25</v>
      </c>
      <c r="T12" t="s">
        <v>34</v>
      </c>
    </row>
    <row r="13" spans="1:20" x14ac:dyDescent="0.25">
      <c r="A13" s="1">
        <v>45584</v>
      </c>
      <c r="B13">
        <v>1500</v>
      </c>
      <c r="C13" t="s">
        <v>28</v>
      </c>
      <c r="D13" t="s">
        <v>70</v>
      </c>
      <c r="E13" t="s">
        <v>20</v>
      </c>
      <c r="F13" t="s">
        <v>31</v>
      </c>
      <c r="G13" t="s">
        <v>32</v>
      </c>
      <c r="H13">
        <v>2</v>
      </c>
      <c r="I13">
        <v>1</v>
      </c>
      <c r="J13" t="s">
        <v>71</v>
      </c>
      <c r="K13" s="4">
        <v>1.3</v>
      </c>
      <c r="L13" s="4">
        <v>0.9</v>
      </c>
      <c r="M13" s="4" t="str">
        <f>IF(AND(Summary[[#This Row],[Goals_Scored]]&gt;=Summary[[#This Row],[xG]],Summary[[#This Row],[Goals_Conceded]]&lt;=Summary[[#This Row],[xGA]]),"Performed","Underperformed")</f>
        <v>Underperformed</v>
      </c>
      <c r="N13" s="5">
        <f t="shared" si="0"/>
        <v>0.5</v>
      </c>
      <c r="O13">
        <v>50</v>
      </c>
      <c r="P13" s="6">
        <v>73738</v>
      </c>
      <c r="Q13" t="s">
        <v>24</v>
      </c>
      <c r="R13" t="s">
        <v>25</v>
      </c>
      <c r="S13" t="s">
        <v>25</v>
      </c>
      <c r="T13" t="s">
        <v>72</v>
      </c>
    </row>
    <row r="14" spans="1:20" x14ac:dyDescent="0.25">
      <c r="A14" s="1">
        <v>45589</v>
      </c>
      <c r="B14">
        <v>2200</v>
      </c>
      <c r="C14" t="s">
        <v>57</v>
      </c>
      <c r="D14" t="s">
        <v>58</v>
      </c>
      <c r="E14" t="s">
        <v>65</v>
      </c>
      <c r="F14" t="s">
        <v>21</v>
      </c>
      <c r="G14" t="s">
        <v>22</v>
      </c>
      <c r="H14">
        <v>1</v>
      </c>
      <c r="I14">
        <v>1</v>
      </c>
      <c r="J14" t="s">
        <v>73</v>
      </c>
      <c r="K14" s="4">
        <v>1.1000000000000001</v>
      </c>
      <c r="L14" s="4">
        <v>1.3</v>
      </c>
      <c r="M14" s="4" t="str">
        <f>IF(AND(Summary[[#This Row],[Goals_Scored]]&gt;=Summary[[#This Row],[xG]],Summary[[#This Row],[Goals_Conceded]]&lt;=Summary[[#This Row],[xGA]]),"Performed","Underperformed")</f>
        <v>Underperformed</v>
      </c>
      <c r="N14" s="5">
        <f t="shared" si="0"/>
        <v>0.48</v>
      </c>
      <c r="O14">
        <v>48</v>
      </c>
      <c r="P14" s="6">
        <v>41443</v>
      </c>
      <c r="Q14" t="s">
        <v>74</v>
      </c>
      <c r="R14" t="s">
        <v>25</v>
      </c>
      <c r="S14" t="s">
        <v>26</v>
      </c>
      <c r="T14" t="s">
        <v>75</v>
      </c>
    </row>
    <row r="15" spans="1:20" x14ac:dyDescent="0.25">
      <c r="A15" s="1">
        <v>45592</v>
      </c>
      <c r="B15">
        <v>1400</v>
      </c>
      <c r="C15" t="s">
        <v>28</v>
      </c>
      <c r="D15" t="s">
        <v>76</v>
      </c>
      <c r="E15" t="s">
        <v>40</v>
      </c>
      <c r="F15" t="s">
        <v>21</v>
      </c>
      <c r="G15" t="s">
        <v>36</v>
      </c>
      <c r="H15">
        <v>1</v>
      </c>
      <c r="I15">
        <v>2</v>
      </c>
      <c r="J15" t="s">
        <v>77</v>
      </c>
      <c r="K15" s="4">
        <v>2.2999999999999998</v>
      </c>
      <c r="L15" s="4">
        <v>2.8</v>
      </c>
      <c r="M15" s="4" t="str">
        <f>IF(AND(Summary[[#This Row],[Goals_Scored]]&gt;=Summary[[#This Row],[xG]],Summary[[#This Row],[Goals_Conceded]]&lt;=Summary[[#This Row],[xGA]]),"Performed","Underperformed")</f>
        <v>Underperformed</v>
      </c>
      <c r="N15" s="5">
        <f t="shared" si="0"/>
        <v>0.57999999999999996</v>
      </c>
      <c r="O15">
        <v>58</v>
      </c>
      <c r="P15" s="6">
        <v>62474</v>
      </c>
      <c r="Q15" t="s">
        <v>24</v>
      </c>
      <c r="R15" t="s">
        <v>25</v>
      </c>
      <c r="S15" t="s">
        <v>25</v>
      </c>
      <c r="T15" t="s">
        <v>56</v>
      </c>
    </row>
    <row r="16" spans="1:20" x14ac:dyDescent="0.25">
      <c r="A16" s="1">
        <v>45595</v>
      </c>
      <c r="B16">
        <v>1945</v>
      </c>
      <c r="C16" t="s">
        <v>46</v>
      </c>
      <c r="D16" t="s">
        <v>78</v>
      </c>
      <c r="E16" t="s">
        <v>59</v>
      </c>
      <c r="F16" t="s">
        <v>31</v>
      </c>
      <c r="G16" t="s">
        <v>32</v>
      </c>
      <c r="H16">
        <v>5</v>
      </c>
      <c r="I16">
        <v>2</v>
      </c>
      <c r="J16" t="s">
        <v>79</v>
      </c>
      <c r="K16" s="4">
        <v>1.6</v>
      </c>
      <c r="L16" s="4">
        <v>1.4</v>
      </c>
      <c r="M16" s="4" t="str">
        <f>IF(AND(Summary[[#This Row],[Goals_Scored]]&gt;=Summary[[#This Row],[xG]],Summary[[#This Row],[Goals_Conceded]]&lt;=Summary[[#This Row],[xGA]]),"Performed","Underperformed")</f>
        <v>Underperformed</v>
      </c>
      <c r="N16" s="5">
        <f t="shared" si="0"/>
        <v>0.56000000000000005</v>
      </c>
      <c r="O16">
        <v>56</v>
      </c>
      <c r="P16" s="6">
        <v>73470</v>
      </c>
      <c r="Q16" t="s">
        <v>24</v>
      </c>
      <c r="R16" t="s">
        <v>25</v>
      </c>
      <c r="S16" t="s">
        <v>25</v>
      </c>
      <c r="T16" t="s">
        <v>80</v>
      </c>
    </row>
    <row r="17" spans="1:20" x14ac:dyDescent="0.25">
      <c r="A17" s="1">
        <v>45599</v>
      </c>
      <c r="B17">
        <v>1630</v>
      </c>
      <c r="C17" t="s">
        <v>28</v>
      </c>
      <c r="D17" t="s">
        <v>81</v>
      </c>
      <c r="E17" t="s">
        <v>40</v>
      </c>
      <c r="F17" t="s">
        <v>31</v>
      </c>
      <c r="G17" t="s">
        <v>22</v>
      </c>
      <c r="H17">
        <v>1</v>
      </c>
      <c r="I17">
        <v>1</v>
      </c>
      <c r="J17" t="s">
        <v>82</v>
      </c>
      <c r="K17" s="4">
        <v>2</v>
      </c>
      <c r="L17" s="4">
        <v>1.1000000000000001</v>
      </c>
      <c r="M17" s="4" t="str">
        <f>IF(AND(Summary[[#This Row],[Goals_Scored]]&gt;=Summary[[#This Row],[xG]],Summary[[#This Row],[Goals_Conceded]]&lt;=Summary[[#This Row],[xGA]]),"Performed","Underperformed")</f>
        <v>Underperformed</v>
      </c>
      <c r="N17" s="5">
        <f t="shared" si="0"/>
        <v>0.46</v>
      </c>
      <c r="O17">
        <v>46</v>
      </c>
      <c r="P17" s="6">
        <v>73813</v>
      </c>
      <c r="Q17" t="s">
        <v>24</v>
      </c>
      <c r="R17" t="s">
        <v>25</v>
      </c>
      <c r="S17" t="s">
        <v>25</v>
      </c>
      <c r="T17" t="s">
        <v>34</v>
      </c>
    </row>
    <row r="18" spans="1:20" x14ac:dyDescent="0.25">
      <c r="A18" s="1">
        <v>45603</v>
      </c>
      <c r="B18">
        <v>2000</v>
      </c>
      <c r="C18" t="s">
        <v>57</v>
      </c>
      <c r="D18" t="s">
        <v>58</v>
      </c>
      <c r="E18" t="s">
        <v>65</v>
      </c>
      <c r="F18" t="s">
        <v>31</v>
      </c>
      <c r="G18" t="s">
        <v>32</v>
      </c>
      <c r="H18">
        <v>2</v>
      </c>
      <c r="I18">
        <v>0</v>
      </c>
      <c r="J18" t="s">
        <v>83</v>
      </c>
      <c r="K18" s="4">
        <v>1.1000000000000001</v>
      </c>
      <c r="L18" s="4">
        <v>1.3</v>
      </c>
      <c r="M18" s="4" t="str">
        <f>IF(AND(Summary[[#This Row],[Goals_Scored]]&gt;=Summary[[#This Row],[xG]],Summary[[#This Row],[Goals_Conceded]]&lt;=Summary[[#This Row],[xGA]]),"Performed","Underperformed")</f>
        <v>Performed</v>
      </c>
      <c r="N18" s="5">
        <f t="shared" si="0"/>
        <v>0.52</v>
      </c>
      <c r="O18">
        <v>52</v>
      </c>
      <c r="P18" s="6">
        <v>73174</v>
      </c>
      <c r="Q18" t="s">
        <v>24</v>
      </c>
      <c r="R18" t="s">
        <v>25</v>
      </c>
      <c r="S18" t="s">
        <v>25</v>
      </c>
      <c r="T18" t="s">
        <v>84</v>
      </c>
    </row>
    <row r="19" spans="1:20" x14ac:dyDescent="0.25">
      <c r="A19" s="1">
        <v>45606</v>
      </c>
      <c r="B19">
        <v>1400</v>
      </c>
      <c r="C19" t="s">
        <v>28</v>
      </c>
      <c r="D19" t="s">
        <v>85</v>
      </c>
      <c r="E19" t="s">
        <v>40</v>
      </c>
      <c r="F19" t="s">
        <v>31</v>
      </c>
      <c r="G19" t="s">
        <v>32</v>
      </c>
      <c r="H19">
        <v>3</v>
      </c>
      <c r="I19">
        <v>0</v>
      </c>
      <c r="J19" t="s">
        <v>79</v>
      </c>
      <c r="K19" s="4">
        <v>0.8</v>
      </c>
      <c r="L19" s="4">
        <v>0.6</v>
      </c>
      <c r="M19" s="4" t="str">
        <f>IF(AND(Summary[[#This Row],[Goals_Scored]]&gt;=Summary[[#This Row],[xG]],Summary[[#This Row],[Goals_Conceded]]&lt;=Summary[[#This Row],[xGA]]),"Performed","Underperformed")</f>
        <v>Performed</v>
      </c>
      <c r="N19" s="5">
        <f t="shared" si="0"/>
        <v>0.51</v>
      </c>
      <c r="O19">
        <v>51</v>
      </c>
      <c r="P19" s="6">
        <v>73829</v>
      </c>
      <c r="Q19" t="s">
        <v>24</v>
      </c>
      <c r="R19" t="s">
        <v>25</v>
      </c>
      <c r="S19" t="s">
        <v>26</v>
      </c>
      <c r="T19" t="s">
        <v>86</v>
      </c>
    </row>
    <row r="20" spans="1:20" x14ac:dyDescent="0.25">
      <c r="A20" s="1">
        <v>45620</v>
      </c>
      <c r="B20">
        <v>1630</v>
      </c>
      <c r="C20" t="s">
        <v>28</v>
      </c>
      <c r="D20" t="s">
        <v>87</v>
      </c>
      <c r="E20" t="s">
        <v>40</v>
      </c>
      <c r="F20" t="s">
        <v>21</v>
      </c>
      <c r="G20" t="s">
        <v>22</v>
      </c>
      <c r="H20">
        <v>1</v>
      </c>
      <c r="I20">
        <v>1</v>
      </c>
      <c r="J20" t="s">
        <v>88</v>
      </c>
      <c r="K20" s="4">
        <v>0.8</v>
      </c>
      <c r="L20" s="4">
        <v>1.6</v>
      </c>
      <c r="M20" s="4" t="str">
        <f>IF(AND(Summary[[#This Row],[Goals_Scored]]&gt;=Summary[[#This Row],[xG]],Summary[[#This Row],[Goals_Conceded]]&lt;=Summary[[#This Row],[xGA]]),"Performed","Underperformed")</f>
        <v>Performed</v>
      </c>
      <c r="N20" s="5">
        <f t="shared" si="0"/>
        <v>0.6</v>
      </c>
      <c r="O20">
        <v>60</v>
      </c>
      <c r="P20" s="6">
        <v>30017</v>
      </c>
      <c r="Q20" t="s">
        <v>24</v>
      </c>
      <c r="R20" t="s">
        <v>55</v>
      </c>
      <c r="S20" t="s">
        <v>25</v>
      </c>
      <c r="T20" t="s">
        <v>42</v>
      </c>
    </row>
    <row r="21" spans="1:20" x14ac:dyDescent="0.25">
      <c r="A21" s="1">
        <v>45624</v>
      </c>
      <c r="B21">
        <v>2000</v>
      </c>
      <c r="C21" t="s">
        <v>57</v>
      </c>
      <c r="D21" t="s">
        <v>58</v>
      </c>
      <c r="E21" t="s">
        <v>65</v>
      </c>
      <c r="F21" t="s">
        <v>31</v>
      </c>
      <c r="G21" t="s">
        <v>32</v>
      </c>
      <c r="H21">
        <v>3</v>
      </c>
      <c r="I21">
        <v>2</v>
      </c>
      <c r="J21" t="s">
        <v>89</v>
      </c>
      <c r="K21" s="4">
        <v>2.9</v>
      </c>
      <c r="L21" s="4">
        <v>0.8</v>
      </c>
      <c r="M21" s="4" t="str">
        <f>IF(AND(Summary[[#This Row],[Goals_Scored]]&gt;=Summary[[#This Row],[xG]],Summary[[#This Row],[Goals_Conceded]]&lt;=Summary[[#This Row],[xGA]]),"Performed","Underperformed")</f>
        <v>Underperformed</v>
      </c>
      <c r="N21" s="5">
        <f t="shared" si="0"/>
        <v>0.72</v>
      </c>
      <c r="O21">
        <v>72</v>
      </c>
      <c r="P21" s="6">
        <v>72985</v>
      </c>
      <c r="Q21" t="s">
        <v>24</v>
      </c>
      <c r="R21" t="s">
        <v>55</v>
      </c>
      <c r="S21" t="s">
        <v>26</v>
      </c>
      <c r="T21" t="s">
        <v>90</v>
      </c>
    </row>
    <row r="22" spans="1:20" x14ac:dyDescent="0.25">
      <c r="A22" s="1">
        <v>45627</v>
      </c>
      <c r="B22">
        <v>1330</v>
      </c>
      <c r="C22" t="s">
        <v>28</v>
      </c>
      <c r="D22" t="s">
        <v>91</v>
      </c>
      <c r="E22" t="s">
        <v>40</v>
      </c>
      <c r="F22" t="s">
        <v>31</v>
      </c>
      <c r="G22" t="s">
        <v>32</v>
      </c>
      <c r="H22">
        <v>4</v>
      </c>
      <c r="I22">
        <v>0</v>
      </c>
      <c r="J22" t="s">
        <v>92</v>
      </c>
      <c r="K22" s="4">
        <v>1.1000000000000001</v>
      </c>
      <c r="L22" s="4">
        <v>0.6</v>
      </c>
      <c r="M22" s="4" t="str">
        <f>IF(AND(Summary[[#This Row],[Goals_Scored]]&gt;=Summary[[#This Row],[xG]],Summary[[#This Row],[Goals_Conceded]]&lt;=Summary[[#This Row],[xGA]]),"Performed","Underperformed")</f>
        <v>Performed</v>
      </c>
      <c r="N22" s="5">
        <f t="shared" si="0"/>
        <v>0.6</v>
      </c>
      <c r="O22">
        <v>60</v>
      </c>
      <c r="P22" s="6">
        <v>73817</v>
      </c>
      <c r="Q22" t="s">
        <v>24</v>
      </c>
      <c r="R22" t="s">
        <v>55</v>
      </c>
      <c r="S22" t="s">
        <v>25</v>
      </c>
      <c r="T22" t="s">
        <v>93</v>
      </c>
    </row>
    <row r="23" spans="1:20" x14ac:dyDescent="0.25">
      <c r="A23" s="1">
        <v>45630</v>
      </c>
      <c r="B23">
        <v>2015</v>
      </c>
      <c r="C23" t="s">
        <v>28</v>
      </c>
      <c r="D23" t="s">
        <v>94</v>
      </c>
      <c r="E23" t="s">
        <v>59</v>
      </c>
      <c r="F23" t="s">
        <v>21</v>
      </c>
      <c r="G23" t="s">
        <v>36</v>
      </c>
      <c r="H23">
        <v>0</v>
      </c>
      <c r="I23">
        <v>2</v>
      </c>
      <c r="J23" t="s">
        <v>95</v>
      </c>
      <c r="K23" s="4">
        <v>0.2</v>
      </c>
      <c r="L23" s="4">
        <v>2.1</v>
      </c>
      <c r="M23" s="4" t="str">
        <f>IF(AND(Summary[[#This Row],[Goals_Scored]]&gt;=Summary[[#This Row],[xG]],Summary[[#This Row],[Goals_Conceded]]&lt;=Summary[[#This Row],[xGA]]),"Performed","Underperformed")</f>
        <v>Underperformed</v>
      </c>
      <c r="N23" s="5">
        <f t="shared" si="0"/>
        <v>0.49</v>
      </c>
      <c r="O23">
        <v>49</v>
      </c>
      <c r="P23" s="6">
        <v>60256</v>
      </c>
      <c r="Q23" t="s">
        <v>24</v>
      </c>
      <c r="R23" t="s">
        <v>55</v>
      </c>
      <c r="S23" t="s">
        <v>26</v>
      </c>
      <c r="T23" t="s">
        <v>72</v>
      </c>
    </row>
    <row r="24" spans="1:20" x14ac:dyDescent="0.25">
      <c r="A24" s="1">
        <v>45633</v>
      </c>
      <c r="B24">
        <v>1730</v>
      </c>
      <c r="C24" t="s">
        <v>28</v>
      </c>
      <c r="D24" t="s">
        <v>96</v>
      </c>
      <c r="E24" t="s">
        <v>20</v>
      </c>
      <c r="F24" t="s">
        <v>31</v>
      </c>
      <c r="G24" t="s">
        <v>36</v>
      </c>
      <c r="H24">
        <v>2</v>
      </c>
      <c r="I24">
        <v>3</v>
      </c>
      <c r="J24" t="s">
        <v>97</v>
      </c>
      <c r="K24" s="4">
        <v>1.6</v>
      </c>
      <c r="L24" s="4">
        <v>0.8</v>
      </c>
      <c r="M24" s="4" t="str">
        <f>IF(AND(Summary[[#This Row],[Goals_Scored]]&gt;=Summary[[#This Row],[xG]],Summary[[#This Row],[Goals_Conceded]]&lt;=Summary[[#This Row],[xGA]]),"Performed","Underperformed")</f>
        <v>Underperformed</v>
      </c>
      <c r="N24" s="5">
        <f t="shared" si="0"/>
        <v>0.71</v>
      </c>
      <c r="O24">
        <v>71</v>
      </c>
      <c r="P24" s="6">
        <v>73778</v>
      </c>
      <c r="Q24" t="s">
        <v>24</v>
      </c>
      <c r="R24" t="s">
        <v>55</v>
      </c>
      <c r="S24" t="s">
        <v>25</v>
      </c>
      <c r="T24" t="s">
        <v>98</v>
      </c>
    </row>
    <row r="25" spans="1:20" x14ac:dyDescent="0.25">
      <c r="A25" s="1">
        <v>45638</v>
      </c>
      <c r="B25">
        <v>1845</v>
      </c>
      <c r="C25" t="s">
        <v>57</v>
      </c>
      <c r="D25" t="s">
        <v>58</v>
      </c>
      <c r="E25" t="s">
        <v>65</v>
      </c>
      <c r="F25" t="s">
        <v>21</v>
      </c>
      <c r="G25" t="s">
        <v>32</v>
      </c>
      <c r="H25">
        <v>2</v>
      </c>
      <c r="I25">
        <v>1</v>
      </c>
      <c r="J25" t="s">
        <v>99</v>
      </c>
      <c r="K25" s="4">
        <v>2.9</v>
      </c>
      <c r="L25" s="4">
        <v>0.9</v>
      </c>
      <c r="M25" s="4" t="str">
        <f>IF(AND(Summary[[#This Row],[Goals_Scored]]&gt;=Summary[[#This Row],[xG]],Summary[[#This Row],[Goals_Conceded]]&lt;=Summary[[#This Row],[xGA]]),"Performed","Underperformed")</f>
        <v>Underperformed</v>
      </c>
      <c r="N25" s="5">
        <f t="shared" si="0"/>
        <v>0.68</v>
      </c>
      <c r="O25">
        <v>68</v>
      </c>
      <c r="P25" s="6">
        <v>11320</v>
      </c>
      <c r="Q25" t="s">
        <v>24</v>
      </c>
      <c r="R25" t="s">
        <v>55</v>
      </c>
      <c r="S25" t="s">
        <v>55</v>
      </c>
      <c r="T25" t="s">
        <v>100</v>
      </c>
    </row>
    <row r="26" spans="1:20" x14ac:dyDescent="0.25">
      <c r="A26" s="1">
        <v>45641</v>
      </c>
      <c r="B26">
        <v>1630</v>
      </c>
      <c r="C26" t="s">
        <v>28</v>
      </c>
      <c r="D26" t="s">
        <v>101</v>
      </c>
      <c r="E26" t="s">
        <v>40</v>
      </c>
      <c r="F26" t="s">
        <v>21</v>
      </c>
      <c r="G26" t="s">
        <v>32</v>
      </c>
      <c r="H26">
        <v>2</v>
      </c>
      <c r="I26">
        <v>1</v>
      </c>
      <c r="J26" t="s">
        <v>23</v>
      </c>
      <c r="K26" s="4">
        <v>2.1</v>
      </c>
      <c r="L26" s="4">
        <v>0.9</v>
      </c>
      <c r="M26" s="4" t="str">
        <f>IF(AND(Summary[[#This Row],[Goals_Scored]]&gt;=Summary[[#This Row],[xG]],Summary[[#This Row],[Goals_Conceded]]&lt;=Summary[[#This Row],[xGA]]),"Performed","Underperformed")</f>
        <v>Underperformed</v>
      </c>
      <c r="N26" s="5">
        <f t="shared" si="0"/>
        <v>0.48</v>
      </c>
      <c r="O26">
        <v>48</v>
      </c>
      <c r="P26" s="6">
        <v>53184</v>
      </c>
      <c r="Q26" t="s">
        <v>24</v>
      </c>
      <c r="R26" t="s">
        <v>55</v>
      </c>
      <c r="S26" t="s">
        <v>102</v>
      </c>
      <c r="T26" t="s">
        <v>42</v>
      </c>
    </row>
    <row r="27" spans="1:20" x14ac:dyDescent="0.25">
      <c r="A27" s="1">
        <v>45645</v>
      </c>
      <c r="B27">
        <v>2000</v>
      </c>
      <c r="C27" t="s">
        <v>46</v>
      </c>
      <c r="D27" t="s">
        <v>103</v>
      </c>
      <c r="E27" t="s">
        <v>65</v>
      </c>
      <c r="F27" t="s">
        <v>21</v>
      </c>
      <c r="G27" t="s">
        <v>36</v>
      </c>
      <c r="H27">
        <v>3</v>
      </c>
      <c r="I27">
        <v>4</v>
      </c>
      <c r="J27" t="s">
        <v>63</v>
      </c>
      <c r="K27" s="4">
        <v>1.6</v>
      </c>
      <c r="L27" s="4">
        <v>1.4</v>
      </c>
      <c r="M27" s="4" t="str">
        <f>IF(AND(Summary[[#This Row],[Goals_Scored]]&gt;=Summary[[#This Row],[xG]],Summary[[#This Row],[Goals_Conceded]]&lt;=Summary[[#This Row],[xGA]]),"Performed","Underperformed")</f>
        <v>Underperformed</v>
      </c>
      <c r="N27" s="5">
        <f t="shared" si="0"/>
        <v>0.54</v>
      </c>
      <c r="O27">
        <v>54</v>
      </c>
      <c r="P27" s="6">
        <v>57409</v>
      </c>
      <c r="Q27" t="s">
        <v>24</v>
      </c>
      <c r="R27" t="s">
        <v>55</v>
      </c>
      <c r="S27" t="s">
        <v>25</v>
      </c>
      <c r="T27" t="s">
        <v>93</v>
      </c>
    </row>
    <row r="28" spans="1:20" x14ac:dyDescent="0.25">
      <c r="A28" s="1">
        <v>45648</v>
      </c>
      <c r="B28">
        <v>1400</v>
      </c>
      <c r="C28" t="s">
        <v>28</v>
      </c>
      <c r="D28" t="s">
        <v>104</v>
      </c>
      <c r="E28" t="s">
        <v>40</v>
      </c>
      <c r="F28" t="s">
        <v>31</v>
      </c>
      <c r="G28" t="s">
        <v>36</v>
      </c>
      <c r="H28">
        <v>0</v>
      </c>
      <c r="I28">
        <v>3</v>
      </c>
      <c r="J28" t="s">
        <v>105</v>
      </c>
      <c r="K28" s="4">
        <v>2.2000000000000002</v>
      </c>
      <c r="L28" s="4">
        <v>1.6</v>
      </c>
      <c r="M28" s="4" t="str">
        <f>IF(AND(Summary[[#This Row],[Goals_Scored]]&gt;=Summary[[#This Row],[xG]],Summary[[#This Row],[Goals_Conceded]]&lt;=Summary[[#This Row],[xGA]]),"Performed","Underperformed")</f>
        <v>Underperformed</v>
      </c>
      <c r="N28" s="5">
        <f t="shared" si="0"/>
        <v>0.6</v>
      </c>
      <c r="O28">
        <v>60</v>
      </c>
      <c r="P28" s="6">
        <v>73720</v>
      </c>
      <c r="Q28" t="s">
        <v>24</v>
      </c>
      <c r="R28" t="s">
        <v>55</v>
      </c>
      <c r="S28" t="s">
        <v>25</v>
      </c>
      <c r="T28" t="s">
        <v>38</v>
      </c>
    </row>
    <row r="29" spans="1:20" x14ac:dyDescent="0.25">
      <c r="A29" s="1">
        <v>45652</v>
      </c>
      <c r="B29">
        <v>1730</v>
      </c>
      <c r="C29" t="s">
        <v>28</v>
      </c>
      <c r="D29" t="s">
        <v>106</v>
      </c>
      <c r="E29" t="s">
        <v>65</v>
      </c>
      <c r="F29" t="s">
        <v>21</v>
      </c>
      <c r="G29" t="s">
        <v>36</v>
      </c>
      <c r="H29">
        <v>0</v>
      </c>
      <c r="I29">
        <v>2</v>
      </c>
      <c r="J29" t="s">
        <v>107</v>
      </c>
      <c r="K29" s="4">
        <v>0.4</v>
      </c>
      <c r="L29" s="4">
        <v>0.9</v>
      </c>
      <c r="M29" s="4" t="str">
        <f>IF(AND(Summary[[#This Row],[Goals_Scored]]&gt;=Summary[[#This Row],[xG]],Summary[[#This Row],[Goals_Conceded]]&lt;=Summary[[#This Row],[xGA]]),"Performed","Underperformed")</f>
        <v>Underperformed</v>
      </c>
      <c r="N29" s="5">
        <f t="shared" si="0"/>
        <v>0.49</v>
      </c>
      <c r="O29">
        <v>49</v>
      </c>
      <c r="P29" s="6">
        <v>31407</v>
      </c>
      <c r="Q29" t="s">
        <v>24</v>
      </c>
      <c r="R29" t="s">
        <v>55</v>
      </c>
      <c r="S29" t="s">
        <v>55</v>
      </c>
      <c r="T29" t="s">
        <v>108</v>
      </c>
    </row>
    <row r="30" spans="1:20" x14ac:dyDescent="0.25">
      <c r="A30" s="1">
        <v>45656</v>
      </c>
      <c r="B30">
        <v>2000</v>
      </c>
      <c r="C30" t="s">
        <v>28</v>
      </c>
      <c r="D30" t="s">
        <v>109</v>
      </c>
      <c r="E30" t="s">
        <v>110</v>
      </c>
      <c r="F30" t="s">
        <v>31</v>
      </c>
      <c r="G30" t="s">
        <v>36</v>
      </c>
      <c r="H30">
        <v>0</v>
      </c>
      <c r="I30">
        <v>2</v>
      </c>
      <c r="J30" t="s">
        <v>111</v>
      </c>
      <c r="K30" s="4">
        <v>0.8</v>
      </c>
      <c r="L30" s="4">
        <v>1.9</v>
      </c>
      <c r="M30" s="4" t="str">
        <f>IF(AND(Summary[[#This Row],[Goals_Scored]]&gt;=Summary[[#This Row],[xG]],Summary[[#This Row],[Goals_Conceded]]&lt;=Summary[[#This Row],[xGA]]),"Performed","Underperformed")</f>
        <v>Underperformed</v>
      </c>
      <c r="N30" s="5">
        <f t="shared" si="0"/>
        <v>0.52</v>
      </c>
      <c r="O30">
        <v>52</v>
      </c>
      <c r="P30" s="6">
        <v>73809</v>
      </c>
      <c r="Q30" t="s">
        <v>74</v>
      </c>
      <c r="R30" t="s">
        <v>55</v>
      </c>
      <c r="S30" t="s">
        <v>26</v>
      </c>
      <c r="T30" t="s">
        <v>112</v>
      </c>
    </row>
    <row r="31" spans="1:20" x14ac:dyDescent="0.25">
      <c r="A31" s="1">
        <v>45662</v>
      </c>
      <c r="B31">
        <v>1630</v>
      </c>
      <c r="C31" t="s">
        <v>28</v>
      </c>
      <c r="D31" t="s">
        <v>113</v>
      </c>
      <c r="E31" t="s">
        <v>40</v>
      </c>
      <c r="F31" t="s">
        <v>21</v>
      </c>
      <c r="G31" t="s">
        <v>22</v>
      </c>
      <c r="H31">
        <v>2</v>
      </c>
      <c r="I31">
        <v>2</v>
      </c>
      <c r="J31" t="s">
        <v>41</v>
      </c>
      <c r="K31" s="4">
        <v>1</v>
      </c>
      <c r="L31" s="4">
        <v>2.7</v>
      </c>
      <c r="M31" s="4" t="str">
        <f>IF(AND(Summary[[#This Row],[Goals_Scored]]&gt;=Summary[[#This Row],[xG]],Summary[[#This Row],[Goals_Conceded]]&lt;=Summary[[#This Row],[xGA]]),"Performed","Underperformed")</f>
        <v>Performed</v>
      </c>
      <c r="N31" s="5">
        <f t="shared" si="0"/>
        <v>0.47</v>
      </c>
      <c r="O31">
        <v>47</v>
      </c>
      <c r="P31" s="6">
        <v>60275</v>
      </c>
      <c r="Q31" t="s">
        <v>24</v>
      </c>
      <c r="R31" t="s">
        <v>55</v>
      </c>
      <c r="S31" t="s">
        <v>25</v>
      </c>
      <c r="T31" t="s">
        <v>114</v>
      </c>
    </row>
    <row r="32" spans="1:20" x14ac:dyDescent="0.25">
      <c r="A32" s="1">
        <v>45669</v>
      </c>
      <c r="B32">
        <v>1500</v>
      </c>
      <c r="C32" t="s">
        <v>115</v>
      </c>
      <c r="D32" t="s">
        <v>116</v>
      </c>
      <c r="E32" t="s">
        <v>40</v>
      </c>
      <c r="F32" t="s">
        <v>21</v>
      </c>
      <c r="G32" t="s">
        <v>22</v>
      </c>
      <c r="H32">
        <v>1</v>
      </c>
      <c r="I32">
        <v>1</v>
      </c>
      <c r="J32" t="s">
        <v>95</v>
      </c>
      <c r="K32" s="4">
        <v>1.6</v>
      </c>
      <c r="L32" s="4">
        <v>1.4</v>
      </c>
      <c r="M32" s="4" t="str">
        <f>IF(AND(Summary[[#This Row],[Goals_Scored]]&gt;=Summary[[#This Row],[xG]],Summary[[#This Row],[Goals_Conceded]]&lt;=Summary[[#This Row],[xGA]]),"Performed","Underperformed")</f>
        <v>Underperformed</v>
      </c>
      <c r="N32" s="5">
        <f t="shared" si="0"/>
        <v>0.54600000000000004</v>
      </c>
      <c r="O32">
        <v>54.6</v>
      </c>
      <c r="P32" s="6">
        <v>60109</v>
      </c>
      <c r="Q32" t="s">
        <v>24</v>
      </c>
      <c r="R32" t="s">
        <v>55</v>
      </c>
      <c r="S32" t="s">
        <v>26</v>
      </c>
      <c r="T32" t="s">
        <v>80</v>
      </c>
    </row>
    <row r="33" spans="1:20" x14ac:dyDescent="0.25">
      <c r="A33" s="1">
        <v>45673</v>
      </c>
      <c r="B33">
        <v>2000</v>
      </c>
      <c r="C33" t="s">
        <v>28</v>
      </c>
      <c r="D33" t="s">
        <v>117</v>
      </c>
      <c r="E33" t="s">
        <v>65</v>
      </c>
      <c r="F33" t="s">
        <v>31</v>
      </c>
      <c r="G33" t="s">
        <v>32</v>
      </c>
      <c r="H33">
        <v>3</v>
      </c>
      <c r="I33">
        <v>1</v>
      </c>
      <c r="J33" t="s">
        <v>44</v>
      </c>
      <c r="K33" s="4">
        <v>3.4</v>
      </c>
      <c r="L33" s="4">
        <v>1.4</v>
      </c>
      <c r="M33" s="4" t="str">
        <f>IF(AND(Summary[[#This Row],[Goals_Scored]]&gt;=Summary[[#This Row],[xG]],Summary[[#This Row],[Goals_Conceded]]&lt;=Summary[[#This Row],[xGA]]),"Performed","Underperformed")</f>
        <v>Underperformed</v>
      </c>
      <c r="N33" s="5">
        <f t="shared" si="0"/>
        <v>0.6</v>
      </c>
      <c r="O33">
        <v>60</v>
      </c>
      <c r="P33" s="6">
        <v>73722</v>
      </c>
      <c r="Q33" t="s">
        <v>24</v>
      </c>
      <c r="R33" t="s">
        <v>55</v>
      </c>
      <c r="S33" t="s">
        <v>118</v>
      </c>
      <c r="T33" t="s">
        <v>93</v>
      </c>
    </row>
    <row r="34" spans="1:20" x14ac:dyDescent="0.25">
      <c r="A34" s="1">
        <v>45676</v>
      </c>
      <c r="B34">
        <v>1400</v>
      </c>
      <c r="C34" t="s">
        <v>28</v>
      </c>
      <c r="D34" t="s">
        <v>119</v>
      </c>
      <c r="E34" t="s">
        <v>40</v>
      </c>
      <c r="F34" t="s">
        <v>31</v>
      </c>
      <c r="G34" t="s">
        <v>36</v>
      </c>
      <c r="H34">
        <v>1</v>
      </c>
      <c r="I34">
        <v>3</v>
      </c>
      <c r="J34" t="s">
        <v>37</v>
      </c>
      <c r="K34" s="4">
        <v>1.5</v>
      </c>
      <c r="L34" s="4">
        <v>1.9</v>
      </c>
      <c r="M34" s="4" t="str">
        <f>IF(AND(Summary[[#This Row],[Goals_Scored]]&gt;=Summary[[#This Row],[xG]],Summary[[#This Row],[Goals_Conceded]]&lt;=Summary[[#This Row],[xGA]]),"Performed","Underperformed")</f>
        <v>Underperformed</v>
      </c>
      <c r="N34" s="5">
        <f t="shared" ref="N34:N61" si="1">O34/100</f>
        <v>0.51</v>
      </c>
      <c r="O34">
        <v>51</v>
      </c>
      <c r="P34" s="6">
        <v>73758</v>
      </c>
      <c r="Q34" t="s">
        <v>24</v>
      </c>
      <c r="R34" t="s">
        <v>55</v>
      </c>
      <c r="S34" t="s">
        <v>120</v>
      </c>
      <c r="T34" t="s">
        <v>86</v>
      </c>
    </row>
    <row r="35" spans="1:20" x14ac:dyDescent="0.25">
      <c r="A35" s="1">
        <v>45680</v>
      </c>
      <c r="B35">
        <v>2000</v>
      </c>
      <c r="C35" t="s">
        <v>57</v>
      </c>
      <c r="D35" t="s">
        <v>58</v>
      </c>
      <c r="E35" t="s">
        <v>65</v>
      </c>
      <c r="F35" t="s">
        <v>31</v>
      </c>
      <c r="G35" t="s">
        <v>32</v>
      </c>
      <c r="H35">
        <v>2</v>
      </c>
      <c r="I35">
        <v>1</v>
      </c>
      <c r="J35" t="s">
        <v>121</v>
      </c>
      <c r="K35" s="4">
        <v>2.7</v>
      </c>
      <c r="L35" s="4">
        <v>1.2</v>
      </c>
      <c r="M35" s="4" t="str">
        <f>IF(AND(Summary[[#This Row],[Goals_Scored]]&gt;=Summary[[#This Row],[xG]],Summary[[#This Row],[Goals_Conceded]]&lt;=Summary[[#This Row],[xGA]]),"Performed","Underperformed")</f>
        <v>Underperformed</v>
      </c>
      <c r="N35" s="5">
        <f t="shared" si="1"/>
        <v>0.66</v>
      </c>
      <c r="O35">
        <v>66</v>
      </c>
      <c r="P35" s="6">
        <v>73288</v>
      </c>
      <c r="Q35" t="s">
        <v>24</v>
      </c>
      <c r="R35" t="s">
        <v>55</v>
      </c>
      <c r="S35" t="s">
        <v>25</v>
      </c>
      <c r="T35" t="s">
        <v>122</v>
      </c>
    </row>
    <row r="36" spans="1:20" x14ac:dyDescent="0.25">
      <c r="A36" s="1">
        <v>45683</v>
      </c>
      <c r="B36">
        <v>1900</v>
      </c>
      <c r="C36" t="s">
        <v>28</v>
      </c>
      <c r="D36" t="s">
        <v>123</v>
      </c>
      <c r="E36" t="s">
        <v>40</v>
      </c>
      <c r="F36" t="s">
        <v>21</v>
      </c>
      <c r="G36" t="s">
        <v>32</v>
      </c>
      <c r="H36">
        <v>1</v>
      </c>
      <c r="I36">
        <v>0</v>
      </c>
      <c r="J36" t="s">
        <v>33</v>
      </c>
      <c r="K36" s="4">
        <v>0.3</v>
      </c>
      <c r="L36" s="4">
        <v>0.7</v>
      </c>
      <c r="M36" s="4" t="str">
        <f>IF(AND(Summary[[#This Row],[Goals_Scored]]&gt;=Summary[[#This Row],[xG]],Summary[[#This Row],[Goals_Conceded]]&lt;=Summary[[#This Row],[xGA]]),"Performed","Underperformed")</f>
        <v>Performed</v>
      </c>
      <c r="N36" s="5">
        <f t="shared" si="1"/>
        <v>0.49</v>
      </c>
      <c r="O36">
        <v>49</v>
      </c>
      <c r="P36" s="6">
        <v>27288</v>
      </c>
      <c r="Q36" t="s">
        <v>24</v>
      </c>
      <c r="R36" t="s">
        <v>55</v>
      </c>
      <c r="S36" t="s">
        <v>25</v>
      </c>
      <c r="T36" t="s">
        <v>42</v>
      </c>
    </row>
    <row r="37" spans="1:20" x14ac:dyDescent="0.25">
      <c r="A37" s="1">
        <v>45687</v>
      </c>
      <c r="B37">
        <v>2200</v>
      </c>
      <c r="C37" t="s">
        <v>57</v>
      </c>
      <c r="D37" t="s">
        <v>58</v>
      </c>
      <c r="E37" t="s">
        <v>65</v>
      </c>
      <c r="F37" t="s">
        <v>21</v>
      </c>
      <c r="G37" t="s">
        <v>32</v>
      </c>
      <c r="H37">
        <v>2</v>
      </c>
      <c r="I37">
        <v>0</v>
      </c>
      <c r="J37" t="s">
        <v>124</v>
      </c>
      <c r="K37" s="4">
        <v>2.9</v>
      </c>
      <c r="L37" s="4">
        <v>0.6</v>
      </c>
      <c r="M37" s="4" t="str">
        <f>IF(AND(Summary[[#This Row],[Goals_Scored]]&gt;=Summary[[#This Row],[xG]],Summary[[#This Row],[Goals_Conceded]]&lt;=Summary[[#This Row],[xGA]]),"Performed","Underperformed")</f>
        <v>Underperformed</v>
      </c>
      <c r="N37" s="5">
        <f t="shared" si="1"/>
        <v>0.69</v>
      </c>
      <c r="O37">
        <v>69</v>
      </c>
      <c r="P37" s="6">
        <v>50128</v>
      </c>
      <c r="Q37" t="s">
        <v>24</v>
      </c>
      <c r="R37" t="s">
        <v>55</v>
      </c>
      <c r="S37" t="s">
        <v>51</v>
      </c>
      <c r="T37" t="s">
        <v>125</v>
      </c>
    </row>
    <row r="38" spans="1:20" x14ac:dyDescent="0.25">
      <c r="A38" s="1">
        <v>45690</v>
      </c>
      <c r="B38">
        <v>1400</v>
      </c>
      <c r="C38" t="s">
        <v>28</v>
      </c>
      <c r="D38" t="s">
        <v>126</v>
      </c>
      <c r="E38" t="s">
        <v>40</v>
      </c>
      <c r="F38" t="s">
        <v>31</v>
      </c>
      <c r="G38" t="s">
        <v>36</v>
      </c>
      <c r="H38">
        <v>0</v>
      </c>
      <c r="I38">
        <v>2</v>
      </c>
      <c r="J38" t="s">
        <v>54</v>
      </c>
      <c r="K38" s="4">
        <v>1.1000000000000001</v>
      </c>
      <c r="L38" s="4">
        <v>2.6</v>
      </c>
      <c r="M38" s="4" t="str">
        <f>IF(AND(Summary[[#This Row],[Goals_Scored]]&gt;=Summary[[#This Row],[xG]],Summary[[#This Row],[Goals_Conceded]]&lt;=Summary[[#This Row],[xGA]]),"Performed","Underperformed")</f>
        <v>Underperformed</v>
      </c>
      <c r="N38" s="5">
        <f t="shared" si="1"/>
        <v>0.66</v>
      </c>
      <c r="O38">
        <v>66</v>
      </c>
      <c r="P38" s="6">
        <v>73751</v>
      </c>
      <c r="Q38" t="s">
        <v>24</v>
      </c>
      <c r="R38" t="s">
        <v>55</v>
      </c>
      <c r="S38" t="s">
        <v>55</v>
      </c>
      <c r="T38" t="s">
        <v>93</v>
      </c>
    </row>
    <row r="39" spans="1:20" x14ac:dyDescent="0.25">
      <c r="A39" s="1">
        <v>45695</v>
      </c>
      <c r="B39">
        <v>2000</v>
      </c>
      <c r="C39" t="s">
        <v>115</v>
      </c>
      <c r="D39" t="s">
        <v>127</v>
      </c>
      <c r="E39" t="s">
        <v>30</v>
      </c>
      <c r="F39" t="s">
        <v>31</v>
      </c>
      <c r="G39" t="s">
        <v>32</v>
      </c>
      <c r="H39">
        <v>2</v>
      </c>
      <c r="I39">
        <v>1</v>
      </c>
      <c r="J39" t="s">
        <v>79</v>
      </c>
      <c r="K39" s="4">
        <v>1.6</v>
      </c>
      <c r="L39" s="4">
        <v>1.4</v>
      </c>
      <c r="M39" s="4" t="str">
        <f>IF(AND(Summary[[#This Row],[Goals_Scored]]&gt;=Summary[[#This Row],[xG]],Summary[[#This Row],[Goals_Conceded]]&lt;=Summary[[#This Row],[xGA]]),"Performed","Underperformed")</f>
        <v>Performed</v>
      </c>
      <c r="N39" s="5">
        <f t="shared" si="1"/>
        <v>0.56000000000000005</v>
      </c>
      <c r="O39">
        <v>56</v>
      </c>
      <c r="P39" s="6">
        <v>73693</v>
      </c>
      <c r="Q39" t="s">
        <v>24</v>
      </c>
      <c r="R39" t="s">
        <v>55</v>
      </c>
      <c r="S39" t="s">
        <v>25</v>
      </c>
      <c r="T39" t="s">
        <v>128</v>
      </c>
    </row>
    <row r="40" spans="1:20" x14ac:dyDescent="0.25">
      <c r="A40" s="1">
        <v>45704</v>
      </c>
      <c r="B40">
        <v>1630</v>
      </c>
      <c r="C40" t="s">
        <v>28</v>
      </c>
      <c r="D40" t="s">
        <v>129</v>
      </c>
      <c r="E40" t="s">
        <v>40</v>
      </c>
      <c r="F40" t="s">
        <v>21</v>
      </c>
      <c r="G40" t="s">
        <v>36</v>
      </c>
      <c r="H40">
        <v>0</v>
      </c>
      <c r="I40">
        <v>1</v>
      </c>
      <c r="J40" t="s">
        <v>63</v>
      </c>
      <c r="K40" s="4">
        <v>1.5</v>
      </c>
      <c r="L40" s="4">
        <v>2.2000000000000002</v>
      </c>
      <c r="M40" s="4" t="str">
        <f>IF(AND(Summary[[#This Row],[Goals_Scored]]&gt;=Summary[[#This Row],[xG]],Summary[[#This Row],[Goals_Conceded]]&lt;=Summary[[#This Row],[xGA]]),"Performed","Underperformed")</f>
        <v>Underperformed</v>
      </c>
      <c r="N40" s="5">
        <f t="shared" si="1"/>
        <v>0.45</v>
      </c>
      <c r="O40">
        <v>45</v>
      </c>
      <c r="P40" s="6">
        <v>61383</v>
      </c>
      <c r="Q40" t="s">
        <v>24</v>
      </c>
      <c r="R40" t="s">
        <v>55</v>
      </c>
      <c r="S40" t="s">
        <v>26</v>
      </c>
      <c r="T40" t="s">
        <v>86</v>
      </c>
    </row>
    <row r="41" spans="1:20" x14ac:dyDescent="0.25">
      <c r="A41" s="1">
        <v>45710</v>
      </c>
      <c r="B41">
        <v>1230</v>
      </c>
      <c r="C41" t="s">
        <v>28</v>
      </c>
      <c r="D41" t="s">
        <v>130</v>
      </c>
      <c r="E41" t="s">
        <v>20</v>
      </c>
      <c r="F41" t="s">
        <v>21</v>
      </c>
      <c r="G41" t="s">
        <v>22</v>
      </c>
      <c r="H41">
        <v>2</v>
      </c>
      <c r="I41">
        <v>2</v>
      </c>
      <c r="J41" t="s">
        <v>92</v>
      </c>
      <c r="K41" s="4">
        <v>0.4</v>
      </c>
      <c r="L41" s="4">
        <v>1.6</v>
      </c>
      <c r="M41" s="4" t="str">
        <f>IF(AND(Summary[[#This Row],[Goals_Scored]]&gt;=Summary[[#This Row],[xG]],Summary[[#This Row],[Goals_Conceded]]&lt;=Summary[[#This Row],[xGA]]),"Performed","Underperformed")</f>
        <v>Underperformed</v>
      </c>
      <c r="N41" s="5">
        <f t="shared" si="1"/>
        <v>0.62</v>
      </c>
      <c r="O41">
        <v>62</v>
      </c>
      <c r="P41" s="6">
        <v>39290</v>
      </c>
      <c r="Q41" t="s">
        <v>24</v>
      </c>
      <c r="R41" t="s">
        <v>55</v>
      </c>
      <c r="S41" t="s">
        <v>25</v>
      </c>
      <c r="T41" t="s">
        <v>80</v>
      </c>
    </row>
    <row r="42" spans="1:20" x14ac:dyDescent="0.25">
      <c r="A42" s="1">
        <v>45714</v>
      </c>
      <c r="B42">
        <v>1930</v>
      </c>
      <c r="C42" t="s">
        <v>28</v>
      </c>
      <c r="D42" t="s">
        <v>131</v>
      </c>
      <c r="E42" t="s">
        <v>59</v>
      </c>
      <c r="F42" t="s">
        <v>31</v>
      </c>
      <c r="G42" t="s">
        <v>32</v>
      </c>
      <c r="H42">
        <v>3</v>
      </c>
      <c r="I42">
        <v>2</v>
      </c>
      <c r="J42" t="s">
        <v>88</v>
      </c>
      <c r="K42" s="4">
        <v>0.7</v>
      </c>
      <c r="L42" s="4">
        <v>1.4</v>
      </c>
      <c r="M42" s="4" t="str">
        <f>IF(AND(Summary[[#This Row],[Goals_Scored]]&gt;=Summary[[#This Row],[xG]],Summary[[#This Row],[Goals_Conceded]]&lt;=Summary[[#This Row],[xGA]]),"Performed","Underperformed")</f>
        <v>Underperformed</v>
      </c>
      <c r="N42" s="5">
        <f t="shared" si="1"/>
        <v>0.45</v>
      </c>
      <c r="O42">
        <v>45</v>
      </c>
      <c r="P42" s="6">
        <v>73827</v>
      </c>
      <c r="Q42" t="s">
        <v>24</v>
      </c>
      <c r="R42" t="s">
        <v>55</v>
      </c>
      <c r="S42" t="s">
        <v>55</v>
      </c>
      <c r="T42" t="s">
        <v>98</v>
      </c>
    </row>
    <row r="43" spans="1:20" x14ac:dyDescent="0.25">
      <c r="A43" s="1">
        <v>45718</v>
      </c>
      <c r="B43">
        <v>1630</v>
      </c>
      <c r="C43" t="s">
        <v>115</v>
      </c>
      <c r="D43" t="s">
        <v>132</v>
      </c>
      <c r="E43" t="s">
        <v>40</v>
      </c>
      <c r="F43" t="s">
        <v>31</v>
      </c>
      <c r="G43" t="s">
        <v>22</v>
      </c>
      <c r="H43">
        <v>1</v>
      </c>
      <c r="I43">
        <v>1</v>
      </c>
      <c r="J43" t="s">
        <v>33</v>
      </c>
      <c r="K43" s="4">
        <v>1.6</v>
      </c>
      <c r="L43" s="4">
        <v>1.4</v>
      </c>
      <c r="M43" s="4" t="str">
        <f>IF(AND(Summary[[#This Row],[Goals_Scored]]&gt;=Summary[[#This Row],[xG]],Summary[[#This Row],[Goals_Conceded]]&lt;=Summary[[#This Row],[xGA]]),"Performed","Underperformed")</f>
        <v>Underperformed</v>
      </c>
      <c r="N43" s="5">
        <f t="shared" si="1"/>
        <v>0.41</v>
      </c>
      <c r="O43">
        <v>41</v>
      </c>
      <c r="P43" s="6">
        <v>67614</v>
      </c>
      <c r="Q43" t="s">
        <v>24</v>
      </c>
      <c r="R43" t="s">
        <v>55</v>
      </c>
      <c r="S43" t="s">
        <v>25</v>
      </c>
      <c r="T43" t="s">
        <v>45</v>
      </c>
    </row>
    <row r="44" spans="1:20" x14ac:dyDescent="0.25">
      <c r="A44" s="1">
        <v>45722</v>
      </c>
      <c r="B44">
        <v>1845</v>
      </c>
      <c r="C44" t="s">
        <v>57</v>
      </c>
      <c r="D44" t="s">
        <v>133</v>
      </c>
      <c r="E44" t="s">
        <v>65</v>
      </c>
      <c r="F44" t="s">
        <v>21</v>
      </c>
      <c r="G44" t="s">
        <v>22</v>
      </c>
      <c r="H44">
        <v>1</v>
      </c>
      <c r="I44">
        <v>1</v>
      </c>
      <c r="J44" t="s">
        <v>134</v>
      </c>
      <c r="K44" s="4">
        <v>1.1000000000000001</v>
      </c>
      <c r="L44" s="4">
        <v>1.4</v>
      </c>
      <c r="M44" s="4" t="str">
        <f>IF(AND(Summary[[#This Row],[Goals_Scored]]&gt;=Summary[[#This Row],[xG]],Summary[[#This Row],[Goals_Conceded]]&lt;=Summary[[#This Row],[xGA]]),"Performed","Underperformed")</f>
        <v>Underperformed</v>
      </c>
      <c r="N44" s="5">
        <f t="shared" si="1"/>
        <v>0.45</v>
      </c>
      <c r="O44">
        <v>45</v>
      </c>
      <c r="P44" s="6">
        <v>34391</v>
      </c>
      <c r="Q44" t="s">
        <v>24</v>
      </c>
      <c r="R44" t="s">
        <v>55</v>
      </c>
      <c r="S44" t="s">
        <v>26</v>
      </c>
      <c r="T44" t="s">
        <v>135</v>
      </c>
    </row>
    <row r="45" spans="1:20" x14ac:dyDescent="0.25">
      <c r="A45" s="1">
        <v>45725</v>
      </c>
      <c r="B45">
        <v>1630</v>
      </c>
      <c r="C45" t="s">
        <v>28</v>
      </c>
      <c r="D45" t="s">
        <v>136</v>
      </c>
      <c r="E45" t="s">
        <v>40</v>
      </c>
      <c r="F45" t="s">
        <v>31</v>
      </c>
      <c r="G45" t="s">
        <v>22</v>
      </c>
      <c r="H45">
        <v>1</v>
      </c>
      <c r="I45">
        <v>1</v>
      </c>
      <c r="J45" t="s">
        <v>95</v>
      </c>
      <c r="K45" s="4">
        <v>1.5</v>
      </c>
      <c r="L45" s="4">
        <v>1.6</v>
      </c>
      <c r="M45" s="4" t="str">
        <f>IF(AND(Summary[[#This Row],[Goals_Scored]]&gt;=Summary[[#This Row],[xG]],Summary[[#This Row],[Goals_Conceded]]&lt;=Summary[[#This Row],[xGA]]),"Performed","Underperformed")</f>
        <v>Underperformed</v>
      </c>
      <c r="N45" s="5">
        <f t="shared" si="1"/>
        <v>0.32</v>
      </c>
      <c r="O45">
        <v>32</v>
      </c>
      <c r="P45" s="6">
        <v>73812</v>
      </c>
      <c r="Q45" t="s">
        <v>24</v>
      </c>
      <c r="R45" t="s">
        <v>55</v>
      </c>
      <c r="S45" t="s">
        <v>26</v>
      </c>
      <c r="T45" t="s">
        <v>42</v>
      </c>
    </row>
    <row r="46" spans="1:20" x14ac:dyDescent="0.25">
      <c r="A46" s="1">
        <v>45729</v>
      </c>
      <c r="B46">
        <v>2000</v>
      </c>
      <c r="C46" t="s">
        <v>57</v>
      </c>
      <c r="D46" t="s">
        <v>133</v>
      </c>
      <c r="E46" t="s">
        <v>65</v>
      </c>
      <c r="F46" t="s">
        <v>31</v>
      </c>
      <c r="G46" t="s">
        <v>32</v>
      </c>
      <c r="H46">
        <v>4</v>
      </c>
      <c r="I46">
        <v>1</v>
      </c>
      <c r="J46" t="s">
        <v>134</v>
      </c>
      <c r="K46" s="4">
        <v>4.2</v>
      </c>
      <c r="L46" s="4">
        <v>1</v>
      </c>
      <c r="M46" s="4" t="str">
        <f>IF(AND(Summary[[#This Row],[Goals_Scored]]&gt;=Summary[[#This Row],[xG]],Summary[[#This Row],[Goals_Conceded]]&lt;=Summary[[#This Row],[xGA]]),"Performed","Underperformed")</f>
        <v>Underperformed</v>
      </c>
      <c r="N46" s="5">
        <f t="shared" si="1"/>
        <v>0.59</v>
      </c>
      <c r="O46">
        <v>59</v>
      </c>
      <c r="P46" s="6">
        <v>73189</v>
      </c>
      <c r="Q46" t="s">
        <v>24</v>
      </c>
      <c r="R46" t="s">
        <v>55</v>
      </c>
      <c r="S46" t="s">
        <v>26</v>
      </c>
      <c r="T46" t="s">
        <v>137</v>
      </c>
    </row>
    <row r="47" spans="1:20" x14ac:dyDescent="0.25">
      <c r="A47" s="1">
        <v>45732</v>
      </c>
      <c r="B47">
        <v>1900</v>
      </c>
      <c r="C47" t="s">
        <v>28</v>
      </c>
      <c r="D47" t="s">
        <v>138</v>
      </c>
      <c r="E47" t="s">
        <v>40</v>
      </c>
      <c r="F47" t="s">
        <v>21</v>
      </c>
      <c r="G47" t="s">
        <v>32</v>
      </c>
      <c r="H47">
        <v>3</v>
      </c>
      <c r="I47">
        <v>0</v>
      </c>
      <c r="J47" t="s">
        <v>79</v>
      </c>
      <c r="K47" s="4">
        <v>0.9</v>
      </c>
      <c r="L47" s="4">
        <v>1</v>
      </c>
      <c r="M47" s="4" t="str">
        <f>IF(AND(Summary[[#This Row],[Goals_Scored]]&gt;=Summary[[#This Row],[xG]],Summary[[#This Row],[Goals_Conceded]]&lt;=Summary[[#This Row],[xGA]]),"Performed","Underperformed")</f>
        <v>Performed</v>
      </c>
      <c r="N47" s="5">
        <f t="shared" si="1"/>
        <v>0.47</v>
      </c>
      <c r="O47">
        <v>47</v>
      </c>
      <c r="P47" s="6">
        <v>31773</v>
      </c>
      <c r="Q47" t="s">
        <v>24</v>
      </c>
      <c r="R47" t="s">
        <v>55</v>
      </c>
      <c r="S47" t="s">
        <v>55</v>
      </c>
      <c r="T47" t="s">
        <v>139</v>
      </c>
    </row>
    <row r="48" spans="1:20" x14ac:dyDescent="0.25">
      <c r="A48" s="1">
        <v>45748</v>
      </c>
      <c r="B48">
        <v>2000</v>
      </c>
      <c r="C48" t="s">
        <v>28</v>
      </c>
      <c r="D48" t="s">
        <v>140</v>
      </c>
      <c r="E48" t="s">
        <v>48</v>
      </c>
      <c r="F48" t="s">
        <v>21</v>
      </c>
      <c r="G48" t="s">
        <v>36</v>
      </c>
      <c r="H48">
        <v>0</v>
      </c>
      <c r="I48">
        <v>1</v>
      </c>
      <c r="J48" t="s">
        <v>97</v>
      </c>
      <c r="K48" s="4">
        <v>1.6</v>
      </c>
      <c r="L48" s="4">
        <v>0.5</v>
      </c>
      <c r="M48" s="4" t="str">
        <f>IF(AND(Summary[[#This Row],[Goals_Scored]]&gt;=Summary[[#This Row],[xG]],Summary[[#This Row],[Goals_Conceded]]&lt;=Summary[[#This Row],[xGA]]),"Performed","Underperformed")</f>
        <v>Underperformed</v>
      </c>
      <c r="N48" s="5">
        <f t="shared" si="1"/>
        <v>0.68</v>
      </c>
      <c r="O48">
        <v>68</v>
      </c>
      <c r="P48" s="6">
        <v>30249</v>
      </c>
      <c r="Q48" t="s">
        <v>24</v>
      </c>
      <c r="R48" t="s">
        <v>55</v>
      </c>
      <c r="S48" t="s">
        <v>25</v>
      </c>
      <c r="T48" t="s">
        <v>27</v>
      </c>
    </row>
    <row r="49" spans="1:20" x14ac:dyDescent="0.25">
      <c r="A49" s="1">
        <v>45753</v>
      </c>
      <c r="B49">
        <v>1630</v>
      </c>
      <c r="C49" t="s">
        <v>28</v>
      </c>
      <c r="D49" t="s">
        <v>141</v>
      </c>
      <c r="E49" t="s">
        <v>40</v>
      </c>
      <c r="F49" t="s">
        <v>31</v>
      </c>
      <c r="G49" t="s">
        <v>22</v>
      </c>
      <c r="H49">
        <v>0</v>
      </c>
      <c r="I49">
        <v>0</v>
      </c>
      <c r="J49" t="s">
        <v>23</v>
      </c>
      <c r="K49" s="4">
        <v>0.9</v>
      </c>
      <c r="L49" s="4">
        <v>0.5</v>
      </c>
      <c r="M49" s="4" t="str">
        <f>IF(AND(Summary[[#This Row],[Goals_Scored]]&gt;=Summary[[#This Row],[xG]],Summary[[#This Row],[Goals_Conceded]]&lt;=Summary[[#This Row],[xGA]]),"Performed","Underperformed")</f>
        <v>Underperformed</v>
      </c>
      <c r="N49" s="5">
        <f t="shared" si="1"/>
        <v>0.42</v>
      </c>
      <c r="O49">
        <v>42</v>
      </c>
      <c r="P49" s="6">
        <v>73738</v>
      </c>
      <c r="Q49" t="s">
        <v>24</v>
      </c>
      <c r="R49" t="s">
        <v>55</v>
      </c>
      <c r="S49" t="s">
        <v>142</v>
      </c>
      <c r="T49" t="s">
        <v>93</v>
      </c>
    </row>
    <row r="50" spans="1:20" x14ac:dyDescent="0.25">
      <c r="A50" s="1">
        <v>45757</v>
      </c>
      <c r="B50">
        <v>2100</v>
      </c>
      <c r="C50" t="s">
        <v>57</v>
      </c>
      <c r="D50" t="s">
        <v>103</v>
      </c>
      <c r="E50" t="s">
        <v>65</v>
      </c>
      <c r="F50" t="s">
        <v>21</v>
      </c>
      <c r="G50" t="s">
        <v>22</v>
      </c>
      <c r="H50">
        <v>2</v>
      </c>
      <c r="I50">
        <v>2</v>
      </c>
      <c r="J50" t="s">
        <v>143</v>
      </c>
      <c r="K50" s="4">
        <v>1.2</v>
      </c>
      <c r="L50" s="4">
        <v>1.8</v>
      </c>
      <c r="M50" s="4" t="str">
        <f>IF(AND(Summary[[#This Row],[Goals_Scored]]&gt;=Summary[[#This Row],[xG]],Summary[[#This Row],[Goals_Conceded]]&lt;=Summary[[#This Row],[xGA]]),"Performed","Underperformed")</f>
        <v>Underperformed</v>
      </c>
      <c r="N50" s="5">
        <f t="shared" si="1"/>
        <v>0.46</v>
      </c>
      <c r="O50">
        <v>46</v>
      </c>
      <c r="P50" s="6">
        <v>58018</v>
      </c>
      <c r="Q50" t="s">
        <v>24</v>
      </c>
      <c r="R50" t="s">
        <v>55</v>
      </c>
      <c r="S50" t="s">
        <v>144</v>
      </c>
      <c r="T50" t="s">
        <v>145</v>
      </c>
    </row>
    <row r="51" spans="1:20" x14ac:dyDescent="0.25">
      <c r="A51" s="1">
        <v>45760</v>
      </c>
      <c r="B51">
        <v>1630</v>
      </c>
      <c r="C51" t="s">
        <v>28</v>
      </c>
      <c r="D51" t="s">
        <v>146</v>
      </c>
      <c r="E51" t="s">
        <v>40</v>
      </c>
      <c r="F51" t="s">
        <v>21</v>
      </c>
      <c r="G51" t="s">
        <v>36</v>
      </c>
      <c r="H51">
        <v>1</v>
      </c>
      <c r="I51">
        <v>4</v>
      </c>
      <c r="J51" t="s">
        <v>111</v>
      </c>
      <c r="K51" s="4">
        <v>0.7</v>
      </c>
      <c r="L51" s="4">
        <v>2.2000000000000002</v>
      </c>
      <c r="M51" s="4" t="str">
        <f>IF(AND(Summary[[#This Row],[Goals_Scored]]&gt;=Summary[[#This Row],[xG]],Summary[[#This Row],[Goals_Conceded]]&lt;=Summary[[#This Row],[xGA]]),"Performed","Underperformed")</f>
        <v>Underperformed</v>
      </c>
      <c r="N51" s="5">
        <f t="shared" si="1"/>
        <v>0.52</v>
      </c>
      <c r="O51">
        <v>52</v>
      </c>
      <c r="P51" s="6">
        <v>52252</v>
      </c>
      <c r="Q51" t="s">
        <v>24</v>
      </c>
      <c r="R51" t="s">
        <v>55</v>
      </c>
      <c r="S51" t="s">
        <v>26</v>
      </c>
      <c r="T51" t="s">
        <v>64</v>
      </c>
    </row>
    <row r="52" spans="1:20" x14ac:dyDescent="0.25">
      <c r="A52" s="1">
        <v>45764</v>
      </c>
      <c r="B52">
        <v>2000</v>
      </c>
      <c r="C52" t="s">
        <v>57</v>
      </c>
      <c r="D52" t="s">
        <v>103</v>
      </c>
      <c r="E52" t="s">
        <v>65</v>
      </c>
      <c r="F52" t="s">
        <v>31</v>
      </c>
      <c r="G52" t="s">
        <v>32</v>
      </c>
      <c r="H52">
        <v>5</v>
      </c>
      <c r="I52">
        <v>4</v>
      </c>
      <c r="J52" t="s">
        <v>143</v>
      </c>
      <c r="K52" s="4">
        <v>3.4</v>
      </c>
      <c r="L52" s="4">
        <v>2.5</v>
      </c>
      <c r="M52" s="4" t="str">
        <f>IF(AND(Summary[[#This Row],[Goals_Scored]]&gt;=Summary[[#This Row],[xG]],Summary[[#This Row],[Goals_Conceded]]&lt;=Summary[[#This Row],[xGA]]),"Performed","Underperformed")</f>
        <v>Underperformed</v>
      </c>
      <c r="N52" s="5">
        <f t="shared" si="1"/>
        <v>0.41</v>
      </c>
      <c r="O52">
        <v>41</v>
      </c>
      <c r="P52" s="6">
        <v>73228</v>
      </c>
      <c r="Q52" t="s">
        <v>24</v>
      </c>
      <c r="R52" t="s">
        <v>55</v>
      </c>
      <c r="S52" t="s">
        <v>144</v>
      </c>
      <c r="T52" t="s">
        <v>147</v>
      </c>
    </row>
    <row r="53" spans="1:20" x14ac:dyDescent="0.25">
      <c r="A53" s="1">
        <v>45767</v>
      </c>
      <c r="B53">
        <v>1400</v>
      </c>
      <c r="C53" t="s">
        <v>28</v>
      </c>
      <c r="D53" t="s">
        <v>148</v>
      </c>
      <c r="E53" t="s">
        <v>40</v>
      </c>
      <c r="F53" t="s">
        <v>31</v>
      </c>
      <c r="G53" t="s">
        <v>36</v>
      </c>
      <c r="H53">
        <v>0</v>
      </c>
      <c r="I53">
        <v>1</v>
      </c>
      <c r="J53" t="s">
        <v>107</v>
      </c>
      <c r="K53" s="4">
        <v>1.3</v>
      </c>
      <c r="L53" s="4">
        <v>0.2</v>
      </c>
      <c r="M53" s="4" t="str">
        <f>IF(AND(Summary[[#This Row],[Goals_Scored]]&gt;=Summary[[#This Row],[xG]],Summary[[#This Row],[Goals_Conceded]]&lt;=Summary[[#This Row],[xGA]]),"Performed","Underperformed")</f>
        <v>Underperformed</v>
      </c>
      <c r="N53" s="5">
        <f t="shared" si="1"/>
        <v>0.59</v>
      </c>
      <c r="O53">
        <v>59</v>
      </c>
      <c r="P53" s="6">
        <v>73819</v>
      </c>
      <c r="Q53" t="s">
        <v>149</v>
      </c>
      <c r="R53" t="s">
        <v>55</v>
      </c>
      <c r="S53" t="s">
        <v>55</v>
      </c>
      <c r="T53" t="s">
        <v>34</v>
      </c>
    </row>
    <row r="54" spans="1:20" x14ac:dyDescent="0.25">
      <c r="A54" s="1">
        <v>45774</v>
      </c>
      <c r="B54">
        <v>1400</v>
      </c>
      <c r="C54" t="s">
        <v>28</v>
      </c>
      <c r="D54" t="s">
        <v>150</v>
      </c>
      <c r="E54" t="s">
        <v>40</v>
      </c>
      <c r="F54" t="s">
        <v>21</v>
      </c>
      <c r="G54" t="s">
        <v>22</v>
      </c>
      <c r="H54">
        <v>1</v>
      </c>
      <c r="I54">
        <v>1</v>
      </c>
      <c r="J54" t="s">
        <v>105</v>
      </c>
      <c r="K54" s="4">
        <v>2.2999999999999998</v>
      </c>
      <c r="L54" s="4">
        <v>0.5</v>
      </c>
      <c r="M54" s="4" t="str">
        <f>IF(AND(Summary[[#This Row],[Goals_Scored]]&gt;=Summary[[#This Row],[xG]],Summary[[#This Row],[Goals_Conceded]]&lt;=Summary[[#This Row],[xGA]]),"Performed","Underperformed")</f>
        <v>Underperformed</v>
      </c>
      <c r="N54" s="5">
        <f t="shared" si="1"/>
        <v>0.61</v>
      </c>
      <c r="O54">
        <v>61</v>
      </c>
      <c r="P54" s="6">
        <v>11241</v>
      </c>
      <c r="Q54" t="s">
        <v>24</v>
      </c>
      <c r="R54" t="s">
        <v>55</v>
      </c>
      <c r="S54" t="s">
        <v>25</v>
      </c>
      <c r="T54" t="s">
        <v>86</v>
      </c>
    </row>
    <row r="55" spans="1:20" x14ac:dyDescent="0.25">
      <c r="A55" s="1">
        <v>45778</v>
      </c>
      <c r="B55">
        <v>2100</v>
      </c>
      <c r="C55" t="s">
        <v>57</v>
      </c>
      <c r="D55" t="s">
        <v>151</v>
      </c>
      <c r="E55" t="s">
        <v>65</v>
      </c>
      <c r="F55" t="s">
        <v>21</v>
      </c>
      <c r="G55" t="s">
        <v>32</v>
      </c>
      <c r="H55">
        <v>3</v>
      </c>
      <c r="I55">
        <v>0</v>
      </c>
      <c r="J55" t="s">
        <v>152</v>
      </c>
      <c r="K55" s="4">
        <v>2.5</v>
      </c>
      <c r="L55" s="4">
        <v>1.1000000000000001</v>
      </c>
      <c r="M55" s="4" t="str">
        <f>IF(AND(Summary[[#This Row],[Goals_Scored]]&gt;=Summary[[#This Row],[xG]],Summary[[#This Row],[Goals_Conceded]]&lt;=Summary[[#This Row],[xGA]]),"Performed","Underperformed")</f>
        <v>Performed</v>
      </c>
      <c r="N55" s="5">
        <f t="shared" si="1"/>
        <v>0.72</v>
      </c>
      <c r="O55">
        <v>72</v>
      </c>
      <c r="P55" s="6">
        <v>51980</v>
      </c>
      <c r="Q55" t="s">
        <v>24</v>
      </c>
      <c r="R55" t="s">
        <v>55</v>
      </c>
      <c r="S55" t="s">
        <v>25</v>
      </c>
      <c r="T55" t="s">
        <v>153</v>
      </c>
    </row>
    <row r="56" spans="1:20" x14ac:dyDescent="0.25">
      <c r="A56" s="1">
        <v>45781</v>
      </c>
      <c r="B56">
        <v>1400</v>
      </c>
      <c r="C56" t="s">
        <v>28</v>
      </c>
      <c r="D56" t="s">
        <v>154</v>
      </c>
      <c r="E56" t="s">
        <v>40</v>
      </c>
      <c r="F56" t="s">
        <v>21</v>
      </c>
      <c r="G56" t="s">
        <v>36</v>
      </c>
      <c r="H56">
        <v>3</v>
      </c>
      <c r="I56">
        <v>4</v>
      </c>
      <c r="J56" t="s">
        <v>71</v>
      </c>
      <c r="K56" s="4">
        <v>1.5</v>
      </c>
      <c r="L56" s="4">
        <v>2.8</v>
      </c>
      <c r="M56" s="4" t="str">
        <f>IF(AND(Summary[[#This Row],[Goals_Scored]]&gt;=Summary[[#This Row],[xG]],Summary[[#This Row],[Goals_Conceded]]&lt;=Summary[[#This Row],[xGA]]),"Performed","Underperformed")</f>
        <v>Underperformed</v>
      </c>
      <c r="N56" s="5">
        <f t="shared" si="1"/>
        <v>0.53</v>
      </c>
      <c r="O56">
        <v>53</v>
      </c>
      <c r="P56" s="6">
        <v>18915</v>
      </c>
      <c r="Q56" t="s">
        <v>155</v>
      </c>
      <c r="R56" t="s">
        <v>55</v>
      </c>
      <c r="S56" t="s">
        <v>25</v>
      </c>
      <c r="T56" t="s">
        <v>42</v>
      </c>
    </row>
    <row r="57" spans="1:20" x14ac:dyDescent="0.25">
      <c r="A57" s="1">
        <v>45785</v>
      </c>
      <c r="B57">
        <v>2000</v>
      </c>
      <c r="C57" t="s">
        <v>57</v>
      </c>
      <c r="D57" t="s">
        <v>151</v>
      </c>
      <c r="E57" t="s">
        <v>65</v>
      </c>
      <c r="F57" t="s">
        <v>31</v>
      </c>
      <c r="G57" t="s">
        <v>32</v>
      </c>
      <c r="H57">
        <v>4</v>
      </c>
      <c r="I57">
        <v>1</v>
      </c>
      <c r="J57" t="s">
        <v>152</v>
      </c>
      <c r="K57" s="4">
        <v>2.2000000000000002</v>
      </c>
      <c r="L57" s="4">
        <v>0.8</v>
      </c>
      <c r="M57" s="4" t="str">
        <f>IF(AND(Summary[[#This Row],[Goals_Scored]]&gt;=Summary[[#This Row],[xG]],Summary[[#This Row],[Goals_Conceded]]&lt;=Summary[[#This Row],[xGA]]),"Performed","Underperformed")</f>
        <v>Underperformed</v>
      </c>
      <c r="N57" s="5">
        <f t="shared" si="1"/>
        <v>0.51</v>
      </c>
      <c r="O57">
        <v>51</v>
      </c>
      <c r="P57" s="6">
        <v>73298</v>
      </c>
      <c r="Q57" t="s">
        <v>24</v>
      </c>
      <c r="R57" t="s">
        <v>55</v>
      </c>
      <c r="S57" t="s">
        <v>25</v>
      </c>
      <c r="T57" t="s">
        <v>156</v>
      </c>
    </row>
    <row r="58" spans="1:20" x14ac:dyDescent="0.25">
      <c r="A58" s="1">
        <v>45788</v>
      </c>
      <c r="B58">
        <v>1415</v>
      </c>
      <c r="C58" t="s">
        <v>28</v>
      </c>
      <c r="D58" t="s">
        <v>157</v>
      </c>
      <c r="E58" t="s">
        <v>40</v>
      </c>
      <c r="F58" t="s">
        <v>31</v>
      </c>
      <c r="G58" t="s">
        <v>36</v>
      </c>
      <c r="H58">
        <v>0</v>
      </c>
      <c r="I58">
        <v>2</v>
      </c>
      <c r="J58" t="s">
        <v>77</v>
      </c>
      <c r="K58" s="4">
        <v>2.1</v>
      </c>
      <c r="L58" s="4">
        <v>1.7</v>
      </c>
      <c r="M58" s="4" t="str">
        <f>IF(AND(Summary[[#This Row],[Goals_Scored]]&gt;=Summary[[#This Row],[xG]],Summary[[#This Row],[Goals_Conceded]]&lt;=Summary[[#This Row],[xGA]]),"Performed","Underperformed")</f>
        <v>Underperformed</v>
      </c>
      <c r="N58" s="5">
        <f t="shared" si="1"/>
        <v>0.52</v>
      </c>
      <c r="O58">
        <v>52</v>
      </c>
      <c r="P58" s="6">
        <v>73804</v>
      </c>
      <c r="Q58" t="s">
        <v>24</v>
      </c>
      <c r="R58" t="s">
        <v>55</v>
      </c>
      <c r="S58" t="s">
        <v>118</v>
      </c>
      <c r="T58" t="s">
        <v>27</v>
      </c>
    </row>
    <row r="59" spans="1:20" x14ac:dyDescent="0.25">
      <c r="A59" s="1">
        <v>45793</v>
      </c>
      <c r="B59">
        <v>2015</v>
      </c>
      <c r="C59" t="s">
        <v>28</v>
      </c>
      <c r="D59" t="s">
        <v>158</v>
      </c>
      <c r="E59" t="s">
        <v>30</v>
      </c>
      <c r="F59" t="s">
        <v>21</v>
      </c>
      <c r="G59" t="s">
        <v>36</v>
      </c>
      <c r="H59">
        <v>0</v>
      </c>
      <c r="I59">
        <v>1</v>
      </c>
      <c r="J59" t="s">
        <v>82</v>
      </c>
      <c r="K59" s="4">
        <v>0.3</v>
      </c>
      <c r="L59" s="4">
        <v>0.8</v>
      </c>
      <c r="M59" s="4" t="str">
        <f>IF(AND(Summary[[#This Row],[Goals_Scored]]&gt;=Summary[[#This Row],[xG]],Summary[[#This Row],[Goals_Conceded]]&lt;=Summary[[#This Row],[xGA]]),"Performed","Underperformed")</f>
        <v>Underperformed</v>
      </c>
      <c r="N59" s="5">
        <f t="shared" si="1"/>
        <v>0.53</v>
      </c>
      <c r="O59">
        <v>53</v>
      </c>
      <c r="P59" s="6">
        <v>39849</v>
      </c>
      <c r="Q59" t="s">
        <v>24</v>
      </c>
      <c r="R59" t="s">
        <v>55</v>
      </c>
      <c r="S59" t="s">
        <v>25</v>
      </c>
      <c r="T59" t="s">
        <v>64</v>
      </c>
    </row>
    <row r="60" spans="1:20" x14ac:dyDescent="0.25">
      <c r="A60" s="1">
        <v>45798</v>
      </c>
      <c r="B60">
        <v>2100</v>
      </c>
      <c r="C60" t="s">
        <v>57</v>
      </c>
      <c r="D60" t="s">
        <v>159</v>
      </c>
      <c r="E60" t="s">
        <v>59</v>
      </c>
      <c r="F60" t="s">
        <v>160</v>
      </c>
      <c r="G60" t="s">
        <v>36</v>
      </c>
      <c r="H60">
        <v>0</v>
      </c>
      <c r="I60">
        <v>1</v>
      </c>
      <c r="J60" t="s">
        <v>161</v>
      </c>
      <c r="K60" s="4">
        <v>1</v>
      </c>
      <c r="L60" s="4">
        <v>1</v>
      </c>
      <c r="M60" s="4" t="str">
        <f>IF(AND(Summary[[#This Row],[Goals_Scored]]&gt;=Summary[[#This Row],[xG]],Summary[[#This Row],[Goals_Conceded]]&lt;=Summary[[#This Row],[xGA]]),"Performed","Underperformed")</f>
        <v>Underperformed</v>
      </c>
      <c r="N60" s="5">
        <f t="shared" si="1"/>
        <v>0.72</v>
      </c>
      <c r="O60">
        <v>72</v>
      </c>
      <c r="P60" s="6">
        <v>49924</v>
      </c>
      <c r="Q60" t="s">
        <v>24</v>
      </c>
      <c r="R60" t="s">
        <v>55</v>
      </c>
      <c r="S60" t="s">
        <v>25</v>
      </c>
      <c r="T60" t="s">
        <v>162</v>
      </c>
    </row>
    <row r="61" spans="1:20" x14ac:dyDescent="0.25">
      <c r="A61" s="1">
        <v>45802</v>
      </c>
      <c r="B61">
        <v>1600</v>
      </c>
      <c r="C61" t="s">
        <v>28</v>
      </c>
      <c r="D61" t="s">
        <v>163</v>
      </c>
      <c r="E61" t="s">
        <v>40</v>
      </c>
      <c r="F61" t="s">
        <v>31</v>
      </c>
      <c r="G61" t="s">
        <v>32</v>
      </c>
      <c r="H61">
        <v>2</v>
      </c>
      <c r="I61">
        <v>0</v>
      </c>
      <c r="J61" t="s">
        <v>69</v>
      </c>
      <c r="K61" s="4">
        <v>2.9</v>
      </c>
      <c r="L61" s="4">
        <v>0.4</v>
      </c>
      <c r="M61" s="4" t="str">
        <f>IF(AND(Summary[[#This Row],[Goals_Scored]]&gt;=Summary[[#This Row],[xG]],Summary[[#This Row],[Goals_Conceded]]&lt;=Summary[[#This Row],[xGA]]),"Performed","Underperformed")</f>
        <v>Underperformed</v>
      </c>
      <c r="N61" s="5">
        <f t="shared" si="1"/>
        <v>0.67</v>
      </c>
      <c r="O61">
        <v>67</v>
      </c>
      <c r="P61" s="6">
        <v>73839</v>
      </c>
      <c r="Q61" t="s">
        <v>24</v>
      </c>
      <c r="R61" t="s">
        <v>55</v>
      </c>
      <c r="S61" t="s">
        <v>25</v>
      </c>
      <c r="T61" t="s">
        <v>139</v>
      </c>
    </row>
  </sheetData>
  <conditionalFormatting sqref="H2:H61">
    <cfRule type="dataBar" priority="5">
      <dataBar>
        <cfvo type="min"/>
        <cfvo type="max"/>
        <color rgb="FFFF555A"/>
      </dataBar>
      <extLst>
        <ext xmlns:x14="http://schemas.microsoft.com/office/spreadsheetml/2009/9/main" uri="{B025F937-C7B1-47D3-B67F-A62EFF666E3E}">
          <x14:id>{91D5EA35-DEA0-4176-9D9E-B2261764BECC}</x14:id>
        </ext>
      </extLst>
    </cfRule>
  </conditionalFormatting>
  <conditionalFormatting sqref="I2:I61">
    <cfRule type="dataBar" priority="4">
      <dataBar>
        <cfvo type="min"/>
        <cfvo type="max"/>
        <color rgb="FFFF555A"/>
      </dataBar>
      <extLst>
        <ext xmlns:x14="http://schemas.microsoft.com/office/spreadsheetml/2009/9/main" uri="{B025F937-C7B1-47D3-B67F-A62EFF666E3E}">
          <x14:id>{43EDDBDC-0C5D-44DD-BC10-643926A11CA7}</x14:id>
        </ext>
      </extLst>
    </cfRule>
  </conditionalFormatting>
  <conditionalFormatting sqref="K3:M61 K2:L2">
    <cfRule type="dataBar" priority="2">
      <dataBar>
        <cfvo type="min"/>
        <cfvo type="max"/>
        <color rgb="FFFF555A"/>
      </dataBar>
      <extLst>
        <ext xmlns:x14="http://schemas.microsoft.com/office/spreadsheetml/2009/9/main" uri="{B025F937-C7B1-47D3-B67F-A62EFF666E3E}">
          <x14:id>{028AE155-F58B-46A8-9C6A-9ED9FADCFE02}</x14:id>
        </ext>
      </extLst>
    </cfRule>
  </conditionalFormatting>
  <conditionalFormatting sqref="N2:N61">
    <cfRule type="dataBar" priority="3">
      <dataBar>
        <cfvo type="min"/>
        <cfvo type="max"/>
        <color rgb="FFFF555A"/>
      </dataBar>
      <extLst>
        <ext xmlns:x14="http://schemas.microsoft.com/office/spreadsheetml/2009/9/main" uri="{B025F937-C7B1-47D3-B67F-A62EFF666E3E}">
          <x14:id>{2380EC3A-3E72-43CF-8629-BB71FE814DAE}</x14:id>
        </ext>
      </extLst>
    </cfRule>
  </conditionalFormatting>
  <conditionalFormatting sqref="P2:P61">
    <cfRule type="dataBar" priority="6">
      <dataBar>
        <cfvo type="min"/>
        <cfvo type="max"/>
        <color rgb="FFFF555A"/>
      </dataBar>
      <extLst>
        <ext xmlns:x14="http://schemas.microsoft.com/office/spreadsheetml/2009/9/main" uri="{B025F937-C7B1-47D3-B67F-A62EFF666E3E}">
          <x14:id>{8C709B59-B962-4912-BDFF-0F5AE18A89D6}</x14:id>
        </ext>
      </extLst>
    </cfRule>
  </conditionalFormatting>
  <pageMargins left="0.75" right="0.75" top="1" bottom="1" header="0.5" footer="0.5"/>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1D5EA35-DEA0-4176-9D9E-B2261764BECC}">
            <x14:dataBar minLength="0" maxLength="100" gradient="0">
              <x14:cfvo type="autoMin"/>
              <x14:cfvo type="autoMax"/>
              <x14:negativeFillColor rgb="FFFF0000"/>
              <x14:axisColor rgb="FF000000"/>
            </x14:dataBar>
          </x14:cfRule>
          <xm:sqref>H2:H61</xm:sqref>
        </x14:conditionalFormatting>
        <x14:conditionalFormatting xmlns:xm="http://schemas.microsoft.com/office/excel/2006/main">
          <x14:cfRule type="dataBar" id="{43EDDBDC-0C5D-44DD-BC10-643926A11CA7}">
            <x14:dataBar minLength="0" maxLength="100" gradient="0">
              <x14:cfvo type="autoMin"/>
              <x14:cfvo type="autoMax"/>
              <x14:negativeFillColor rgb="FFFF0000"/>
              <x14:axisColor rgb="FF000000"/>
            </x14:dataBar>
          </x14:cfRule>
          <xm:sqref>I2:I61</xm:sqref>
        </x14:conditionalFormatting>
        <x14:conditionalFormatting xmlns:xm="http://schemas.microsoft.com/office/excel/2006/main">
          <x14:cfRule type="dataBar" id="{028AE155-F58B-46A8-9C6A-9ED9FADCFE02}">
            <x14:dataBar minLength="0" maxLength="100" gradient="0">
              <x14:cfvo type="autoMin"/>
              <x14:cfvo type="autoMax"/>
              <x14:negativeFillColor rgb="FFFF0000"/>
              <x14:axisColor rgb="FF000000"/>
            </x14:dataBar>
          </x14:cfRule>
          <xm:sqref>K3:M61 K2:L2</xm:sqref>
        </x14:conditionalFormatting>
        <x14:conditionalFormatting xmlns:xm="http://schemas.microsoft.com/office/excel/2006/main">
          <x14:cfRule type="dataBar" id="{2380EC3A-3E72-43CF-8629-BB71FE814DAE}">
            <x14:dataBar minLength="0" maxLength="100" gradient="0">
              <x14:cfvo type="autoMin"/>
              <x14:cfvo type="autoMax"/>
              <x14:negativeFillColor rgb="FFFF0000"/>
              <x14:axisColor rgb="FF000000"/>
            </x14:dataBar>
          </x14:cfRule>
          <xm:sqref>N2:N61</xm:sqref>
        </x14:conditionalFormatting>
        <x14:conditionalFormatting xmlns:xm="http://schemas.microsoft.com/office/excel/2006/main">
          <x14:cfRule type="dataBar" id="{8C709B59-B962-4912-BDFF-0F5AE18A89D6}">
            <x14:dataBar minLength="0" maxLength="100" gradient="0">
              <x14:cfvo type="autoMin"/>
              <x14:cfvo type="autoMax"/>
              <x14:negativeFillColor rgb="FFFF0000"/>
              <x14:axisColor rgb="FF000000"/>
            </x14:dataBar>
          </x14:cfRule>
          <xm:sqref>P2:P61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44"/>
  <sheetViews>
    <sheetView workbookViewId="0">
      <pane xSplit="1" topLeftCell="J1" activePane="topRight" state="frozen"/>
      <selection pane="topRight" activeCell="H1" sqref="H1"/>
    </sheetView>
  </sheetViews>
  <sheetFormatPr defaultRowHeight="13.8" x14ac:dyDescent="0.25"/>
  <cols>
    <col min="1" max="1" width="33.5" customWidth="1"/>
    <col min="2" max="2" width="25" customWidth="1"/>
    <col min="3" max="3" width="15" customWidth="1"/>
    <col min="12" max="12" width="11.796875" customWidth="1"/>
    <col min="14" max="14" width="16.796875" customWidth="1"/>
    <col min="15" max="15" width="24.09765625" customWidth="1"/>
    <col min="16" max="16" width="18.5" customWidth="1"/>
    <col min="17" max="17" width="20.296875" customWidth="1"/>
    <col min="21" max="22" width="17.796875" customWidth="1"/>
    <col min="23" max="23" width="19.59765625" customWidth="1"/>
    <col min="24" max="24" width="21" customWidth="1"/>
    <col min="25" max="25" width="23.3984375" customWidth="1"/>
    <col min="26" max="27" width="22.09765625" customWidth="1"/>
    <col min="28" max="28" width="17.59765625" customWidth="1"/>
    <col min="29" max="29" width="15.59765625" customWidth="1"/>
    <col min="30" max="30" width="20.59765625" customWidth="1"/>
    <col min="31" max="31" width="19.69921875" customWidth="1"/>
    <col min="32" max="32" width="18.296875" customWidth="1"/>
  </cols>
  <sheetData>
    <row r="1" spans="1:32" ht="14.4" x14ac:dyDescent="0.25">
      <c r="A1" s="7" t="s">
        <v>164</v>
      </c>
      <c r="B1" s="7" t="s">
        <v>165</v>
      </c>
      <c r="C1" s="7" t="s">
        <v>166</v>
      </c>
      <c r="D1" s="7" t="s">
        <v>167</v>
      </c>
      <c r="E1" s="7" t="s">
        <v>168</v>
      </c>
      <c r="F1" s="7" t="s">
        <v>169</v>
      </c>
      <c r="G1" s="7" t="s">
        <v>170</v>
      </c>
      <c r="H1" s="7" t="s">
        <v>171</v>
      </c>
      <c r="I1" s="7" t="s">
        <v>172</v>
      </c>
      <c r="J1" s="7" t="s">
        <v>173</v>
      </c>
      <c r="K1" s="7" t="s">
        <v>174</v>
      </c>
      <c r="L1" s="7" t="s">
        <v>175</v>
      </c>
      <c r="M1" s="7" t="s">
        <v>176</v>
      </c>
      <c r="N1" s="2" t="s">
        <v>262</v>
      </c>
      <c r="O1" s="7" t="s">
        <v>177</v>
      </c>
      <c r="P1" s="7" t="s">
        <v>178</v>
      </c>
      <c r="Q1" s="7" t="s">
        <v>179</v>
      </c>
      <c r="R1" s="7" t="s">
        <v>10</v>
      </c>
      <c r="S1" s="7" t="s">
        <v>180</v>
      </c>
      <c r="T1" s="7" t="s">
        <v>181</v>
      </c>
      <c r="U1" s="7" t="s">
        <v>182</v>
      </c>
      <c r="V1" s="7" t="s">
        <v>235</v>
      </c>
      <c r="W1" s="7" t="s">
        <v>183</v>
      </c>
      <c r="X1" s="7" t="s">
        <v>184</v>
      </c>
      <c r="Y1" s="7" t="s">
        <v>185</v>
      </c>
      <c r="Z1" s="7" t="s">
        <v>186</v>
      </c>
      <c r="AA1" s="7" t="s">
        <v>187</v>
      </c>
      <c r="AB1" s="7" t="s">
        <v>188</v>
      </c>
      <c r="AC1" s="7" t="s">
        <v>189</v>
      </c>
      <c r="AD1" s="7" t="s">
        <v>190</v>
      </c>
      <c r="AE1" s="7" t="s">
        <v>191</v>
      </c>
      <c r="AF1" s="7" t="s">
        <v>192</v>
      </c>
    </row>
    <row r="2" spans="1:32" x14ac:dyDescent="0.25">
      <c r="A2" t="s">
        <v>234</v>
      </c>
      <c r="D2">
        <v>26.4</v>
      </c>
      <c r="E2">
        <v>38</v>
      </c>
      <c r="F2">
        <v>418</v>
      </c>
      <c r="G2">
        <v>3420</v>
      </c>
      <c r="H2">
        <v>38</v>
      </c>
      <c r="I2">
        <v>52</v>
      </c>
      <c r="J2">
        <v>36</v>
      </c>
      <c r="K2">
        <v>88</v>
      </c>
      <c r="L2">
        <v>49</v>
      </c>
      <c r="M2">
        <v>3</v>
      </c>
      <c r="N2">
        <f>Players[[#This Row],[G-PK]]+Players[[#This Row],[Ast]]</f>
        <v>85</v>
      </c>
      <c r="O2">
        <v>4</v>
      </c>
      <c r="P2">
        <v>71</v>
      </c>
      <c r="Q2">
        <v>3</v>
      </c>
      <c r="R2">
        <v>53.8</v>
      </c>
      <c r="S2">
        <v>50.8</v>
      </c>
      <c r="T2">
        <v>38.4</v>
      </c>
      <c r="U2">
        <v>89.2</v>
      </c>
      <c r="V2" t="str">
        <f>IF(Players[[#This Row],[npG+A]]&gt;Players[[#This Row],[npxG+xAG]],"Performed","Underperformed")</f>
        <v>Underperformed</v>
      </c>
      <c r="W2">
        <v>1.37</v>
      </c>
      <c r="X2">
        <v>0.95</v>
      </c>
      <c r="Y2">
        <v>2.3199999999999998</v>
      </c>
      <c r="Z2">
        <v>1.29</v>
      </c>
      <c r="AA2">
        <v>2.2400000000000002</v>
      </c>
      <c r="AB2">
        <v>1.42</v>
      </c>
      <c r="AC2">
        <v>1.01</v>
      </c>
      <c r="AD2">
        <v>2.4300000000000002</v>
      </c>
      <c r="AE2">
        <v>1.34</v>
      </c>
      <c r="AF2">
        <v>2.35</v>
      </c>
    </row>
    <row r="3" spans="1:32" x14ac:dyDescent="0.25">
      <c r="A3" t="s">
        <v>233</v>
      </c>
      <c r="D3">
        <v>25.5</v>
      </c>
      <c r="E3">
        <v>38</v>
      </c>
      <c r="F3">
        <v>418</v>
      </c>
      <c r="G3">
        <v>3420</v>
      </c>
      <c r="H3">
        <v>38</v>
      </c>
      <c r="I3">
        <v>42</v>
      </c>
      <c r="J3">
        <v>29</v>
      </c>
      <c r="K3">
        <v>71</v>
      </c>
      <c r="L3">
        <v>38</v>
      </c>
      <c r="M3">
        <v>4</v>
      </c>
      <c r="N3">
        <f>Players[[#This Row],[G-PK]]+Players[[#This Row],[Ast]]</f>
        <v>67</v>
      </c>
      <c r="O3">
        <v>4</v>
      </c>
      <c r="P3">
        <v>86</v>
      </c>
      <c r="Q3">
        <v>3</v>
      </c>
      <c r="R3">
        <v>52.6</v>
      </c>
      <c r="S3">
        <v>49.4</v>
      </c>
      <c r="T3">
        <v>39.700000000000003</v>
      </c>
      <c r="U3">
        <v>89.1</v>
      </c>
      <c r="V3" t="str">
        <f>IF(Players[[#This Row],[npG+A]]&gt;Players[[#This Row],[npxG+xAG]],"Performed","Underperformed")</f>
        <v>Underperformed</v>
      </c>
      <c r="W3">
        <v>1.1100000000000001</v>
      </c>
      <c r="X3">
        <v>0.76</v>
      </c>
      <c r="Y3">
        <v>1.87</v>
      </c>
      <c r="Z3">
        <v>1</v>
      </c>
      <c r="AA3">
        <v>1.76</v>
      </c>
      <c r="AB3">
        <v>1.38</v>
      </c>
      <c r="AC3">
        <v>1.04</v>
      </c>
      <c r="AD3">
        <v>2.4300000000000002</v>
      </c>
      <c r="AE3">
        <v>1.3</v>
      </c>
      <c r="AF3">
        <v>2.35</v>
      </c>
    </row>
    <row r="4" spans="1:32" x14ac:dyDescent="0.25">
      <c r="A4" t="s">
        <v>24</v>
      </c>
      <c r="B4" t="e" vm="1">
        <v>#VALUE!</v>
      </c>
      <c r="C4" t="s">
        <v>193</v>
      </c>
      <c r="D4">
        <v>29</v>
      </c>
      <c r="E4">
        <v>36</v>
      </c>
      <c r="F4">
        <v>35</v>
      </c>
      <c r="G4">
        <v>3018</v>
      </c>
      <c r="H4">
        <v>33.5</v>
      </c>
      <c r="I4">
        <v>8</v>
      </c>
      <c r="J4">
        <v>10</v>
      </c>
      <c r="K4">
        <v>18</v>
      </c>
      <c r="L4">
        <v>5</v>
      </c>
      <c r="M4">
        <v>3</v>
      </c>
      <c r="N4">
        <f>Players[[#This Row],[G-PK]]+Players[[#This Row],[Ast]]</f>
        <v>15</v>
      </c>
      <c r="O4">
        <v>3</v>
      </c>
      <c r="P4">
        <v>5</v>
      </c>
      <c r="Q4">
        <v>2</v>
      </c>
      <c r="R4">
        <v>9.9</v>
      </c>
      <c r="S4">
        <v>7.6</v>
      </c>
      <c r="T4">
        <v>8.5</v>
      </c>
      <c r="U4">
        <v>16.100000000000001</v>
      </c>
      <c r="V4" t="str">
        <f>IF(Players[[#This Row],[npG+A]]&gt;Players[[#This Row],[npxG+xAG]],"Performed","Underperformed")</f>
        <v>Underperformed</v>
      </c>
      <c r="W4">
        <v>0.24</v>
      </c>
      <c r="X4">
        <v>0.3</v>
      </c>
      <c r="Y4">
        <v>0.54</v>
      </c>
      <c r="Z4">
        <v>0.15</v>
      </c>
      <c r="AA4">
        <v>0.45</v>
      </c>
      <c r="AB4">
        <v>0.3</v>
      </c>
      <c r="AC4">
        <v>0.25</v>
      </c>
      <c r="AD4">
        <v>0.55000000000000004</v>
      </c>
      <c r="AE4">
        <v>0.23</v>
      </c>
      <c r="AF4">
        <v>0.48</v>
      </c>
    </row>
    <row r="5" spans="1:32" x14ac:dyDescent="0.25">
      <c r="A5" t="s">
        <v>204</v>
      </c>
      <c r="B5" t="e" vm="2">
        <v>#VALUE!</v>
      </c>
      <c r="C5" t="s">
        <v>202</v>
      </c>
      <c r="D5">
        <v>22</v>
      </c>
      <c r="E5">
        <v>26</v>
      </c>
      <c r="F5">
        <v>20</v>
      </c>
      <c r="G5">
        <v>1901</v>
      </c>
      <c r="H5">
        <v>21.1</v>
      </c>
      <c r="I5">
        <v>8</v>
      </c>
      <c r="J5">
        <v>6</v>
      </c>
      <c r="K5">
        <v>14</v>
      </c>
      <c r="L5">
        <v>8</v>
      </c>
      <c r="M5">
        <v>0</v>
      </c>
      <c r="N5">
        <f>Players[[#This Row],[G-PK]]+Players[[#This Row],[Ast]]</f>
        <v>14</v>
      </c>
      <c r="O5">
        <v>0</v>
      </c>
      <c r="P5">
        <v>5</v>
      </c>
      <c r="Q5">
        <v>0</v>
      </c>
      <c r="R5">
        <v>4.7</v>
      </c>
      <c r="S5">
        <v>4.7</v>
      </c>
      <c r="T5">
        <v>4.9000000000000004</v>
      </c>
      <c r="U5">
        <v>9.6</v>
      </c>
      <c r="V5" t="str">
        <f>IF(Players[[#This Row],[npG+A]]&gt;Players[[#This Row],[npxG+xAG]],"Performed","Underperformed")</f>
        <v>Performed</v>
      </c>
      <c r="W5">
        <v>0.38</v>
      </c>
      <c r="X5">
        <v>0.28000000000000003</v>
      </c>
      <c r="Y5">
        <v>0.66</v>
      </c>
      <c r="Z5">
        <v>0.38</v>
      </c>
      <c r="AA5">
        <v>0.66</v>
      </c>
      <c r="AB5">
        <v>0.22</v>
      </c>
      <c r="AC5">
        <v>0.23</v>
      </c>
      <c r="AD5">
        <v>0.45</v>
      </c>
      <c r="AE5">
        <v>0.22</v>
      </c>
      <c r="AF5">
        <v>0.45</v>
      </c>
    </row>
    <row r="6" spans="1:32" x14ac:dyDescent="0.25">
      <c r="A6" t="s">
        <v>200</v>
      </c>
      <c r="B6" t="e" vm="3">
        <v>#VALUE!</v>
      </c>
      <c r="C6" t="s">
        <v>202</v>
      </c>
      <c r="D6">
        <v>20</v>
      </c>
      <c r="E6">
        <v>36</v>
      </c>
      <c r="F6">
        <v>23</v>
      </c>
      <c r="G6">
        <v>2199</v>
      </c>
      <c r="H6">
        <v>24.4</v>
      </c>
      <c r="I6">
        <v>6</v>
      </c>
      <c r="J6">
        <v>2</v>
      </c>
      <c r="K6">
        <v>8</v>
      </c>
      <c r="L6">
        <v>6</v>
      </c>
      <c r="M6">
        <v>0</v>
      </c>
      <c r="N6">
        <f>Players[[#This Row],[G-PK]]+Players[[#This Row],[Ast]]</f>
        <v>8</v>
      </c>
      <c r="O6">
        <v>0</v>
      </c>
      <c r="P6">
        <v>3</v>
      </c>
      <c r="Q6">
        <v>0</v>
      </c>
      <c r="R6">
        <v>7.3</v>
      </c>
      <c r="S6">
        <v>7.3</v>
      </c>
      <c r="T6">
        <v>4.5</v>
      </c>
      <c r="U6">
        <v>11.8</v>
      </c>
      <c r="V6" t="str">
        <f>IF(Players[[#This Row],[npG+A]]&gt;Players[[#This Row],[npxG+xAG]],"Performed","Underperformed")</f>
        <v>Underperformed</v>
      </c>
      <c r="W6">
        <v>0.25</v>
      </c>
      <c r="X6">
        <v>0.08</v>
      </c>
      <c r="Y6">
        <v>0.33</v>
      </c>
      <c r="Z6">
        <v>0.25</v>
      </c>
      <c r="AA6">
        <v>0.33</v>
      </c>
      <c r="AB6">
        <v>0.3</v>
      </c>
      <c r="AC6">
        <v>0.19</v>
      </c>
      <c r="AD6">
        <v>0.48</v>
      </c>
      <c r="AE6">
        <v>0.3</v>
      </c>
      <c r="AF6">
        <v>0.48</v>
      </c>
    </row>
    <row r="7" spans="1:32" x14ac:dyDescent="0.25">
      <c r="A7" t="s">
        <v>209</v>
      </c>
      <c r="B7" t="e" vm="4">
        <v>#VALUE!</v>
      </c>
      <c r="C7" t="s">
        <v>202</v>
      </c>
      <c r="D7">
        <v>26</v>
      </c>
      <c r="E7">
        <v>15</v>
      </c>
      <c r="F7">
        <v>12</v>
      </c>
      <c r="G7">
        <v>978</v>
      </c>
      <c r="H7">
        <v>10.9</v>
      </c>
      <c r="I7">
        <v>4</v>
      </c>
      <c r="J7">
        <v>1</v>
      </c>
      <c r="K7">
        <v>5</v>
      </c>
      <c r="L7">
        <v>4</v>
      </c>
      <c r="M7">
        <v>0</v>
      </c>
      <c r="N7">
        <f>Players[[#This Row],[G-PK]]+Players[[#This Row],[Ast]]</f>
        <v>5</v>
      </c>
      <c r="O7">
        <v>0</v>
      </c>
      <c r="P7">
        <v>2</v>
      </c>
      <c r="Q7">
        <v>0</v>
      </c>
      <c r="R7">
        <v>1.7</v>
      </c>
      <c r="S7">
        <v>1.7</v>
      </c>
      <c r="T7">
        <v>2.1</v>
      </c>
      <c r="U7">
        <v>3.8</v>
      </c>
      <c r="V7" t="str">
        <f>IF(Players[[#This Row],[npG+A]]&gt;Players[[#This Row],[npxG+xAG]],"Performed","Underperformed")</f>
        <v>Performed</v>
      </c>
      <c r="W7">
        <v>0.37</v>
      </c>
      <c r="X7">
        <v>0.09</v>
      </c>
      <c r="Y7">
        <v>0.46</v>
      </c>
      <c r="Z7">
        <v>0.37</v>
      </c>
      <c r="AA7">
        <v>0.46</v>
      </c>
      <c r="AB7">
        <v>0.16</v>
      </c>
      <c r="AC7">
        <v>0.19</v>
      </c>
      <c r="AD7">
        <v>0.35</v>
      </c>
      <c r="AE7">
        <v>0.16</v>
      </c>
      <c r="AF7">
        <v>0.35</v>
      </c>
    </row>
    <row r="8" spans="1:32" x14ac:dyDescent="0.25">
      <c r="A8" t="s">
        <v>207</v>
      </c>
      <c r="B8" t="e" vm="5">
        <v>#VALUE!</v>
      </c>
      <c r="C8" t="s">
        <v>202</v>
      </c>
      <c r="D8">
        <v>23</v>
      </c>
      <c r="E8">
        <v>32</v>
      </c>
      <c r="F8">
        <v>14</v>
      </c>
      <c r="G8">
        <v>1402</v>
      </c>
      <c r="H8">
        <v>15.6</v>
      </c>
      <c r="I8">
        <v>3</v>
      </c>
      <c r="J8">
        <v>1</v>
      </c>
      <c r="K8">
        <v>4</v>
      </c>
      <c r="L8">
        <v>3</v>
      </c>
      <c r="M8">
        <v>0</v>
      </c>
      <c r="N8">
        <f>Players[[#This Row],[G-PK]]+Players[[#This Row],[Ast]]</f>
        <v>4</v>
      </c>
      <c r="O8">
        <v>0</v>
      </c>
      <c r="P8">
        <v>2</v>
      </c>
      <c r="Q8">
        <v>0</v>
      </c>
      <c r="R8">
        <v>4.8</v>
      </c>
      <c r="S8">
        <v>4.8</v>
      </c>
      <c r="T8">
        <v>1.5</v>
      </c>
      <c r="U8">
        <v>6.3</v>
      </c>
      <c r="V8" t="str">
        <f>IF(Players[[#This Row],[npG+A]]&gt;Players[[#This Row],[npxG+xAG]],"Performed","Underperformed")</f>
        <v>Underperformed</v>
      </c>
      <c r="W8">
        <v>0.19</v>
      </c>
      <c r="X8">
        <v>0.06</v>
      </c>
      <c r="Y8">
        <v>0.26</v>
      </c>
      <c r="Z8">
        <v>0.19</v>
      </c>
      <c r="AA8">
        <v>0.26</v>
      </c>
      <c r="AB8">
        <v>0.31</v>
      </c>
      <c r="AC8">
        <v>0.1</v>
      </c>
      <c r="AD8">
        <v>0.41</v>
      </c>
      <c r="AE8">
        <v>0.31</v>
      </c>
      <c r="AF8">
        <v>0.41</v>
      </c>
    </row>
    <row r="9" spans="1:32" x14ac:dyDescent="0.25">
      <c r="A9" t="s">
        <v>201</v>
      </c>
      <c r="B9" t="e" vm="6">
        <v>#VALUE!</v>
      </c>
      <c r="C9" t="s">
        <v>202</v>
      </c>
      <c r="D9">
        <v>21</v>
      </c>
      <c r="E9">
        <v>32</v>
      </c>
      <c r="F9">
        <v>23</v>
      </c>
      <c r="G9">
        <v>2004</v>
      </c>
      <c r="H9">
        <v>22.3</v>
      </c>
      <c r="I9">
        <v>4</v>
      </c>
      <c r="J9">
        <v>0</v>
      </c>
      <c r="K9">
        <v>4</v>
      </c>
      <c r="L9">
        <v>4</v>
      </c>
      <c r="M9">
        <v>0</v>
      </c>
      <c r="N9">
        <f>Players[[#This Row],[G-PK]]+Players[[#This Row],[Ast]]</f>
        <v>4</v>
      </c>
      <c r="O9">
        <v>0</v>
      </c>
      <c r="P9">
        <v>2</v>
      </c>
      <c r="Q9">
        <v>0</v>
      </c>
      <c r="R9">
        <v>5.3</v>
      </c>
      <c r="S9">
        <v>5.3</v>
      </c>
      <c r="T9">
        <v>1.8</v>
      </c>
      <c r="U9">
        <v>7.1</v>
      </c>
      <c r="V9" t="str">
        <f>IF(Players[[#This Row],[npG+A]]&gt;Players[[#This Row],[npxG+xAG]],"Performed","Underperformed")</f>
        <v>Underperformed</v>
      </c>
      <c r="W9">
        <v>0.18</v>
      </c>
      <c r="X9">
        <v>0</v>
      </c>
      <c r="Y9">
        <v>0.18</v>
      </c>
      <c r="Z9">
        <v>0.18</v>
      </c>
      <c r="AA9">
        <v>0.18</v>
      </c>
      <c r="AB9">
        <v>0.24</v>
      </c>
      <c r="AC9">
        <v>0.08</v>
      </c>
      <c r="AD9">
        <v>0.32</v>
      </c>
      <c r="AE9">
        <v>0.24</v>
      </c>
      <c r="AF9">
        <v>0.32</v>
      </c>
    </row>
    <row r="10" spans="1:32" x14ac:dyDescent="0.25">
      <c r="A10" t="s">
        <v>198</v>
      </c>
      <c r="B10" t="e" vm="1">
        <v>#VALUE!</v>
      </c>
      <c r="C10" t="s">
        <v>197</v>
      </c>
      <c r="D10">
        <v>25</v>
      </c>
      <c r="E10">
        <v>33</v>
      </c>
      <c r="F10">
        <v>31</v>
      </c>
      <c r="G10">
        <v>2814</v>
      </c>
      <c r="H10">
        <v>31.3</v>
      </c>
      <c r="I10">
        <v>0</v>
      </c>
      <c r="J10">
        <v>3</v>
      </c>
      <c r="K10">
        <v>3</v>
      </c>
      <c r="L10">
        <v>0</v>
      </c>
      <c r="M10">
        <v>0</v>
      </c>
      <c r="N10">
        <f>Players[[#This Row],[G-PK]]+Players[[#This Row],[Ast]]</f>
        <v>3</v>
      </c>
      <c r="O10">
        <v>0</v>
      </c>
      <c r="P10">
        <v>5</v>
      </c>
      <c r="Q10">
        <v>0</v>
      </c>
      <c r="R10">
        <v>2</v>
      </c>
      <c r="S10">
        <v>2</v>
      </c>
      <c r="T10">
        <v>2</v>
      </c>
      <c r="U10">
        <v>4.0999999999999996</v>
      </c>
      <c r="V10" t="str">
        <f>IF(Players[[#This Row],[npG+A]]&gt;Players[[#This Row],[npxG+xAG]],"Performed","Underperformed")</f>
        <v>Underperformed</v>
      </c>
      <c r="W10">
        <v>0</v>
      </c>
      <c r="X10">
        <v>0.1</v>
      </c>
      <c r="Y10">
        <v>0.1</v>
      </c>
      <c r="Z10">
        <v>0</v>
      </c>
      <c r="AA10">
        <v>0.1</v>
      </c>
      <c r="AB10">
        <v>7.0000000000000007E-2</v>
      </c>
      <c r="AC10">
        <v>7.0000000000000007E-2</v>
      </c>
      <c r="AD10">
        <v>0.13</v>
      </c>
      <c r="AE10">
        <v>7.0000000000000007E-2</v>
      </c>
      <c r="AF10">
        <v>0.13</v>
      </c>
    </row>
    <row r="11" spans="1:32" x14ac:dyDescent="0.25">
      <c r="A11" t="s">
        <v>203</v>
      </c>
      <c r="B11" t="e" vm="7">
        <v>#VALUE!</v>
      </c>
      <c r="C11" t="s">
        <v>193</v>
      </c>
      <c r="D11">
        <v>23</v>
      </c>
      <c r="E11">
        <v>29</v>
      </c>
      <c r="F11">
        <v>22</v>
      </c>
      <c r="G11">
        <v>1785</v>
      </c>
      <c r="H11">
        <v>19.8</v>
      </c>
      <c r="I11">
        <v>1</v>
      </c>
      <c r="J11">
        <v>2</v>
      </c>
      <c r="K11">
        <v>3</v>
      </c>
      <c r="L11">
        <v>1</v>
      </c>
      <c r="M11">
        <v>0</v>
      </c>
      <c r="N11">
        <f>Players[[#This Row],[G-PK]]+Players[[#This Row],[Ast]]</f>
        <v>3</v>
      </c>
      <c r="O11">
        <v>0</v>
      </c>
      <c r="P11">
        <v>11</v>
      </c>
      <c r="Q11">
        <v>0</v>
      </c>
      <c r="R11">
        <v>1</v>
      </c>
      <c r="S11">
        <v>1</v>
      </c>
      <c r="T11">
        <v>1.1000000000000001</v>
      </c>
      <c r="U11">
        <v>2.1</v>
      </c>
      <c r="V11" t="str">
        <f>IF(Players[[#This Row],[npG+A]]&gt;Players[[#This Row],[npxG+xAG]],"Performed","Underperformed")</f>
        <v>Performed</v>
      </c>
      <c r="W11">
        <v>0.05</v>
      </c>
      <c r="X11">
        <v>0.1</v>
      </c>
      <c r="Y11">
        <v>0.15</v>
      </c>
      <c r="Z11">
        <v>0.05</v>
      </c>
      <c r="AA11">
        <v>0.15</v>
      </c>
      <c r="AB11">
        <v>0.05</v>
      </c>
      <c r="AC11">
        <v>0.06</v>
      </c>
      <c r="AD11">
        <v>0.11</v>
      </c>
      <c r="AE11">
        <v>0.05</v>
      </c>
      <c r="AF11">
        <v>0.11</v>
      </c>
    </row>
    <row r="12" spans="1:32" x14ac:dyDescent="0.25">
      <c r="A12" t="s">
        <v>210</v>
      </c>
      <c r="B12" t="e" vm="6">
        <v>#VALUE!</v>
      </c>
      <c r="C12" t="s">
        <v>193</v>
      </c>
      <c r="D12">
        <v>32</v>
      </c>
      <c r="E12">
        <v>23</v>
      </c>
      <c r="F12">
        <v>11</v>
      </c>
      <c r="G12">
        <v>1061</v>
      </c>
      <c r="H12">
        <v>11.8</v>
      </c>
      <c r="I12">
        <v>1</v>
      </c>
      <c r="J12">
        <v>2</v>
      </c>
      <c r="K12">
        <v>3</v>
      </c>
      <c r="L12">
        <v>0</v>
      </c>
      <c r="M12">
        <v>1</v>
      </c>
      <c r="N12">
        <f>Players[[#This Row],[G-PK]]+Players[[#This Row],[Ast]]</f>
        <v>2</v>
      </c>
      <c r="O12">
        <v>1</v>
      </c>
      <c r="P12">
        <v>4</v>
      </c>
      <c r="Q12">
        <v>0</v>
      </c>
      <c r="R12">
        <v>1.4</v>
      </c>
      <c r="S12">
        <v>0.6</v>
      </c>
      <c r="T12">
        <v>3.2</v>
      </c>
      <c r="U12">
        <v>3.8</v>
      </c>
      <c r="V12" t="str">
        <f>IF(Players[[#This Row],[npG+A]]&gt;Players[[#This Row],[npxG+xAG]],"Performed","Underperformed")</f>
        <v>Underperformed</v>
      </c>
      <c r="W12">
        <v>0.08</v>
      </c>
      <c r="X12">
        <v>0.17</v>
      </c>
      <c r="Y12">
        <v>0.25</v>
      </c>
      <c r="Z12">
        <v>0</v>
      </c>
      <c r="AA12">
        <v>0.17</v>
      </c>
      <c r="AB12">
        <v>0.12</v>
      </c>
      <c r="AC12">
        <v>0.27</v>
      </c>
      <c r="AD12">
        <v>0.39</v>
      </c>
      <c r="AE12">
        <v>0.05</v>
      </c>
      <c r="AF12">
        <v>0.32</v>
      </c>
    </row>
    <row r="13" spans="1:32" x14ac:dyDescent="0.25">
      <c r="A13" t="s">
        <v>74</v>
      </c>
      <c r="B13" t="e" vm="3">
        <v>#VALUE!</v>
      </c>
      <c r="C13" t="s">
        <v>197</v>
      </c>
      <c r="D13">
        <v>26</v>
      </c>
      <c r="E13">
        <v>20</v>
      </c>
      <c r="F13">
        <v>20</v>
      </c>
      <c r="G13">
        <v>1751</v>
      </c>
      <c r="H13">
        <v>19.5</v>
      </c>
      <c r="I13">
        <v>2</v>
      </c>
      <c r="J13">
        <v>1</v>
      </c>
      <c r="K13">
        <v>3</v>
      </c>
      <c r="L13">
        <v>2</v>
      </c>
      <c r="M13">
        <v>0</v>
      </c>
      <c r="N13">
        <f>Players[[#This Row],[G-PK]]+Players[[#This Row],[Ast]]</f>
        <v>3</v>
      </c>
      <c r="O13">
        <v>0</v>
      </c>
      <c r="P13">
        <v>7</v>
      </c>
      <c r="Q13">
        <v>0</v>
      </c>
      <c r="R13">
        <v>1.3</v>
      </c>
      <c r="S13">
        <v>1.3</v>
      </c>
      <c r="T13">
        <v>1.1000000000000001</v>
      </c>
      <c r="U13">
        <v>2.4</v>
      </c>
      <c r="V13" t="str">
        <f>IF(Players[[#This Row],[npG+A]]&gt;Players[[#This Row],[npxG+xAG]],"Performed","Underperformed")</f>
        <v>Performed</v>
      </c>
      <c r="W13">
        <v>0.1</v>
      </c>
      <c r="X13">
        <v>0.05</v>
      </c>
      <c r="Y13">
        <v>0.15</v>
      </c>
      <c r="Z13">
        <v>0.1</v>
      </c>
      <c r="AA13">
        <v>0.15</v>
      </c>
      <c r="AB13">
        <v>7.0000000000000007E-2</v>
      </c>
      <c r="AC13">
        <v>0.06</v>
      </c>
      <c r="AD13">
        <v>0.13</v>
      </c>
      <c r="AE13">
        <v>7.0000000000000007E-2</v>
      </c>
      <c r="AF13">
        <v>0.13</v>
      </c>
    </row>
    <row r="14" spans="1:32" x14ac:dyDescent="0.25">
      <c r="A14" t="s">
        <v>199</v>
      </c>
      <c r="B14" t="e" vm="5">
        <v>#VALUE!</v>
      </c>
      <c r="C14" t="s">
        <v>197</v>
      </c>
      <c r="D14">
        <v>24</v>
      </c>
      <c r="E14">
        <v>29</v>
      </c>
      <c r="F14">
        <v>25</v>
      </c>
      <c r="G14">
        <v>2123</v>
      </c>
      <c r="H14">
        <v>23.6</v>
      </c>
      <c r="I14">
        <v>2</v>
      </c>
      <c r="J14">
        <v>0</v>
      </c>
      <c r="K14">
        <v>2</v>
      </c>
      <c r="L14">
        <v>2</v>
      </c>
      <c r="M14">
        <v>0</v>
      </c>
      <c r="N14">
        <f>Players[[#This Row],[G-PK]]+Players[[#This Row],[Ast]]</f>
        <v>2</v>
      </c>
      <c r="O14">
        <v>0</v>
      </c>
      <c r="P14">
        <v>3</v>
      </c>
      <c r="Q14">
        <v>0</v>
      </c>
      <c r="R14">
        <v>2.5</v>
      </c>
      <c r="S14">
        <v>2.5</v>
      </c>
      <c r="T14">
        <v>0.3</v>
      </c>
      <c r="U14">
        <v>2.8</v>
      </c>
      <c r="V14" t="str">
        <f>IF(Players[[#This Row],[npG+A]]&gt;Players[[#This Row],[npxG+xAG]],"Performed","Underperformed")</f>
        <v>Underperformed</v>
      </c>
      <c r="W14">
        <v>0.08</v>
      </c>
      <c r="X14">
        <v>0</v>
      </c>
      <c r="Y14">
        <v>0.08</v>
      </c>
      <c r="Z14">
        <v>0.08</v>
      </c>
      <c r="AA14">
        <v>0.08</v>
      </c>
      <c r="AB14">
        <v>0.1</v>
      </c>
      <c r="AC14">
        <v>0.01</v>
      </c>
      <c r="AD14">
        <v>0.12</v>
      </c>
      <c r="AE14">
        <v>0.1</v>
      </c>
      <c r="AF14">
        <v>0.12</v>
      </c>
    </row>
    <row r="15" spans="1:32" x14ac:dyDescent="0.25">
      <c r="A15" t="s">
        <v>196</v>
      </c>
      <c r="B15" t="e" vm="8">
        <v>#VALUE!</v>
      </c>
      <c r="C15" t="s">
        <v>197</v>
      </c>
      <c r="D15">
        <v>26</v>
      </c>
      <c r="E15">
        <v>37</v>
      </c>
      <c r="F15">
        <v>34</v>
      </c>
      <c r="G15">
        <v>2838</v>
      </c>
      <c r="H15">
        <v>31.5</v>
      </c>
      <c r="I15">
        <v>0</v>
      </c>
      <c r="J15">
        <v>1</v>
      </c>
      <c r="K15">
        <v>1</v>
      </c>
      <c r="L15">
        <v>0</v>
      </c>
      <c r="M15">
        <v>0</v>
      </c>
      <c r="N15">
        <f>Players[[#This Row],[G-PK]]+Players[[#This Row],[Ast]]</f>
        <v>1</v>
      </c>
      <c r="O15">
        <v>0</v>
      </c>
      <c r="P15">
        <v>3</v>
      </c>
      <c r="Q15">
        <v>0</v>
      </c>
      <c r="R15">
        <v>0.7</v>
      </c>
      <c r="S15">
        <v>0.7</v>
      </c>
      <c r="T15">
        <v>1.5</v>
      </c>
      <c r="U15">
        <v>2.2000000000000002</v>
      </c>
      <c r="V15" t="str">
        <f>IF(Players[[#This Row],[npG+A]]&gt;Players[[#This Row],[npxG+xAG]],"Performed","Underperformed")</f>
        <v>Underperformed</v>
      </c>
      <c r="W15">
        <v>0</v>
      </c>
      <c r="X15">
        <v>0.03</v>
      </c>
      <c r="Y15">
        <v>0.03</v>
      </c>
      <c r="Z15">
        <v>0</v>
      </c>
      <c r="AA15">
        <v>0.03</v>
      </c>
      <c r="AB15">
        <v>0.02</v>
      </c>
      <c r="AC15">
        <v>0.05</v>
      </c>
      <c r="AD15">
        <v>7.0000000000000007E-2</v>
      </c>
      <c r="AE15">
        <v>0.02</v>
      </c>
      <c r="AF15">
        <v>7.0000000000000007E-2</v>
      </c>
    </row>
    <row r="16" spans="1:32" x14ac:dyDescent="0.25">
      <c r="A16" t="s">
        <v>205</v>
      </c>
      <c r="B16" t="e" vm="4">
        <v>#VALUE!</v>
      </c>
      <c r="C16" t="s">
        <v>197</v>
      </c>
      <c r="D16">
        <v>31</v>
      </c>
      <c r="E16">
        <v>27</v>
      </c>
      <c r="F16">
        <v>19</v>
      </c>
      <c r="G16">
        <v>1758</v>
      </c>
      <c r="H16">
        <v>19.5</v>
      </c>
      <c r="I16">
        <v>1</v>
      </c>
      <c r="J16">
        <v>0</v>
      </c>
      <c r="K16">
        <v>1</v>
      </c>
      <c r="L16">
        <v>1</v>
      </c>
      <c r="M16">
        <v>0</v>
      </c>
      <c r="N16">
        <f>Players[[#This Row],[G-PK]]+Players[[#This Row],[Ast]]</f>
        <v>1</v>
      </c>
      <c r="O16">
        <v>0</v>
      </c>
      <c r="P16">
        <v>7</v>
      </c>
      <c r="Q16">
        <v>0</v>
      </c>
      <c r="R16">
        <v>1.8</v>
      </c>
      <c r="S16">
        <v>1.8</v>
      </c>
      <c r="T16">
        <v>0.6</v>
      </c>
      <c r="U16">
        <v>2.4</v>
      </c>
      <c r="V16" t="str">
        <f>IF(Players[[#This Row],[npG+A]]&gt;Players[[#This Row],[npxG+xAG]],"Performed","Underperformed")</f>
        <v>Underperformed</v>
      </c>
      <c r="W16">
        <v>0.05</v>
      </c>
      <c r="X16">
        <v>0</v>
      </c>
      <c r="Y16">
        <v>0.05</v>
      </c>
      <c r="Z16">
        <v>0.05</v>
      </c>
      <c r="AA16">
        <v>0.05</v>
      </c>
      <c r="AB16">
        <v>0.09</v>
      </c>
      <c r="AC16">
        <v>0.03</v>
      </c>
      <c r="AD16">
        <v>0.12</v>
      </c>
      <c r="AE16">
        <v>0.09</v>
      </c>
      <c r="AF16">
        <v>0.12</v>
      </c>
    </row>
    <row r="17" spans="1:32" x14ac:dyDescent="0.25">
      <c r="A17" t="s">
        <v>50</v>
      </c>
      <c r="B17" t="e" vm="9">
        <v>#VALUE!</v>
      </c>
      <c r="C17" t="s">
        <v>193</v>
      </c>
      <c r="D17">
        <v>32</v>
      </c>
      <c r="E17">
        <v>24</v>
      </c>
      <c r="F17">
        <v>18</v>
      </c>
      <c r="G17">
        <v>1494</v>
      </c>
      <c r="H17">
        <v>16.600000000000001</v>
      </c>
      <c r="I17">
        <v>1</v>
      </c>
      <c r="J17">
        <v>0</v>
      </c>
      <c r="K17">
        <v>1</v>
      </c>
      <c r="L17">
        <v>1</v>
      </c>
      <c r="M17">
        <v>0</v>
      </c>
      <c r="N17">
        <f>Players[[#This Row],[G-PK]]+Players[[#This Row],[Ast]]</f>
        <v>1</v>
      </c>
      <c r="O17">
        <v>0</v>
      </c>
      <c r="P17">
        <v>5</v>
      </c>
      <c r="Q17">
        <v>0</v>
      </c>
      <c r="R17">
        <v>1.9</v>
      </c>
      <c r="S17">
        <v>1.9</v>
      </c>
      <c r="T17">
        <v>2.2999999999999998</v>
      </c>
      <c r="U17">
        <v>4.2</v>
      </c>
      <c r="V17" t="str">
        <f>IF(Players[[#This Row],[npG+A]]&gt;Players[[#This Row],[npxG+xAG]],"Performed","Underperformed")</f>
        <v>Underperformed</v>
      </c>
      <c r="W17">
        <v>0.06</v>
      </c>
      <c r="X17">
        <v>0</v>
      </c>
      <c r="Y17">
        <v>0.06</v>
      </c>
      <c r="Z17">
        <v>0.06</v>
      </c>
      <c r="AA17">
        <v>0.06</v>
      </c>
      <c r="AB17">
        <v>0.11</v>
      </c>
      <c r="AC17">
        <v>0.14000000000000001</v>
      </c>
      <c r="AD17">
        <v>0.25</v>
      </c>
      <c r="AE17">
        <v>0.11</v>
      </c>
      <c r="AF17">
        <v>0.25</v>
      </c>
    </row>
    <row r="18" spans="1:32" x14ac:dyDescent="0.25">
      <c r="A18" t="s">
        <v>212</v>
      </c>
      <c r="B18" t="e" vm="4">
        <v>#VALUE!</v>
      </c>
      <c r="C18" t="s">
        <v>193</v>
      </c>
      <c r="D18">
        <v>25</v>
      </c>
      <c r="E18">
        <v>17</v>
      </c>
      <c r="F18">
        <v>8</v>
      </c>
      <c r="G18">
        <v>622</v>
      </c>
      <c r="H18">
        <v>6.9</v>
      </c>
      <c r="I18">
        <v>1</v>
      </c>
      <c r="J18">
        <v>0</v>
      </c>
      <c r="K18">
        <v>1</v>
      </c>
      <c r="L18">
        <v>1</v>
      </c>
      <c r="M18">
        <v>0</v>
      </c>
      <c r="N18">
        <f>Players[[#This Row],[G-PK]]+Players[[#This Row],[Ast]]</f>
        <v>1</v>
      </c>
      <c r="O18">
        <v>0</v>
      </c>
      <c r="P18">
        <v>3</v>
      </c>
      <c r="Q18">
        <v>0</v>
      </c>
      <c r="R18">
        <v>3.2</v>
      </c>
      <c r="S18">
        <v>3.2</v>
      </c>
      <c r="T18">
        <v>0.6</v>
      </c>
      <c r="U18">
        <v>3.8</v>
      </c>
      <c r="V18" t="str">
        <f>IF(Players[[#This Row],[npG+A]]&gt;Players[[#This Row],[npxG+xAG]],"Performed","Underperformed")</f>
        <v>Underperformed</v>
      </c>
      <c r="W18">
        <v>0.14000000000000001</v>
      </c>
      <c r="X18">
        <v>0</v>
      </c>
      <c r="Y18">
        <v>0.14000000000000001</v>
      </c>
      <c r="Z18">
        <v>0.14000000000000001</v>
      </c>
      <c r="AA18">
        <v>0.14000000000000001</v>
      </c>
      <c r="AB18">
        <v>0.47</v>
      </c>
      <c r="AC18">
        <v>0.08</v>
      </c>
      <c r="AD18">
        <v>0.55000000000000004</v>
      </c>
      <c r="AE18">
        <v>0.47</v>
      </c>
      <c r="AF18">
        <v>0.55000000000000004</v>
      </c>
    </row>
    <row r="19" spans="1:32" x14ac:dyDescent="0.25">
      <c r="A19" t="s">
        <v>194</v>
      </c>
      <c r="B19" t="e" vm="10">
        <v>#VALUE!</v>
      </c>
      <c r="C19" t="s">
        <v>195</v>
      </c>
      <c r="D19">
        <v>28</v>
      </c>
      <c r="E19">
        <v>34</v>
      </c>
      <c r="F19">
        <v>34</v>
      </c>
      <c r="G19">
        <v>3060</v>
      </c>
      <c r="H19">
        <v>34</v>
      </c>
      <c r="I19">
        <v>0</v>
      </c>
      <c r="J19">
        <v>0</v>
      </c>
      <c r="K19">
        <v>0</v>
      </c>
      <c r="L19">
        <v>0</v>
      </c>
      <c r="M19">
        <v>0</v>
      </c>
      <c r="N19">
        <f>Players[[#This Row],[G-PK]]+Players[[#This Row],[Ast]]</f>
        <v>0</v>
      </c>
      <c r="O19">
        <v>0</v>
      </c>
      <c r="P19">
        <v>0</v>
      </c>
      <c r="Q19">
        <v>0</v>
      </c>
      <c r="R19">
        <v>0</v>
      </c>
      <c r="S19">
        <v>0</v>
      </c>
      <c r="T19">
        <v>0.2</v>
      </c>
      <c r="U19">
        <v>0.2</v>
      </c>
      <c r="V19" t="str">
        <f>IF(Players[[#This Row],[npG+A]]&gt;Players[[#This Row],[npxG+xAG]],"Performed","Underperformed")</f>
        <v>Underperformed</v>
      </c>
      <c r="W19">
        <v>0</v>
      </c>
      <c r="X19">
        <v>0</v>
      </c>
      <c r="Y19">
        <v>0</v>
      </c>
      <c r="Z19">
        <v>0</v>
      </c>
      <c r="AA19">
        <v>0</v>
      </c>
      <c r="AB19">
        <v>0</v>
      </c>
      <c r="AC19">
        <v>0</v>
      </c>
      <c r="AD19">
        <v>0</v>
      </c>
      <c r="AE19">
        <v>0</v>
      </c>
      <c r="AF19">
        <v>0</v>
      </c>
    </row>
    <row r="20" spans="1:32" x14ac:dyDescent="0.25">
      <c r="A20" t="s">
        <v>206</v>
      </c>
      <c r="B20" t="e" vm="4">
        <v>#VALUE!</v>
      </c>
      <c r="C20" t="s">
        <v>193</v>
      </c>
      <c r="D20">
        <v>19</v>
      </c>
      <c r="E20">
        <v>25</v>
      </c>
      <c r="F20">
        <v>19</v>
      </c>
      <c r="G20">
        <v>1651</v>
      </c>
      <c r="H20">
        <v>18.3</v>
      </c>
      <c r="I20">
        <v>0</v>
      </c>
      <c r="J20">
        <v>0</v>
      </c>
      <c r="K20">
        <v>0</v>
      </c>
      <c r="L20">
        <v>0</v>
      </c>
      <c r="M20">
        <v>0</v>
      </c>
      <c r="N20">
        <f>Players[[#This Row],[G-PK]]+Players[[#This Row],[Ast]]</f>
        <v>0</v>
      </c>
      <c r="O20">
        <v>0</v>
      </c>
      <c r="P20">
        <v>5</v>
      </c>
      <c r="Q20">
        <v>0</v>
      </c>
      <c r="R20">
        <v>0.7</v>
      </c>
      <c r="S20">
        <v>0.7</v>
      </c>
      <c r="T20">
        <v>1.6</v>
      </c>
      <c r="U20">
        <v>2.2999999999999998</v>
      </c>
      <c r="V20" t="str">
        <f>IF(Players[[#This Row],[npG+A]]&gt;Players[[#This Row],[npxG+xAG]],"Performed","Underperformed")</f>
        <v>Underperformed</v>
      </c>
      <c r="W20">
        <v>0</v>
      </c>
      <c r="X20">
        <v>0</v>
      </c>
      <c r="Y20">
        <v>0</v>
      </c>
      <c r="Z20">
        <v>0</v>
      </c>
      <c r="AA20">
        <v>0</v>
      </c>
      <c r="AB20">
        <v>0.04</v>
      </c>
      <c r="AC20">
        <v>0.09</v>
      </c>
      <c r="AD20">
        <v>0.12</v>
      </c>
      <c r="AE20">
        <v>0.04</v>
      </c>
      <c r="AF20">
        <v>0.12</v>
      </c>
    </row>
    <row r="21" spans="1:32" x14ac:dyDescent="0.25">
      <c r="A21" t="s">
        <v>208</v>
      </c>
      <c r="B21" t="e" vm="11">
        <v>#VALUE!</v>
      </c>
      <c r="C21" t="s">
        <v>197</v>
      </c>
      <c r="D21">
        <v>18</v>
      </c>
      <c r="E21">
        <v>21</v>
      </c>
      <c r="F21">
        <v>12</v>
      </c>
      <c r="G21">
        <v>1165</v>
      </c>
      <c r="H21">
        <v>12.9</v>
      </c>
      <c r="I21">
        <v>0</v>
      </c>
      <c r="J21">
        <v>0</v>
      </c>
      <c r="K21">
        <v>0</v>
      </c>
      <c r="L21">
        <v>0</v>
      </c>
      <c r="M21">
        <v>0</v>
      </c>
      <c r="N21">
        <f>Players[[#This Row],[G-PK]]+Players[[#This Row],[Ast]]</f>
        <v>0</v>
      </c>
      <c r="O21">
        <v>0</v>
      </c>
      <c r="P21">
        <v>5</v>
      </c>
      <c r="Q21">
        <v>0</v>
      </c>
      <c r="R21">
        <v>0.7</v>
      </c>
      <c r="S21">
        <v>0.7</v>
      </c>
      <c r="T21">
        <v>0.1</v>
      </c>
      <c r="U21">
        <v>0.8</v>
      </c>
      <c r="V21" t="str">
        <f>IF(Players[[#This Row],[npG+A]]&gt;Players[[#This Row],[npxG+xAG]],"Performed","Underperformed")</f>
        <v>Underperformed</v>
      </c>
      <c r="W21">
        <v>0</v>
      </c>
      <c r="X21">
        <v>0</v>
      </c>
      <c r="Y21">
        <v>0</v>
      </c>
      <c r="Z21">
        <v>0</v>
      </c>
      <c r="AA21">
        <v>0</v>
      </c>
      <c r="AB21">
        <v>0.05</v>
      </c>
      <c r="AC21">
        <v>0.01</v>
      </c>
      <c r="AD21">
        <v>0.06</v>
      </c>
      <c r="AE21">
        <v>0.05</v>
      </c>
      <c r="AF21">
        <v>0.06</v>
      </c>
    </row>
    <row r="22" spans="1:32" x14ac:dyDescent="0.25">
      <c r="A22" t="s">
        <v>211</v>
      </c>
      <c r="B22" t="e" vm="6">
        <v>#VALUE!</v>
      </c>
      <c r="C22" t="s">
        <v>197</v>
      </c>
      <c r="D22">
        <v>19</v>
      </c>
      <c r="E22">
        <v>12</v>
      </c>
      <c r="F22">
        <v>10</v>
      </c>
      <c r="G22">
        <v>842</v>
      </c>
      <c r="H22">
        <v>9.4</v>
      </c>
      <c r="I22">
        <v>0</v>
      </c>
      <c r="J22">
        <v>0</v>
      </c>
      <c r="K22">
        <v>0</v>
      </c>
      <c r="L22">
        <v>0</v>
      </c>
      <c r="M22">
        <v>0</v>
      </c>
      <c r="N22">
        <f>Players[[#This Row],[G-PK]]+Players[[#This Row],[Ast]]</f>
        <v>0</v>
      </c>
      <c r="O22">
        <v>0</v>
      </c>
      <c r="P22">
        <v>3</v>
      </c>
      <c r="Q22">
        <v>1</v>
      </c>
      <c r="R22">
        <v>0.4</v>
      </c>
      <c r="S22">
        <v>0.4</v>
      </c>
      <c r="T22">
        <v>0.7</v>
      </c>
      <c r="U22">
        <v>1.2</v>
      </c>
      <c r="V22" t="str">
        <f>IF(Players[[#This Row],[npG+A]]&gt;Players[[#This Row],[npxG+xAG]],"Performed","Underperformed")</f>
        <v>Underperformed</v>
      </c>
      <c r="W22">
        <v>0</v>
      </c>
      <c r="X22">
        <v>0</v>
      </c>
      <c r="Y22">
        <v>0</v>
      </c>
      <c r="Z22">
        <v>0</v>
      </c>
      <c r="AA22">
        <v>0</v>
      </c>
      <c r="AB22">
        <v>0.05</v>
      </c>
      <c r="AC22">
        <v>0.08</v>
      </c>
      <c r="AD22">
        <v>0.12</v>
      </c>
      <c r="AE22">
        <v>0.05</v>
      </c>
      <c r="AF22">
        <v>0.12</v>
      </c>
    </row>
    <row r="23" spans="1:32" x14ac:dyDescent="0.25">
      <c r="A23" t="s">
        <v>149</v>
      </c>
      <c r="B23" t="e" vm="12">
        <v>#VALUE!</v>
      </c>
      <c r="C23" t="s">
        <v>197</v>
      </c>
      <c r="D23">
        <v>30</v>
      </c>
      <c r="E23">
        <v>16</v>
      </c>
      <c r="F23">
        <v>6</v>
      </c>
      <c r="G23">
        <v>704</v>
      </c>
      <c r="H23">
        <v>7.8</v>
      </c>
      <c r="I23">
        <v>0</v>
      </c>
      <c r="J23">
        <v>0</v>
      </c>
      <c r="K23">
        <v>0</v>
      </c>
      <c r="L23">
        <v>0</v>
      </c>
      <c r="M23">
        <v>0</v>
      </c>
      <c r="N23">
        <f>Players[[#This Row],[G-PK]]+Players[[#This Row],[Ast]]</f>
        <v>0</v>
      </c>
      <c r="O23">
        <v>0</v>
      </c>
      <c r="P23">
        <v>1</v>
      </c>
      <c r="Q23">
        <v>0</v>
      </c>
      <c r="R23">
        <v>0</v>
      </c>
      <c r="S23">
        <v>0</v>
      </c>
      <c r="T23">
        <v>0.1</v>
      </c>
      <c r="U23">
        <v>0.1</v>
      </c>
      <c r="V23" t="str">
        <f>IF(Players[[#This Row],[npG+A]]&gt;Players[[#This Row],[npxG+xAG]],"Performed","Underperformed")</f>
        <v>Underperformed</v>
      </c>
      <c r="W23">
        <v>0</v>
      </c>
      <c r="X23">
        <v>0</v>
      </c>
      <c r="Y23">
        <v>0</v>
      </c>
      <c r="Z23">
        <v>0</v>
      </c>
      <c r="AA23">
        <v>0</v>
      </c>
      <c r="AB23">
        <v>0</v>
      </c>
      <c r="AC23">
        <v>0.01</v>
      </c>
      <c r="AD23">
        <v>0.01</v>
      </c>
      <c r="AE23">
        <v>0</v>
      </c>
      <c r="AF23">
        <v>0.01</v>
      </c>
    </row>
    <row r="24" spans="1:32" x14ac:dyDescent="0.25">
      <c r="A24" t="s">
        <v>213</v>
      </c>
      <c r="B24" t="e" vm="13">
        <v>#VALUE!</v>
      </c>
      <c r="C24" t="s">
        <v>195</v>
      </c>
      <c r="D24">
        <v>26</v>
      </c>
      <c r="E24">
        <v>4</v>
      </c>
      <c r="F24">
        <v>4</v>
      </c>
      <c r="G24">
        <v>360</v>
      </c>
      <c r="H24">
        <v>4</v>
      </c>
      <c r="I24">
        <v>0</v>
      </c>
      <c r="J24">
        <v>0</v>
      </c>
      <c r="K24">
        <v>0</v>
      </c>
      <c r="L24">
        <v>0</v>
      </c>
      <c r="M24">
        <v>0</v>
      </c>
      <c r="N24">
        <f>Players[[#This Row],[G-PK]]+Players[[#This Row],[Ast]]</f>
        <v>0</v>
      </c>
      <c r="O24">
        <v>0</v>
      </c>
      <c r="P24">
        <v>0</v>
      </c>
      <c r="Q24">
        <v>0</v>
      </c>
      <c r="R24">
        <v>0</v>
      </c>
      <c r="S24">
        <v>0</v>
      </c>
      <c r="T24">
        <v>0</v>
      </c>
      <c r="U24">
        <v>0</v>
      </c>
      <c r="V24" t="str">
        <f>IF(Players[[#This Row],[npG+A]]&gt;Players[[#This Row],[npxG+xAG]],"Performed","Underperformed")</f>
        <v>Underperformed</v>
      </c>
      <c r="W24">
        <v>0</v>
      </c>
      <c r="X24">
        <v>0</v>
      </c>
      <c r="Y24">
        <v>0</v>
      </c>
      <c r="Z24">
        <v>0</v>
      </c>
      <c r="AA24">
        <v>0</v>
      </c>
      <c r="AB24">
        <v>0</v>
      </c>
      <c r="AC24">
        <v>0</v>
      </c>
      <c r="AD24">
        <v>0</v>
      </c>
      <c r="AE24">
        <v>0</v>
      </c>
      <c r="AF24">
        <v>0</v>
      </c>
    </row>
    <row r="25" spans="1:32" x14ac:dyDescent="0.25">
      <c r="A25" t="s">
        <v>155</v>
      </c>
      <c r="B25" t="e" vm="4">
        <v>#VALUE!</v>
      </c>
      <c r="C25" t="s">
        <v>197</v>
      </c>
      <c r="D25">
        <v>29</v>
      </c>
      <c r="E25">
        <v>7</v>
      </c>
      <c r="F25">
        <v>4</v>
      </c>
      <c r="G25">
        <v>349</v>
      </c>
      <c r="H25">
        <v>3.9</v>
      </c>
      <c r="I25">
        <v>0</v>
      </c>
      <c r="J25">
        <v>0</v>
      </c>
      <c r="K25">
        <v>0</v>
      </c>
      <c r="L25">
        <v>0</v>
      </c>
      <c r="M25">
        <v>0</v>
      </c>
      <c r="N25">
        <f>Players[[#This Row],[G-PK]]+Players[[#This Row],[Ast]]</f>
        <v>0</v>
      </c>
      <c r="O25">
        <v>0</v>
      </c>
      <c r="P25">
        <v>1</v>
      </c>
      <c r="Q25">
        <v>0</v>
      </c>
      <c r="R25">
        <v>0</v>
      </c>
      <c r="S25">
        <v>0</v>
      </c>
      <c r="T25">
        <v>0.7</v>
      </c>
      <c r="U25">
        <v>0.7</v>
      </c>
      <c r="V25" t="str">
        <f>IF(Players[[#This Row],[npG+A]]&gt;Players[[#This Row],[npxG+xAG]],"Performed","Underperformed")</f>
        <v>Underperformed</v>
      </c>
      <c r="W25">
        <v>0</v>
      </c>
      <c r="X25">
        <v>0</v>
      </c>
      <c r="Y25">
        <v>0</v>
      </c>
      <c r="Z25">
        <v>0</v>
      </c>
      <c r="AA25">
        <v>0</v>
      </c>
      <c r="AB25">
        <v>0.01</v>
      </c>
      <c r="AC25">
        <v>0.18</v>
      </c>
      <c r="AD25">
        <v>0.19</v>
      </c>
      <c r="AE25">
        <v>0.01</v>
      </c>
      <c r="AF25">
        <v>0.19</v>
      </c>
    </row>
    <row r="26" spans="1:32" x14ac:dyDescent="0.25">
      <c r="A26" t="s">
        <v>214</v>
      </c>
      <c r="B26" t="e" vm="4">
        <v>#VALUE!</v>
      </c>
      <c r="C26" t="s">
        <v>197</v>
      </c>
      <c r="D26">
        <v>17</v>
      </c>
      <c r="E26">
        <v>5</v>
      </c>
      <c r="F26">
        <v>4</v>
      </c>
      <c r="G26">
        <v>346</v>
      </c>
      <c r="H26">
        <v>3.8</v>
      </c>
      <c r="I26">
        <v>0</v>
      </c>
      <c r="J26">
        <v>0</v>
      </c>
      <c r="K26">
        <v>0</v>
      </c>
      <c r="L26">
        <v>0</v>
      </c>
      <c r="M26">
        <v>0</v>
      </c>
      <c r="N26">
        <f>Players[[#This Row],[G-PK]]+Players[[#This Row],[Ast]]</f>
        <v>0</v>
      </c>
      <c r="O26">
        <v>0</v>
      </c>
      <c r="P26">
        <v>0</v>
      </c>
      <c r="Q26">
        <v>0</v>
      </c>
      <c r="R26">
        <v>0.1</v>
      </c>
      <c r="S26">
        <v>0.1</v>
      </c>
      <c r="T26">
        <v>0</v>
      </c>
      <c r="U26">
        <v>0.1</v>
      </c>
      <c r="V26" t="str">
        <f>IF(Players[[#This Row],[npG+A]]&gt;Players[[#This Row],[npxG+xAG]],"Performed","Underperformed")</f>
        <v>Underperformed</v>
      </c>
      <c r="W26">
        <v>0</v>
      </c>
      <c r="X26">
        <v>0</v>
      </c>
      <c r="Y26">
        <v>0</v>
      </c>
      <c r="Z26">
        <v>0</v>
      </c>
      <c r="AA26">
        <v>0</v>
      </c>
      <c r="AB26">
        <v>0.02</v>
      </c>
      <c r="AC26">
        <v>0.01</v>
      </c>
      <c r="AD26">
        <v>0.02</v>
      </c>
      <c r="AE26">
        <v>0.02</v>
      </c>
      <c r="AF26">
        <v>0.02</v>
      </c>
    </row>
    <row r="27" spans="1:32" x14ac:dyDescent="0.25">
      <c r="A27" t="s">
        <v>215</v>
      </c>
      <c r="B27" t="e" vm="14">
        <v>#VALUE!</v>
      </c>
      <c r="C27" t="s">
        <v>197</v>
      </c>
      <c r="D27">
        <v>36</v>
      </c>
      <c r="E27">
        <v>7</v>
      </c>
      <c r="F27">
        <v>3</v>
      </c>
      <c r="G27">
        <v>315</v>
      </c>
      <c r="H27">
        <v>3.5</v>
      </c>
      <c r="I27">
        <v>0</v>
      </c>
      <c r="J27">
        <v>0</v>
      </c>
      <c r="K27">
        <v>0</v>
      </c>
      <c r="L27">
        <v>0</v>
      </c>
      <c r="M27">
        <v>0</v>
      </c>
      <c r="N27">
        <f>Players[[#This Row],[G-PK]]+Players[[#This Row],[Ast]]</f>
        <v>0</v>
      </c>
      <c r="O27">
        <v>0</v>
      </c>
      <c r="P27">
        <v>1</v>
      </c>
      <c r="Q27">
        <v>0</v>
      </c>
      <c r="R27">
        <v>0.1</v>
      </c>
      <c r="S27">
        <v>0.1</v>
      </c>
      <c r="T27">
        <v>0</v>
      </c>
      <c r="U27">
        <v>0.1</v>
      </c>
      <c r="V27" t="str">
        <f>IF(Players[[#This Row],[npG+A]]&gt;Players[[#This Row],[npxG+xAG]],"Performed","Underperformed")</f>
        <v>Underperformed</v>
      </c>
      <c r="W27">
        <v>0</v>
      </c>
      <c r="X27">
        <v>0</v>
      </c>
      <c r="Y27">
        <v>0</v>
      </c>
      <c r="Z27">
        <v>0</v>
      </c>
      <c r="AA27">
        <v>0</v>
      </c>
      <c r="AB27">
        <v>0.04</v>
      </c>
      <c r="AC27">
        <v>0</v>
      </c>
      <c r="AD27">
        <v>0.04</v>
      </c>
      <c r="AE27">
        <v>0.04</v>
      </c>
      <c r="AF27">
        <v>0.04</v>
      </c>
    </row>
    <row r="28" spans="1:32" x14ac:dyDescent="0.25">
      <c r="A28" t="s">
        <v>220</v>
      </c>
      <c r="B28" t="e" vm="4">
        <v>#VALUE!</v>
      </c>
      <c r="C28" t="s">
        <v>193</v>
      </c>
      <c r="D28">
        <v>20</v>
      </c>
      <c r="E28">
        <v>6</v>
      </c>
      <c r="F28">
        <v>0</v>
      </c>
      <c r="G28">
        <v>179</v>
      </c>
      <c r="H28">
        <v>2</v>
      </c>
      <c r="I28">
        <v>0</v>
      </c>
      <c r="J28">
        <v>0</v>
      </c>
      <c r="K28">
        <v>0</v>
      </c>
      <c r="L28">
        <v>0</v>
      </c>
      <c r="M28">
        <v>0</v>
      </c>
      <c r="N28">
        <f>Players[[#This Row],[G-PK]]+Players[[#This Row],[Ast]]</f>
        <v>0</v>
      </c>
      <c r="O28">
        <v>0</v>
      </c>
      <c r="P28">
        <v>0</v>
      </c>
      <c r="Q28">
        <v>0</v>
      </c>
      <c r="R28">
        <v>0.2</v>
      </c>
      <c r="S28">
        <v>0.2</v>
      </c>
      <c r="T28">
        <v>0.3</v>
      </c>
      <c r="U28">
        <v>0.4</v>
      </c>
      <c r="V28" t="str">
        <f>IF(Players[[#This Row],[npG+A]]&gt;Players[[#This Row],[npxG+xAG]],"Performed","Underperformed")</f>
        <v>Underperformed</v>
      </c>
      <c r="W28">
        <v>0</v>
      </c>
      <c r="X28">
        <v>0</v>
      </c>
      <c r="Y28">
        <v>0</v>
      </c>
      <c r="Z28">
        <v>0</v>
      </c>
      <c r="AA28">
        <v>0</v>
      </c>
      <c r="AB28">
        <v>0.09</v>
      </c>
      <c r="AC28">
        <v>0.13</v>
      </c>
      <c r="AD28">
        <v>0.22</v>
      </c>
      <c r="AE28">
        <v>0.09</v>
      </c>
      <c r="AF28">
        <v>0.22</v>
      </c>
    </row>
    <row r="29" spans="1:32" x14ac:dyDescent="0.25">
      <c r="A29" t="s">
        <v>216</v>
      </c>
      <c r="B29" t="e" vm="4">
        <v>#VALUE!</v>
      </c>
      <c r="C29" t="s">
        <v>197</v>
      </c>
      <c r="D29">
        <v>17</v>
      </c>
      <c r="E29">
        <v>4</v>
      </c>
      <c r="F29">
        <v>2</v>
      </c>
      <c r="G29">
        <v>170</v>
      </c>
      <c r="H29">
        <v>1.9</v>
      </c>
      <c r="I29">
        <v>0</v>
      </c>
      <c r="J29">
        <v>0</v>
      </c>
      <c r="K29">
        <v>0</v>
      </c>
      <c r="L29">
        <v>0</v>
      </c>
      <c r="M29">
        <v>0</v>
      </c>
      <c r="N29">
        <f>Players[[#This Row],[G-PK]]+Players[[#This Row],[Ast]]</f>
        <v>0</v>
      </c>
      <c r="O29">
        <v>0</v>
      </c>
      <c r="P29">
        <v>1</v>
      </c>
      <c r="Q29">
        <v>0</v>
      </c>
      <c r="R29">
        <v>0.1</v>
      </c>
      <c r="S29">
        <v>0.1</v>
      </c>
      <c r="T29">
        <v>0</v>
      </c>
      <c r="U29">
        <v>0.2</v>
      </c>
      <c r="V29" t="str">
        <f>IF(Players[[#This Row],[npG+A]]&gt;Players[[#This Row],[npxG+xAG]],"Performed","Underperformed")</f>
        <v>Underperformed</v>
      </c>
      <c r="W29">
        <v>0</v>
      </c>
      <c r="X29">
        <v>0</v>
      </c>
      <c r="Y29">
        <v>0</v>
      </c>
      <c r="Z29">
        <v>0</v>
      </c>
      <c r="AA29">
        <v>0</v>
      </c>
      <c r="AB29">
        <v>7.0000000000000007E-2</v>
      </c>
      <c r="AC29">
        <v>0.01</v>
      </c>
      <c r="AD29">
        <v>0.08</v>
      </c>
      <c r="AE29">
        <v>7.0000000000000007E-2</v>
      </c>
      <c r="AF29">
        <v>0.08</v>
      </c>
    </row>
    <row r="30" spans="1:32" x14ac:dyDescent="0.25">
      <c r="A30" t="s">
        <v>217</v>
      </c>
      <c r="B30" t="e" vm="4">
        <v>#VALUE!</v>
      </c>
      <c r="C30" t="s">
        <v>197</v>
      </c>
      <c r="D30">
        <v>19</v>
      </c>
      <c r="E30">
        <v>2</v>
      </c>
      <c r="F30">
        <v>2</v>
      </c>
      <c r="G30">
        <v>165</v>
      </c>
      <c r="H30">
        <v>1.8</v>
      </c>
      <c r="I30">
        <v>0</v>
      </c>
      <c r="J30">
        <v>0</v>
      </c>
      <c r="K30">
        <v>0</v>
      </c>
      <c r="L30">
        <v>0</v>
      </c>
      <c r="M30">
        <v>0</v>
      </c>
      <c r="N30">
        <f>Players[[#This Row],[G-PK]]+Players[[#This Row],[Ast]]</f>
        <v>0</v>
      </c>
      <c r="O30">
        <v>0</v>
      </c>
      <c r="P30">
        <v>0</v>
      </c>
      <c r="Q30">
        <v>0</v>
      </c>
      <c r="R30">
        <v>0</v>
      </c>
      <c r="S30">
        <v>0</v>
      </c>
      <c r="T30">
        <v>0</v>
      </c>
      <c r="U30">
        <v>0</v>
      </c>
      <c r="V30" t="str">
        <f>IF(Players[[#This Row],[npG+A]]&gt;Players[[#This Row],[npxG+xAG]],"Performed","Underperformed")</f>
        <v>Underperformed</v>
      </c>
      <c r="W30">
        <v>0</v>
      </c>
      <c r="X30">
        <v>0</v>
      </c>
      <c r="Y30">
        <v>0</v>
      </c>
      <c r="Z30">
        <v>0</v>
      </c>
      <c r="AA30">
        <v>0</v>
      </c>
      <c r="AB30">
        <v>0</v>
      </c>
      <c r="AC30">
        <v>0</v>
      </c>
      <c r="AD30">
        <v>0</v>
      </c>
      <c r="AE30">
        <v>0</v>
      </c>
      <c r="AF30">
        <v>0</v>
      </c>
    </row>
    <row r="31" spans="1:32" x14ac:dyDescent="0.25">
      <c r="A31" t="s">
        <v>219</v>
      </c>
      <c r="B31" t="e" vm="6">
        <v>#VALUE!</v>
      </c>
      <c r="C31" t="s">
        <v>202</v>
      </c>
      <c r="D31">
        <v>16</v>
      </c>
      <c r="E31">
        <v>7</v>
      </c>
      <c r="F31">
        <v>1</v>
      </c>
      <c r="G31">
        <v>165</v>
      </c>
      <c r="H31">
        <v>1.8</v>
      </c>
      <c r="I31">
        <v>0</v>
      </c>
      <c r="J31">
        <v>0</v>
      </c>
      <c r="K31">
        <v>0</v>
      </c>
      <c r="L31">
        <v>0</v>
      </c>
      <c r="M31">
        <v>0</v>
      </c>
      <c r="N31">
        <f>Players[[#This Row],[G-PK]]+Players[[#This Row],[Ast]]</f>
        <v>0</v>
      </c>
      <c r="O31">
        <v>0</v>
      </c>
      <c r="P31">
        <v>1</v>
      </c>
      <c r="Q31">
        <v>0</v>
      </c>
      <c r="R31">
        <v>0.7</v>
      </c>
      <c r="S31">
        <v>0.7</v>
      </c>
      <c r="T31">
        <v>0</v>
      </c>
      <c r="U31">
        <v>0.7</v>
      </c>
      <c r="V31" t="str">
        <f>IF(Players[[#This Row],[npG+A]]&gt;Players[[#This Row],[npxG+xAG]],"Performed","Underperformed")</f>
        <v>Underperformed</v>
      </c>
      <c r="W31">
        <v>0</v>
      </c>
      <c r="X31">
        <v>0</v>
      </c>
      <c r="Y31">
        <v>0</v>
      </c>
      <c r="Z31">
        <v>0</v>
      </c>
      <c r="AA31">
        <v>0</v>
      </c>
      <c r="AB31">
        <v>0.36</v>
      </c>
      <c r="AC31">
        <v>0</v>
      </c>
      <c r="AD31">
        <v>0.36</v>
      </c>
      <c r="AE31">
        <v>0.36</v>
      </c>
      <c r="AF31">
        <v>0.36</v>
      </c>
    </row>
    <row r="32" spans="1:32" x14ac:dyDescent="0.25">
      <c r="A32" t="s">
        <v>221</v>
      </c>
      <c r="B32" t="e" vm="9">
        <v>#VALUE!</v>
      </c>
      <c r="C32" t="s">
        <v>197</v>
      </c>
      <c r="D32">
        <v>24</v>
      </c>
      <c r="E32">
        <v>8</v>
      </c>
      <c r="F32">
        <v>0</v>
      </c>
      <c r="G32">
        <v>141</v>
      </c>
      <c r="H32">
        <v>1.6</v>
      </c>
      <c r="I32">
        <v>0</v>
      </c>
      <c r="J32">
        <v>0</v>
      </c>
      <c r="K32">
        <v>0</v>
      </c>
      <c r="L32">
        <v>0</v>
      </c>
      <c r="M32">
        <v>0</v>
      </c>
      <c r="N32">
        <f>Players[[#This Row],[G-PK]]+Players[[#This Row],[Ast]]</f>
        <v>0</v>
      </c>
      <c r="O32">
        <v>0</v>
      </c>
      <c r="P32">
        <v>0</v>
      </c>
      <c r="Q32">
        <v>0</v>
      </c>
      <c r="R32">
        <v>1</v>
      </c>
      <c r="S32">
        <v>1</v>
      </c>
      <c r="T32">
        <v>0.1</v>
      </c>
      <c r="U32">
        <v>1.1000000000000001</v>
      </c>
      <c r="V32" t="str">
        <f>IF(Players[[#This Row],[npG+A]]&gt;Players[[#This Row],[npxG+xAG]],"Performed","Underperformed")</f>
        <v>Underperformed</v>
      </c>
      <c r="W32">
        <v>0</v>
      </c>
      <c r="X32">
        <v>0</v>
      </c>
      <c r="Y32">
        <v>0</v>
      </c>
      <c r="Z32">
        <v>0</v>
      </c>
      <c r="AA32">
        <v>0</v>
      </c>
      <c r="AB32">
        <v>0.65</v>
      </c>
      <c r="AC32">
        <v>0.08</v>
      </c>
      <c r="AD32">
        <v>0.73</v>
      </c>
      <c r="AE32">
        <v>0.65</v>
      </c>
      <c r="AF32">
        <v>0.73</v>
      </c>
    </row>
    <row r="33" spans="1:32" x14ac:dyDescent="0.25">
      <c r="A33" t="s">
        <v>218</v>
      </c>
      <c r="B33" t="e" vm="5">
        <v>#VALUE!</v>
      </c>
      <c r="C33" t="s">
        <v>197</v>
      </c>
      <c r="D33">
        <v>24</v>
      </c>
      <c r="E33">
        <v>3</v>
      </c>
      <c r="F33">
        <v>2</v>
      </c>
      <c r="G33">
        <v>100</v>
      </c>
      <c r="H33">
        <v>1.1000000000000001</v>
      </c>
      <c r="I33">
        <v>0</v>
      </c>
      <c r="J33">
        <v>0</v>
      </c>
      <c r="K33">
        <v>0</v>
      </c>
      <c r="L33">
        <v>0</v>
      </c>
      <c r="M33">
        <v>0</v>
      </c>
      <c r="N33">
        <f>Players[[#This Row],[G-PK]]+Players[[#This Row],[Ast]]</f>
        <v>0</v>
      </c>
      <c r="O33">
        <v>0</v>
      </c>
      <c r="P33">
        <v>1</v>
      </c>
      <c r="Q33">
        <v>0</v>
      </c>
      <c r="R33">
        <v>0</v>
      </c>
      <c r="S33">
        <v>0</v>
      </c>
      <c r="T33">
        <v>0</v>
      </c>
      <c r="U33">
        <v>0</v>
      </c>
      <c r="V33" t="str">
        <f>IF(Players[[#This Row],[npG+A]]&gt;Players[[#This Row],[npxG+xAG]],"Performed","Underperformed")</f>
        <v>Underperformed</v>
      </c>
      <c r="W33">
        <v>0</v>
      </c>
      <c r="X33">
        <v>0</v>
      </c>
      <c r="Y33">
        <v>0</v>
      </c>
      <c r="Z33">
        <v>0</v>
      </c>
      <c r="AA33">
        <v>0</v>
      </c>
      <c r="AB33">
        <v>0</v>
      </c>
      <c r="AC33">
        <v>0.03</v>
      </c>
      <c r="AD33">
        <v>0.03</v>
      </c>
      <c r="AE33">
        <v>0</v>
      </c>
      <c r="AF33">
        <v>0.03</v>
      </c>
    </row>
    <row r="34" spans="1:32" x14ac:dyDescent="0.25">
      <c r="A34" t="s">
        <v>222</v>
      </c>
      <c r="B34" t="e" vm="15">
        <v>#VALUE!</v>
      </c>
      <c r="C34" t="s">
        <v>193</v>
      </c>
      <c r="D34">
        <v>27</v>
      </c>
      <c r="E34">
        <v>2</v>
      </c>
      <c r="F34">
        <v>0</v>
      </c>
      <c r="G34">
        <v>19</v>
      </c>
      <c r="H34">
        <v>0.2</v>
      </c>
      <c r="I34">
        <v>0</v>
      </c>
      <c r="J34">
        <v>0</v>
      </c>
      <c r="K34">
        <v>0</v>
      </c>
      <c r="L34">
        <v>0</v>
      </c>
      <c r="M34">
        <v>0</v>
      </c>
      <c r="N34">
        <f>Players[[#This Row],[G-PK]]+Players[[#This Row],[Ast]]</f>
        <v>0</v>
      </c>
      <c r="O34">
        <v>0</v>
      </c>
      <c r="P34">
        <v>0</v>
      </c>
      <c r="Q34">
        <v>0</v>
      </c>
      <c r="R34">
        <v>0.1</v>
      </c>
      <c r="S34">
        <v>0.1</v>
      </c>
      <c r="T34">
        <v>0</v>
      </c>
      <c r="U34">
        <v>0.1</v>
      </c>
      <c r="V34" t="str">
        <f>IF(Players[[#This Row],[npG+A]]&gt;Players[[#This Row],[npxG+xAG]],"Performed","Underperformed")</f>
        <v>Underperformed</v>
      </c>
      <c r="W34">
        <v>0</v>
      </c>
      <c r="X34">
        <v>0</v>
      </c>
      <c r="Y34">
        <v>0</v>
      </c>
      <c r="Z34">
        <v>0</v>
      </c>
      <c r="AA34">
        <v>0</v>
      </c>
      <c r="AB34">
        <v>0.33</v>
      </c>
      <c r="AC34">
        <v>0</v>
      </c>
      <c r="AD34">
        <v>0.33</v>
      </c>
      <c r="AE34">
        <v>0.33</v>
      </c>
      <c r="AF34">
        <v>0.33</v>
      </c>
    </row>
    <row r="35" spans="1:32" x14ac:dyDescent="0.25">
      <c r="A35" t="s">
        <v>223</v>
      </c>
      <c r="B35" t="e" vm="4">
        <v>#VALUE!</v>
      </c>
      <c r="C35" t="s">
        <v>193</v>
      </c>
      <c r="D35">
        <v>17</v>
      </c>
      <c r="E35">
        <v>0</v>
      </c>
      <c r="F35">
        <v>0</v>
      </c>
      <c r="G35">
        <v>0</v>
      </c>
      <c r="H35">
        <v>0</v>
      </c>
      <c r="I35">
        <v>0</v>
      </c>
      <c r="J35">
        <v>0</v>
      </c>
      <c r="K35">
        <v>0</v>
      </c>
      <c r="L35">
        <v>0</v>
      </c>
      <c r="M35">
        <v>0</v>
      </c>
      <c r="N35">
        <f>Players[[#This Row],[G-PK]]+Players[[#This Row],[Ast]]</f>
        <v>0</v>
      </c>
      <c r="O35">
        <v>0</v>
      </c>
      <c r="P35">
        <v>0</v>
      </c>
      <c r="Q35">
        <v>0</v>
      </c>
      <c r="R35">
        <v>0</v>
      </c>
      <c r="S35">
        <v>0</v>
      </c>
      <c r="T35">
        <v>0</v>
      </c>
      <c r="U35">
        <v>0</v>
      </c>
      <c r="V35" t="str">
        <f>IF(Players[[#This Row],[npG+A]]&gt;Players[[#This Row],[npxG+xAG]],"Performed","Underperformed")</f>
        <v>Underperformed</v>
      </c>
      <c r="W35">
        <v>0</v>
      </c>
      <c r="X35">
        <v>0</v>
      </c>
      <c r="Y35">
        <v>0</v>
      </c>
      <c r="Z35">
        <v>0</v>
      </c>
      <c r="AA35">
        <v>0</v>
      </c>
      <c r="AB35">
        <v>0</v>
      </c>
      <c r="AC35">
        <v>0</v>
      </c>
      <c r="AD35">
        <v>0</v>
      </c>
      <c r="AE35">
        <v>0</v>
      </c>
      <c r="AF35">
        <v>0</v>
      </c>
    </row>
    <row r="36" spans="1:32" x14ac:dyDescent="0.25">
      <c r="A36" t="s">
        <v>224</v>
      </c>
      <c r="B36" t="e" vm="4">
        <v>#VALUE!</v>
      </c>
      <c r="C36" t="s">
        <v>193</v>
      </c>
      <c r="D36">
        <v>17</v>
      </c>
      <c r="E36">
        <v>0</v>
      </c>
      <c r="F36">
        <v>0</v>
      </c>
      <c r="G36">
        <v>0</v>
      </c>
      <c r="H36">
        <v>0</v>
      </c>
      <c r="I36">
        <v>0</v>
      </c>
      <c r="J36">
        <v>0</v>
      </c>
      <c r="K36">
        <v>0</v>
      </c>
      <c r="L36">
        <v>0</v>
      </c>
      <c r="M36">
        <v>0</v>
      </c>
      <c r="N36">
        <f>Players[[#This Row],[G-PK]]+Players[[#This Row],[Ast]]</f>
        <v>0</v>
      </c>
      <c r="O36">
        <v>0</v>
      </c>
      <c r="P36">
        <v>0</v>
      </c>
      <c r="Q36">
        <v>0</v>
      </c>
      <c r="R36">
        <v>0</v>
      </c>
      <c r="S36">
        <v>0</v>
      </c>
      <c r="T36">
        <v>0</v>
      </c>
      <c r="U36">
        <v>0</v>
      </c>
      <c r="V36" t="str">
        <f>IF(Players[[#This Row],[npG+A]]&gt;Players[[#This Row],[npxG+xAG]],"Performed","Underperformed")</f>
        <v>Underperformed</v>
      </c>
      <c r="W36">
        <v>0</v>
      </c>
      <c r="X36">
        <v>0</v>
      </c>
      <c r="Y36">
        <v>0</v>
      </c>
      <c r="Z36">
        <v>0</v>
      </c>
      <c r="AA36">
        <v>0</v>
      </c>
      <c r="AB36">
        <v>0</v>
      </c>
      <c r="AC36">
        <v>0</v>
      </c>
      <c r="AD36">
        <v>0</v>
      </c>
      <c r="AE36">
        <v>0</v>
      </c>
      <c r="AF36">
        <v>0</v>
      </c>
    </row>
    <row r="37" spans="1:32" x14ac:dyDescent="0.25">
      <c r="A37" t="s">
        <v>225</v>
      </c>
      <c r="B37" t="e" vm="16">
        <v>#VALUE!</v>
      </c>
      <c r="C37" t="s">
        <v>195</v>
      </c>
      <c r="D37">
        <v>21</v>
      </c>
      <c r="E37">
        <v>0</v>
      </c>
      <c r="F37">
        <v>0</v>
      </c>
      <c r="G37">
        <v>0</v>
      </c>
      <c r="H37">
        <v>0</v>
      </c>
      <c r="I37">
        <v>0</v>
      </c>
      <c r="J37">
        <v>0</v>
      </c>
      <c r="K37">
        <v>0</v>
      </c>
      <c r="L37">
        <v>0</v>
      </c>
      <c r="M37">
        <v>0</v>
      </c>
      <c r="N37">
        <f>Players[[#This Row],[G-PK]]+Players[[#This Row],[Ast]]</f>
        <v>0</v>
      </c>
      <c r="O37">
        <v>0</v>
      </c>
      <c r="P37">
        <v>0</v>
      </c>
      <c r="Q37">
        <v>0</v>
      </c>
      <c r="R37">
        <v>0</v>
      </c>
      <c r="S37">
        <v>0</v>
      </c>
      <c r="T37">
        <v>0</v>
      </c>
      <c r="U37">
        <v>0</v>
      </c>
      <c r="V37" t="str">
        <f>IF(Players[[#This Row],[npG+A]]&gt;Players[[#This Row],[npxG+xAG]],"Performed","Underperformed")</f>
        <v>Underperformed</v>
      </c>
      <c r="W37">
        <v>0</v>
      </c>
      <c r="X37">
        <v>0</v>
      </c>
      <c r="Y37">
        <v>0</v>
      </c>
      <c r="Z37">
        <v>0</v>
      </c>
      <c r="AA37">
        <v>0</v>
      </c>
      <c r="AB37">
        <v>0</v>
      </c>
      <c r="AC37">
        <v>0</v>
      </c>
      <c r="AD37">
        <v>0</v>
      </c>
      <c r="AE37">
        <v>0</v>
      </c>
      <c r="AF37">
        <v>0</v>
      </c>
    </row>
    <row r="38" spans="1:32" x14ac:dyDescent="0.25">
      <c r="A38" t="s">
        <v>226</v>
      </c>
      <c r="B38" t="e" vm="4">
        <v>#VALUE!</v>
      </c>
      <c r="C38" t="s">
        <v>195</v>
      </c>
      <c r="D38">
        <v>18</v>
      </c>
      <c r="E38">
        <v>0</v>
      </c>
      <c r="F38">
        <v>0</v>
      </c>
      <c r="G38">
        <v>0</v>
      </c>
      <c r="H38">
        <v>0</v>
      </c>
      <c r="I38">
        <v>0</v>
      </c>
      <c r="J38">
        <v>0</v>
      </c>
      <c r="K38">
        <v>0</v>
      </c>
      <c r="L38">
        <v>0</v>
      </c>
      <c r="M38">
        <v>0</v>
      </c>
      <c r="N38">
        <f>Players[[#This Row],[G-PK]]+Players[[#This Row],[Ast]]</f>
        <v>0</v>
      </c>
      <c r="O38">
        <v>0</v>
      </c>
      <c r="P38">
        <v>0</v>
      </c>
      <c r="Q38">
        <v>0</v>
      </c>
      <c r="R38">
        <v>0</v>
      </c>
      <c r="S38">
        <v>0</v>
      </c>
      <c r="T38">
        <v>0</v>
      </c>
      <c r="U38">
        <v>0</v>
      </c>
      <c r="V38" t="str">
        <f>IF(Players[[#This Row],[npG+A]]&gt;Players[[#This Row],[npxG+xAG]],"Performed","Underperformed")</f>
        <v>Underperformed</v>
      </c>
      <c r="W38">
        <v>0</v>
      </c>
      <c r="X38">
        <v>0</v>
      </c>
      <c r="Y38">
        <v>0</v>
      </c>
      <c r="Z38">
        <v>0</v>
      </c>
      <c r="AA38">
        <v>0</v>
      </c>
      <c r="AB38">
        <v>0</v>
      </c>
      <c r="AC38">
        <v>0</v>
      </c>
      <c r="AD38">
        <v>0</v>
      </c>
      <c r="AE38">
        <v>0</v>
      </c>
      <c r="AF38">
        <v>0</v>
      </c>
    </row>
    <row r="39" spans="1:32" x14ac:dyDescent="0.25">
      <c r="A39" t="s">
        <v>227</v>
      </c>
      <c r="B39" t="e" vm="4">
        <v>#VALUE!</v>
      </c>
      <c r="C39" t="s">
        <v>195</v>
      </c>
      <c r="D39">
        <v>38</v>
      </c>
      <c r="E39">
        <v>0</v>
      </c>
      <c r="F39">
        <v>0</v>
      </c>
      <c r="G39">
        <v>0</v>
      </c>
      <c r="H39">
        <v>0</v>
      </c>
      <c r="I39">
        <v>0</v>
      </c>
      <c r="J39">
        <v>0</v>
      </c>
      <c r="K39">
        <v>0</v>
      </c>
      <c r="L39">
        <v>0</v>
      </c>
      <c r="M39">
        <v>0</v>
      </c>
      <c r="N39">
        <f>Players[[#This Row],[G-PK]]+Players[[#This Row],[Ast]]</f>
        <v>0</v>
      </c>
      <c r="O39">
        <v>0</v>
      </c>
      <c r="P39">
        <v>0</v>
      </c>
      <c r="Q39">
        <v>0</v>
      </c>
      <c r="R39">
        <v>0</v>
      </c>
      <c r="S39">
        <v>0</v>
      </c>
      <c r="T39">
        <v>0</v>
      </c>
      <c r="U39">
        <v>0</v>
      </c>
      <c r="V39" t="str">
        <f>IF(Players[[#This Row],[npG+A]]&gt;Players[[#This Row],[npxG+xAG]],"Performed","Underperformed")</f>
        <v>Underperformed</v>
      </c>
      <c r="W39">
        <v>0</v>
      </c>
      <c r="X39">
        <v>0</v>
      </c>
      <c r="Y39">
        <v>0</v>
      </c>
      <c r="Z39">
        <v>0</v>
      </c>
      <c r="AA39">
        <v>0</v>
      </c>
      <c r="AB39">
        <v>0</v>
      </c>
      <c r="AC39">
        <v>0</v>
      </c>
      <c r="AD39">
        <v>0</v>
      </c>
      <c r="AE39">
        <v>0</v>
      </c>
      <c r="AF39">
        <v>0</v>
      </c>
    </row>
    <row r="40" spans="1:32" x14ac:dyDescent="0.25">
      <c r="A40" t="s">
        <v>228</v>
      </c>
      <c r="B40" t="e" vm="17">
        <v>#VALUE!</v>
      </c>
      <c r="C40" t="s">
        <v>193</v>
      </c>
      <c r="D40">
        <v>18</v>
      </c>
      <c r="E40">
        <v>0</v>
      </c>
      <c r="F40">
        <v>0</v>
      </c>
      <c r="G40">
        <v>0</v>
      </c>
      <c r="H40">
        <v>0</v>
      </c>
      <c r="I40">
        <v>0</v>
      </c>
      <c r="J40">
        <v>0</v>
      </c>
      <c r="K40">
        <v>0</v>
      </c>
      <c r="L40">
        <v>0</v>
      </c>
      <c r="M40">
        <v>0</v>
      </c>
      <c r="N40">
        <f>Players[[#This Row],[G-PK]]+Players[[#This Row],[Ast]]</f>
        <v>0</v>
      </c>
      <c r="O40">
        <v>0</v>
      </c>
      <c r="P40">
        <v>0</v>
      </c>
      <c r="Q40">
        <v>0</v>
      </c>
      <c r="R40">
        <v>0</v>
      </c>
      <c r="S40">
        <v>0</v>
      </c>
      <c r="T40">
        <v>0</v>
      </c>
      <c r="U40">
        <v>0</v>
      </c>
      <c r="V40" t="str">
        <f>IF(Players[[#This Row],[npG+A]]&gt;Players[[#This Row],[npxG+xAG]],"Performed","Underperformed")</f>
        <v>Underperformed</v>
      </c>
      <c r="W40">
        <v>0</v>
      </c>
      <c r="X40">
        <v>0</v>
      </c>
      <c r="Y40">
        <v>0</v>
      </c>
      <c r="Z40">
        <v>0</v>
      </c>
      <c r="AA40">
        <v>0</v>
      </c>
      <c r="AB40">
        <v>0</v>
      </c>
      <c r="AC40">
        <v>0</v>
      </c>
      <c r="AD40">
        <v>0</v>
      </c>
      <c r="AE40">
        <v>0</v>
      </c>
      <c r="AF40">
        <v>0</v>
      </c>
    </row>
    <row r="41" spans="1:32" x14ac:dyDescent="0.25">
      <c r="A41" t="s">
        <v>229</v>
      </c>
      <c r="B41" t="e" vm="4">
        <v>#VALUE!</v>
      </c>
      <c r="C41" t="s">
        <v>197</v>
      </c>
      <c r="D41">
        <v>16</v>
      </c>
      <c r="E41">
        <v>0</v>
      </c>
      <c r="F41">
        <v>0</v>
      </c>
      <c r="G41">
        <v>0</v>
      </c>
      <c r="H41">
        <v>0</v>
      </c>
      <c r="I41">
        <v>0</v>
      </c>
      <c r="J41">
        <v>0</v>
      </c>
      <c r="K41">
        <v>0</v>
      </c>
      <c r="L41">
        <v>0</v>
      </c>
      <c r="M41">
        <v>0</v>
      </c>
      <c r="N41">
        <f>Players[[#This Row],[G-PK]]+Players[[#This Row],[Ast]]</f>
        <v>0</v>
      </c>
      <c r="O41">
        <v>0</v>
      </c>
      <c r="P41">
        <v>0</v>
      </c>
      <c r="Q41">
        <v>0</v>
      </c>
      <c r="R41">
        <v>0</v>
      </c>
      <c r="S41">
        <v>0</v>
      </c>
      <c r="T41">
        <v>0</v>
      </c>
      <c r="U41">
        <v>0</v>
      </c>
      <c r="V41" t="str">
        <f>IF(Players[[#This Row],[npG+A]]&gt;Players[[#This Row],[npxG+xAG]],"Performed","Underperformed")</f>
        <v>Underperformed</v>
      </c>
      <c r="W41">
        <v>0</v>
      </c>
      <c r="X41">
        <v>0</v>
      </c>
      <c r="Y41">
        <v>0</v>
      </c>
      <c r="Z41">
        <v>0</v>
      </c>
      <c r="AA41">
        <v>0</v>
      </c>
      <c r="AB41">
        <v>0</v>
      </c>
      <c r="AC41">
        <v>0</v>
      </c>
      <c r="AD41">
        <v>0</v>
      </c>
      <c r="AE41">
        <v>0</v>
      </c>
      <c r="AF41">
        <v>0</v>
      </c>
    </row>
    <row r="42" spans="1:32" x14ac:dyDescent="0.25">
      <c r="A42" t="s">
        <v>230</v>
      </c>
      <c r="B42" t="e" vm="14">
        <v>#VALUE!</v>
      </c>
      <c r="C42" t="s">
        <v>195</v>
      </c>
      <c r="D42">
        <v>21</v>
      </c>
      <c r="E42">
        <v>0</v>
      </c>
      <c r="F42">
        <v>0</v>
      </c>
      <c r="G42">
        <v>0</v>
      </c>
      <c r="H42">
        <v>0</v>
      </c>
      <c r="I42">
        <v>0</v>
      </c>
      <c r="J42">
        <v>0</v>
      </c>
      <c r="K42">
        <v>0</v>
      </c>
      <c r="L42">
        <v>0</v>
      </c>
      <c r="M42">
        <v>0</v>
      </c>
      <c r="N42">
        <f>Players[[#This Row],[G-PK]]+Players[[#This Row],[Ast]]</f>
        <v>0</v>
      </c>
      <c r="O42">
        <v>0</v>
      </c>
      <c r="P42">
        <v>0</v>
      </c>
      <c r="Q42">
        <v>0</v>
      </c>
      <c r="R42">
        <v>0</v>
      </c>
      <c r="S42">
        <v>0</v>
      </c>
      <c r="T42">
        <v>0</v>
      </c>
      <c r="U42">
        <v>0</v>
      </c>
      <c r="V42" t="str">
        <f>IF(Players[[#This Row],[npG+A]]&gt;Players[[#This Row],[npxG+xAG]],"Performed","Underperformed")</f>
        <v>Underperformed</v>
      </c>
      <c r="W42">
        <v>0</v>
      </c>
      <c r="X42">
        <v>0</v>
      </c>
      <c r="Y42">
        <v>0</v>
      </c>
      <c r="Z42">
        <v>0</v>
      </c>
      <c r="AA42">
        <v>0</v>
      </c>
      <c r="AB42">
        <v>0</v>
      </c>
      <c r="AC42">
        <v>0</v>
      </c>
      <c r="AD42">
        <v>0</v>
      </c>
      <c r="AE42">
        <v>0</v>
      </c>
      <c r="AF42">
        <v>0</v>
      </c>
    </row>
    <row r="43" spans="1:32" x14ac:dyDescent="0.25">
      <c r="A43" t="s">
        <v>231</v>
      </c>
      <c r="B43" t="e" vm="4">
        <v>#VALUE!</v>
      </c>
      <c r="C43" t="s">
        <v>193</v>
      </c>
      <c r="D43">
        <v>18</v>
      </c>
      <c r="E43">
        <v>0</v>
      </c>
      <c r="F43">
        <v>0</v>
      </c>
      <c r="G43">
        <v>0</v>
      </c>
      <c r="H43">
        <v>0</v>
      </c>
      <c r="I43">
        <v>0</v>
      </c>
      <c r="J43">
        <v>0</v>
      </c>
      <c r="K43">
        <v>0</v>
      </c>
      <c r="L43">
        <v>0</v>
      </c>
      <c r="M43">
        <v>0</v>
      </c>
      <c r="N43">
        <f>Players[[#This Row],[G-PK]]+Players[[#This Row],[Ast]]</f>
        <v>0</v>
      </c>
      <c r="O43">
        <v>0</v>
      </c>
      <c r="P43">
        <v>0</v>
      </c>
      <c r="Q43">
        <v>0</v>
      </c>
      <c r="R43">
        <v>0</v>
      </c>
      <c r="S43">
        <v>0</v>
      </c>
      <c r="T43">
        <v>0</v>
      </c>
      <c r="U43">
        <v>0</v>
      </c>
      <c r="V43" t="str">
        <f>IF(Players[[#This Row],[npG+A]]&gt;Players[[#This Row],[npxG+xAG]],"Performed","Underperformed")</f>
        <v>Underperformed</v>
      </c>
      <c r="W43">
        <v>0</v>
      </c>
      <c r="X43">
        <v>0</v>
      </c>
      <c r="Y43">
        <v>0</v>
      </c>
      <c r="Z43">
        <v>0</v>
      </c>
      <c r="AA43">
        <v>0</v>
      </c>
      <c r="AB43">
        <v>0</v>
      </c>
      <c r="AC43">
        <v>0</v>
      </c>
      <c r="AD43">
        <v>0</v>
      </c>
      <c r="AE43">
        <v>0</v>
      </c>
      <c r="AF43">
        <v>0</v>
      </c>
    </row>
    <row r="44" spans="1:32" x14ac:dyDescent="0.25">
      <c r="A44" t="s">
        <v>232</v>
      </c>
      <c r="B44" t="e" vm="4">
        <v>#VALUE!</v>
      </c>
      <c r="C44" t="s">
        <v>202</v>
      </c>
      <c r="D44">
        <v>18</v>
      </c>
      <c r="E44">
        <v>0</v>
      </c>
      <c r="F44">
        <v>0</v>
      </c>
      <c r="G44">
        <v>0</v>
      </c>
      <c r="H44">
        <v>0</v>
      </c>
      <c r="I44">
        <v>0</v>
      </c>
      <c r="J44">
        <v>0</v>
      </c>
      <c r="K44">
        <v>0</v>
      </c>
      <c r="L44">
        <v>0</v>
      </c>
      <c r="M44">
        <v>0</v>
      </c>
      <c r="N44">
        <f>Players[[#This Row],[G-PK]]+Players[[#This Row],[Ast]]</f>
        <v>0</v>
      </c>
      <c r="O44">
        <v>0</v>
      </c>
      <c r="P44">
        <v>0</v>
      </c>
      <c r="Q44">
        <v>0</v>
      </c>
      <c r="R44">
        <v>0</v>
      </c>
      <c r="S44">
        <v>0</v>
      </c>
      <c r="T44">
        <v>0</v>
      </c>
      <c r="U44">
        <v>0</v>
      </c>
      <c r="V44" t="str">
        <f>IF(Players[[#This Row],[npG+A]]&gt;Players[[#This Row],[npxG+xAG]],"Performed","Underperformed")</f>
        <v>Underperformed</v>
      </c>
      <c r="W44">
        <v>0</v>
      </c>
      <c r="X44">
        <v>0</v>
      </c>
      <c r="Y44">
        <v>0</v>
      </c>
      <c r="Z44">
        <v>0</v>
      </c>
      <c r="AA44">
        <v>0</v>
      </c>
      <c r="AB44">
        <v>0</v>
      </c>
      <c r="AC44">
        <v>0</v>
      </c>
      <c r="AD44">
        <v>0</v>
      </c>
      <c r="AE44">
        <v>0</v>
      </c>
      <c r="AF44">
        <v>0</v>
      </c>
    </row>
  </sheetData>
  <conditionalFormatting sqref="D2:D44">
    <cfRule type="dataBar" priority="21">
      <dataBar>
        <cfvo type="min"/>
        <cfvo type="max"/>
        <color rgb="FFFF555A"/>
      </dataBar>
      <extLst>
        <ext xmlns:x14="http://schemas.microsoft.com/office/spreadsheetml/2009/9/main" uri="{B025F937-C7B1-47D3-B67F-A62EFF666E3E}">
          <x14:id>{08E68F8A-D81E-4B34-B963-9EDAF9B23ECA}</x14:id>
        </ext>
      </extLst>
    </cfRule>
  </conditionalFormatting>
  <conditionalFormatting sqref="E2:E42">
    <cfRule type="dataBar" priority="26">
      <dataBar>
        <cfvo type="min"/>
        <cfvo type="max"/>
        <color rgb="FFFF555A"/>
      </dataBar>
      <extLst>
        <ext xmlns:x14="http://schemas.microsoft.com/office/spreadsheetml/2009/9/main" uri="{B025F937-C7B1-47D3-B67F-A62EFF666E3E}">
          <x14:id>{75BF460F-8D71-42A1-920D-0E955BFDB71F}</x14:id>
        </ext>
      </extLst>
    </cfRule>
  </conditionalFormatting>
  <conditionalFormatting sqref="F2:F42">
    <cfRule type="dataBar" priority="24">
      <dataBar>
        <cfvo type="min"/>
        <cfvo type="max"/>
        <color rgb="FFFF555A"/>
      </dataBar>
      <extLst>
        <ext xmlns:x14="http://schemas.microsoft.com/office/spreadsheetml/2009/9/main" uri="{B025F937-C7B1-47D3-B67F-A62EFF666E3E}">
          <x14:id>{53764C0F-3F52-4390-9A51-F83791E94B31}</x14:id>
        </ext>
      </extLst>
    </cfRule>
    <cfRule type="dataBar" priority="25">
      <dataBar>
        <cfvo type="min"/>
        <cfvo type="max"/>
        <color rgb="FFFF555A"/>
      </dataBar>
      <extLst>
        <ext xmlns:x14="http://schemas.microsoft.com/office/spreadsheetml/2009/9/main" uri="{B025F937-C7B1-47D3-B67F-A62EFF666E3E}">
          <x14:id>{B4A8ED5C-6D6D-4F2D-8361-01B7E3534F56}</x14:id>
        </ext>
      </extLst>
    </cfRule>
  </conditionalFormatting>
  <conditionalFormatting sqref="G2:G42">
    <cfRule type="dataBar" priority="23">
      <dataBar>
        <cfvo type="min"/>
        <cfvo type="max"/>
        <color rgb="FFFF555A"/>
      </dataBar>
      <extLst>
        <ext xmlns:x14="http://schemas.microsoft.com/office/spreadsheetml/2009/9/main" uri="{B025F937-C7B1-47D3-B67F-A62EFF666E3E}">
          <x14:id>{7F010C81-D3A9-4176-BDAF-41C3E6A144E9}</x14:id>
        </ext>
      </extLst>
    </cfRule>
  </conditionalFormatting>
  <conditionalFormatting sqref="H2:L42 P2:AF42">
    <cfRule type="dataBar" priority="22">
      <dataBar>
        <cfvo type="min"/>
        <cfvo type="max"/>
        <color rgb="FFFF555A"/>
      </dataBar>
      <extLst>
        <ext xmlns:x14="http://schemas.microsoft.com/office/spreadsheetml/2009/9/main" uri="{B025F937-C7B1-47D3-B67F-A62EFF666E3E}">
          <x14:id>{E6ADCC4B-7DA3-490E-851A-C16E16BE32D9}</x14:id>
        </ext>
      </extLst>
    </cfRule>
  </conditionalFormatting>
  <conditionalFormatting sqref="I2:I42">
    <cfRule type="dataBar" priority="20">
      <dataBar>
        <cfvo type="min"/>
        <cfvo type="max"/>
        <color rgb="FFFF555A"/>
      </dataBar>
      <extLst>
        <ext xmlns:x14="http://schemas.microsoft.com/office/spreadsheetml/2009/9/main" uri="{B025F937-C7B1-47D3-B67F-A62EFF666E3E}">
          <x14:id>{1899C7FC-D8ED-4DB6-BCD5-B3679971B723}</x14:id>
        </ext>
      </extLst>
    </cfRule>
  </conditionalFormatting>
  <conditionalFormatting sqref="J2:J42">
    <cfRule type="dataBar" priority="19">
      <dataBar>
        <cfvo type="min"/>
        <cfvo type="max"/>
        <color rgb="FFFF555A"/>
      </dataBar>
      <extLst>
        <ext xmlns:x14="http://schemas.microsoft.com/office/spreadsheetml/2009/9/main" uri="{B025F937-C7B1-47D3-B67F-A62EFF666E3E}">
          <x14:id>{6BBDC1D2-CFB9-4909-AAA7-88D998BE3B81}</x14:id>
        </ext>
      </extLst>
    </cfRule>
  </conditionalFormatting>
  <conditionalFormatting sqref="K2:K20">
    <cfRule type="dataBar" priority="18">
      <dataBar>
        <cfvo type="min"/>
        <cfvo type="max"/>
        <color rgb="FFFF555A"/>
      </dataBar>
      <extLst>
        <ext xmlns:x14="http://schemas.microsoft.com/office/spreadsheetml/2009/9/main" uri="{B025F937-C7B1-47D3-B67F-A62EFF666E3E}">
          <x14:id>{FCD7ED7C-EF85-464B-8238-21368AEF23C6}</x14:id>
        </ext>
      </extLst>
    </cfRule>
  </conditionalFormatting>
  <conditionalFormatting sqref="L2:L21">
    <cfRule type="dataBar" priority="17">
      <dataBar>
        <cfvo type="min"/>
        <cfvo type="max"/>
        <color rgb="FFFF555A"/>
      </dataBar>
      <extLst>
        <ext xmlns:x14="http://schemas.microsoft.com/office/spreadsheetml/2009/9/main" uri="{B025F937-C7B1-47D3-B67F-A62EFF666E3E}">
          <x14:id>{1476502B-13DD-4606-A69C-C3F4634EF4AF}</x14:id>
        </ext>
      </extLst>
    </cfRule>
  </conditionalFormatting>
  <conditionalFormatting sqref="N2:N42">
    <cfRule type="dataBar" priority="1">
      <dataBar>
        <cfvo type="min"/>
        <cfvo type="max"/>
        <color rgb="FFFF555A"/>
      </dataBar>
      <extLst>
        <ext xmlns:x14="http://schemas.microsoft.com/office/spreadsheetml/2009/9/main" uri="{B025F937-C7B1-47D3-B67F-A62EFF666E3E}">
          <x14:id>{278F6457-0AE8-4111-AB37-94446CD49C4F}</x14:id>
        </ext>
      </extLst>
    </cfRule>
  </conditionalFormatting>
  <conditionalFormatting sqref="P2:P29">
    <cfRule type="dataBar" priority="16">
      <dataBar>
        <cfvo type="min"/>
        <cfvo type="max"/>
        <color rgb="FFFF555A"/>
      </dataBar>
      <extLst>
        <ext xmlns:x14="http://schemas.microsoft.com/office/spreadsheetml/2009/9/main" uri="{B025F937-C7B1-47D3-B67F-A62EFF666E3E}">
          <x14:id>{4C52636F-95FF-4CA4-B51E-7784F73AC9A2}</x14:id>
        </ext>
      </extLst>
    </cfRule>
  </conditionalFormatting>
  <conditionalFormatting sqref="Q2:Q20">
    <cfRule type="dataBar" priority="15">
      <dataBar>
        <cfvo type="min"/>
        <cfvo type="max"/>
        <color rgb="FFFF555A"/>
      </dataBar>
      <extLst>
        <ext xmlns:x14="http://schemas.microsoft.com/office/spreadsheetml/2009/9/main" uri="{B025F937-C7B1-47D3-B67F-A62EFF666E3E}">
          <x14:id>{07DFEB43-EE80-4555-A6F7-9AA17941A1FF}</x14:id>
        </ext>
      </extLst>
    </cfRule>
  </conditionalFormatting>
  <conditionalFormatting sqref="R2:R32">
    <cfRule type="dataBar" priority="14">
      <dataBar>
        <cfvo type="min"/>
        <cfvo type="max"/>
        <color rgb="FFFF555A"/>
      </dataBar>
      <extLst>
        <ext xmlns:x14="http://schemas.microsoft.com/office/spreadsheetml/2009/9/main" uri="{B025F937-C7B1-47D3-B67F-A62EFF666E3E}">
          <x14:id>{8929847B-0C97-4551-8DD1-2F78321927B5}</x14:id>
        </ext>
      </extLst>
    </cfRule>
  </conditionalFormatting>
  <conditionalFormatting sqref="U2:V25">
    <cfRule type="dataBar" priority="12">
      <dataBar>
        <cfvo type="min"/>
        <cfvo type="max"/>
        <color rgb="FFFF555A"/>
      </dataBar>
      <extLst>
        <ext xmlns:x14="http://schemas.microsoft.com/office/spreadsheetml/2009/9/main" uri="{B025F937-C7B1-47D3-B67F-A62EFF666E3E}">
          <x14:id>{D883C7FA-54A0-445C-A14F-B5E140D4680B}</x14:id>
        </ext>
      </extLst>
    </cfRule>
  </conditionalFormatting>
  <conditionalFormatting sqref="W2:W29">
    <cfRule type="dataBar" priority="13">
      <dataBar>
        <cfvo type="min"/>
        <cfvo type="max"/>
        <color rgb="FFFF555A"/>
      </dataBar>
      <extLst>
        <ext xmlns:x14="http://schemas.microsoft.com/office/spreadsheetml/2009/9/main" uri="{B025F937-C7B1-47D3-B67F-A62EFF666E3E}">
          <x14:id>{FF44F15E-5FF9-4BC4-91DE-F0AF5E95444D}</x14:id>
        </ext>
      </extLst>
    </cfRule>
  </conditionalFormatting>
  <conditionalFormatting sqref="X2:X41">
    <cfRule type="dataBar" priority="10">
      <dataBar>
        <cfvo type="min"/>
        <cfvo type="max"/>
        <color rgb="FFFF555A"/>
      </dataBar>
      <extLst>
        <ext xmlns:x14="http://schemas.microsoft.com/office/spreadsheetml/2009/9/main" uri="{B025F937-C7B1-47D3-B67F-A62EFF666E3E}">
          <x14:id>{C5F00266-40B2-4BBB-ADCD-F17B0B39415D}</x14:id>
        </ext>
      </extLst>
    </cfRule>
  </conditionalFormatting>
  <conditionalFormatting sqref="X2:X42">
    <cfRule type="dataBar" priority="11">
      <dataBar>
        <cfvo type="min"/>
        <cfvo type="max"/>
        <color rgb="FFFF555A"/>
      </dataBar>
      <extLst>
        <ext xmlns:x14="http://schemas.microsoft.com/office/spreadsheetml/2009/9/main" uri="{B025F937-C7B1-47D3-B67F-A62EFF666E3E}">
          <x14:id>{4F01EE6D-6A9B-4C26-B54D-402BEAF49359}</x14:id>
        </ext>
      </extLst>
    </cfRule>
  </conditionalFormatting>
  <conditionalFormatting sqref="Y2:Y42">
    <cfRule type="dataBar" priority="9">
      <dataBar>
        <cfvo type="min"/>
        <cfvo type="max"/>
        <color rgb="FFFF555A"/>
      </dataBar>
      <extLst>
        <ext xmlns:x14="http://schemas.microsoft.com/office/spreadsheetml/2009/9/main" uri="{B025F937-C7B1-47D3-B67F-A62EFF666E3E}">
          <x14:id>{9868ABA9-DF4F-44CD-8D8C-030C12E3C90B}</x14:id>
        </ext>
      </extLst>
    </cfRule>
  </conditionalFormatting>
  <conditionalFormatting sqref="Z2:Z42">
    <cfRule type="dataBar" priority="8">
      <dataBar>
        <cfvo type="min"/>
        <cfvo type="max"/>
        <color rgb="FFFF555A"/>
      </dataBar>
      <extLst>
        <ext xmlns:x14="http://schemas.microsoft.com/office/spreadsheetml/2009/9/main" uri="{B025F937-C7B1-47D3-B67F-A62EFF666E3E}">
          <x14:id>{653FA7F3-7004-491C-83F9-E4CDEF208C67}</x14:id>
        </ext>
      </extLst>
    </cfRule>
  </conditionalFormatting>
  <conditionalFormatting sqref="AA2:AA42">
    <cfRule type="dataBar" priority="7">
      <dataBar>
        <cfvo type="min"/>
        <cfvo type="max"/>
        <color rgb="FFFF555A"/>
      </dataBar>
      <extLst>
        <ext xmlns:x14="http://schemas.microsoft.com/office/spreadsheetml/2009/9/main" uri="{B025F937-C7B1-47D3-B67F-A62EFF666E3E}">
          <x14:id>{67175247-710F-4462-A512-56642E117AD3}</x14:id>
        </ext>
      </extLst>
    </cfRule>
  </conditionalFormatting>
  <conditionalFormatting sqref="AB2:AB42">
    <cfRule type="dataBar" priority="6">
      <dataBar>
        <cfvo type="min"/>
        <cfvo type="max"/>
        <color rgb="FFFF555A"/>
      </dataBar>
      <extLst>
        <ext xmlns:x14="http://schemas.microsoft.com/office/spreadsheetml/2009/9/main" uri="{B025F937-C7B1-47D3-B67F-A62EFF666E3E}">
          <x14:id>{B0CA7740-4B8D-4BD7-A1FD-9E0BEF22BBF0}</x14:id>
        </ext>
      </extLst>
    </cfRule>
  </conditionalFormatting>
  <conditionalFormatting sqref="AC2:AC42">
    <cfRule type="dataBar" priority="5">
      <dataBar>
        <cfvo type="min"/>
        <cfvo type="max"/>
        <color rgb="FFFF555A"/>
      </dataBar>
      <extLst>
        <ext xmlns:x14="http://schemas.microsoft.com/office/spreadsheetml/2009/9/main" uri="{B025F937-C7B1-47D3-B67F-A62EFF666E3E}">
          <x14:id>{F643E837-DF38-4882-A81C-94E63E00F645}</x14:id>
        </ext>
      </extLst>
    </cfRule>
  </conditionalFormatting>
  <conditionalFormatting sqref="AD2:AD42">
    <cfRule type="dataBar" priority="4">
      <dataBar>
        <cfvo type="min"/>
        <cfvo type="max"/>
        <color rgb="FFFF555A"/>
      </dataBar>
      <extLst>
        <ext xmlns:x14="http://schemas.microsoft.com/office/spreadsheetml/2009/9/main" uri="{B025F937-C7B1-47D3-B67F-A62EFF666E3E}">
          <x14:id>{6F6F02AC-1D80-46C0-B54B-EE6336FC310A}</x14:id>
        </ext>
      </extLst>
    </cfRule>
  </conditionalFormatting>
  <conditionalFormatting sqref="AE2:AE42">
    <cfRule type="dataBar" priority="3">
      <dataBar>
        <cfvo type="min"/>
        <cfvo type="max"/>
        <color rgb="FFFF555A"/>
      </dataBar>
      <extLst>
        <ext xmlns:x14="http://schemas.microsoft.com/office/spreadsheetml/2009/9/main" uri="{B025F937-C7B1-47D3-B67F-A62EFF666E3E}">
          <x14:id>{1515F31A-29D2-4E01-B4F4-5D59D5520E4D}</x14:id>
        </ext>
      </extLst>
    </cfRule>
  </conditionalFormatting>
  <conditionalFormatting sqref="AF2:AF42">
    <cfRule type="dataBar" priority="2">
      <dataBar>
        <cfvo type="min"/>
        <cfvo type="max"/>
        <color rgb="FFFF555A"/>
      </dataBar>
      <extLst>
        <ext xmlns:x14="http://schemas.microsoft.com/office/spreadsheetml/2009/9/main" uri="{B025F937-C7B1-47D3-B67F-A62EFF666E3E}">
          <x14:id>{36866DDB-6516-41A2-9584-B414F8A2E350}</x14:id>
        </ext>
      </extLst>
    </cfRule>
  </conditionalFormatting>
  <pageMargins left="0.75" right="0.75" top="1" bottom="1" header="0.5" footer="0.5"/>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8E68F8A-D81E-4B34-B963-9EDAF9B23ECA}">
            <x14:dataBar minLength="0" maxLength="100" gradient="0">
              <x14:cfvo type="autoMin"/>
              <x14:cfvo type="autoMax"/>
              <x14:negativeFillColor rgb="FFFF0000"/>
              <x14:axisColor rgb="FF000000"/>
            </x14:dataBar>
          </x14:cfRule>
          <xm:sqref>D2:D44</xm:sqref>
        </x14:conditionalFormatting>
        <x14:conditionalFormatting xmlns:xm="http://schemas.microsoft.com/office/excel/2006/main">
          <x14:cfRule type="dataBar" id="{75BF460F-8D71-42A1-920D-0E955BFDB71F}">
            <x14:dataBar minLength="0" maxLength="100" gradient="0">
              <x14:cfvo type="autoMin"/>
              <x14:cfvo type="autoMax"/>
              <x14:negativeFillColor rgb="FFFF0000"/>
              <x14:axisColor rgb="FF000000"/>
            </x14:dataBar>
          </x14:cfRule>
          <xm:sqref>E2:E42</xm:sqref>
        </x14:conditionalFormatting>
        <x14:conditionalFormatting xmlns:xm="http://schemas.microsoft.com/office/excel/2006/main">
          <x14:cfRule type="dataBar" id="{53764C0F-3F52-4390-9A51-F83791E94B31}">
            <x14:dataBar minLength="0" maxLength="100" gradient="0">
              <x14:cfvo type="autoMin"/>
              <x14:cfvo type="autoMax"/>
              <x14:negativeFillColor rgb="FFFF0000"/>
              <x14:axisColor rgb="FF000000"/>
            </x14:dataBar>
          </x14:cfRule>
          <x14:cfRule type="dataBar" id="{B4A8ED5C-6D6D-4F2D-8361-01B7E3534F56}">
            <x14:dataBar minLength="0" maxLength="100" gradient="0">
              <x14:cfvo type="autoMin"/>
              <x14:cfvo type="autoMax"/>
              <x14:negativeFillColor rgb="FFFF0000"/>
              <x14:axisColor rgb="FF000000"/>
            </x14:dataBar>
          </x14:cfRule>
          <xm:sqref>F2:F42</xm:sqref>
        </x14:conditionalFormatting>
        <x14:conditionalFormatting xmlns:xm="http://schemas.microsoft.com/office/excel/2006/main">
          <x14:cfRule type="dataBar" id="{7F010C81-D3A9-4176-BDAF-41C3E6A144E9}">
            <x14:dataBar minLength="0" maxLength="100" gradient="0">
              <x14:cfvo type="autoMin"/>
              <x14:cfvo type="autoMax"/>
              <x14:negativeFillColor rgb="FFFF0000"/>
              <x14:axisColor rgb="FF000000"/>
            </x14:dataBar>
          </x14:cfRule>
          <xm:sqref>G2:G42</xm:sqref>
        </x14:conditionalFormatting>
        <x14:conditionalFormatting xmlns:xm="http://schemas.microsoft.com/office/excel/2006/main">
          <x14:cfRule type="dataBar" id="{E6ADCC4B-7DA3-490E-851A-C16E16BE32D9}">
            <x14:dataBar minLength="0" maxLength="100" gradient="0">
              <x14:cfvo type="autoMin"/>
              <x14:cfvo type="autoMax"/>
              <x14:negativeFillColor rgb="FFFF0000"/>
              <x14:axisColor rgb="FF000000"/>
            </x14:dataBar>
          </x14:cfRule>
          <xm:sqref>H2:L42 P2:AF42</xm:sqref>
        </x14:conditionalFormatting>
        <x14:conditionalFormatting xmlns:xm="http://schemas.microsoft.com/office/excel/2006/main">
          <x14:cfRule type="dataBar" id="{1899C7FC-D8ED-4DB6-BCD5-B3679971B723}">
            <x14:dataBar minLength="0" maxLength="100" gradient="0">
              <x14:cfvo type="autoMin"/>
              <x14:cfvo type="autoMax"/>
              <x14:negativeFillColor rgb="FFFF0000"/>
              <x14:axisColor rgb="FF000000"/>
            </x14:dataBar>
          </x14:cfRule>
          <xm:sqref>I2:I42</xm:sqref>
        </x14:conditionalFormatting>
        <x14:conditionalFormatting xmlns:xm="http://schemas.microsoft.com/office/excel/2006/main">
          <x14:cfRule type="dataBar" id="{6BBDC1D2-CFB9-4909-AAA7-88D998BE3B81}">
            <x14:dataBar minLength="0" maxLength="100" gradient="0">
              <x14:cfvo type="autoMin"/>
              <x14:cfvo type="autoMax"/>
              <x14:negativeFillColor rgb="FFFF0000"/>
              <x14:axisColor rgb="FF000000"/>
            </x14:dataBar>
          </x14:cfRule>
          <xm:sqref>J2:J42</xm:sqref>
        </x14:conditionalFormatting>
        <x14:conditionalFormatting xmlns:xm="http://schemas.microsoft.com/office/excel/2006/main">
          <x14:cfRule type="dataBar" id="{FCD7ED7C-EF85-464B-8238-21368AEF23C6}">
            <x14:dataBar minLength="0" maxLength="100" gradient="0">
              <x14:cfvo type="autoMin"/>
              <x14:cfvo type="autoMax"/>
              <x14:negativeFillColor rgb="FFFF0000"/>
              <x14:axisColor rgb="FF000000"/>
            </x14:dataBar>
          </x14:cfRule>
          <xm:sqref>K2:K20</xm:sqref>
        </x14:conditionalFormatting>
        <x14:conditionalFormatting xmlns:xm="http://schemas.microsoft.com/office/excel/2006/main">
          <x14:cfRule type="dataBar" id="{1476502B-13DD-4606-A69C-C3F4634EF4AF}">
            <x14:dataBar minLength="0" maxLength="100" gradient="0">
              <x14:cfvo type="autoMin"/>
              <x14:cfvo type="autoMax"/>
              <x14:negativeFillColor rgb="FFFF0000"/>
              <x14:axisColor rgb="FF000000"/>
            </x14:dataBar>
          </x14:cfRule>
          <xm:sqref>L2:L21</xm:sqref>
        </x14:conditionalFormatting>
        <x14:conditionalFormatting xmlns:xm="http://schemas.microsoft.com/office/excel/2006/main">
          <x14:cfRule type="dataBar" id="{278F6457-0AE8-4111-AB37-94446CD49C4F}">
            <x14:dataBar minLength="0" maxLength="100" gradient="0">
              <x14:cfvo type="autoMin"/>
              <x14:cfvo type="autoMax"/>
              <x14:negativeFillColor rgb="FFFF0000"/>
              <x14:axisColor rgb="FF000000"/>
            </x14:dataBar>
          </x14:cfRule>
          <xm:sqref>N2:N42</xm:sqref>
        </x14:conditionalFormatting>
        <x14:conditionalFormatting xmlns:xm="http://schemas.microsoft.com/office/excel/2006/main">
          <x14:cfRule type="dataBar" id="{4C52636F-95FF-4CA4-B51E-7784F73AC9A2}">
            <x14:dataBar minLength="0" maxLength="100" gradient="0">
              <x14:cfvo type="autoMin"/>
              <x14:cfvo type="autoMax"/>
              <x14:negativeFillColor rgb="FFFF0000"/>
              <x14:axisColor rgb="FF000000"/>
            </x14:dataBar>
          </x14:cfRule>
          <xm:sqref>P2:P29</xm:sqref>
        </x14:conditionalFormatting>
        <x14:conditionalFormatting xmlns:xm="http://schemas.microsoft.com/office/excel/2006/main">
          <x14:cfRule type="dataBar" id="{07DFEB43-EE80-4555-A6F7-9AA17941A1FF}">
            <x14:dataBar minLength="0" maxLength="100" gradient="0">
              <x14:cfvo type="autoMin"/>
              <x14:cfvo type="autoMax"/>
              <x14:negativeFillColor rgb="FFFF0000"/>
              <x14:axisColor rgb="FF000000"/>
            </x14:dataBar>
          </x14:cfRule>
          <xm:sqref>Q2:Q20</xm:sqref>
        </x14:conditionalFormatting>
        <x14:conditionalFormatting xmlns:xm="http://schemas.microsoft.com/office/excel/2006/main">
          <x14:cfRule type="dataBar" id="{8929847B-0C97-4551-8DD1-2F78321927B5}">
            <x14:dataBar minLength="0" maxLength="100" gradient="0">
              <x14:cfvo type="autoMin"/>
              <x14:cfvo type="autoMax"/>
              <x14:negativeFillColor rgb="FFFF0000"/>
              <x14:axisColor rgb="FF000000"/>
            </x14:dataBar>
          </x14:cfRule>
          <xm:sqref>R2:R32</xm:sqref>
        </x14:conditionalFormatting>
        <x14:conditionalFormatting xmlns:xm="http://schemas.microsoft.com/office/excel/2006/main">
          <x14:cfRule type="dataBar" id="{D883C7FA-54A0-445C-A14F-B5E140D4680B}">
            <x14:dataBar minLength="0" maxLength="100" gradient="0">
              <x14:cfvo type="autoMin"/>
              <x14:cfvo type="autoMax"/>
              <x14:negativeFillColor rgb="FFFF0000"/>
              <x14:axisColor rgb="FF000000"/>
            </x14:dataBar>
          </x14:cfRule>
          <xm:sqref>U2:V25</xm:sqref>
        </x14:conditionalFormatting>
        <x14:conditionalFormatting xmlns:xm="http://schemas.microsoft.com/office/excel/2006/main">
          <x14:cfRule type="dataBar" id="{FF44F15E-5FF9-4BC4-91DE-F0AF5E95444D}">
            <x14:dataBar minLength="0" maxLength="100" gradient="0">
              <x14:cfvo type="autoMin"/>
              <x14:cfvo type="autoMax"/>
              <x14:negativeFillColor rgb="FFFF0000"/>
              <x14:axisColor rgb="FF000000"/>
            </x14:dataBar>
          </x14:cfRule>
          <xm:sqref>W2:W29</xm:sqref>
        </x14:conditionalFormatting>
        <x14:conditionalFormatting xmlns:xm="http://schemas.microsoft.com/office/excel/2006/main">
          <x14:cfRule type="dataBar" id="{C5F00266-40B2-4BBB-ADCD-F17B0B39415D}">
            <x14:dataBar minLength="0" maxLength="100" gradient="0">
              <x14:cfvo type="autoMin"/>
              <x14:cfvo type="autoMax"/>
              <x14:negativeFillColor rgb="FFFF0000"/>
              <x14:axisColor rgb="FF000000"/>
            </x14:dataBar>
          </x14:cfRule>
          <xm:sqref>X2:X41</xm:sqref>
        </x14:conditionalFormatting>
        <x14:conditionalFormatting xmlns:xm="http://schemas.microsoft.com/office/excel/2006/main">
          <x14:cfRule type="dataBar" id="{4F01EE6D-6A9B-4C26-B54D-402BEAF49359}">
            <x14:dataBar minLength="0" maxLength="100" gradient="0">
              <x14:cfvo type="autoMin"/>
              <x14:cfvo type="autoMax"/>
              <x14:negativeFillColor rgb="FFFF0000"/>
              <x14:axisColor rgb="FF000000"/>
            </x14:dataBar>
          </x14:cfRule>
          <xm:sqref>X2:X42</xm:sqref>
        </x14:conditionalFormatting>
        <x14:conditionalFormatting xmlns:xm="http://schemas.microsoft.com/office/excel/2006/main">
          <x14:cfRule type="dataBar" id="{9868ABA9-DF4F-44CD-8D8C-030C12E3C90B}">
            <x14:dataBar minLength="0" maxLength="100" gradient="0">
              <x14:cfvo type="autoMin"/>
              <x14:cfvo type="autoMax"/>
              <x14:negativeFillColor rgb="FFFF0000"/>
              <x14:axisColor rgb="FF000000"/>
            </x14:dataBar>
          </x14:cfRule>
          <xm:sqref>Y2:Y42</xm:sqref>
        </x14:conditionalFormatting>
        <x14:conditionalFormatting xmlns:xm="http://schemas.microsoft.com/office/excel/2006/main">
          <x14:cfRule type="dataBar" id="{653FA7F3-7004-491C-83F9-E4CDEF208C67}">
            <x14:dataBar minLength="0" maxLength="100" gradient="0">
              <x14:cfvo type="autoMin"/>
              <x14:cfvo type="autoMax"/>
              <x14:negativeFillColor rgb="FFFF0000"/>
              <x14:axisColor rgb="FF000000"/>
            </x14:dataBar>
          </x14:cfRule>
          <xm:sqref>Z2:Z42</xm:sqref>
        </x14:conditionalFormatting>
        <x14:conditionalFormatting xmlns:xm="http://schemas.microsoft.com/office/excel/2006/main">
          <x14:cfRule type="dataBar" id="{67175247-710F-4462-A512-56642E117AD3}">
            <x14:dataBar minLength="0" maxLength="100" gradient="0">
              <x14:cfvo type="autoMin"/>
              <x14:cfvo type="autoMax"/>
              <x14:negativeFillColor rgb="FFFF0000"/>
              <x14:axisColor rgb="FF000000"/>
            </x14:dataBar>
          </x14:cfRule>
          <xm:sqref>AA2:AA42</xm:sqref>
        </x14:conditionalFormatting>
        <x14:conditionalFormatting xmlns:xm="http://schemas.microsoft.com/office/excel/2006/main">
          <x14:cfRule type="dataBar" id="{B0CA7740-4B8D-4BD7-A1FD-9E0BEF22BBF0}">
            <x14:dataBar minLength="0" maxLength="100" gradient="0">
              <x14:cfvo type="autoMin"/>
              <x14:cfvo type="autoMax"/>
              <x14:negativeFillColor rgb="FFFF0000"/>
              <x14:axisColor rgb="FF000000"/>
            </x14:dataBar>
          </x14:cfRule>
          <xm:sqref>AB2:AB42</xm:sqref>
        </x14:conditionalFormatting>
        <x14:conditionalFormatting xmlns:xm="http://schemas.microsoft.com/office/excel/2006/main">
          <x14:cfRule type="dataBar" id="{F643E837-DF38-4882-A81C-94E63E00F645}">
            <x14:dataBar minLength="0" maxLength="100" gradient="0">
              <x14:cfvo type="autoMin"/>
              <x14:cfvo type="autoMax"/>
              <x14:negativeFillColor rgb="FFFF0000"/>
              <x14:axisColor rgb="FF000000"/>
            </x14:dataBar>
          </x14:cfRule>
          <xm:sqref>AC2:AC42</xm:sqref>
        </x14:conditionalFormatting>
        <x14:conditionalFormatting xmlns:xm="http://schemas.microsoft.com/office/excel/2006/main">
          <x14:cfRule type="dataBar" id="{6F6F02AC-1D80-46C0-B54B-EE6336FC310A}">
            <x14:dataBar minLength="0" maxLength="100" gradient="0">
              <x14:cfvo type="autoMin"/>
              <x14:cfvo type="autoMax"/>
              <x14:negativeFillColor rgb="FFFF0000"/>
              <x14:axisColor rgb="FF000000"/>
            </x14:dataBar>
          </x14:cfRule>
          <xm:sqref>AD2:AD42</xm:sqref>
        </x14:conditionalFormatting>
        <x14:conditionalFormatting xmlns:xm="http://schemas.microsoft.com/office/excel/2006/main">
          <x14:cfRule type="dataBar" id="{1515F31A-29D2-4E01-B4F4-5D59D5520E4D}">
            <x14:dataBar minLength="0" maxLength="100" gradient="0">
              <x14:cfvo type="autoMin"/>
              <x14:cfvo type="autoMax"/>
              <x14:negativeFillColor rgb="FFFF0000"/>
              <x14:axisColor rgb="FF000000"/>
            </x14:dataBar>
          </x14:cfRule>
          <xm:sqref>AE2:AE42</xm:sqref>
        </x14:conditionalFormatting>
        <x14:conditionalFormatting xmlns:xm="http://schemas.microsoft.com/office/excel/2006/main">
          <x14:cfRule type="dataBar" id="{36866DDB-6516-41A2-9584-B414F8A2E350}">
            <x14:dataBar minLength="0" maxLength="100" gradient="0">
              <x14:cfvo type="autoMin"/>
              <x14:cfvo type="autoMax"/>
              <x14:negativeFillColor rgb="FFFF0000"/>
              <x14:axisColor rgb="FF000000"/>
            </x14:dataBar>
          </x14:cfRule>
          <xm:sqref>AF2:AF42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31C30-D5F9-4BE9-BF39-5E7C12AAFD1F}">
  <dimension ref="A1:Y39"/>
  <sheetViews>
    <sheetView showGridLines="0" showRowColHeaders="0" topLeftCell="E18" zoomScaleNormal="100" workbookViewId="0">
      <selection activeCell="Q4" sqref="Q4"/>
    </sheetView>
  </sheetViews>
  <sheetFormatPr defaultRowHeight="13.8" x14ac:dyDescent="0.25"/>
  <cols>
    <col min="1" max="1" width="18.09765625" customWidth="1"/>
    <col min="2" max="2" width="15.5" customWidth="1"/>
    <col min="3" max="3" width="13.69921875" customWidth="1"/>
    <col min="4" max="4" width="10.69921875" customWidth="1"/>
    <col min="5" max="5" width="11.5" customWidth="1"/>
    <col min="6" max="6" width="7.8984375" customWidth="1"/>
    <col min="7" max="7" width="1.796875" customWidth="1"/>
    <col min="8" max="8" width="2.69921875" customWidth="1"/>
    <col min="9" max="9" width="10.59765625" customWidth="1"/>
    <col min="10" max="10" width="9.09765625" customWidth="1"/>
    <col min="11" max="11" width="12.5" customWidth="1"/>
    <col min="12" max="12" width="19.796875" customWidth="1"/>
    <col min="13" max="13" width="26.3984375" customWidth="1"/>
    <col min="17" max="17" width="11.59765625" bestFit="1" customWidth="1"/>
    <col min="18" max="18" width="14.09765625" bestFit="1" customWidth="1"/>
    <col min="19" max="19" width="11.59765625" bestFit="1" customWidth="1"/>
    <col min="20" max="20" width="14.09765625" bestFit="1" customWidth="1"/>
    <col min="21" max="21" width="12.19921875" bestFit="1" customWidth="1"/>
    <col min="22" max="22" width="11.69921875" customWidth="1"/>
    <col min="23" max="23" width="21.69921875" customWidth="1"/>
    <col min="24" max="24" width="21.796875" customWidth="1"/>
    <col min="25" max="25" width="12.5" customWidth="1"/>
  </cols>
  <sheetData>
    <row r="1" spans="1:25" ht="13.8" customHeight="1" x14ac:dyDescent="0.25">
      <c r="A1" s="24" t="s">
        <v>267</v>
      </c>
      <c r="B1" s="24"/>
      <c r="C1" s="24"/>
      <c r="D1" s="24"/>
      <c r="E1" s="24"/>
      <c r="F1" s="24"/>
      <c r="G1" s="24"/>
      <c r="H1" s="24"/>
      <c r="I1" s="24"/>
      <c r="J1" s="24"/>
      <c r="K1" s="24"/>
      <c r="L1" s="24"/>
      <c r="M1" s="24"/>
      <c r="N1" s="24"/>
      <c r="O1" s="24"/>
      <c r="P1" s="24"/>
      <c r="Q1" s="24"/>
      <c r="R1" s="24"/>
      <c r="S1" s="24"/>
      <c r="T1" s="24"/>
      <c r="U1" s="24"/>
    </row>
    <row r="2" spans="1:25" ht="13.8" customHeight="1" x14ac:dyDescent="0.25">
      <c r="A2" s="24"/>
      <c r="B2" s="24"/>
      <c r="C2" s="24"/>
      <c r="D2" s="24"/>
      <c r="E2" s="24"/>
      <c r="F2" s="24"/>
      <c r="G2" s="24"/>
      <c r="H2" s="24"/>
      <c r="I2" s="24"/>
      <c r="J2" s="24"/>
      <c r="K2" s="24"/>
      <c r="L2" s="24"/>
      <c r="M2" s="24"/>
      <c r="N2" s="24"/>
      <c r="O2" s="24"/>
      <c r="P2" s="24"/>
      <c r="Q2" s="24"/>
      <c r="R2" s="24"/>
      <c r="S2" s="24"/>
      <c r="T2" s="24"/>
      <c r="U2" s="24"/>
    </row>
    <row r="3" spans="1:25" ht="13.8" customHeight="1" x14ac:dyDescent="0.25">
      <c r="A3" s="24"/>
      <c r="B3" s="24"/>
      <c r="C3" s="24"/>
      <c r="D3" s="24"/>
      <c r="E3" s="24"/>
      <c r="F3" s="24"/>
      <c r="G3" s="24"/>
      <c r="H3" s="24"/>
      <c r="I3" s="24"/>
      <c r="J3" s="24"/>
      <c r="K3" s="24"/>
      <c r="L3" s="24"/>
      <c r="M3" s="24"/>
      <c r="N3" s="24"/>
      <c r="O3" s="24"/>
      <c r="P3" s="24"/>
      <c r="Q3" s="24"/>
      <c r="R3" s="24"/>
      <c r="S3" s="24"/>
      <c r="T3" s="24"/>
      <c r="U3" s="24"/>
      <c r="X3" s="15"/>
      <c r="Y3" s="15"/>
    </row>
    <row r="4" spans="1:25" x14ac:dyDescent="0.25">
      <c r="A4" s="8" t="s">
        <v>239</v>
      </c>
      <c r="B4" s="8" t="s">
        <v>238</v>
      </c>
      <c r="Q4" t="s">
        <v>260</v>
      </c>
      <c r="R4" t="s">
        <v>264</v>
      </c>
      <c r="X4" s="15" t="s">
        <v>266</v>
      </c>
      <c r="Y4" s="16">
        <f>COUNTIF(Summary[Performance],"Performed")/60</f>
        <v>0.18333333333333332</v>
      </c>
    </row>
    <row r="5" spans="1:25" x14ac:dyDescent="0.25">
      <c r="A5" s="8" t="s">
        <v>236</v>
      </c>
      <c r="B5" t="s">
        <v>32</v>
      </c>
      <c r="C5" t="s">
        <v>22</v>
      </c>
      <c r="D5" t="s">
        <v>36</v>
      </c>
      <c r="E5" t="s">
        <v>237</v>
      </c>
      <c r="Q5" s="25">
        <v>99</v>
      </c>
      <c r="R5" s="25">
        <v>83</v>
      </c>
      <c r="X5" s="15" t="s">
        <v>265</v>
      </c>
      <c r="Y5" s="16">
        <f>COUNTIF(Summary[Performance],"Underperformed")/60</f>
        <v>0.81666666666666665</v>
      </c>
    </row>
    <row r="6" spans="1:25" x14ac:dyDescent="0.25">
      <c r="A6" s="9" t="s">
        <v>46</v>
      </c>
      <c r="B6" s="25">
        <v>2</v>
      </c>
      <c r="C6" s="25">
        <v>0</v>
      </c>
      <c r="D6" s="25">
        <v>1</v>
      </c>
      <c r="E6" s="25">
        <v>3</v>
      </c>
      <c r="X6" s="15"/>
      <c r="Y6" s="15"/>
    </row>
    <row r="7" spans="1:25" x14ac:dyDescent="0.25">
      <c r="A7" s="9" t="s">
        <v>57</v>
      </c>
      <c r="B7" s="25">
        <v>9</v>
      </c>
      <c r="C7" s="25">
        <v>5</v>
      </c>
      <c r="D7" s="25">
        <v>1</v>
      </c>
      <c r="E7" s="25">
        <v>15</v>
      </c>
    </row>
    <row r="8" spans="1:25" x14ac:dyDescent="0.25">
      <c r="A8" s="9" t="s">
        <v>19</v>
      </c>
      <c r="B8" s="25">
        <v>0</v>
      </c>
      <c r="C8" s="25">
        <v>1</v>
      </c>
      <c r="D8" s="25">
        <v>0</v>
      </c>
      <c r="E8" s="25">
        <v>1</v>
      </c>
    </row>
    <row r="9" spans="1:25" x14ac:dyDescent="0.25">
      <c r="A9" s="9" t="s">
        <v>115</v>
      </c>
      <c r="B9" s="25">
        <v>1</v>
      </c>
      <c r="C9" s="25">
        <v>2</v>
      </c>
      <c r="D9" s="25">
        <v>0</v>
      </c>
      <c r="E9" s="25">
        <v>3</v>
      </c>
    </row>
    <row r="10" spans="1:25" x14ac:dyDescent="0.25">
      <c r="A10" s="9" t="s">
        <v>28</v>
      </c>
      <c r="B10" s="25">
        <v>11</v>
      </c>
      <c r="C10" s="25">
        <v>9</v>
      </c>
      <c r="D10" s="25">
        <v>18</v>
      </c>
      <c r="E10" s="25">
        <v>38</v>
      </c>
    </row>
    <row r="11" spans="1:25" x14ac:dyDescent="0.25">
      <c r="A11" s="9" t="s">
        <v>237</v>
      </c>
      <c r="B11" s="25">
        <v>23</v>
      </c>
      <c r="C11" s="25">
        <v>17</v>
      </c>
      <c r="D11" s="25">
        <v>20</v>
      </c>
      <c r="E11" s="25">
        <v>60</v>
      </c>
    </row>
    <row r="20" spans="1:21" x14ac:dyDescent="0.25">
      <c r="A20" s="20" t="s">
        <v>244</v>
      </c>
      <c r="B20" s="20"/>
      <c r="C20" s="20"/>
      <c r="D20" s="20"/>
    </row>
    <row r="21" spans="1:21" x14ac:dyDescent="0.25">
      <c r="A21" s="17"/>
      <c r="B21" s="17" t="s">
        <v>245</v>
      </c>
      <c r="C21" s="17" t="s">
        <v>246</v>
      </c>
      <c r="D21" s="17" t="s">
        <v>247</v>
      </c>
    </row>
    <row r="22" spans="1:21" x14ac:dyDescent="0.25">
      <c r="A22" s="17" t="s">
        <v>31</v>
      </c>
      <c r="B22" s="18">
        <f>(COUNTIFS(Summary[Venue],"Home",Summary[Result],"W"))/(COUNTIF(Summary[Result],"W"))</f>
        <v>0.69565217391304346</v>
      </c>
      <c r="C22" s="18">
        <f>(COUNTIFS(Summary[Venue],"Home",Summary[Result],"D"))/(COUNTIF(Summary[Result],"D"))</f>
        <v>0.29411764705882354</v>
      </c>
      <c r="D22" s="18">
        <f>(COUNTIFS(Summary[Venue],"Home",Summary[Result],"L"))/(COUNTIF(Summary[Result],"L"))</f>
        <v>0.45</v>
      </c>
    </row>
    <row r="23" spans="1:21" x14ac:dyDescent="0.25">
      <c r="A23" s="17" t="s">
        <v>21</v>
      </c>
      <c r="B23" s="18">
        <f>(COUNTIFS(Summary[Venue],"Away",Summary[Result],"W"))/(COUNTIF(Summary[Result],"W"))</f>
        <v>0.30434782608695654</v>
      </c>
      <c r="C23" s="18">
        <f>(COUNTIFS(Summary[Venue],"Away",Summary[Result],"D"))/(COUNTIF(Summary[Result],"D"))</f>
        <v>0.70588235294117652</v>
      </c>
      <c r="D23" s="18">
        <f>(COUNTIFS(Summary[Venue],"Away",Summary[Result],"L"))/(COUNTIF(Summary[Result],"L"))</f>
        <v>0.5</v>
      </c>
    </row>
    <row r="24" spans="1:21" x14ac:dyDescent="0.25">
      <c r="A24" s="17" t="s">
        <v>160</v>
      </c>
      <c r="B24" s="18">
        <f>(COUNTIFS(Summary[Venue],"Neutral",Summary[Result],"W"))/(COUNTIF(Summary[Result],"W"))</f>
        <v>0</v>
      </c>
      <c r="C24" s="18">
        <f>(COUNTIFS(Summary[Venue],"Neutral",Summary[Result],"D"))/(COUNTIF(Summary[Result],"D"))</f>
        <v>0</v>
      </c>
      <c r="D24" s="18">
        <f>(COUNTIFS(Summary[Venue],"Neutral",Summary[Result],"L"))/(COUNTIF(Summary[Result],"L"))</f>
        <v>0.05</v>
      </c>
    </row>
    <row r="25" spans="1:21" x14ac:dyDescent="0.25">
      <c r="B25" s="5"/>
      <c r="C25" s="5"/>
      <c r="D25" s="5"/>
    </row>
    <row r="27" spans="1:21" x14ac:dyDescent="0.25">
      <c r="R27" t="s">
        <v>261</v>
      </c>
      <c r="S27" t="s">
        <v>260</v>
      </c>
      <c r="T27" t="s">
        <v>264</v>
      </c>
      <c r="U27" t="s">
        <v>268</v>
      </c>
    </row>
    <row r="28" spans="1:21" x14ac:dyDescent="0.25">
      <c r="A28" s="21" t="s">
        <v>249</v>
      </c>
      <c r="B28" s="22"/>
      <c r="C28" s="23"/>
      <c r="E28" t="s">
        <v>249</v>
      </c>
      <c r="Q28" s="9" t="s">
        <v>55</v>
      </c>
      <c r="R28" s="5">
        <v>0.55395238095238097</v>
      </c>
      <c r="S28" s="5">
        <v>0.6767676767676768</v>
      </c>
      <c r="T28" s="5">
        <v>0.75903614457831325</v>
      </c>
      <c r="U28" s="5">
        <v>0.7</v>
      </c>
    </row>
    <row r="29" spans="1:21" x14ac:dyDescent="0.25">
      <c r="A29" s="17" t="s">
        <v>31</v>
      </c>
      <c r="B29" s="19">
        <f>SUMIF(Summary[Venue],"Home",Summary[Attendance])</f>
        <v>2200267</v>
      </c>
      <c r="C29" s="18">
        <f>B29/B32</f>
        <v>0.63176429781889742</v>
      </c>
      <c r="D29" s="9" t="s">
        <v>250</v>
      </c>
      <c r="E29" s="6">
        <v>1707289</v>
      </c>
      <c r="Q29" s="9" t="s">
        <v>25</v>
      </c>
      <c r="R29" s="5">
        <v>0.52722222222222226</v>
      </c>
      <c r="S29" s="5">
        <v>0.32323232323232326</v>
      </c>
      <c r="T29" s="5">
        <v>0.24096385542168675</v>
      </c>
      <c r="U29" s="5">
        <v>0.3</v>
      </c>
    </row>
    <row r="30" spans="1:21" x14ac:dyDescent="0.25">
      <c r="A30" s="17" t="s">
        <v>21</v>
      </c>
      <c r="B30" s="19">
        <f>SUMIF(Summary[Venue],"Away",Summary[Attendance])</f>
        <v>1232543</v>
      </c>
      <c r="C30" s="18">
        <f>B30/B32</f>
        <v>0.35390098698321493</v>
      </c>
      <c r="D30" s="14" t="s">
        <v>252</v>
      </c>
      <c r="E30" s="6">
        <v>182980</v>
      </c>
      <c r="Q30" s="9" t="s">
        <v>237</v>
      </c>
      <c r="R30" s="5">
        <v>0.54593333333333338</v>
      </c>
      <c r="S30" s="5">
        <v>1</v>
      </c>
      <c r="T30" s="5">
        <v>1</v>
      </c>
      <c r="U30" s="5">
        <v>1</v>
      </c>
    </row>
    <row r="31" spans="1:21" x14ac:dyDescent="0.25">
      <c r="A31" s="17" t="s">
        <v>160</v>
      </c>
      <c r="B31" s="19">
        <f>SUMIF(Summary[Venue],"Neutral",Summary[Attendance])</f>
        <v>49924</v>
      </c>
      <c r="C31" s="18">
        <f>B31/B32</f>
        <v>1.4334715197887636E-2</v>
      </c>
      <c r="D31" s="14" t="s">
        <v>253</v>
      </c>
      <c r="E31" s="6">
        <v>348773</v>
      </c>
    </row>
    <row r="32" spans="1:21" x14ac:dyDescent="0.25">
      <c r="A32" s="17" t="s">
        <v>248</v>
      </c>
      <c r="B32" s="19">
        <f>SUM(B29:B31)</f>
        <v>3482734</v>
      </c>
      <c r="C32" s="17"/>
      <c r="D32" s="14" t="s">
        <v>254</v>
      </c>
      <c r="E32" s="6">
        <v>343018</v>
      </c>
    </row>
    <row r="33" spans="4:5" x14ac:dyDescent="0.25">
      <c r="D33" s="14" t="s">
        <v>255</v>
      </c>
      <c r="E33" s="6">
        <v>323818</v>
      </c>
    </row>
    <row r="34" spans="4:5" x14ac:dyDescent="0.25">
      <c r="D34" s="14" t="s">
        <v>256</v>
      </c>
      <c r="E34" s="6">
        <v>508700</v>
      </c>
    </row>
    <row r="35" spans="4:5" x14ac:dyDescent="0.25">
      <c r="D35" s="9" t="s">
        <v>251</v>
      </c>
      <c r="E35" s="6">
        <v>1021291</v>
      </c>
    </row>
    <row r="36" spans="4:5" x14ac:dyDescent="0.25">
      <c r="D36" s="14" t="s">
        <v>257</v>
      </c>
      <c r="E36" s="6">
        <v>418568</v>
      </c>
    </row>
    <row r="37" spans="4:5" x14ac:dyDescent="0.25">
      <c r="D37" s="14" t="s">
        <v>258</v>
      </c>
      <c r="E37" s="6">
        <v>321944</v>
      </c>
    </row>
    <row r="38" spans="4:5" x14ac:dyDescent="0.25">
      <c r="D38" s="14" t="s">
        <v>259</v>
      </c>
      <c r="E38" s="6">
        <v>280779</v>
      </c>
    </row>
    <row r="39" spans="4:5" x14ac:dyDescent="0.25">
      <c r="D39" s="9" t="s">
        <v>237</v>
      </c>
      <c r="E39" s="6">
        <v>2728580</v>
      </c>
    </row>
  </sheetData>
  <mergeCells count="3">
    <mergeCell ref="A20:D20"/>
    <mergeCell ref="A28:C28"/>
    <mergeCell ref="A1:U3"/>
  </mergeCells>
  <pageMargins left="0.7" right="0.7" top="0.75" bottom="0.75" header="0.3" footer="0.3"/>
  <drawing r:id="rId5"/>
  <picture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D4E7-35AE-4DC3-A057-7F3615403C35}">
  <dimension ref="A1"/>
  <sheetViews>
    <sheetView showGridLines="0" tabSelected="1" zoomScale="60" zoomScaleNormal="60" workbookViewId="0">
      <selection activeCell="G13" sqref="G13"/>
    </sheetView>
  </sheetViews>
  <sheetFormatPr defaultRowHeight="13.8" x14ac:dyDescent="0.25"/>
  <sheetData/>
  <sheetProtection algorithmName="SHA-512" hashValue="+Wn2NJn0DhSDpuFRI/zZbdeloxoynl8pLfG8yK+91jc/EePrNqIV4uNT/Yjse93ZmeiB1f/RAVqRLvfw3g0PDQ==" saltValue="H1r2lqPFc/uNkihbMXlVbw=="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Documentation</vt:lpstr>
      <vt:lpstr>Summary Stats</vt:lpstr>
      <vt:lpstr>Player Stats</vt:lpstr>
      <vt:lpstr>Summary Dashboard</vt:lpstr>
      <vt:lpstr>Dashboard</vt:lpstr>
      <vt:lpstr>Competition</vt:lpstr>
      <vt:lpstr>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Dominic S Christopher</cp:lastModifiedBy>
  <dcterms:created xsi:type="dcterms:W3CDTF">2025-07-09T00:23:13Z</dcterms:created>
  <dcterms:modified xsi:type="dcterms:W3CDTF">2025-08-03T19:25:21Z</dcterms:modified>
</cp:coreProperties>
</file>