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<sst xmlns="http://schemas.openxmlformats.org/spreadsheetml/2006/main" count="30" uniqueCount="27">
  <si>
    <t>Parameters used to calculate diffusion coefficients</t>
  </si>
  <si>
    <t>compare Gypens et al. (2008)</t>
  </si>
  <si>
    <t>values from Li and Gregory (1974)</t>
  </si>
  <si>
    <t>calculate linear coefficient</t>
  </si>
  <si>
    <t>D at 0</t>
  </si>
  <si>
    <t>m^2/h</t>
  </si>
  <si>
    <t>cm^2/yr</t>
  </si>
  <si>
    <t>NO3/NH4</t>
  </si>
  <si>
    <t>NO3</t>
  </si>
  <si>
    <t>D0O2</t>
  </si>
  <si>
    <t>PO4</t>
  </si>
  <si>
    <t>degree C</t>
  </si>
  <si>
    <t>aO2</t>
  </si>
  <si>
    <t>SO4</t>
  </si>
  <si>
    <t>D0NO3</t>
  </si>
  <si>
    <t>H2S</t>
  </si>
  <si>
    <t>linear coeff</t>
  </si>
  <si>
    <t>aNO3</t>
  </si>
  <si>
    <t>D0PO4</t>
  </si>
  <si>
    <t>in Gypens language (a is 0.14)</t>
  </si>
  <si>
    <t>aPO4</t>
  </si>
  <si>
    <t>D0SO4</t>
  </si>
  <si>
    <t>aSO4</t>
  </si>
  <si>
    <t>D0H2S</t>
  </si>
  <si>
    <t>aH2S</t>
  </si>
  <si>
    <t>in Gypens language</t>
  </si>
  <si>
    <t>Take </t>
  </si>
</sst>
</file>

<file path=xl/styles.xml><?xml version="1.0" encoding="utf-8"?>
<styleSheet xmlns="http://schemas.openxmlformats.org/spreadsheetml/2006/main">
  <numFmts count="2">
    <numFmt formatCode="GENERAL" numFmtId="164"/>
    <numFmt formatCode="0.00000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2"/>
    </font>
    <font>
      <name val="Arial"/>
      <charset val="1"/>
      <family val="2"/>
      <b val="true"/>
      <sz val="11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4"/>
    </font>
    <font>
      <name val="Arial"/>
      <family val="2"/>
      <sz val="10"/>
    </font>
    <font>
      <name val="Arial"/>
      <charset val="1"/>
      <family val="2"/>
      <b val="true"/>
      <color rgb="00FF0000"/>
      <sz val="12"/>
    </font>
    <font>
      <name val="Arial"/>
      <charset val="1"/>
      <family val="2"/>
      <b val="true"/>
      <color rgb="00FF0000"/>
      <sz val="10"/>
    </font>
  </fonts>
  <fills count="2">
    <fill>
      <patternFill patternType="none"/>
    </fill>
    <fill>
      <patternFill patternType="gray125"/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2" fillId="0" fontId="4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7" numFmtId="164" xfId="0"/>
    <xf applyAlignment="false" applyBorder="false" applyFont="true" applyProtection="false" borderId="0" fillId="0" fontId="8" numFmtId="164" xfId="0"/>
    <xf applyAlignment="false" applyBorder="true" applyFont="true" applyProtection="false" borderId="5" fillId="0" fontId="7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true" applyProtection="false" borderId="5" fillId="0" fontId="7" numFmtId="165" xfId="0"/>
    <xf applyAlignment="false" applyBorder="false" applyFont="true" applyProtection="false" borderId="0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6" fillId="0" fontId="7" numFmtId="164" xfId="0"/>
    <xf applyAlignment="true" applyBorder="false" applyFont="true" applyProtection="false" borderId="0" fillId="0" fontId="9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E15" activeCellId="0" pane="topLeft" sqref="E15"/>
    </sheetView>
  </sheetViews>
  <cols>
    <col collapsed="false" hidden="false" max="2" min="1" style="0" width="11.6313725490196"/>
    <col collapsed="false" hidden="false" max="3" min="3" style="0" width="13.5843137254902"/>
    <col collapsed="false" hidden="false" max="9" min="4" style="0" width="11.6313725490196"/>
    <col collapsed="false" hidden="false" max="10" min="10" style="0" width="18.7019607843137"/>
    <col collapsed="false" hidden="false" max="1025" min="11" style="0" width="11.6313725490196"/>
  </cols>
  <sheetData>
    <row collapsed="false" customFormat="false" customHeight="true" hidden="false" ht="14.5" outlineLevel="0" r="3">
      <c r="A3" s="1" t="s">
        <v>0</v>
      </c>
    </row>
    <row collapsed="false" customFormat="false" customHeight="true" hidden="false" ht="12.1" outlineLevel="0" r="4">
      <c r="A4" s="0" t="s">
        <v>1</v>
      </c>
    </row>
    <row collapsed="false" customFormat="false" customHeight="false" hidden="false" ht="13.3" outlineLevel="0" r="5">
      <c r="G5" s="2" t="s">
        <v>2</v>
      </c>
      <c r="H5" s="2"/>
      <c r="I5" s="2"/>
      <c r="J5" s="2"/>
      <c r="K5" s="2"/>
      <c r="L5" s="2"/>
      <c r="M5" s="2"/>
      <c r="N5" s="2"/>
    </row>
    <row collapsed="false" customFormat="false" customHeight="false" hidden="false" ht="12.1" outlineLevel="0" r="6">
      <c r="J6" s="0" t="s">
        <v>3</v>
      </c>
    </row>
    <row collapsed="false" customFormat="false" customHeight="false" hidden="false" ht="12.1" outlineLevel="0" r="7">
      <c r="G7" s="3" t="s">
        <v>4</v>
      </c>
      <c r="H7" s="3"/>
    </row>
    <row collapsed="false" customFormat="false" customHeight="false" hidden="false" ht="16.9" outlineLevel="0" r="8">
      <c r="A8" s="4"/>
      <c r="B8" s="5" t="s">
        <v>5</v>
      </c>
      <c r="C8" s="6" t="s">
        <v>6</v>
      </c>
      <c r="G8" s="0" t="s">
        <v>7</v>
      </c>
      <c r="H8" s="0" t="n">
        <f aca="false">+9.78*60*60/100^2</f>
        <v>3.5208</v>
      </c>
      <c r="J8" s="4"/>
      <c r="K8" s="7" t="s">
        <v>8</v>
      </c>
      <c r="L8" s="8"/>
      <c r="M8" s="8"/>
      <c r="N8" s="9"/>
    </row>
    <row collapsed="false" customFormat="false" customHeight="false" hidden="false" ht="16.9" outlineLevel="0" r="9">
      <c r="A9" s="10" t="s">
        <v>9</v>
      </c>
      <c r="B9" s="11" t="n">
        <f aca="false">3.9797*10^(-6)</f>
        <v>3.9797E-006</v>
      </c>
      <c r="C9" s="12" t="n">
        <f aca="false">+B9*24*365*100^2</f>
        <v>348.62172</v>
      </c>
      <c r="E9" s="0" t="n">
        <f aca="false">+C11/365/24/60/60</f>
        <v>9.78E-006</v>
      </c>
      <c r="G9" s="0" t="s">
        <v>10</v>
      </c>
      <c r="H9" s="11" t="n">
        <f aca="false">+3.6*60*60/100^2</f>
        <v>1.296</v>
      </c>
      <c r="J9" s="13" t="s">
        <v>11</v>
      </c>
      <c r="K9" s="0" t="n">
        <v>0</v>
      </c>
      <c r="L9" s="0" t="n">
        <v>18</v>
      </c>
      <c r="M9" s="0" t="n">
        <v>25</v>
      </c>
      <c r="N9" s="14"/>
    </row>
    <row collapsed="false" customFormat="false" customHeight="false" hidden="false" ht="16.9" outlineLevel="0" r="10">
      <c r="A10" s="10" t="s">
        <v>12</v>
      </c>
      <c r="B10" s="11" t="n">
        <f aca="false">+0.1608*10^(-6)</f>
        <v>1.608E-007</v>
      </c>
      <c r="C10" s="15" t="n">
        <f aca="false">+B10*24*365*100^2</f>
        <v>14.08608</v>
      </c>
      <c r="G10" s="0" t="s">
        <v>13</v>
      </c>
      <c r="H10" s="0" t="n">
        <f aca="false">+5*60*60/100^2</f>
        <v>1.8</v>
      </c>
      <c r="J10" s="13"/>
      <c r="K10" s="0" t="n">
        <v>9.78</v>
      </c>
      <c r="L10" s="0" t="n">
        <v>16.1</v>
      </c>
      <c r="M10" s="0" t="n">
        <v>19</v>
      </c>
      <c r="N10" s="14"/>
    </row>
    <row collapsed="false" customFormat="false" customHeight="false" hidden="false" ht="16.9" outlineLevel="0" r="11">
      <c r="A11" s="10" t="s">
        <v>14</v>
      </c>
      <c r="B11" s="16" t="n">
        <f aca="false">3.5208*10^(-6)</f>
        <v>3.5208E-006</v>
      </c>
      <c r="C11" s="12" t="n">
        <f aca="false">+B11*24*365*100^2</f>
        <v>308.42208</v>
      </c>
      <c r="G11" s="0" t="s">
        <v>15</v>
      </c>
      <c r="J11" s="13" t="s">
        <v>16</v>
      </c>
      <c r="L11" s="0" t="n">
        <f aca="false">(L10-K10)/18</f>
        <v>0.351111111111111</v>
      </c>
      <c r="M11" s="0" t="n">
        <f aca="false">(M10-K10)/25</f>
        <v>0.3688</v>
      </c>
      <c r="N11" s="14"/>
    </row>
    <row collapsed="false" customFormat="false" customHeight="false" hidden="false" ht="16.9" outlineLevel="0" r="12">
      <c r="A12" s="10" t="s">
        <v>17</v>
      </c>
      <c r="B12" s="0" t="n">
        <f aca="false">+0.14*10^(-6)</f>
        <v>1.4E-007</v>
      </c>
      <c r="C12" s="12" t="n">
        <f aca="false">+B12*24*365*100^2</f>
        <v>12.264</v>
      </c>
      <c r="J12" s="13"/>
      <c r="M12" s="0" t="n">
        <f aca="false">(M10-L10)/(M9-L9)</f>
        <v>0.414285714285714</v>
      </c>
      <c r="N12" s="14"/>
    </row>
    <row collapsed="false" customFormat="false" customHeight="false" hidden="false" ht="16.9" outlineLevel="0" r="13">
      <c r="A13" s="10" t="s">
        <v>18</v>
      </c>
      <c r="B13" s="11" t="n">
        <f aca="false">1.2889*10^(-6)</f>
        <v>1.2889E-006</v>
      </c>
      <c r="C13" s="12" t="n">
        <f aca="false">+B13*24*365*100^2</f>
        <v>112.90764</v>
      </c>
      <c r="J13" s="13" t="s">
        <v>19</v>
      </c>
      <c r="K13" s="17"/>
      <c r="L13" s="17" t="n">
        <f aca="false">+L11*60^2/100^2</f>
        <v>0.1264</v>
      </c>
      <c r="M13" s="17" t="n">
        <f aca="false">+M11*60^2/100^2</f>
        <v>0.132768</v>
      </c>
      <c r="N13" s="14" t="n">
        <f aca="false">+M12*60^2/100^2</f>
        <v>0.149142857142857</v>
      </c>
    </row>
    <row collapsed="false" customFormat="false" customHeight="false" hidden="false" ht="16.9" outlineLevel="0" r="14">
      <c r="A14" s="10" t="s">
        <v>20</v>
      </c>
      <c r="B14" s="11" t="n">
        <f aca="false">+0.06377*10^(-6)</f>
        <v>6.377E-008</v>
      </c>
      <c r="C14" s="12" t="n">
        <f aca="false">+B14*24*365*100^2</f>
        <v>5.586252</v>
      </c>
      <c r="J14" s="18"/>
      <c r="K14" s="19" t="n">
        <f aca="false">AVERAGE(M13:N13)</f>
        <v>0.140955428571429</v>
      </c>
      <c r="L14" s="19"/>
      <c r="M14" s="19"/>
      <c r="N14" s="20"/>
    </row>
    <row collapsed="false" customFormat="false" customHeight="false" hidden="false" ht="16.9" outlineLevel="0" r="15">
      <c r="A15" s="10" t="s">
        <v>21</v>
      </c>
      <c r="B15" s="0" t="n">
        <f aca="false">H10*10^(-6)</f>
        <v>1.8E-006</v>
      </c>
      <c r="C15" s="12" t="n">
        <f aca="false">+B15*24*365*100^2</f>
        <v>157.68</v>
      </c>
    </row>
    <row collapsed="false" customFormat="false" customHeight="false" hidden="false" ht="16.9" outlineLevel="0" r="16">
      <c r="A16" s="10" t="s">
        <v>22</v>
      </c>
      <c r="B16" s="0" t="n">
        <f aca="false">K23*10^(-6)</f>
        <v>9E-008</v>
      </c>
      <c r="C16" s="12" t="n">
        <f aca="false">+B16*24*365*100^2</f>
        <v>7.884</v>
      </c>
      <c r="J16" s="4"/>
      <c r="K16" s="7" t="s">
        <v>13</v>
      </c>
      <c r="L16" s="8"/>
      <c r="M16" s="8"/>
      <c r="N16" s="9"/>
    </row>
    <row collapsed="false" customFormat="false" customHeight="false" hidden="false" ht="16.9" outlineLevel="0" r="17">
      <c r="A17" s="10" t="s">
        <v>23</v>
      </c>
      <c r="C17" s="14"/>
      <c r="J17" s="13" t="s">
        <v>11</v>
      </c>
      <c r="K17" s="0" t="n">
        <v>0</v>
      </c>
      <c r="L17" s="0" t="n">
        <v>18</v>
      </c>
      <c r="M17" s="0" t="n">
        <v>25</v>
      </c>
      <c r="N17" s="14"/>
    </row>
    <row collapsed="false" customFormat="false" customHeight="false" hidden="false" ht="16.9" outlineLevel="0" r="18">
      <c r="A18" s="21" t="s">
        <v>24</v>
      </c>
      <c r="B18" s="19"/>
      <c r="C18" s="20"/>
      <c r="J18" s="13"/>
      <c r="K18" s="0" t="n">
        <v>5</v>
      </c>
      <c r="L18" s="0" t="n">
        <v>8.9</v>
      </c>
      <c r="M18" s="0" t="n">
        <v>10.7</v>
      </c>
      <c r="N18" s="14"/>
    </row>
    <row collapsed="false" customFormat="false" customHeight="false" hidden="false" ht="12.1" outlineLevel="0" r="19">
      <c r="J19" s="13" t="s">
        <v>16</v>
      </c>
      <c r="L19" s="0" t="n">
        <f aca="false">(L18-K18)/18</f>
        <v>0.216666666666667</v>
      </c>
      <c r="M19" s="0" t="n">
        <f aca="false">(M18-K18)/25</f>
        <v>0.228</v>
      </c>
      <c r="N19" s="14"/>
    </row>
    <row collapsed="false" customFormat="false" customHeight="false" hidden="false" ht="12.1" outlineLevel="0" r="20">
      <c r="J20" s="13"/>
      <c r="M20" s="0" t="n">
        <f aca="false">(M18-L18)/(M17-L17)</f>
        <v>0.257142857142857</v>
      </c>
      <c r="N20" s="14"/>
    </row>
    <row collapsed="false" customFormat="false" customHeight="false" hidden="false" ht="12.1" outlineLevel="0" r="21">
      <c r="J21" s="13" t="s">
        <v>25</v>
      </c>
      <c r="K21" s="17"/>
      <c r="L21" s="17" t="n">
        <f aca="false">+L19*60^2/100^2</f>
        <v>0.078</v>
      </c>
      <c r="M21" s="17" t="n">
        <f aca="false">+M19*60^2/100^2</f>
        <v>0.08208</v>
      </c>
      <c r="N21" s="14" t="n">
        <f aca="false">+M20*60^2/100^2</f>
        <v>0.0925714285714285</v>
      </c>
    </row>
    <row collapsed="false" customFormat="false" customHeight="false" hidden="false" ht="12.1" outlineLevel="0" r="22">
      <c r="J22" s="18"/>
      <c r="K22" s="19" t="n">
        <f aca="false">AVERAGE(M21:N21)</f>
        <v>0.0873257142857143</v>
      </c>
      <c r="L22" s="19"/>
      <c r="M22" s="19"/>
      <c r="N22" s="20"/>
    </row>
    <row collapsed="false" customFormat="false" customHeight="false" hidden="false" ht="14.5" outlineLevel="0" r="23">
      <c r="J23" s="22" t="s">
        <v>26</v>
      </c>
      <c r="K23" s="23" t="n">
        <v>0.09</v>
      </c>
    </row>
  </sheetData>
  <mergeCells count="2">
    <mergeCell ref="G5:N5"/>
    <mergeCell ref="G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2016-02-15T15:06:34.00Z</dcterms:created>
  <dc:creator>Dominik Huelse</dc:creator>
  <cp:revision>0</cp:revision>
</cp:coreProperties>
</file>