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492" windowHeight="8192" windowWidth="16384" xWindow="0" yWindow="0"/>
  </bookViews>
  <sheets>
    <sheet name="SWI fluxes comparison" sheetId="1" state="visible" r:id="rId2"/>
    <sheet name="SA" sheetId="2" state="visible" r:id="rId3"/>
    <sheet name="OMEN-BRNS" sheetId="3" state="visible" r:id="rId4"/>
    <sheet name="Sensitivity_OLD" sheetId="4" state="visible" r:id="rId5"/>
  </sheets>
  <calcPr iterateCount="100" refMode="A1" iterate="false" iterateDelta="0.001"/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E4">
      <text>
        <r>
          <rPr>
            <rFont val="Verdana"/>
            <charset val="1"/>
            <family val="2"/>
            <b val="true"/>
            <color rgb="00000000"/>
            <sz val="9"/>
          </rPr>
          <t xml:space="preserve">S A:
</t>
        </r>
        <r>
          <rPr>
            <rFont val="Verdana"/>
            <charset val="1"/>
            <family val="2"/>
            <color rgb="00000000"/>
            <sz val="9"/>
          </rPr>
          <t xml:space="preserve">4-8 10^7</t>
        </r>
      </text>
    </comment>
  </commentList>
</comments>
</file>

<file path=xl/sharedStrings.xml><?xml version="1.0" encoding="utf-8"?>
<sst xmlns="http://schemas.openxmlformats.org/spreadsheetml/2006/main" count="414" uniqueCount="249">
  <si>
    <t>Thullner et al. 2009</t>
  </si>
  <si>
    <t>Observations from Thullner &amp; Middelburg just by looking at Figures!</t>
  </si>
  <si>
    <t>Zbio</t>
  </si>
  <si>
    <t>10cm</t>
  </si>
  <si>
    <t>Dbio, w as Middelburgh</t>
  </si>
  <si>
    <t>Density</t>
  </si>
  <si>
    <t>Depth</t>
  </si>
  <si>
    <t>w</t>
  </si>
  <si>
    <t>por</t>
  </si>
  <si>
    <t>Tmp</t>
  </si>
  <si>
    <t>k1</t>
  </si>
  <si>
    <t>K2 (in OMEN)</t>
  </si>
  <si>
    <t>O2</t>
  </si>
  <si>
    <t>NO3</t>
  </si>
  <si>
    <t>SO4</t>
  </si>
  <si>
    <t>Flux(OM)</t>
  </si>
  <si>
    <t>Conc(OM) [mol/cm3]</t>
  </si>
  <si>
    <t>OM frac1 [wt%]</t>
  </si>
  <si>
    <t>OM frac2 [wt%]</t>
  </si>
  <si>
    <t>Obs SWI FLUXES</t>
  </si>
  <si>
    <t>Thullner</t>
  </si>
  <si>
    <t>Middelburg 1996</t>
  </si>
  <si>
    <t>&gt; 10E-005</t>
  </si>
  <si>
    <t>&gt; 4E-005; &lt; 40E-005</t>
  </si>
  <si>
    <t>~ &gt;4E-005</t>
  </si>
  <si>
    <t>~ 4E-005</t>
  </si>
  <si>
    <t>~2E-005</t>
  </si>
  <si>
    <t>~6-9E-006</t>
  </si>
  <si>
    <t>~4E-006</t>
  </si>
  <si>
    <t>roughly one magnitude lower as O2, or even outflux</t>
  </si>
  <si>
    <t>~ 0.0</t>
  </si>
  <si>
    <t>0 – 2E-006</t>
  </si>
  <si>
    <t>small outflux</t>
  </si>
  <si>
    <t>same magnitude as O2</t>
  </si>
  <si>
    <t>~ 4E-006</t>
  </si>
  <si>
    <t>~1E-007</t>
  </si>
  <si>
    <t>OMEN SWI FLUXES</t>
  </si>
  <si>
    <t>lower depth – maybe too small O2 fluxes</t>
  </si>
  <si>
    <t>deeper ocean okay</t>
  </si>
  <si>
    <t>but anyway more variability here</t>
  </si>
  <si>
    <t>and Thullner are actually TOU</t>
  </si>
  <si>
    <t>O2 SWI FLUX</t>
  </si>
  <si>
    <t>Schulz and Zabel book</t>
  </si>
  <si>
    <t>NO3 SWI FLUX</t>
  </si>
  <si>
    <t>Hensen et al. 1998</t>
  </si>
  <si>
    <t>Benthic O2 flux [mol cm-2 yr-1]</t>
  </si>
  <si>
    <t>mmol m-2 yr-1</t>
  </si>
  <si>
    <t>mol cm-2 yr-1</t>
  </si>
  <si>
    <t>Deep Ocean</t>
  </si>
  <si>
    <t>0-2E-005</t>
  </si>
  <si>
    <t>general values</t>
  </si>
  <si>
    <t>&lt; ~8E-005</t>
  </si>
  <si>
    <t>these are their ranges see Fig. 2</t>
  </si>
  <si>
    <t>Setup 1 (oxic)</t>
  </si>
  <si>
    <t>Setup 2 (anoxic)</t>
  </si>
  <si>
    <t>Water depth (m)</t>
  </si>
  <si>
    <t>Temperature</t>
  </si>
  <si>
    <t>Wt%</t>
  </si>
  <si>
    <t>PO4</t>
  </si>
  <si>
    <t>zbio</t>
  </si>
  <si>
    <t>Tmp 8.1</t>
  </si>
  <si>
    <t>Setup 1</t>
  </si>
  <si>
    <t>oxic, 5000m, 0.1 wt% at SWI</t>
  </si>
  <si>
    <t>Range</t>
  </si>
  <si>
    <t>Setup 2</t>
  </si>
  <si>
    <t>anoxic (O2, NO3 as with BRNS), 500m, 1.0 wt% at SWI</t>
  </si>
  <si>
    <t>Parameter</t>
  </si>
  <si>
    <t>Description</t>
  </si>
  <si>
    <t>units</t>
  </si>
  <si>
    <t>Min</t>
  </si>
  <si>
    <t>Max</t>
  </si>
  <si>
    <t>Reference</t>
  </si>
  <si>
    <t>OMEN-SED value</t>
  </si>
  <si>
    <t>OM degradation frac 1 (labile)</t>
  </si>
  <si>
    <t>1/yr</t>
  </si>
  <si>
    <t>2G-Models Arndt et al. 2013</t>
  </si>
  <si>
    <t>-</t>
  </si>
  <si>
    <t>f1</t>
  </si>
  <si>
    <t>fraction of labile OM</t>
  </si>
  <si>
    <r>
      <t xml:space="preserve">K</t>
    </r>
    <r>
      <rPr>
        <rFont val="Arial"/>
        <charset val="1"/>
        <family val="2"/>
        <b val="true"/>
        <sz val="12"/>
        <vertAlign val="subscript"/>
      </rPr>
      <t xml:space="preserve">NH4</t>
    </r>
  </si>
  <si>
    <t>NH4 adsorption</t>
  </si>
  <si>
    <t>Wang and van Capellen 1996</t>
  </si>
  <si>
    <t>could not find</t>
  </si>
  <si>
    <r>
      <t xml:space="preserve">K</t>
    </r>
    <r>
      <rPr>
        <rFont val="Arial"/>
        <charset val="1"/>
        <family val="2"/>
        <b val="true"/>
        <sz val="12"/>
        <vertAlign val="superscript"/>
      </rPr>
      <t xml:space="preserve">I</t>
    </r>
    <r>
      <rPr>
        <rFont val="Arial"/>
        <charset val="1"/>
        <family val="2"/>
        <b val="true"/>
        <sz val="12"/>
        <vertAlign val="subscript"/>
      </rPr>
      <t xml:space="preserve">PO4</t>
    </r>
  </si>
  <si>
    <t>P adsorption coeff. oxic</t>
  </si>
  <si>
    <t>Krom and Berner 1988 / Slomp et al. 1996</t>
  </si>
  <si>
    <t>10 now 200</t>
  </si>
  <si>
    <t>???</t>
  </si>
  <si>
    <r>
      <t xml:space="preserve">K</t>
    </r>
    <r>
      <rPr>
        <rFont val="Arial"/>
        <charset val="1"/>
        <family val="2"/>
        <b val="true"/>
        <sz val="12"/>
        <vertAlign val="superscript"/>
      </rPr>
      <t xml:space="preserve">II</t>
    </r>
    <r>
      <rPr>
        <rFont val="Arial"/>
        <charset val="1"/>
        <family val="2"/>
        <b val="true"/>
        <sz val="12"/>
        <vertAlign val="subscript"/>
      </rPr>
      <t xml:space="preserve">PO4</t>
    </r>
  </si>
  <si>
    <t>P adsorption coeff. anoxic</t>
  </si>
  <si>
    <t>ksPO4</t>
  </si>
  <si>
    <t>Rate constant for kinetic P sorption</t>
  </si>
  <si>
    <t>Gypens et al. 2008</t>
  </si>
  <si>
    <t>Slomp et al. 1996</t>
  </si>
  <si>
    <t>kmPO4</t>
  </si>
  <si>
    <t>Rate constant for Fe-bound P release</t>
  </si>
  <si>
    <t>kaPO4</t>
  </si>
  <si>
    <t>Rate constant for authigenic P formation</t>
  </si>
  <si>
    <t>van Capellen and Berner 1988</t>
  </si>
  <si>
    <t>Sandra meant this</t>
  </si>
  <si>
    <r>
      <t xml:space="preserve">gamma</t>
    </r>
    <r>
      <rPr>
        <rFont val="Arial"/>
        <charset val="1"/>
        <family val="2"/>
        <b val="true"/>
        <sz val="12"/>
        <vertAlign val="subscript"/>
      </rPr>
      <t xml:space="preserve">NH4</t>
    </r>
  </si>
  <si>
    <t>fraction of NH4 that is oxidised in oxic layer</t>
  </si>
  <si>
    <r>
      <t xml:space="preserve">gamma</t>
    </r>
    <r>
      <rPr>
        <rFont val="Arial"/>
        <charset val="1"/>
        <family val="2"/>
        <b val="true"/>
        <sz val="12"/>
        <vertAlign val="subscript"/>
      </rPr>
      <t xml:space="preserve">H2S</t>
    </r>
  </si>
  <si>
    <t>fraction of H2S that is oxidised in oxic layer</t>
  </si>
  <si>
    <t>include these as well? Which range?</t>
  </si>
  <si>
    <t>' +/- 50%</t>
  </si>
  <si>
    <t>PO4s</t>
  </si>
  <si>
    <t>Equilibrium concentration for P sorption</t>
  </si>
  <si>
    <t>mol/cm3</t>
  </si>
  <si>
    <t>PO4a</t>
  </si>
  <si>
    <t>Equilibrium concentration for authigenic P formation</t>
  </si>
  <si>
    <t>Latin-Hypercube: n &gt;= 10 x parameters</t>
  </si>
  <si>
    <t>Setup 1 problems</t>
  </si>
  <si>
    <t>Setup 2 problems</t>
  </si>
  <si>
    <t>My BRNS Tests</t>
  </si>
  <si>
    <t>cm/yr</t>
  </si>
  <si>
    <t>val_xbiot  :=5.0;</t>
  </si>
  <si>
    <t>cm</t>
  </si>
  <si>
    <t>yr</t>
  </si>
  <si>
    <t>3.3*10.0^(-0.87478367-0.00043512*Depth)</t>
  </si>
  <si>
    <t>5.2*(10.0^(0.7624-0.0003972*Depth))</t>
  </si>
  <si>
    <t>Half-saturation const.</t>
  </si>
  <si>
    <t>Upper Boundary conditions</t>
  </si>
  <si>
    <t>FLUX</t>
  </si>
  <si>
    <t>concentration</t>
  </si>
  <si>
    <t>Depth (SFD)</t>
  </si>
  <si>
    <t>sediment depth</t>
  </si>
  <si>
    <t>tot_time</t>
  </si>
  <si>
    <t>Time needed</t>
  </si>
  <si>
    <t>T_C</t>
  </si>
  <si>
    <t>Salinity</t>
  </si>
  <si>
    <t>vw0 (sedimentation)</t>
  </si>
  <si>
    <t>bioturbation (Db0)</t>
  </si>
  <si>
    <t>Db depth dep.?</t>
  </si>
  <si>
    <t>por depth dep.?</t>
  </si>
  <si>
    <t>k2</t>
  </si>
  <si>
    <t>kmO2</t>
  </si>
  <si>
    <t>G1</t>
  </si>
  <si>
    <t>G1 (wt%)</t>
  </si>
  <si>
    <t>o2</t>
  </si>
  <si>
    <t>no3</t>
  </si>
  <si>
    <t>mno2</t>
  </si>
  <si>
    <t>feoh3</t>
  </si>
  <si>
    <t>so4</t>
  </si>
  <si>
    <t>ch4</t>
  </si>
  <si>
    <t>nh4</t>
  </si>
  <si>
    <t>po4</t>
  </si>
  <si>
    <t>mn</t>
  </si>
  <si>
    <t>fe</t>
  </si>
  <si>
    <t>h2s</t>
  </si>
  <si>
    <t>hs</t>
  </si>
  <si>
    <t>ch4g</t>
  </si>
  <si>
    <t>h2co3</t>
  </si>
  <si>
    <t>hco3</t>
  </si>
  <si>
    <t>co3</t>
  </si>
  <si>
    <t>boh4</t>
  </si>
  <si>
    <t>boh3</t>
  </si>
  <si>
    <t>hplus</t>
  </si>
  <si>
    <t>caco3</t>
  </si>
  <si>
    <t>ca</t>
  </si>
  <si>
    <t>snh4</t>
  </si>
  <si>
    <t>spo4</t>
  </si>
  <si>
    <t>fes</t>
  </si>
  <si>
    <t>feco3</t>
  </si>
  <si>
    <t>s0</t>
  </si>
  <si>
    <t>fes2</t>
  </si>
  <si>
    <t>sfe</t>
  </si>
  <si>
    <t>sfp</t>
  </si>
  <si>
    <t>mnco3</t>
  </si>
  <si>
    <t>G2</t>
  </si>
  <si>
    <t>G2 (wt%)</t>
  </si>
  <si>
    <t>Generic 1 Test</t>
  </si>
  <si>
    <t>Test 1</t>
  </si>
  <si>
    <t>18.2e-4</t>
  </si>
  <si>
    <t>226.0e-9</t>
  </si>
  <si>
    <t>0.2e-7</t>
  </si>
  <si>
    <t>45.0e-6</t>
  </si>
  <si>
    <t>100.0e-6</t>
  </si>
  <si>
    <t>29100.0e-9</t>
  </si>
  <si>
    <t>0.06e-8</t>
  </si>
  <si>
    <t>2.687126616977748e-08</t>
  </si>
  <si>
    <t>2.207192533546868e-06</t>
  </si>
  <si>
    <t>1.159362002833545e-07</t>
  </si>
  <si>
    <t>5.129572516684913e-08</t>
  </si>
  <si>
    <t>3.737042748331509e-07</t>
  </si>
  <si>
    <t>1.2303e-11</t>
  </si>
  <si>
    <t>11.2e-6</t>
  </si>
  <si>
    <t>13.5e-4</t>
  </si>
  <si>
    <t>500m + oxic + all species</t>
  </si>
  <si>
    <t>Test 2</t>
  </si>
  <si>
    <t>0.05</t>
  </si>
  <si>
    <t>300.0e-9</t>
  </si>
  <si>
    <t>20.0e-9</t>
  </si>
  <si>
    <t>3.25e-6</t>
  </si>
  <si>
    <t>12.0e-6</t>
  </si>
  <si>
    <t>28000.0e-9</t>
  </si>
  <si>
    <t>500m + oxic, no Fe, no Mn</t>
  </si>
  <si>
    <t>Test 3</t>
  </si>
  <si>
    <t>0.0</t>
  </si>
  <si>
    <t>500m + anoxic + all species</t>
  </si>
  <si>
    <t>Test 4</t>
  </si>
  <si>
    <t>10.0e-9</t>
  </si>
  <si>
    <t>40.0e-9</t>
  </si>
  <si>
    <t>500m + anoxic, no Fe, no Mn</t>
  </si>
  <si>
    <t>Test 4_1</t>
  </si>
  <si>
    <t>5000m + oxic + all species</t>
  </si>
  <si>
    <t>Test 5</t>
  </si>
  <si>
    <t>0.005</t>
  </si>
  <si>
    <t>Rates set to zero for Test 3:</t>
  </si>
  <si>
    <t>JUST set concentration of MnO2 and FeO$3 zero idiot!</t>
  </si>
  <si>
    <t>val_kfemno2</t>
  </si>
  <si>
    <t>val_kfeo2</t>
  </si>
  <si>
    <t>val_kh2smno2</t>
  </si>
  <si>
    <t>val_kh2sfeoh3</t>
  </si>
  <si>
    <t>val_kfeso2</t>
  </si>
  <si>
    <t>val_kfesprecip</t>
  </si>
  <si>
    <t>val_kfesdiss</t>
  </si>
  <si>
    <t>val_kfeco3precip</t>
  </si>
  <si>
    <t>val_kpyr</t>
  </si>
  <si>
    <t>val_kfess0</t>
  </si>
  <si>
    <t>val_kmmno2</t>
  </si>
  <si>
    <t>Not 0.0</t>
  </si>
  <si>
    <t>val_kmfeoh3</t>
  </si>
  <si>
    <t>val_KsMnCO3</t>
  </si>
  <si>
    <t>val_KsFeS</t>
  </si>
  <si>
    <t>val_KsFeCO3</t>
  </si>
  <si>
    <t>val_ksfe</t>
  </si>
  <si>
    <t>primary redox</t>
  </si>
  <si>
    <t>rate4 := k1*G1*fmno2;</t>
  </si>
  <si>
    <t>rate40:= k2*G2*fmno2;</t>
  </si>
  <si>
    <t>rate5 := k1*G1*ffeoh3;</t>
  </si>
  <si>
    <t>rate41:= k2*G2*ffeoh3;</t>
  </si>
  <si>
    <t>secondary redox</t>
  </si>
  <si>
    <t>rate9 := kmnox*mn*o2;</t>
  </si>
  <si>
    <t>rate10:= kfemno2*fe*mno2;</t>
  </si>
  <si>
    <t>rate11:= kfeo2*fe*o2;</t>
  </si>
  <si>
    <t>rate13:= kh2smno2*mno2*(hs+h2s);</t>
  </si>
  <si>
    <t>rate14:= kh2sfeoh3*feoh3*(hs+h2s);</t>
  </si>
  <si>
    <t>rate17:= kfeso2*fes*o2;</t>
  </si>
  <si>
    <t>mineral</t>
  </si>
  <si>
    <t>rate18:= kmnco3precip*sw12*((mn*co3/KsMnCO3)-1.0);</t>
  </si>
  <si>
    <t>rate19:= kfesprecip*sw13*(((fe*hs)/(hplus*KsFeS))-1.0);</t>
  </si>
  <si>
    <t>rate20:= kfesdiss*(1.0-sw13)*fes*(1.0-((fe*hs)/(hplus*KsFeS)));</t>
  </si>
  <si>
    <t>rate21:= kfeco3precip*sw14*((fe*co3/KsFeCO3)-1.0);</t>
  </si>
  <si>
    <t>rate22:= kpyr*fes*(h2s+hs);</t>
  </si>
  <si>
    <t>Would vary OM degradation from</t>
  </si>
  <si>
    <t>OM degradation frac 2 (refractory)</t>
  </si>
  <si>
    <t>Krom and Berner 1988</t>
  </si>
  <si>
    <t>n &gt;= 10 x parameters</t>
  </si>
</sst>
</file>

<file path=xl/styles.xml><?xml version="1.0" encoding="utf-8"?>
<styleSheet xmlns="http://schemas.openxmlformats.org/spreadsheetml/2006/main">
  <numFmts count="7">
    <numFmt formatCode="GENERAL" numFmtId="164"/>
    <numFmt formatCode="0.000" numFmtId="165"/>
    <numFmt formatCode="0.00E+000" numFmtId="166"/>
    <numFmt formatCode="0.00E+00" numFmtId="167"/>
    <numFmt formatCode="0.00" numFmtId="168"/>
    <numFmt formatCode="0.0" numFmtId="169"/>
    <numFmt formatCode="@" numFmtId="170"/>
  </numFmts>
  <fonts count="1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sz val="12"/>
    </font>
    <font>
      <name val="Arial"/>
      <charset val="1"/>
      <family val="2"/>
      <sz val="12"/>
    </font>
    <font>
      <name val="Arial"/>
      <charset val="1"/>
      <family val="2"/>
      <b val="true"/>
      <sz val="12"/>
      <vertAlign val="subscript"/>
    </font>
    <font>
      <name val="Arial"/>
      <charset val="1"/>
      <family val="2"/>
      <b val="true"/>
      <sz val="12"/>
      <vertAlign val="superscript"/>
    </font>
    <font>
      <name val="Arial"/>
      <charset val="1"/>
      <family val="2"/>
      <b val="true"/>
      <sz val="14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sz val="10"/>
    </font>
    <font>
      <name val="Verdana"/>
      <charset val="1"/>
      <family val="2"/>
      <b val="true"/>
      <color rgb="00000000"/>
      <sz val="9"/>
    </font>
    <font>
      <name val="Verdana"/>
      <charset val="1"/>
      <family val="2"/>
      <color rgb="00000000"/>
      <sz val="9"/>
    </font>
  </fonts>
  <fills count="5">
    <fill>
      <patternFill patternType="none"/>
    </fill>
    <fill>
      <patternFill patternType="gray125"/>
    </fill>
    <fill>
      <patternFill patternType="solid">
        <fgColor rgb="00000000"/>
        <bgColor rgb="00003300"/>
      </patternFill>
    </fill>
    <fill>
      <patternFill patternType="solid">
        <fgColor rgb="00FF0000"/>
        <bgColor rgb="00993300"/>
      </patternFill>
    </fill>
    <fill>
      <patternFill patternType="solid">
        <fgColor rgb="0000AE00"/>
        <bgColor rgb="00339966"/>
      </patternFill>
    </fill>
  </fills>
  <borders count="1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 style="hair"/>
      <top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 style="hair"/>
      <top/>
      <bottom style="hair"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/>
      <right/>
      <top style="hair"/>
      <bottom/>
      <diagonal/>
    </border>
    <border diagonalDown="false" diagonalUp="false">
      <left/>
      <right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true" applyFont="true" applyProtection="false" borderId="1" fillId="0" fontId="4" numFmtId="164" xfId="0"/>
    <xf applyAlignment="false" applyBorder="true" applyFont="true" applyProtection="false" borderId="2" fillId="0" fontId="4" numFmtId="164" xfId="0"/>
    <xf applyAlignment="false" applyBorder="true" applyFont="false" applyProtection="false" borderId="3" fillId="0" fontId="0" numFmtId="164" xfId="0"/>
    <xf applyAlignment="false" applyBorder="true" applyFont="true" applyProtection="false" borderId="4" fillId="0" fontId="0" numFmtId="164" xfId="0"/>
    <xf applyAlignment="false" applyBorder="true" applyFont="false" applyProtection="false" borderId="5" fillId="0" fontId="0" numFmtId="164" xfId="0"/>
    <xf applyAlignment="false" applyBorder="true" applyFont="false" applyProtection="false" borderId="6" fillId="0" fontId="0" numFmtId="164" xfId="0"/>
    <xf applyAlignment="false" applyBorder="true" applyFont="false" applyProtection="false" borderId="5" fillId="0" fontId="0" numFmtId="165" xfId="0"/>
    <xf applyAlignment="false" applyBorder="true" applyFont="true" applyProtection="false" borderId="4" fillId="0" fontId="4" numFmtId="164" xfId="0"/>
    <xf applyAlignment="false" applyBorder="true" applyFont="true" applyProtection="false" borderId="5" fillId="0" fontId="6" numFmtId="164" xfId="0"/>
    <xf applyAlignment="true" applyBorder="true" applyFont="true" applyProtection="false" borderId="6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4" fillId="0" fontId="0" numFmtId="164" xfId="0">
      <alignment horizontal="center" indent="0" shrinkToFit="false" textRotation="0" vertical="center" wrapText="true"/>
    </xf>
    <xf applyAlignment="true" applyBorder="true" applyFont="true" applyProtection="false" borderId="4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4" fillId="0" fontId="0" numFmtId="164" xfId="0">
      <alignment horizontal="left" indent="0" shrinkToFit="false" textRotation="0" vertical="center" wrapText="false"/>
    </xf>
    <xf applyAlignment="true" applyBorder="true" applyFont="false" applyProtection="false" borderId="6" fillId="0" fontId="0" numFmtId="164" xfId="0">
      <alignment horizontal="left" indent="0" shrinkToFit="false" textRotation="0" vertical="bottom" wrapText="false"/>
    </xf>
    <xf applyAlignment="false" applyBorder="true" applyFont="true" applyProtection="false" borderId="5" fillId="0" fontId="6" numFmtId="166" xfId="0"/>
    <xf applyAlignment="false" applyBorder="true" applyFont="false" applyProtection="false" borderId="5" fillId="0" fontId="0" numFmtId="166" xfId="0"/>
    <xf applyAlignment="false" applyBorder="true" applyFont="true" applyProtection="false" borderId="7" fillId="0" fontId="0" numFmtId="164" xfId="0"/>
    <xf applyAlignment="false" applyBorder="true" applyFont="false" applyProtection="false" borderId="8" fillId="0" fontId="0" numFmtId="166" xfId="0"/>
    <xf applyAlignment="false" applyBorder="true" applyFont="false" applyProtection="false" borderId="9" fillId="0" fontId="0" numFmtId="164" xfId="0"/>
    <xf applyAlignment="false" applyBorder="false" applyFont="true" applyProtection="false" borderId="0" fillId="0" fontId="6" numFmtId="164" xfId="0"/>
    <xf applyAlignment="false" applyBorder="true" applyFont="true" applyProtection="false" borderId="10" fillId="0" fontId="4" numFmtId="164" xfId="0"/>
    <xf applyAlignment="true" applyBorder="true" applyFont="true" applyProtection="false" borderId="6" fillId="0" fontId="0" numFmtId="164" xfId="0">
      <alignment horizontal="right" indent="0" shrinkToFit="false" textRotation="0" vertical="bottom" wrapText="false"/>
    </xf>
    <xf applyAlignment="false" applyBorder="true" applyFont="false" applyProtection="false" borderId="6" fillId="0" fontId="0" numFmtId="166" xfId="0"/>
    <xf applyAlignment="false" applyBorder="true" applyFont="true" applyProtection="false" borderId="8" fillId="0" fontId="0" numFmtId="164" xfId="0"/>
    <xf applyAlignment="true" applyBorder="true" applyFont="true" applyProtection="false" borderId="9" fillId="0" fontId="0" numFmtId="164" xfId="0">
      <alignment horizontal="right" indent="0" shrinkToFit="false" textRotation="0" vertical="bottom" wrapText="false"/>
    </xf>
    <xf applyAlignment="false" applyBorder="true" applyFont="false" applyProtection="false" borderId="0" fillId="0" fontId="0" numFmtId="164" xfId="0"/>
    <xf applyAlignment="false" applyBorder="true" applyFont="false" applyProtection="false" borderId="11" fillId="0" fontId="0" numFmtId="164" xfId="0"/>
    <xf applyAlignment="true" applyBorder="false" applyFont="true" applyProtection="false" borderId="0" fillId="0" fontId="7" numFmtId="164" xfId="0">
      <alignment horizontal="center" indent="0" shrinkToFit="false" textRotation="0" vertical="bottom" wrapText="false"/>
    </xf>
    <xf applyAlignment="false" applyBorder="true" applyFont="false" applyProtection="false" borderId="2" fillId="0" fontId="0" numFmtId="164" xfId="0"/>
    <xf applyAlignment="true" applyBorder="true" applyFont="true" applyProtection="false" borderId="10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3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5" fillId="0" fontId="7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8" numFmtId="164" xfId="0">
      <alignment horizontal="center" indent="0" shrinkToFit="false" textRotation="0" vertical="bottom" wrapText="false"/>
    </xf>
    <xf applyAlignment="true" applyBorder="true" applyFont="true" applyProtection="false" borderId="6" fillId="0" fontId="8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8" numFmtId="166" xfId="0">
      <alignment horizontal="center" indent="0" shrinkToFit="false" textRotation="0" vertical="bottom" wrapText="false"/>
    </xf>
    <xf applyAlignment="true" applyBorder="true" applyFont="true" applyProtection="false" borderId="6" fillId="0" fontId="8" numFmtId="166" xfId="0">
      <alignment horizontal="center" indent="0" shrinkToFit="false" textRotation="0" vertical="bottom" wrapText="false"/>
    </xf>
    <xf applyAlignment="true" applyBorder="true" applyFont="true" applyProtection="false" borderId="0" fillId="0" fontId="8" numFmtId="166" xfId="0">
      <alignment horizontal="center" indent="0" shrinkToFit="false" textRotation="0" vertical="bottom" wrapText="false"/>
    </xf>
    <xf applyAlignment="true" applyBorder="true" applyFont="true" applyProtection="false" borderId="8" fillId="0" fontId="7" numFmtId="164" xfId="0">
      <alignment horizontal="right" indent="0" shrinkToFit="false" textRotation="0" vertical="bottom" wrapText="false"/>
    </xf>
    <xf applyAlignment="true" applyBorder="true" applyFont="true" applyProtection="false" borderId="11" fillId="0" fontId="8" numFmtId="164" xfId="0">
      <alignment horizontal="center" indent="0" shrinkToFit="false" textRotation="0" vertical="bottom" wrapText="false"/>
    </xf>
    <xf applyAlignment="true" applyBorder="true" applyFont="true" applyProtection="false" borderId="9" fillId="0" fontId="8" numFmtId="164" xfId="0">
      <alignment horizontal="center" indent="0" shrinkToFit="false" textRotation="0" vertical="bottom" wrapText="false"/>
    </xf>
    <xf applyAlignment="false" applyBorder="false" applyFont="false" applyProtection="false" borderId="0" fillId="2" fontId="0" numFmtId="164" xfId="0"/>
    <xf applyAlignment="true" applyBorder="false" applyFont="true" applyProtection="false" borderId="0" fillId="2" fontId="7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7" numFmtId="164" xfId="0"/>
    <xf applyAlignment="false" applyBorder="false" applyFont="false" applyProtection="false" borderId="0" fillId="0" fontId="0" numFmtId="166" xfId="0"/>
    <xf applyAlignment="true" applyBorder="false" applyFont="false" applyProtection="false" borderId="0" fillId="0" fontId="0" numFmtId="167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6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8" xfId="0"/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3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11" numFmtId="164" xfId="0"/>
    <xf applyAlignment="false" applyBorder="false" applyFont="true" applyProtection="false" borderId="0" fillId="0" fontId="0" numFmtId="164" xfId="0"/>
    <xf applyAlignment="false" applyBorder="false" applyFont="false" applyProtection="false" borderId="0" fillId="0" fontId="0" numFmtId="169" xfId="0"/>
    <xf applyAlignment="false" applyBorder="false" applyFont="true" applyProtection="false" borderId="0" fillId="0" fontId="0" numFmtId="170" xfId="0"/>
    <xf applyAlignment="false" applyBorder="false" applyFont="true" applyProtection="false" borderId="0" fillId="0" fontId="5" numFmtId="169" xfId="0"/>
    <xf applyAlignment="false" applyBorder="false" applyFont="true" applyProtection="false" borderId="0" fillId="0" fontId="12" numFmtId="164" xfId="0"/>
    <xf applyAlignment="false" applyBorder="false" applyFont="true" applyProtection="false" borderId="0" fillId="0" fontId="5" numFmtId="170" xfId="0"/>
    <xf applyAlignment="false" applyBorder="false" applyFont="true" applyProtection="false" borderId="0" fillId="0" fontId="5" numFmtId="166" xfId="0"/>
    <xf applyAlignment="false" applyBorder="false" applyFont="true" applyProtection="false" borderId="0" fillId="0" fontId="0" numFmtId="169" xfId="0"/>
    <xf applyAlignment="false" applyBorder="false" applyFont="true" applyProtection="false" borderId="0" fillId="0" fontId="13" numFmtId="164" xfId="0"/>
    <xf applyAlignment="false" applyBorder="false" applyFont="true" applyProtection="false" borderId="0" fillId="0" fontId="0" numFmtId="166" xfId="0"/>
    <xf applyAlignment="false" applyBorder="false" applyFont="true" applyProtection="false" borderId="0" fillId="4" fontId="4" numFmtId="164" xfId="0"/>
    <xf applyAlignment="false" applyBorder="false" applyFont="false" applyProtection="false" borderId="0" fillId="4" fontId="0" numFmtId="164" xfId="0"/>
    <xf applyAlignment="false" applyBorder="false" applyFont="false" applyProtection="false" borderId="0" fillId="4" fontId="0" numFmtId="166" xfId="0"/>
    <xf applyAlignment="false" applyBorder="false" applyFont="false" applyProtection="false" borderId="0" fillId="3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E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4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K35" activeCellId="0" pane="topLeft" sqref="K35"/>
    </sheetView>
  </sheetViews>
  <cols>
    <col collapsed="false" hidden="false" max="1" min="1" style="0" width="20.8470588235294"/>
    <col collapsed="false" hidden="false" max="2" min="2" style="0" width="14.2"/>
    <col collapsed="false" hidden="false" max="3" min="3" style="0" width="18.6392156862745"/>
    <col collapsed="false" hidden="false" max="4" min="4" style="0" width="11.6941176470588"/>
    <col collapsed="false" hidden="false" max="5" min="5" style="0" width="16.2352941176471"/>
    <col collapsed="false" hidden="false" max="6" min="6" style="0" width="14.878431372549"/>
    <col collapsed="false" hidden="false" max="7" min="7" style="0" width="16.2352941176471"/>
    <col collapsed="false" hidden="false" max="8" min="8" style="0" width="11.6941176470588"/>
    <col collapsed="false" hidden="false" max="9" min="9" style="0" width="16.2352941176471"/>
    <col collapsed="false" hidden="false" max="1025" min="10" style="0" width="11.6941176470588"/>
  </cols>
  <sheetData>
    <row collapsed="false" customFormat="false" customHeight="true" hidden="false" ht="12.1" outlineLevel="0" r="2">
      <c r="A2" s="1" t="s">
        <v>0</v>
      </c>
      <c r="C2" s="2" t="s">
        <v>1</v>
      </c>
    </row>
    <row collapsed="false" customFormat="false" customHeight="true" hidden="false" ht="12.1" outlineLevel="0" r="4">
      <c r="A4" s="0" t="s">
        <v>2</v>
      </c>
      <c r="B4" s="0" t="s">
        <v>3</v>
      </c>
    </row>
    <row collapsed="false" customFormat="false" customHeight="true" hidden="false" ht="12.1" outlineLevel="0" r="5">
      <c r="A5" s="0" t="s">
        <v>4</v>
      </c>
    </row>
    <row collapsed="false" customFormat="false" customHeight="true" hidden="false" ht="12.1" outlineLevel="0" r="6">
      <c r="A6" s="0" t="s">
        <v>5</v>
      </c>
      <c r="B6" s="0" t="n">
        <v>2.5</v>
      </c>
    </row>
    <row collapsed="false" customFormat="false" customHeight="true" hidden="false" ht="12.1" outlineLevel="0" r="8"/>
    <row collapsed="false" customFormat="false" customHeight="true" hidden="false" ht="12.1" outlineLevel="0" r="9">
      <c r="A9" s="3" t="s">
        <v>6</v>
      </c>
      <c r="B9" s="4" t="n">
        <v>100</v>
      </c>
      <c r="C9" s="5"/>
      <c r="D9" s="4" t="n">
        <v>2000</v>
      </c>
      <c r="E9" s="5"/>
      <c r="F9" s="4" t="n">
        <v>3500</v>
      </c>
      <c r="G9" s="5"/>
      <c r="H9" s="4" t="n">
        <v>5000</v>
      </c>
      <c r="I9" s="5"/>
    </row>
    <row collapsed="false" customFormat="false" customHeight="true" hidden="false" ht="12.1" outlineLevel="0" r="10">
      <c r="A10" s="6" t="s">
        <v>7</v>
      </c>
      <c r="B10" s="7" t="n">
        <f aca="false">10^(-0.87478367-0.00043512*B9)*3.3</f>
        <v>0.398307303520399</v>
      </c>
      <c r="C10" s="8"/>
      <c r="D10" s="7" t="n">
        <f aca="false">10^(-0.87478367-0.00043512*D9)*3.3</f>
        <v>0.0593595048881217</v>
      </c>
      <c r="E10" s="8"/>
      <c r="F10" s="7" t="n">
        <f aca="false">10^(-0.87478367-0.00043512*F9)*3.3</f>
        <v>0.0132071852616174</v>
      </c>
      <c r="G10" s="8"/>
      <c r="H10" s="7" t="n">
        <f aca="false">10^(-0.87478367-0.00043512*H9)*3.3</f>
        <v>0.00293853095411498</v>
      </c>
      <c r="I10" s="8"/>
    </row>
    <row collapsed="false" customFormat="false" customHeight="true" hidden="false" ht="12.1" outlineLevel="0" r="11">
      <c r="A11" s="6" t="s">
        <v>8</v>
      </c>
      <c r="B11" s="7" t="n">
        <v>0.85</v>
      </c>
      <c r="C11" s="8"/>
      <c r="D11" s="7" t="n">
        <v>0.8</v>
      </c>
      <c r="E11" s="8"/>
      <c r="F11" s="7" t="n">
        <v>0.8</v>
      </c>
      <c r="G11" s="8"/>
      <c r="H11" s="7" t="n">
        <v>0.8</v>
      </c>
      <c r="I11" s="8"/>
    </row>
    <row collapsed="false" customFormat="false" customHeight="true" hidden="false" ht="12.1" outlineLevel="0" r="12">
      <c r="A12" s="6" t="s">
        <v>9</v>
      </c>
      <c r="B12" s="7" t="n">
        <v>10.3</v>
      </c>
      <c r="C12" s="8"/>
      <c r="D12" s="7" t="n">
        <v>3</v>
      </c>
      <c r="E12" s="8"/>
      <c r="F12" s="7" t="n">
        <v>1.5</v>
      </c>
      <c r="G12" s="8"/>
      <c r="H12" s="7" t="n">
        <v>1.4</v>
      </c>
      <c r="I12" s="8"/>
    </row>
    <row collapsed="false" customFormat="false" customHeight="true" hidden="false" ht="12.1" outlineLevel="0" r="13">
      <c r="A13" s="6" t="s">
        <v>10</v>
      </c>
      <c r="B13" s="7" t="n">
        <v>0.221</v>
      </c>
      <c r="C13" s="8"/>
      <c r="D13" s="7" t="n">
        <v>0.0718</v>
      </c>
      <c r="E13" s="8"/>
      <c r="F13" s="7" t="n">
        <v>0.0296</v>
      </c>
      <c r="G13" s="8"/>
      <c r="H13" s="7" t="n">
        <v>0.0122</v>
      </c>
      <c r="I13" s="8"/>
    </row>
    <row collapsed="false" customFormat="false" customHeight="true" hidden="false" ht="12.1" outlineLevel="0" r="14">
      <c r="A14" s="6" t="s">
        <v>11</v>
      </c>
      <c r="B14" s="7" t="n">
        <v>1E-008</v>
      </c>
      <c r="C14" s="8"/>
      <c r="D14" s="7" t="n">
        <v>1E-008</v>
      </c>
      <c r="E14" s="8"/>
      <c r="F14" s="7" t="n">
        <v>1E-008</v>
      </c>
      <c r="G14" s="8"/>
      <c r="H14" s="7" t="n">
        <v>1E-008</v>
      </c>
      <c r="I14" s="8"/>
    </row>
    <row collapsed="false" customFormat="false" customHeight="true" hidden="false" ht="12.1" outlineLevel="0" r="15">
      <c r="A15" s="6" t="s">
        <v>12</v>
      </c>
      <c r="B15" s="7" t="n">
        <v>132</v>
      </c>
      <c r="C15" s="8"/>
      <c r="D15" s="7" t="n">
        <v>116</v>
      </c>
      <c r="E15" s="8"/>
      <c r="F15" s="7" t="n">
        <v>135</v>
      </c>
      <c r="G15" s="8"/>
      <c r="H15" s="7" t="n">
        <v>141</v>
      </c>
      <c r="I15" s="8"/>
    </row>
    <row collapsed="false" customFormat="false" customHeight="true" hidden="false" ht="12.1" outlineLevel="0" r="16">
      <c r="A16" s="6" t="s">
        <v>13</v>
      </c>
      <c r="B16" s="7" t="n">
        <v>17.3</v>
      </c>
      <c r="C16" s="8"/>
      <c r="D16" s="7" t="n">
        <v>31</v>
      </c>
      <c r="E16" s="8"/>
      <c r="F16" s="7" t="n">
        <v>31.6</v>
      </c>
      <c r="G16" s="8"/>
      <c r="H16" s="7" t="n">
        <v>31.6</v>
      </c>
      <c r="I16" s="8"/>
    </row>
    <row collapsed="false" customFormat="false" customHeight="true" hidden="false" ht="12.1" outlineLevel="0" r="17">
      <c r="A17" s="6" t="s">
        <v>14</v>
      </c>
      <c r="B17" s="7" t="n">
        <v>28</v>
      </c>
      <c r="C17" s="8"/>
      <c r="D17" s="7" t="n">
        <v>28</v>
      </c>
      <c r="E17" s="8"/>
      <c r="F17" s="7" t="n">
        <v>28</v>
      </c>
      <c r="G17" s="8"/>
      <c r="H17" s="7" t="n">
        <v>28</v>
      </c>
      <c r="I17" s="8"/>
    </row>
    <row collapsed="false" customFormat="false" customHeight="true" hidden="false" ht="12.1" outlineLevel="0" r="18">
      <c r="A18" s="6" t="s">
        <v>15</v>
      </c>
      <c r="B18" s="7" t="n">
        <v>510</v>
      </c>
      <c r="C18" s="8"/>
      <c r="D18" s="7" t="n">
        <v>93</v>
      </c>
      <c r="E18" s="8"/>
      <c r="F18" s="7" t="n">
        <v>24.3</v>
      </c>
      <c r="G18" s="8"/>
      <c r="H18" s="7" t="n">
        <v>6.33</v>
      </c>
      <c r="I18" s="8"/>
    </row>
    <row collapsed="false" customFormat="false" customHeight="true" hidden="false" ht="12.1" outlineLevel="0" r="19">
      <c r="A19" s="6" t="s">
        <v>16</v>
      </c>
      <c r="B19" s="7" t="n">
        <f aca="false">B18*10^(-6)*(1-B11)/B10</f>
        <v>0.000192062759893837</v>
      </c>
      <c r="C19" s="8"/>
      <c r="D19" s="7" t="n">
        <f aca="false">D18*10^(-6)*(1-D11)/D10</f>
        <v>0.000313344931617211</v>
      </c>
      <c r="E19" s="8"/>
      <c r="F19" s="7" t="n">
        <f aca="false">F18*10^(-6)*(1-F11)/F10</f>
        <v>0.000367981511861129</v>
      </c>
      <c r="G19" s="8"/>
      <c r="H19" s="7" t="n">
        <f aca="false">H18*10^(-6)*(1-H11)/H10</f>
        <v>0.000430827518841398</v>
      </c>
      <c r="I19" s="8"/>
    </row>
    <row collapsed="false" customFormat="false" customHeight="true" hidden="false" ht="12.1" outlineLevel="0" r="20">
      <c r="A20" s="6" t="s">
        <v>17</v>
      </c>
      <c r="B20" s="9" t="n">
        <f aca="false">100*B19*12/$B$6</f>
        <v>0.0921901247490417</v>
      </c>
      <c r="C20" s="8"/>
      <c r="D20" s="9" t="n">
        <f aca="false">100*D19*12/$B$6</f>
        <v>0.150405567176261</v>
      </c>
      <c r="E20" s="8"/>
      <c r="F20" s="9" t="n">
        <f aca="false">100*F19*12/$B$6</f>
        <v>0.176631125693342</v>
      </c>
      <c r="G20" s="8"/>
      <c r="H20" s="9" t="n">
        <f aca="false">100*H19*12/$B$6</f>
        <v>0.206797209043871</v>
      </c>
      <c r="I20" s="8"/>
    </row>
    <row collapsed="false" customFormat="false" customHeight="true" hidden="false" ht="12.1" outlineLevel="0" r="21">
      <c r="A21" s="6" t="s">
        <v>18</v>
      </c>
      <c r="B21" s="7" t="n">
        <v>0.01</v>
      </c>
      <c r="C21" s="8"/>
      <c r="D21" s="7" t="n">
        <v>0.01</v>
      </c>
      <c r="E21" s="8"/>
      <c r="F21" s="7" t="n">
        <v>0.01</v>
      </c>
      <c r="G21" s="8"/>
      <c r="H21" s="7" t="n">
        <v>0.01</v>
      </c>
      <c r="I21" s="8"/>
    </row>
    <row collapsed="false" customFormat="false" customHeight="true" hidden="false" ht="12.1" outlineLevel="0" r="22">
      <c r="A22" s="6"/>
      <c r="B22" s="7"/>
      <c r="C22" s="8"/>
      <c r="D22" s="7"/>
      <c r="E22" s="8"/>
      <c r="F22" s="7"/>
      <c r="G22" s="8"/>
      <c r="H22" s="7"/>
      <c r="I22" s="8"/>
    </row>
    <row collapsed="false" customFormat="false" customHeight="true" hidden="false" ht="12.1" outlineLevel="0" r="23">
      <c r="A23" s="10" t="s">
        <v>19</v>
      </c>
      <c r="B23" s="7" t="s">
        <v>20</v>
      </c>
      <c r="C23" s="8" t="s">
        <v>21</v>
      </c>
      <c r="D23" s="7" t="s">
        <v>20</v>
      </c>
      <c r="E23" s="8" t="s">
        <v>21</v>
      </c>
      <c r="F23" s="7" t="s">
        <v>20</v>
      </c>
      <c r="G23" s="8" t="s">
        <v>21</v>
      </c>
      <c r="H23" s="7" t="s">
        <v>20</v>
      </c>
      <c r="I23" s="8" t="s">
        <v>21</v>
      </c>
    </row>
    <row collapsed="false" customFormat="false" customHeight="true" hidden="false" ht="13.25" outlineLevel="0" r="24">
      <c r="A24" s="6" t="s">
        <v>12</v>
      </c>
      <c r="B24" s="11" t="s">
        <v>22</v>
      </c>
      <c r="C24" s="12" t="s">
        <v>23</v>
      </c>
      <c r="D24" s="7" t="s">
        <v>24</v>
      </c>
      <c r="E24" s="8" t="s">
        <v>25</v>
      </c>
      <c r="F24" s="7" t="s">
        <v>26</v>
      </c>
      <c r="G24" s="8"/>
      <c r="H24" s="7" t="s">
        <v>27</v>
      </c>
      <c r="I24" s="8" t="s">
        <v>28</v>
      </c>
    </row>
    <row collapsed="false" customFormat="false" customHeight="true" hidden="false" ht="24.85" outlineLevel="0" r="25">
      <c r="A25" s="6" t="s">
        <v>13</v>
      </c>
      <c r="B25" s="13" t="s">
        <v>29</v>
      </c>
      <c r="C25" s="13"/>
      <c r="D25" s="7" t="s">
        <v>30</v>
      </c>
      <c r="E25" s="8" t="s">
        <v>30</v>
      </c>
      <c r="F25" s="7" t="s">
        <v>31</v>
      </c>
      <c r="G25" s="8" t="n">
        <v>0</v>
      </c>
      <c r="H25" s="14" t="s">
        <v>32</v>
      </c>
      <c r="I25" s="14"/>
    </row>
    <row collapsed="false" customFormat="false" customHeight="true" hidden="false" ht="12.1" outlineLevel="0" r="26">
      <c r="A26" s="6" t="s">
        <v>14</v>
      </c>
      <c r="B26" s="15" t="s">
        <v>33</v>
      </c>
      <c r="C26" s="16"/>
      <c r="D26" s="7" t="s">
        <v>25</v>
      </c>
      <c r="E26" s="8"/>
      <c r="F26" s="7" t="s">
        <v>34</v>
      </c>
      <c r="G26" s="8"/>
      <c r="H26" s="7" t="s">
        <v>35</v>
      </c>
      <c r="I26" s="8"/>
    </row>
    <row collapsed="false" customFormat="false" customHeight="true" hidden="false" ht="12.1" outlineLevel="0" r="27">
      <c r="A27" s="6"/>
      <c r="B27" s="7"/>
      <c r="C27" s="8"/>
      <c r="D27" s="7"/>
      <c r="E27" s="8"/>
      <c r="F27" s="7"/>
      <c r="G27" s="8"/>
      <c r="H27" s="7"/>
      <c r="I27" s="8"/>
    </row>
    <row collapsed="false" customFormat="false" customHeight="true" hidden="false" ht="12.1" outlineLevel="0" r="28">
      <c r="A28" s="10" t="s">
        <v>36</v>
      </c>
      <c r="B28" s="7"/>
      <c r="C28" s="8"/>
      <c r="D28" s="7"/>
      <c r="E28" s="8"/>
      <c r="F28" s="7"/>
      <c r="G28" s="8"/>
      <c r="H28" s="7"/>
      <c r="I28" s="8"/>
    </row>
    <row collapsed="false" customFormat="false" customHeight="true" hidden="false" ht="12.1" outlineLevel="0" r="29">
      <c r="A29" s="6" t="s">
        <v>12</v>
      </c>
      <c r="B29" s="17" t="n">
        <v>-4.443E-005</v>
      </c>
      <c r="C29" s="8"/>
      <c r="D29" s="18" t="n">
        <v>-2.5425E-005</v>
      </c>
      <c r="E29" s="8"/>
      <c r="F29" s="18" t="n">
        <v>-1.2599E-005</v>
      </c>
      <c r="G29" s="8"/>
      <c r="H29" s="18" t="n">
        <v>-6.7312E-006</v>
      </c>
      <c r="I29" s="8"/>
    </row>
    <row collapsed="false" customFormat="false" customHeight="true" hidden="false" ht="12.1" outlineLevel="0" r="30">
      <c r="A30" s="6" t="s">
        <v>13</v>
      </c>
      <c r="B30" s="18" t="n">
        <v>-1.9773E-006</v>
      </c>
      <c r="C30" s="8"/>
      <c r="D30" s="18" t="n">
        <v>-2.5675E-006</v>
      </c>
      <c r="E30" s="8"/>
      <c r="F30" s="18" t="n">
        <v>-1.0092E-006</v>
      </c>
      <c r="G30" s="8"/>
      <c r="H30" s="18" t="n">
        <v>6.5444E-007</v>
      </c>
      <c r="I30" s="8"/>
    </row>
    <row collapsed="false" customFormat="false" customHeight="true" hidden="false" ht="12.1" outlineLevel="0" r="31">
      <c r="A31" s="19" t="s">
        <v>14</v>
      </c>
      <c r="B31" s="20" t="n">
        <v>-1.2513E-005</v>
      </c>
      <c r="C31" s="21"/>
      <c r="D31" s="20" t="n">
        <v>-2.9751E-006</v>
      </c>
      <c r="E31" s="21"/>
      <c r="F31" s="20" t="n">
        <v>-5.5766E-007</v>
      </c>
      <c r="G31" s="21"/>
      <c r="H31" s="20" t="n">
        <v>-6.5823E-008</v>
      </c>
      <c r="I31" s="21"/>
    </row>
    <row collapsed="false" customFormat="false" customHeight="true" hidden="false" ht="12.1" outlineLevel="0" r="33">
      <c r="B33" s="22" t="s">
        <v>37</v>
      </c>
      <c r="F33" s="22" t="s">
        <v>38</v>
      </c>
    </row>
    <row collapsed="false" customFormat="false" customHeight="true" hidden="false" ht="12.1" outlineLevel="0" r="34">
      <c r="B34" s="22" t="s">
        <v>39</v>
      </c>
    </row>
    <row collapsed="false" customFormat="false" customHeight="true" hidden="false" ht="12.1" outlineLevel="0" r="35">
      <c r="B35" s="22" t="s">
        <v>40</v>
      </c>
    </row>
    <row collapsed="false" customFormat="false" customHeight="true" hidden="false" ht="12.1" outlineLevel="0" r="36"/>
    <row collapsed="false" customFormat="false" customHeight="true" hidden="false" ht="12.1" outlineLevel="0" r="37"/>
    <row collapsed="false" customFormat="false" customHeight="true" hidden="false" ht="12.1" outlineLevel="0" r="38">
      <c r="A38" s="1" t="s">
        <v>41</v>
      </c>
      <c r="B38" s="4" t="s">
        <v>42</v>
      </c>
      <c r="C38" s="5"/>
      <c r="E38" s="4" t="s">
        <v>43</v>
      </c>
      <c r="F38" s="23" t="s">
        <v>44</v>
      </c>
      <c r="G38" s="5"/>
    </row>
    <row collapsed="false" customFormat="false" customHeight="true" hidden="false" ht="12.1" outlineLevel="0" r="39">
      <c r="B39" s="7" t="s">
        <v>45</v>
      </c>
      <c r="C39" s="8"/>
      <c r="E39" s="7"/>
      <c r="F39" s="0" t="s">
        <v>46</v>
      </c>
      <c r="G39" s="8" t="s">
        <v>47</v>
      </c>
    </row>
    <row collapsed="false" customFormat="false" customHeight="true" hidden="false" ht="12.1" outlineLevel="0" r="40">
      <c r="B40" s="7" t="s">
        <v>48</v>
      </c>
      <c r="C40" s="24" t="s">
        <v>49</v>
      </c>
      <c r="E40" s="7"/>
      <c r="F40" s="0" t="n">
        <v>10</v>
      </c>
      <c r="G40" s="25" t="n">
        <f aca="false">F40*100^(-2)/1000</f>
        <v>1E-006</v>
      </c>
    </row>
    <row collapsed="false" customFormat="false" customHeight="true" hidden="false" ht="12.1" outlineLevel="0" r="41">
      <c r="B41" s="26" t="s">
        <v>50</v>
      </c>
      <c r="C41" s="27" t="s">
        <v>51</v>
      </c>
      <c r="E41" s="7"/>
      <c r="F41" s="0" t="n">
        <v>20</v>
      </c>
      <c r="G41" s="25" t="n">
        <f aca="false">F41*100^(-2)/1000</f>
        <v>2E-006</v>
      </c>
    </row>
    <row collapsed="false" customFormat="false" customHeight="true" hidden="false" ht="12.1" outlineLevel="0" r="42">
      <c r="E42" s="7"/>
      <c r="F42" s="0" t="n">
        <v>50</v>
      </c>
      <c r="G42" s="25" t="n">
        <f aca="false">F42*100^(-2)/1000</f>
        <v>5E-006</v>
      </c>
    </row>
    <row collapsed="false" customFormat="false" customHeight="true" hidden="false" ht="12.1" outlineLevel="0" r="43">
      <c r="E43" s="7"/>
      <c r="F43" s="0" t="n">
        <v>100</v>
      </c>
      <c r="G43" s="25" t="n">
        <f aca="false">F43*100^(-2)/1000</f>
        <v>1E-005</v>
      </c>
    </row>
    <row collapsed="false" customFormat="false" customHeight="true" hidden="false" ht="12.1" outlineLevel="0" r="44">
      <c r="E44" s="7"/>
      <c r="F44" s="28" t="n">
        <v>160</v>
      </c>
      <c r="G44" s="25" t="n">
        <f aca="false">F44*100^(-2)/1000</f>
        <v>1.6E-005</v>
      </c>
    </row>
    <row collapsed="false" customFormat="false" customHeight="true" hidden="false" ht="12.1" outlineLevel="0" r="45">
      <c r="E45" s="26" t="s">
        <v>52</v>
      </c>
      <c r="F45" s="29"/>
      <c r="G45" s="21"/>
    </row>
  </sheetData>
  <mergeCells count="2">
    <mergeCell ref="B25:C25"/>
    <mergeCell ref="H25:I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0" zoomScaleNormal="80" zoomScalePageLayoutView="100">
      <selection activeCell="C14" activeCellId="0" pane="topLeft" sqref="C14"/>
    </sheetView>
  </sheetViews>
  <cols>
    <col collapsed="false" hidden="false" max="1" min="1" style="0" width="17.2823529411765"/>
    <col collapsed="false" hidden="false" max="2" min="2" style="0" width="26.1372549019608"/>
    <col collapsed="false" hidden="false" max="3" min="3" style="0" width="31.2196078431373"/>
    <col collapsed="false" hidden="false" max="4" min="4" style="0" width="39.8117647058824"/>
    <col collapsed="false" hidden="false" max="5" min="5" style="0" width="31.5725490196078"/>
    <col collapsed="false" hidden="false" max="6" min="6" style="0" width="8.77254901960784"/>
    <col collapsed="false" hidden="false" max="7" min="7" style="0" width="37.0980392156863"/>
    <col collapsed="false" hidden="false" max="8" min="8" style="0" width="21.1294117647059"/>
    <col collapsed="false" hidden="false" max="1025" min="9" style="0" width="8.77254901960784"/>
  </cols>
  <sheetData>
    <row collapsed="false" customFormat="false" customHeight="true" hidden="false" ht="12.1" outlineLevel="0" r="1"/>
    <row collapsed="false" customFormat="false" customHeight="true" hidden="false" ht="14.5" outlineLevel="0" r="2">
      <c r="F2" s="30"/>
      <c r="G2" s="30"/>
    </row>
    <row collapsed="false" customFormat="false" customHeight="true" hidden="false" ht="14.5" outlineLevel="0" r="3">
      <c r="B3" s="31"/>
      <c r="C3" s="32" t="s">
        <v>53</v>
      </c>
      <c r="D3" s="33" t="s">
        <v>54</v>
      </c>
      <c r="F3" s="30"/>
      <c r="G3" s="30"/>
    </row>
    <row collapsed="false" customFormat="false" customHeight="true" hidden="false" ht="14.5" outlineLevel="0" r="4">
      <c r="B4" s="34" t="s">
        <v>55</v>
      </c>
      <c r="C4" s="35" t="n">
        <v>5000</v>
      </c>
      <c r="D4" s="36" t="n">
        <v>500</v>
      </c>
      <c r="E4" s="30"/>
      <c r="F4" s="30"/>
      <c r="G4" s="30"/>
    </row>
    <row collapsed="false" customFormat="false" customHeight="true" hidden="false" ht="14.5" outlineLevel="0" r="5">
      <c r="B5" s="34" t="s">
        <v>56</v>
      </c>
      <c r="C5" s="35" t="n">
        <v>1.5</v>
      </c>
      <c r="D5" s="36" t="n">
        <v>8</v>
      </c>
      <c r="E5" s="30"/>
      <c r="F5" s="30"/>
      <c r="G5" s="30"/>
    </row>
    <row collapsed="false" customFormat="false" customHeight="true" hidden="false" ht="14.5" outlineLevel="0" r="6">
      <c r="B6" s="34" t="s">
        <v>57</v>
      </c>
      <c r="C6" s="35" t="n">
        <v>1</v>
      </c>
      <c r="D6" s="36" t="n">
        <v>2</v>
      </c>
      <c r="E6" s="30"/>
      <c r="F6" s="30"/>
      <c r="G6" s="30"/>
    </row>
    <row collapsed="false" customFormat="false" customHeight="true" hidden="false" ht="14.5" outlineLevel="0" r="7">
      <c r="B7" s="34" t="s">
        <v>12</v>
      </c>
      <c r="C7" s="37" t="n">
        <v>3E-007</v>
      </c>
      <c r="D7" s="36" t="n">
        <v>0</v>
      </c>
      <c r="E7" s="30"/>
      <c r="F7" s="30"/>
      <c r="G7" s="30"/>
    </row>
    <row collapsed="false" customFormat="false" customHeight="true" hidden="false" ht="14.5" outlineLevel="0" r="8">
      <c r="B8" s="34" t="s">
        <v>13</v>
      </c>
      <c r="C8" s="37" t="n">
        <v>2E-008</v>
      </c>
      <c r="D8" s="38" t="n">
        <v>4E-008</v>
      </c>
      <c r="E8" s="30"/>
      <c r="F8" s="30"/>
      <c r="G8" s="30"/>
    </row>
    <row collapsed="false" customFormat="false" customHeight="true" hidden="false" ht="14.5" outlineLevel="0" r="9">
      <c r="B9" s="34" t="s">
        <v>14</v>
      </c>
      <c r="C9" s="37" t="n">
        <v>2.8E-005</v>
      </c>
      <c r="D9" s="38" t="n">
        <v>2.8E-005</v>
      </c>
      <c r="E9" s="30"/>
      <c r="F9" s="30"/>
      <c r="G9" s="30"/>
    </row>
    <row collapsed="false" customFormat="false" customHeight="true" hidden="false" ht="14.5" outlineLevel="0" r="10">
      <c r="B10" s="34" t="s">
        <v>58</v>
      </c>
      <c r="C10" s="39" t="n">
        <v>4E-008</v>
      </c>
      <c r="D10" s="38" t="n">
        <v>4E-008</v>
      </c>
      <c r="E10" s="30"/>
      <c r="F10" s="30"/>
      <c r="G10" s="30"/>
    </row>
    <row collapsed="false" customFormat="false" customHeight="true" hidden="false" ht="14.5" outlineLevel="0" r="11">
      <c r="B11" s="40" t="s">
        <v>59</v>
      </c>
      <c r="C11" s="41" t="n">
        <v>10</v>
      </c>
      <c r="D11" s="42" t="n">
        <v>0.001</v>
      </c>
      <c r="E11" s="30"/>
      <c r="F11" s="30"/>
      <c r="G11" s="30"/>
    </row>
    <row collapsed="false" customFormat="false" customHeight="true" hidden="false" ht="14.5" outlineLevel="0" r="12">
      <c r="B12" s="30"/>
      <c r="C12" s="30"/>
      <c r="D12" s="30"/>
      <c r="E12" s="30"/>
      <c r="F12" s="30"/>
      <c r="G12" s="30"/>
    </row>
    <row collapsed="false" customFormat="false" customHeight="true" hidden="false" ht="14.5" outlineLevel="0" r="13">
      <c r="B13" s="30"/>
      <c r="C13" s="30"/>
      <c r="D13" s="30"/>
      <c r="E13" s="30"/>
      <c r="F13" s="30"/>
      <c r="G13" s="30"/>
    </row>
    <row collapsed="false" customFormat="false" customHeight="true" hidden="false" ht="14.5" outlineLevel="0" r="14">
      <c r="B14" s="30"/>
      <c r="C14" s="30"/>
      <c r="D14" s="30"/>
      <c r="E14" s="30"/>
      <c r="F14" s="30"/>
      <c r="G14" s="30"/>
    </row>
    <row collapsed="false" customFormat="false" customHeight="true" hidden="false" ht="9.3" outlineLevel="0" r="15">
      <c r="A15" s="43"/>
      <c r="B15" s="44"/>
      <c r="C15" s="44"/>
      <c r="D15" s="44"/>
      <c r="E15" s="44"/>
      <c r="F15" s="44"/>
      <c r="G15" s="44"/>
      <c r="H15" s="43"/>
    </row>
    <row collapsed="false" customFormat="false" customHeight="true" hidden="false" ht="14.5" outlineLevel="0" r="16">
      <c r="B16" s="30"/>
      <c r="C16" s="30"/>
      <c r="D16" s="30"/>
      <c r="E16" s="30"/>
      <c r="F16" s="30"/>
      <c r="G16" s="30"/>
    </row>
    <row collapsed="false" customFormat="false" customHeight="true" hidden="false" ht="14.5" outlineLevel="0" r="17">
      <c r="A17" s="0" t="s">
        <v>60</v>
      </c>
      <c r="B17" s="45" t="s">
        <v>61</v>
      </c>
      <c r="C17" s="45" t="s">
        <v>62</v>
      </c>
      <c r="D17" s="30"/>
      <c r="E17" s="30" t="s">
        <v>63</v>
      </c>
      <c r="F17" s="30"/>
      <c r="G17" s="30"/>
    </row>
    <row collapsed="false" customFormat="false" customHeight="true" hidden="false" ht="14.5" outlineLevel="0" r="18">
      <c r="B18" s="45" t="s">
        <v>64</v>
      </c>
      <c r="C18" s="45" t="s">
        <v>65</v>
      </c>
      <c r="D18" s="30"/>
      <c r="E18" s="30"/>
      <c r="F18" s="30"/>
      <c r="G18" s="30"/>
    </row>
    <row collapsed="false" customFormat="false" customHeight="true" hidden="false" ht="14.5" outlineLevel="0" r="19">
      <c r="B19" s="30"/>
      <c r="C19" s="30"/>
      <c r="D19" s="30"/>
      <c r="E19" s="30"/>
      <c r="F19" s="30"/>
      <c r="G19" s="30"/>
    </row>
    <row collapsed="false" customFormat="false" customHeight="true" hidden="false" ht="14.5" outlineLevel="0" r="20">
      <c r="B20" s="30" t="s">
        <v>66</v>
      </c>
      <c r="C20" s="30" t="s">
        <v>67</v>
      </c>
      <c r="D20" s="30" t="s">
        <v>68</v>
      </c>
      <c r="E20" s="30" t="s">
        <v>69</v>
      </c>
      <c r="F20" s="30" t="s">
        <v>70</v>
      </c>
      <c r="G20" s="30" t="s">
        <v>71</v>
      </c>
      <c r="H20" s="45" t="s">
        <v>72</v>
      </c>
    </row>
    <row collapsed="false" customFormat="false" customHeight="true" hidden="false" ht="14.5" outlineLevel="0" r="21">
      <c r="B21" s="30" t="s">
        <v>10</v>
      </c>
      <c r="C21" s="0" t="s">
        <v>73</v>
      </c>
      <c r="D21" s="0" t="s">
        <v>74</v>
      </c>
      <c r="E21" s="46" t="n">
        <f aca="false">1*10^{-3}</f>
        <v>0.001</v>
      </c>
      <c r="F21" s="47" t="n">
        <v>50</v>
      </c>
      <c r="G21" s="0" t="s">
        <v>75</v>
      </c>
      <c r="H21" s="48" t="s">
        <v>76</v>
      </c>
    </row>
    <row collapsed="false" customFormat="false" customHeight="true" hidden="false" ht="14.5" outlineLevel="0" r="22">
      <c r="B22" s="30" t="s">
        <v>77</v>
      </c>
      <c r="C22" s="0" t="s">
        <v>78</v>
      </c>
      <c r="D22" s="0" t="s">
        <v>76</v>
      </c>
      <c r="E22" s="49" t="n">
        <v>0.05</v>
      </c>
      <c r="F22" s="50" t="n">
        <v>0.95</v>
      </c>
      <c r="H22" s="48" t="s">
        <v>76</v>
      </c>
    </row>
    <row collapsed="false" customFormat="false" customHeight="true" hidden="false" ht="17.9" outlineLevel="0" r="23">
      <c r="B23" s="30" t="s">
        <v>79</v>
      </c>
      <c r="C23" s="0" t="s">
        <v>80</v>
      </c>
      <c r="E23" s="0" t="n">
        <v>0.8</v>
      </c>
      <c r="F23" s="0" t="n">
        <v>1.7</v>
      </c>
      <c r="G23" s="0" t="s">
        <v>81</v>
      </c>
      <c r="H23" s="51" t="n">
        <v>1.3</v>
      </c>
    </row>
    <row collapsed="false" customFormat="false" customHeight="true" hidden="false" ht="18.65" outlineLevel="0" r="24">
      <c r="A24" s="22" t="s">
        <v>82</v>
      </c>
      <c r="B24" s="30" t="s">
        <v>83</v>
      </c>
      <c r="C24" s="0" t="s">
        <v>84</v>
      </c>
      <c r="D24" s="0" t="s">
        <v>76</v>
      </c>
      <c r="E24" s="0" t="n">
        <v>100</v>
      </c>
      <c r="F24" s="0" t="n">
        <v>400</v>
      </c>
      <c r="G24" s="0" t="s">
        <v>85</v>
      </c>
      <c r="H24" s="51" t="s">
        <v>86</v>
      </c>
      <c r="I24" s="0" t="s">
        <v>87</v>
      </c>
    </row>
    <row collapsed="false" customFormat="false" customHeight="true" hidden="false" ht="18.65" outlineLevel="0" r="25">
      <c r="A25" s="22" t="s">
        <v>82</v>
      </c>
      <c r="B25" s="30" t="s">
        <v>88</v>
      </c>
      <c r="C25" s="0" t="s">
        <v>89</v>
      </c>
      <c r="D25" s="0" t="s">
        <v>76</v>
      </c>
      <c r="E25" s="0" t="n">
        <v>1.3</v>
      </c>
      <c r="F25" s="0" t="n">
        <v>2</v>
      </c>
      <c r="G25" s="0" t="s">
        <v>85</v>
      </c>
      <c r="H25" s="51" t="n">
        <v>1.3</v>
      </c>
      <c r="I25" s="0" t="s">
        <v>87</v>
      </c>
    </row>
    <row collapsed="false" customFormat="false" customHeight="true" hidden="false" ht="14.5" outlineLevel="0" r="26">
      <c r="B26" s="30" t="s">
        <v>90</v>
      </c>
      <c r="C26" s="0" t="s">
        <v>91</v>
      </c>
      <c r="D26" s="0" t="s">
        <v>74</v>
      </c>
      <c r="E26" s="0" t="n">
        <f aca="false">0.005*24*365</f>
        <v>43.8</v>
      </c>
      <c r="F26" s="0" t="n">
        <f aca="false">0.1*24*365</f>
        <v>876</v>
      </c>
      <c r="G26" s="0" t="s">
        <v>92</v>
      </c>
      <c r="H26" s="51" t="n">
        <f aca="false">0.26*365</f>
        <v>94.9</v>
      </c>
      <c r="I26" s="0" t="s">
        <v>93</v>
      </c>
    </row>
    <row collapsed="false" customFormat="false" customHeight="true" hidden="false" ht="14.5" outlineLevel="0" r="27">
      <c r="B27" s="30" t="s">
        <v>94</v>
      </c>
      <c r="C27" s="0" t="s">
        <v>95</v>
      </c>
      <c r="D27" s="0" t="s">
        <v>74</v>
      </c>
      <c r="E27" s="0" t="n">
        <f aca="false">1.8*10^{-6}*24*365</f>
        <v>0.015768</v>
      </c>
      <c r="F27" s="0" t="n">
        <f aca="false">2.2*10^{-6}*24*365</f>
        <v>0.019272</v>
      </c>
      <c r="G27" s="0" t="s">
        <v>92</v>
      </c>
      <c r="H27" s="52" t="n">
        <f aca="false">365*5.3*10^{-4}</f>
        <v>0.19345</v>
      </c>
      <c r="I27" s="0" t="s">
        <v>93</v>
      </c>
    </row>
    <row collapsed="false" customFormat="false" customHeight="true" hidden="false" ht="14.5" outlineLevel="0" r="28">
      <c r="B28" s="30" t="s">
        <v>96</v>
      </c>
      <c r="C28" s="0" t="s">
        <v>97</v>
      </c>
      <c r="D28" s="0" t="s">
        <v>74</v>
      </c>
      <c r="E28" s="0" t="n">
        <v>0.001</v>
      </c>
      <c r="F28" s="0" t="n">
        <v>10</v>
      </c>
      <c r="G28" s="0" t="s">
        <v>98</v>
      </c>
      <c r="H28" s="51" t="n">
        <v>1</v>
      </c>
    </row>
    <row collapsed="false" customFormat="false" customHeight="true" hidden="false" ht="17.9" outlineLevel="0" r="29">
      <c r="A29" s="22" t="s">
        <v>99</v>
      </c>
      <c r="B29" s="45" t="s">
        <v>100</v>
      </c>
      <c r="C29" s="0" t="s">
        <v>101</v>
      </c>
      <c r="E29" s="0" t="n">
        <v>0.5</v>
      </c>
      <c r="F29" s="0" t="n">
        <v>1</v>
      </c>
      <c r="H29" s="51" t="n">
        <v>0.8</v>
      </c>
    </row>
    <row collapsed="false" customFormat="false" customHeight="true" hidden="false" ht="17.9" outlineLevel="0" r="30">
      <c r="B30" s="45" t="s">
        <v>102</v>
      </c>
      <c r="C30" s="0" t="s">
        <v>103</v>
      </c>
      <c r="E30" s="0" t="n">
        <v>0.5</v>
      </c>
      <c r="F30" s="0" t="n">
        <v>1</v>
      </c>
      <c r="H30" s="51" t="n">
        <v>0.95</v>
      </c>
    </row>
    <row collapsed="false" customFormat="false" customHeight="true" hidden="false" ht="12.1" outlineLevel="0" r="31">
      <c r="H31" s="51"/>
    </row>
    <row collapsed="false" customFormat="false" customHeight="true" hidden="false" ht="12.1" outlineLevel="0" r="32">
      <c r="H32" s="51"/>
    </row>
    <row collapsed="false" customFormat="false" customHeight="true" hidden="false" ht="12.1" outlineLevel="0" r="33">
      <c r="B33" s="2" t="s">
        <v>104</v>
      </c>
      <c r="H33" s="51"/>
    </row>
    <row collapsed="false" customFormat="false" customHeight="true" hidden="false" ht="14.5" outlineLevel="0" r="34">
      <c r="A34" s="0" t="s">
        <v>105</v>
      </c>
      <c r="B34" s="30" t="s">
        <v>106</v>
      </c>
      <c r="C34" s="0" t="s">
        <v>107</v>
      </c>
      <c r="D34" s="0" t="s">
        <v>108</v>
      </c>
      <c r="H34" s="48" t="n">
        <f aca="false">1*10^{-9}</f>
        <v>1E-009</v>
      </c>
      <c r="I34" s="0" t="s">
        <v>93</v>
      </c>
    </row>
    <row collapsed="false" customFormat="false" customHeight="true" hidden="false" ht="14.5" outlineLevel="0" r="35">
      <c r="A35" s="0" t="s">
        <v>105</v>
      </c>
      <c r="B35" s="30" t="s">
        <v>109</v>
      </c>
      <c r="C35" s="0" t="s">
        <v>110</v>
      </c>
      <c r="D35" s="0" t="s">
        <v>108</v>
      </c>
      <c r="H35" s="53" t="n">
        <f aca="false">3.7*10^{-9}</f>
        <v>3.7E-009</v>
      </c>
      <c r="I35" s="0" t="s">
        <v>93</v>
      </c>
    </row>
    <row collapsed="false" customFormat="false" customHeight="true" hidden="false" ht="12.1" outlineLevel="0" r="36"/>
    <row collapsed="false" customFormat="false" customHeight="true" hidden="false" ht="12.1" outlineLevel="0" r="37"/>
    <row collapsed="false" customFormat="false" customHeight="true" hidden="false" ht="12.1" outlineLevel="0" r="38">
      <c r="C38" s="0" t="s">
        <v>111</v>
      </c>
    </row>
    <row collapsed="false" customFormat="false" customHeight="true" hidden="false" ht="14.5" outlineLevel="0" r="45">
      <c r="A45" s="45" t="s">
        <v>112</v>
      </c>
      <c r="B45" s="45" t="s">
        <v>113</v>
      </c>
    </row>
    <row collapsed="false" customFormat="false" customHeight="true" hidden="false" ht="12.1" outlineLevel="0" r="46">
      <c r="B46" s="0" t="n">
        <v>79</v>
      </c>
    </row>
    <row collapsed="false" customFormat="false" customHeight="true" hidden="false" ht="12.1" outlineLevel="0" r="47">
      <c r="B47" s="0" t="n">
        <v>161</v>
      </c>
    </row>
    <row collapsed="false" customFormat="false" customHeight="true" hidden="false" ht="12.1" outlineLevel="0" r="48">
      <c r="B48" s="0" t="n">
        <v>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Y56"/>
  <sheetViews>
    <sheetView colorId="64" defaultGridColor="true" rightToLeft="false" showFormulas="false" showGridLines="true" showOutlineSymbols="true" showRowColHeaders="true" showZeros="true" tabSelected="false" topLeftCell="K1" view="normal" windowProtection="false" workbookViewId="0" zoomScale="80" zoomScaleNormal="80" zoomScalePageLayoutView="100">
      <selection activeCell="A12" activeCellId="0" pane="topLeft" sqref="A12"/>
    </sheetView>
  </sheetViews>
  <cols>
    <col collapsed="false" hidden="false" max="1" min="1" style="0" width="15.8078431372549"/>
    <col collapsed="false" hidden="false" max="2" min="2" style="0" width="26.8901960784314"/>
    <col collapsed="false" hidden="false" max="3" min="3" style="0" width="8.77254901960784"/>
    <col collapsed="false" hidden="false" max="4" min="4" style="0" width="19.3176470588235"/>
    <col collapsed="false" hidden="false" max="5" min="5" style="0" width="16.4078431372549"/>
    <col collapsed="false" hidden="false" max="6" min="6" style="0" width="14.3098039215686"/>
    <col collapsed="false" hidden="false" max="7" min="7" style="0" width="13.8901960784314"/>
    <col collapsed="false" hidden="false" max="8" min="8" style="0" width="8.06666666666667"/>
    <col collapsed="false" hidden="false" max="9" min="9" style="0" width="8.77254901960784"/>
    <col collapsed="false" hidden="false" max="10" min="10" style="0" width="41.1254901960784"/>
    <col collapsed="false" hidden="false" max="11" min="11" style="0" width="18.2235294117647"/>
    <col collapsed="false" hidden="false" max="12" min="12" style="0" width="20.0588235294118"/>
    <col collapsed="false" hidden="false" max="13" min="13" style="0" width="18.2235294117647"/>
    <col collapsed="false" hidden="false" max="14" min="14" style="0" width="20.3843137254902"/>
    <col collapsed="false" hidden="false" max="16" min="15" style="0" width="8.77254901960784"/>
    <col collapsed="false" hidden="false" max="17" min="17" style="0" width="26.5529411764706"/>
    <col collapsed="false" hidden="false" max="18" min="18" style="0" width="12.0196078431373"/>
    <col collapsed="false" hidden="false" max="49" min="19" style="0" width="8.77254901960784"/>
    <col collapsed="false" hidden="false" max="50" min="50" style="0" width="10.6980392156863"/>
    <col collapsed="false" hidden="false" max="1025" min="51" style="0" width="8.77254901960784"/>
  </cols>
  <sheetData>
    <row collapsed="false" customFormat="false" customHeight="true" hidden="false" ht="16.9" outlineLevel="0" r="2">
      <c r="B2" s="54" t="s">
        <v>114</v>
      </c>
    </row>
    <row collapsed="false" customFormat="false" customHeight="true" hidden="false" ht="12.1" outlineLevel="0" r="3">
      <c r="J3" s="1" t="s">
        <v>115</v>
      </c>
    </row>
    <row collapsed="false" customFormat="false" customHeight="true" hidden="false" ht="14.5" outlineLevel="0" r="4">
      <c r="A4" s="0" t="s">
        <v>116</v>
      </c>
      <c r="C4" s="1"/>
      <c r="D4" s="1"/>
      <c r="E4" s="1" t="s">
        <v>117</v>
      </c>
      <c r="F4" s="1"/>
      <c r="G4" s="1" t="s">
        <v>118</v>
      </c>
      <c r="H4" s="1"/>
      <c r="I4" s="1"/>
      <c r="J4" s="0" t="s">
        <v>119</v>
      </c>
      <c r="K4" s="55" t="s">
        <v>120</v>
      </c>
      <c r="L4" s="1"/>
      <c r="M4" s="1"/>
      <c r="N4" s="1"/>
      <c r="O4" s="1"/>
      <c r="P4" s="1"/>
      <c r="Q4" s="45" t="s">
        <v>121</v>
      </c>
      <c r="R4" s="45" t="s">
        <v>122</v>
      </c>
      <c r="S4" s="45"/>
      <c r="V4" s="0" t="s">
        <v>123</v>
      </c>
      <c r="W4" s="0" t="s">
        <v>123</v>
      </c>
      <c r="AX4" s="0" t="s">
        <v>124</v>
      </c>
    </row>
    <row collapsed="false" customFormat="false" customHeight="true" hidden="false" ht="12.1" outlineLevel="0" r="5">
      <c r="C5" s="1"/>
      <c r="D5" s="1" t="s">
        <v>125</v>
      </c>
      <c r="E5" s="1" t="s">
        <v>126</v>
      </c>
      <c r="F5" s="1" t="s">
        <v>127</v>
      </c>
      <c r="G5" s="1" t="s">
        <v>128</v>
      </c>
      <c r="H5" s="1" t="s">
        <v>129</v>
      </c>
      <c r="I5" s="1" t="s">
        <v>130</v>
      </c>
      <c r="J5" s="1" t="s">
        <v>131</v>
      </c>
      <c r="K5" s="1" t="s">
        <v>132</v>
      </c>
      <c r="L5" s="1" t="s">
        <v>133</v>
      </c>
      <c r="M5" s="1" t="s">
        <v>8</v>
      </c>
      <c r="N5" s="1" t="s">
        <v>134</v>
      </c>
      <c r="O5" s="1" t="s">
        <v>10</v>
      </c>
      <c r="P5" s="1" t="s">
        <v>135</v>
      </c>
      <c r="Q5" s="1" t="s">
        <v>136</v>
      </c>
      <c r="R5" s="1" t="s">
        <v>137</v>
      </c>
      <c r="S5" s="1" t="s">
        <v>138</v>
      </c>
      <c r="T5" s="1" t="s">
        <v>139</v>
      </c>
      <c r="U5" s="1" t="s">
        <v>140</v>
      </c>
      <c r="V5" s="1" t="s">
        <v>141</v>
      </c>
      <c r="W5" s="1" t="s">
        <v>142</v>
      </c>
      <c r="X5" s="1" t="s">
        <v>143</v>
      </c>
      <c r="Y5" s="1" t="s">
        <v>144</v>
      </c>
      <c r="Z5" s="1" t="s">
        <v>145</v>
      </c>
      <c r="AA5" s="1" t="s">
        <v>146</v>
      </c>
      <c r="AB5" s="1" t="s">
        <v>147</v>
      </c>
      <c r="AC5" s="1" t="s">
        <v>148</v>
      </c>
      <c r="AD5" s="1" t="s">
        <v>149</v>
      </c>
      <c r="AE5" s="1" t="s">
        <v>150</v>
      </c>
      <c r="AF5" s="1" t="s">
        <v>151</v>
      </c>
      <c r="AG5" s="1" t="s">
        <v>152</v>
      </c>
      <c r="AH5" s="1" t="s">
        <v>153</v>
      </c>
      <c r="AI5" s="1" t="s">
        <v>154</v>
      </c>
      <c r="AJ5" s="1" t="s">
        <v>155</v>
      </c>
      <c r="AK5" s="1" t="s">
        <v>156</v>
      </c>
      <c r="AL5" s="1" t="s">
        <v>157</v>
      </c>
      <c r="AM5" s="1" t="s">
        <v>158</v>
      </c>
      <c r="AN5" s="1" t="s">
        <v>159</v>
      </c>
      <c r="AO5" s="1" t="s">
        <v>160</v>
      </c>
      <c r="AP5" s="1" t="s">
        <v>161</v>
      </c>
      <c r="AQ5" s="1" t="s">
        <v>162</v>
      </c>
      <c r="AR5" s="1" t="s">
        <v>163</v>
      </c>
      <c r="AS5" s="1" t="s">
        <v>164</v>
      </c>
      <c r="AT5" s="1" t="s">
        <v>165</v>
      </c>
      <c r="AU5" s="1" t="s">
        <v>166</v>
      </c>
      <c r="AV5" s="1" t="s">
        <v>167</v>
      </c>
      <c r="AW5" s="1" t="s">
        <v>168</v>
      </c>
      <c r="AX5" s="1" t="s">
        <v>169</v>
      </c>
      <c r="AY5" s="1" t="s">
        <v>170</v>
      </c>
    </row>
    <row collapsed="false" customFormat="false" customHeight="true" hidden="false" ht="12.1" outlineLevel="0" r="6">
      <c r="B6" s="0" t="s">
        <v>171</v>
      </c>
      <c r="C6" s="0" t="s">
        <v>172</v>
      </c>
      <c r="D6" s="0" t="n">
        <v>1000</v>
      </c>
      <c r="E6" s="0" t="n">
        <v>100</v>
      </c>
      <c r="F6" s="0" t="n">
        <v>2000</v>
      </c>
      <c r="G6" s="56" t="n">
        <f aca="false">E6/J6</f>
        <v>909.090909090909</v>
      </c>
      <c r="H6" s="0" t="n">
        <v>10.014</v>
      </c>
      <c r="I6" s="0" t="n">
        <v>35</v>
      </c>
      <c r="J6" s="0" t="n">
        <v>0.11</v>
      </c>
      <c r="K6" s="2" t="n">
        <f aca="false">5.2*(10^(0.7624-0.0003972*D6))</f>
        <v>12.0560028961483</v>
      </c>
      <c r="L6" s="0" t="n">
        <v>1</v>
      </c>
      <c r="M6" s="0" t="n">
        <v>0.85</v>
      </c>
      <c r="N6" s="0" t="n">
        <v>1</v>
      </c>
      <c r="O6" s="0" t="n">
        <v>0.1</v>
      </c>
      <c r="P6" s="0" t="n">
        <v>0.001</v>
      </c>
      <c r="Q6" s="46" t="n">
        <v>8E-009</v>
      </c>
      <c r="R6" s="57" t="s">
        <v>173</v>
      </c>
      <c r="S6" s="57"/>
      <c r="T6" s="57" t="s">
        <v>174</v>
      </c>
      <c r="U6" s="57" t="s">
        <v>175</v>
      </c>
      <c r="V6" s="57" t="s">
        <v>176</v>
      </c>
      <c r="W6" s="57" t="s">
        <v>177</v>
      </c>
      <c r="X6" s="57" t="s">
        <v>178</v>
      </c>
      <c r="Y6" s="0" t="n">
        <v>0</v>
      </c>
      <c r="Z6" s="0" t="n">
        <v>0</v>
      </c>
      <c r="AA6" s="57" t="s">
        <v>179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57" t="s">
        <v>180</v>
      </c>
      <c r="AH6" s="57" t="s">
        <v>181</v>
      </c>
      <c r="AI6" s="57" t="s">
        <v>182</v>
      </c>
      <c r="AJ6" s="57" t="s">
        <v>183</v>
      </c>
      <c r="AK6" s="57" t="s">
        <v>184</v>
      </c>
      <c r="AL6" s="57" t="s">
        <v>185</v>
      </c>
      <c r="AM6" s="0" t="n">
        <v>0.35</v>
      </c>
      <c r="AN6" s="57" t="s">
        <v>186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57" t="s">
        <v>187</v>
      </c>
    </row>
    <row collapsed="false" customFormat="false" customHeight="true" hidden="false" ht="12.1" outlineLevel="0" r="7">
      <c r="G7" s="56"/>
      <c r="K7" s="2"/>
      <c r="Q7" s="46"/>
      <c r="R7" s="57"/>
      <c r="S7" s="57"/>
      <c r="T7" s="57"/>
      <c r="U7" s="57"/>
      <c r="V7" s="57"/>
      <c r="W7" s="57"/>
      <c r="X7" s="57"/>
      <c r="AA7" s="57"/>
      <c r="AG7" s="57"/>
      <c r="AH7" s="57"/>
      <c r="AI7" s="57"/>
      <c r="AJ7" s="57"/>
      <c r="AK7" s="57"/>
      <c r="AL7" s="57"/>
      <c r="AN7" s="57"/>
      <c r="AX7" s="57"/>
    </row>
    <row collapsed="false" customFormat="false" customHeight="true" hidden="false" ht="12.1" outlineLevel="0" r="8">
      <c r="B8" s="0" t="s">
        <v>188</v>
      </c>
      <c r="C8" s="0" t="s">
        <v>189</v>
      </c>
      <c r="D8" s="0" t="n">
        <v>500</v>
      </c>
      <c r="E8" s="0" t="n">
        <v>100</v>
      </c>
      <c r="F8" s="2" t="n">
        <v>1000</v>
      </c>
      <c r="G8" s="58" t="n">
        <f aca="false">E8/J8</f>
        <v>374.826018814378</v>
      </c>
      <c r="H8" s="2" t="n">
        <v>8.1</v>
      </c>
      <c r="I8" s="0" t="n">
        <v>35</v>
      </c>
      <c r="J8" s="59" t="n">
        <f aca="false">3.3*10^(-0.87478367-0.00043512*D8)</f>
        <v>0.266790444047381</v>
      </c>
      <c r="K8" s="2" t="n">
        <f aca="false">5.2*(10^(0.7624-0.0003972*D8))</f>
        <v>19.0459808634568</v>
      </c>
      <c r="L8" s="0" t="n">
        <v>1</v>
      </c>
      <c r="M8" s="0" t="n">
        <v>0.85</v>
      </c>
      <c r="N8" s="0" t="n">
        <v>1</v>
      </c>
      <c r="O8" s="2" t="n">
        <v>0.174</v>
      </c>
      <c r="P8" s="0" t="n">
        <v>0.001</v>
      </c>
      <c r="Q8" s="46" t="n">
        <v>8E-009</v>
      </c>
      <c r="R8" s="2" t="n">
        <f aca="false">S8/(100*12)*2.5</f>
        <v>0.000104166666666667</v>
      </c>
      <c r="S8" s="60" t="s">
        <v>190</v>
      </c>
      <c r="T8" s="60" t="s">
        <v>191</v>
      </c>
      <c r="U8" s="60" t="s">
        <v>192</v>
      </c>
      <c r="V8" s="57" t="s">
        <v>193</v>
      </c>
      <c r="W8" s="57" t="s">
        <v>194</v>
      </c>
      <c r="X8" s="60" t="s">
        <v>195</v>
      </c>
      <c r="Y8" s="0" t="n">
        <v>0</v>
      </c>
      <c r="Z8" s="0" t="n">
        <v>0</v>
      </c>
      <c r="AA8" s="57" t="s">
        <v>179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57" t="s">
        <v>180</v>
      </c>
      <c r="AH8" s="57" t="s">
        <v>181</v>
      </c>
      <c r="AI8" s="57" t="s">
        <v>182</v>
      </c>
      <c r="AJ8" s="57" t="s">
        <v>183</v>
      </c>
      <c r="AK8" s="57" t="s">
        <v>184</v>
      </c>
      <c r="AL8" s="57" t="s">
        <v>185</v>
      </c>
      <c r="AM8" s="0" t="n">
        <v>0.35</v>
      </c>
      <c r="AN8" s="57" t="s">
        <v>186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61" t="n">
        <v>0.00010417</v>
      </c>
      <c r="AY8" s="0" t="n">
        <v>0.05</v>
      </c>
    </row>
    <row collapsed="false" customFormat="false" customHeight="true" hidden="false" ht="12.1" outlineLevel="0" r="9">
      <c r="B9" s="0" t="s">
        <v>196</v>
      </c>
      <c r="C9" s="0" t="s">
        <v>197</v>
      </c>
      <c r="D9" s="55" t="n">
        <v>500</v>
      </c>
      <c r="E9" s="55" t="n">
        <v>100</v>
      </c>
      <c r="F9" s="55" t="n">
        <v>1000</v>
      </c>
      <c r="G9" s="62" t="n">
        <f aca="false">E9/J9</f>
        <v>374.826018814378</v>
      </c>
      <c r="H9" s="55" t="n">
        <v>8.1</v>
      </c>
      <c r="I9" s="55" t="n">
        <v>35</v>
      </c>
      <c r="J9" s="63" t="n">
        <f aca="false">3.3*10^(-0.87478367-0.00043512*D9)</f>
        <v>0.266790444047381</v>
      </c>
      <c r="K9" s="55" t="n">
        <f aca="false">5.2*(10^(0.7624-0.0003972*D9))</f>
        <v>19.0459808634568</v>
      </c>
      <c r="L9" s="55" t="n">
        <v>1</v>
      </c>
      <c r="M9" s="55" t="n">
        <v>0.85</v>
      </c>
      <c r="N9" s="55" t="n">
        <v>1</v>
      </c>
      <c r="O9" s="55" t="n">
        <v>0.174</v>
      </c>
      <c r="P9" s="55" t="n">
        <v>0.001</v>
      </c>
      <c r="Q9" s="64" t="n">
        <v>8E-009</v>
      </c>
      <c r="R9" s="0" t="n">
        <f aca="false">S9/(100*12)*2.5</f>
        <v>0.000104166666666667</v>
      </c>
      <c r="S9" s="57" t="s">
        <v>190</v>
      </c>
      <c r="T9" s="57" t="s">
        <v>191</v>
      </c>
      <c r="U9" s="57" t="s">
        <v>192</v>
      </c>
      <c r="V9" s="60" t="s">
        <v>198</v>
      </c>
      <c r="W9" s="60" t="s">
        <v>198</v>
      </c>
      <c r="X9" s="57" t="s">
        <v>195</v>
      </c>
      <c r="Y9" s="55" t="n">
        <v>0</v>
      </c>
      <c r="Z9" s="55" t="n">
        <v>0</v>
      </c>
      <c r="AA9" s="57" t="s">
        <v>179</v>
      </c>
      <c r="AB9" s="55" t="n">
        <v>0</v>
      </c>
      <c r="AC9" s="55" t="n">
        <v>0</v>
      </c>
      <c r="AD9" s="55" t="n">
        <v>0</v>
      </c>
      <c r="AE9" s="55" t="n">
        <v>0</v>
      </c>
      <c r="AF9" s="55" t="n">
        <v>0</v>
      </c>
      <c r="AG9" s="57" t="s">
        <v>180</v>
      </c>
      <c r="AH9" s="57" t="s">
        <v>181</v>
      </c>
      <c r="AI9" s="57" t="s">
        <v>182</v>
      </c>
      <c r="AJ9" s="57" t="s">
        <v>183</v>
      </c>
      <c r="AK9" s="57" t="s">
        <v>184</v>
      </c>
      <c r="AL9" s="57" t="s">
        <v>185</v>
      </c>
      <c r="AM9" s="55" t="n">
        <v>0.35</v>
      </c>
      <c r="AN9" s="57" t="s">
        <v>186</v>
      </c>
      <c r="AO9" s="55" t="n">
        <v>0</v>
      </c>
      <c r="AP9" s="55" t="n">
        <v>0</v>
      </c>
      <c r="AQ9" s="55" t="n">
        <v>0</v>
      </c>
      <c r="AR9" s="55" t="n">
        <v>0</v>
      </c>
      <c r="AS9" s="55" t="n">
        <v>0</v>
      </c>
      <c r="AT9" s="55" t="n">
        <v>0</v>
      </c>
      <c r="AU9" s="55" t="n">
        <v>0</v>
      </c>
      <c r="AV9" s="55" t="n">
        <v>0</v>
      </c>
      <c r="AW9" s="55" t="n">
        <v>0</v>
      </c>
      <c r="AX9" s="64" t="n">
        <v>0.00010417</v>
      </c>
      <c r="AY9" s="55" t="n">
        <v>0.05</v>
      </c>
    </row>
    <row collapsed="false" customFormat="false" customHeight="true" hidden="false" ht="12.1" outlineLevel="0" r="10">
      <c r="B10" s="0" t="s">
        <v>199</v>
      </c>
      <c r="C10" s="0" t="s">
        <v>200</v>
      </c>
      <c r="D10" s="55" t="n">
        <v>500</v>
      </c>
      <c r="E10" s="55" t="n">
        <v>100</v>
      </c>
      <c r="F10" s="55" t="n">
        <v>1000</v>
      </c>
      <c r="G10" s="62" t="n">
        <f aca="false">E10/J10</f>
        <v>374.826018814378</v>
      </c>
      <c r="H10" s="55" t="n">
        <v>8.1</v>
      </c>
      <c r="I10" s="55" t="n">
        <v>35</v>
      </c>
      <c r="J10" s="63" t="n">
        <f aca="false">3.3*10^(-0.87478367-0.00043512*D10)</f>
        <v>0.266790444047381</v>
      </c>
      <c r="K10" s="55" t="n">
        <f aca="false">5.2*(10^(0.7624-0.0003972*D10))</f>
        <v>19.0459808634568</v>
      </c>
      <c r="L10" s="55" t="n">
        <v>1</v>
      </c>
      <c r="M10" s="55" t="n">
        <v>0.85</v>
      </c>
      <c r="N10" s="55" t="n">
        <v>1</v>
      </c>
      <c r="O10" s="55" t="n">
        <v>0.174</v>
      </c>
      <c r="P10" s="55" t="n">
        <v>0.001</v>
      </c>
      <c r="Q10" s="64" t="n">
        <v>8E-009</v>
      </c>
      <c r="R10" s="0" t="n">
        <f aca="false">S10/(100*12)*2.5</f>
        <v>0.000104166666666667</v>
      </c>
      <c r="S10" s="57" t="s">
        <v>190</v>
      </c>
      <c r="T10" s="60" t="s">
        <v>201</v>
      </c>
      <c r="U10" s="60" t="s">
        <v>202</v>
      </c>
      <c r="V10" s="57" t="s">
        <v>193</v>
      </c>
      <c r="W10" s="57" t="s">
        <v>194</v>
      </c>
      <c r="X10" s="57" t="s">
        <v>195</v>
      </c>
      <c r="Y10" s="55" t="n">
        <v>0</v>
      </c>
      <c r="Z10" s="55" t="n">
        <v>0</v>
      </c>
      <c r="AA10" s="57" t="s">
        <v>179</v>
      </c>
      <c r="AB10" s="55" t="n">
        <v>0</v>
      </c>
      <c r="AC10" s="55" t="n">
        <v>0</v>
      </c>
      <c r="AD10" s="55" t="n">
        <v>0</v>
      </c>
      <c r="AE10" s="55" t="n">
        <v>0</v>
      </c>
      <c r="AF10" s="55" t="n">
        <v>0</v>
      </c>
      <c r="AG10" s="57" t="s">
        <v>180</v>
      </c>
      <c r="AH10" s="57" t="s">
        <v>181</v>
      </c>
      <c r="AI10" s="57" t="s">
        <v>182</v>
      </c>
      <c r="AJ10" s="57" t="s">
        <v>183</v>
      </c>
      <c r="AK10" s="57" t="s">
        <v>184</v>
      </c>
      <c r="AL10" s="57" t="s">
        <v>185</v>
      </c>
      <c r="AM10" s="55" t="n">
        <v>0.35</v>
      </c>
      <c r="AN10" s="57" t="s">
        <v>186</v>
      </c>
      <c r="AO10" s="55" t="n">
        <v>0</v>
      </c>
      <c r="AP10" s="55" t="n">
        <v>0</v>
      </c>
      <c r="AQ10" s="55" t="n">
        <v>0</v>
      </c>
      <c r="AR10" s="55" t="n">
        <v>0</v>
      </c>
      <c r="AS10" s="55" t="n">
        <v>0</v>
      </c>
      <c r="AT10" s="55" t="n">
        <v>0</v>
      </c>
      <c r="AU10" s="55" t="n">
        <v>0</v>
      </c>
      <c r="AV10" s="55" t="n">
        <v>0</v>
      </c>
      <c r="AW10" s="55" t="n">
        <v>0</v>
      </c>
      <c r="AX10" s="64" t="n">
        <v>0.00010417</v>
      </c>
      <c r="AY10" s="55" t="n">
        <v>0.05</v>
      </c>
    </row>
    <row collapsed="false" customFormat="false" customHeight="true" hidden="false" ht="12.1" outlineLevel="0" r="11">
      <c r="B11" s="0" t="s">
        <v>203</v>
      </c>
      <c r="C11" s="0" t="s">
        <v>204</v>
      </c>
      <c r="D11" s="55" t="n">
        <v>500</v>
      </c>
      <c r="E11" s="55" t="n">
        <v>100</v>
      </c>
      <c r="F11" s="55" t="n">
        <v>1000</v>
      </c>
      <c r="G11" s="62" t="n">
        <f aca="false">E11/J11</f>
        <v>374.826018814378</v>
      </c>
      <c r="H11" s="55" t="n">
        <v>8.1</v>
      </c>
      <c r="I11" s="55" t="n">
        <v>35</v>
      </c>
      <c r="J11" s="63" t="n">
        <f aca="false">3.3*10^(-0.87478367-0.00043512*D11)</f>
        <v>0.266790444047381</v>
      </c>
      <c r="K11" s="55" t="n">
        <f aca="false">5.2*(10^(0.7624-0.0003972*D11))</f>
        <v>19.0459808634568</v>
      </c>
      <c r="L11" s="55" t="n">
        <v>1</v>
      </c>
      <c r="M11" s="55" t="n">
        <v>0.85</v>
      </c>
      <c r="N11" s="55" t="n">
        <v>1</v>
      </c>
      <c r="O11" s="55" t="n">
        <v>0.174</v>
      </c>
      <c r="P11" s="55" t="n">
        <v>0.001</v>
      </c>
      <c r="Q11" s="64" t="n">
        <v>8E-009</v>
      </c>
      <c r="R11" s="0" t="n">
        <f aca="false">S11/(100*12)*2.5</f>
        <v>0.000104166666666667</v>
      </c>
      <c r="S11" s="57" t="s">
        <v>190</v>
      </c>
      <c r="T11" s="60" t="s">
        <v>201</v>
      </c>
      <c r="U11" s="60" t="s">
        <v>202</v>
      </c>
      <c r="V11" s="60" t="s">
        <v>198</v>
      </c>
      <c r="W11" s="60" t="s">
        <v>198</v>
      </c>
      <c r="X11" s="57" t="s">
        <v>195</v>
      </c>
      <c r="Y11" s="55" t="n">
        <v>0</v>
      </c>
      <c r="Z11" s="55" t="n">
        <v>0</v>
      </c>
      <c r="AA11" s="57" t="s">
        <v>179</v>
      </c>
      <c r="AB11" s="55" t="n">
        <v>0</v>
      </c>
      <c r="AC11" s="55" t="n">
        <v>0</v>
      </c>
      <c r="AD11" s="55" t="n">
        <v>0</v>
      </c>
      <c r="AE11" s="55" t="n">
        <v>0</v>
      </c>
      <c r="AF11" s="55" t="n">
        <v>0</v>
      </c>
      <c r="AG11" s="57" t="s">
        <v>180</v>
      </c>
      <c r="AH11" s="57" t="s">
        <v>181</v>
      </c>
      <c r="AI11" s="57" t="s">
        <v>182</v>
      </c>
      <c r="AJ11" s="57" t="s">
        <v>183</v>
      </c>
      <c r="AK11" s="57" t="s">
        <v>184</v>
      </c>
      <c r="AL11" s="57" t="s">
        <v>185</v>
      </c>
      <c r="AM11" s="55" t="n">
        <v>0.35</v>
      </c>
      <c r="AN11" s="57" t="s">
        <v>186</v>
      </c>
      <c r="AO11" s="55" t="n">
        <v>0</v>
      </c>
      <c r="AP11" s="55" t="n">
        <v>0</v>
      </c>
      <c r="AQ11" s="55" t="n">
        <v>0</v>
      </c>
      <c r="AR11" s="55" t="n">
        <v>0</v>
      </c>
      <c r="AS11" s="55" t="n">
        <v>0</v>
      </c>
      <c r="AT11" s="55" t="n">
        <v>0</v>
      </c>
      <c r="AU11" s="55" t="n">
        <v>0</v>
      </c>
      <c r="AV11" s="55" t="n">
        <v>0</v>
      </c>
      <c r="AW11" s="55" t="n">
        <v>0</v>
      </c>
      <c r="AX11" s="64" t="n">
        <v>0.00010417</v>
      </c>
      <c r="AY11" s="55" t="n">
        <v>0.05</v>
      </c>
    </row>
    <row collapsed="false" customFormat="false" customHeight="true" hidden="false" ht="12.1" outlineLevel="0" r="12">
      <c r="B12" s="0" t="s">
        <v>205</v>
      </c>
      <c r="C12" s="0" t="s">
        <v>206</v>
      </c>
      <c r="D12" s="2" t="n">
        <v>5000</v>
      </c>
      <c r="E12" s="0" t="n">
        <v>100</v>
      </c>
      <c r="F12" s="2" t="n">
        <v>10000</v>
      </c>
      <c r="G12" s="58" t="n">
        <f aca="false">E12/J12</f>
        <v>34030.6097031119</v>
      </c>
      <c r="H12" s="2" t="n">
        <v>1.4</v>
      </c>
      <c r="I12" s="0" t="n">
        <v>35</v>
      </c>
      <c r="J12" s="59" t="n">
        <f aca="false">3.3*10^(-0.87478367-0.00043512*D12)</f>
        <v>0.00293853095411498</v>
      </c>
      <c r="K12" s="2" t="n">
        <f aca="false">5.2*(10^(0.7624-0.0003972*D12))</f>
        <v>0.310744423452098</v>
      </c>
      <c r="L12" s="0" t="n">
        <v>1</v>
      </c>
      <c r="M12" s="0" t="n">
        <v>0.85</v>
      </c>
      <c r="N12" s="0" t="n">
        <v>1</v>
      </c>
      <c r="O12" s="2" t="n">
        <v>0.0122</v>
      </c>
      <c r="P12" s="0" t="n">
        <v>0.001</v>
      </c>
      <c r="Q12" s="46" t="n">
        <v>8E-009</v>
      </c>
      <c r="R12" s="2" t="n">
        <f aca="false">S12/(100*12)*2.5</f>
        <v>1.04166666666667E-005</v>
      </c>
      <c r="S12" s="60" t="s">
        <v>207</v>
      </c>
      <c r="T12" s="57" t="s">
        <v>191</v>
      </c>
      <c r="U12" s="57" t="s">
        <v>192</v>
      </c>
      <c r="V12" s="57" t="s">
        <v>193</v>
      </c>
      <c r="W12" s="57" t="s">
        <v>194</v>
      </c>
      <c r="X12" s="57" t="s">
        <v>195</v>
      </c>
      <c r="Y12" s="55" t="n">
        <v>0</v>
      </c>
      <c r="Z12" s="55" t="n">
        <v>0</v>
      </c>
      <c r="AA12" s="57" t="s">
        <v>179</v>
      </c>
      <c r="AB12" s="55" t="n">
        <v>0</v>
      </c>
      <c r="AC12" s="55" t="n">
        <v>0</v>
      </c>
      <c r="AD12" s="55" t="n">
        <v>0</v>
      </c>
      <c r="AE12" s="55" t="n">
        <v>0</v>
      </c>
      <c r="AF12" s="55" t="n">
        <v>0</v>
      </c>
      <c r="AG12" s="57" t="s">
        <v>180</v>
      </c>
      <c r="AH12" s="57" t="s">
        <v>181</v>
      </c>
      <c r="AI12" s="57" t="s">
        <v>182</v>
      </c>
      <c r="AJ12" s="57" t="s">
        <v>183</v>
      </c>
      <c r="AK12" s="57" t="s">
        <v>184</v>
      </c>
      <c r="AL12" s="57" t="s">
        <v>185</v>
      </c>
      <c r="AM12" s="55" t="n">
        <v>0.35</v>
      </c>
      <c r="AN12" s="57" t="s">
        <v>186</v>
      </c>
      <c r="AO12" s="55" t="n">
        <v>0</v>
      </c>
      <c r="AP12" s="55" t="n">
        <v>0</v>
      </c>
      <c r="AQ12" s="55" t="n">
        <v>0</v>
      </c>
      <c r="AR12" s="55" t="n">
        <v>0</v>
      </c>
      <c r="AS12" s="55" t="n">
        <v>0</v>
      </c>
      <c r="AT12" s="55" t="n">
        <v>0</v>
      </c>
      <c r="AU12" s="55" t="n">
        <v>0</v>
      </c>
      <c r="AV12" s="55" t="n">
        <v>0</v>
      </c>
      <c r="AW12" s="55" t="n">
        <v>0</v>
      </c>
      <c r="AX12" s="2" t="n">
        <f aca="false">AY12/(100*12)*2.5</f>
        <v>1.04166666666667E-005</v>
      </c>
      <c r="AY12" s="60" t="s">
        <v>207</v>
      </c>
    </row>
    <row collapsed="false" customFormat="false" customHeight="true" hidden="false" ht="12.1" outlineLevel="0" r="14"/>
    <row collapsed="false" customFormat="false" customHeight="true" hidden="false" ht="14.5" outlineLevel="0" r="17">
      <c r="B17" s="45" t="s">
        <v>208</v>
      </c>
      <c r="D17" s="2" t="s">
        <v>209</v>
      </c>
    </row>
    <row collapsed="false" customFormat="false" customHeight="true" hidden="false" ht="12.1" outlineLevel="0" r="18">
      <c r="B18" s="0" t="s">
        <v>210</v>
      </c>
    </row>
    <row collapsed="false" customFormat="false" customHeight="true" hidden="false" ht="12.1" outlineLevel="0" r="19">
      <c r="B19" s="0" t="s">
        <v>211</v>
      </c>
    </row>
    <row collapsed="false" customFormat="false" customHeight="true" hidden="false" ht="12.1" outlineLevel="0" r="20">
      <c r="B20" s="0" t="s">
        <v>212</v>
      </c>
    </row>
    <row collapsed="false" customFormat="false" customHeight="true" hidden="false" ht="12.1" outlineLevel="0" r="21">
      <c r="B21" s="0" t="s">
        <v>213</v>
      </c>
    </row>
    <row collapsed="false" customFormat="false" customHeight="true" hidden="false" ht="12.1" outlineLevel="0" r="22">
      <c r="B22" s="0" t="s">
        <v>214</v>
      </c>
    </row>
    <row collapsed="false" customFormat="false" customHeight="true" hidden="false" ht="12.1" outlineLevel="0" r="23">
      <c r="B23" s="0" t="s">
        <v>215</v>
      </c>
    </row>
    <row collapsed="false" customFormat="false" customHeight="true" hidden="false" ht="12.1" outlineLevel="0" r="24">
      <c r="B24" s="0" t="s">
        <v>216</v>
      </c>
    </row>
    <row collapsed="false" customFormat="false" customHeight="true" hidden="false" ht="12.1" outlineLevel="0" r="25">
      <c r="B25" s="0" t="s">
        <v>217</v>
      </c>
    </row>
    <row collapsed="false" customFormat="false" customHeight="true" hidden="false" ht="12.1" outlineLevel="0" r="26">
      <c r="B26" s="0" t="s">
        <v>218</v>
      </c>
    </row>
    <row collapsed="false" customFormat="false" customHeight="true" hidden="false" ht="12.1" outlineLevel="0" r="27">
      <c r="B27" s="0" t="s">
        <v>219</v>
      </c>
    </row>
    <row collapsed="false" customFormat="false" customHeight="true" hidden="false" ht="12.1" outlineLevel="0" r="28"/>
    <row collapsed="false" customFormat="false" customHeight="true" hidden="false" ht="12.1" outlineLevel="0" r="29">
      <c r="B29" s="0" t="s">
        <v>220</v>
      </c>
      <c r="C29" s="0" t="s">
        <v>221</v>
      </c>
    </row>
    <row collapsed="false" customFormat="false" customHeight="true" hidden="false" ht="12.1" outlineLevel="0" r="30">
      <c r="B30" s="0" t="s">
        <v>222</v>
      </c>
      <c r="C30" s="0" t="s">
        <v>221</v>
      </c>
    </row>
    <row collapsed="false" customFormat="false" customHeight="true" hidden="false" ht="12.1" outlineLevel="0" r="31">
      <c r="B31" s="0" t="s">
        <v>223</v>
      </c>
      <c r="C31" s="0" t="s">
        <v>221</v>
      </c>
    </row>
    <row collapsed="false" customFormat="false" customHeight="true" hidden="false" ht="12.1" outlineLevel="0" r="32">
      <c r="B32" s="0" t="s">
        <v>224</v>
      </c>
      <c r="C32" s="0" t="s">
        <v>221</v>
      </c>
    </row>
    <row collapsed="false" customFormat="false" customHeight="true" hidden="false" ht="12.1" outlineLevel="0" r="33">
      <c r="B33" s="0" t="s">
        <v>225</v>
      </c>
      <c r="C33" s="0" t="s">
        <v>221</v>
      </c>
    </row>
    <row collapsed="false" customFormat="false" customHeight="true" hidden="false" ht="12.1" outlineLevel="0" r="34">
      <c r="B34" s="0" t="s">
        <v>226</v>
      </c>
      <c r="C34" s="0" t="s">
        <v>221</v>
      </c>
    </row>
    <row collapsed="false" customFormat="false" customHeight="true" hidden="false" ht="12.1" outlineLevel="0" r="35"/>
    <row collapsed="false" customFormat="false" customHeight="true" hidden="false" ht="12.1" outlineLevel="0" r="36"/>
    <row collapsed="false" customFormat="false" customHeight="true" hidden="false" ht="12.1" outlineLevel="0" r="37">
      <c r="B37" s="0" t="s">
        <v>227</v>
      </c>
    </row>
    <row collapsed="false" customFormat="false" customHeight="true" hidden="false" ht="12.1" outlineLevel="0" r="38">
      <c r="B38" s="0" t="s">
        <v>228</v>
      </c>
    </row>
    <row collapsed="false" customFormat="false" customHeight="true" hidden="false" ht="12.1" outlineLevel="0" r="39">
      <c r="B39" s="0" t="s">
        <v>229</v>
      </c>
    </row>
    <row collapsed="false" customFormat="false" customHeight="true" hidden="false" ht="12.1" outlineLevel="0" r="40">
      <c r="B40" s="0" t="s">
        <v>230</v>
      </c>
    </row>
    <row collapsed="false" customFormat="false" customHeight="true" hidden="false" ht="12.1" outlineLevel="0" r="41">
      <c r="B41" s="0" t="s">
        <v>231</v>
      </c>
    </row>
    <row collapsed="false" customFormat="false" customHeight="true" hidden="false" ht="12.1" outlineLevel="0" r="42"/>
    <row collapsed="false" customFormat="false" customHeight="true" hidden="false" ht="12.1" outlineLevel="0" r="43">
      <c r="B43" s="0" t="s">
        <v>232</v>
      </c>
    </row>
    <row collapsed="false" customFormat="false" customHeight="true" hidden="false" ht="12.1" outlineLevel="0" r="44">
      <c r="B44" s="0" t="s">
        <v>233</v>
      </c>
    </row>
    <row collapsed="false" customFormat="false" customHeight="true" hidden="false" ht="12.1" outlineLevel="0" r="45">
      <c r="B45" s="0" t="s">
        <v>234</v>
      </c>
    </row>
    <row collapsed="false" customFormat="false" customHeight="true" hidden="false" ht="12.1" outlineLevel="0" r="46">
      <c r="B46" s="0" t="s">
        <v>235</v>
      </c>
    </row>
    <row collapsed="false" customFormat="false" customHeight="true" hidden="false" ht="12.1" outlineLevel="0" r="47">
      <c r="B47" s="0" t="s">
        <v>236</v>
      </c>
    </row>
    <row collapsed="false" customFormat="false" customHeight="true" hidden="false" ht="12.1" outlineLevel="0" r="48">
      <c r="B48" s="0" t="s">
        <v>237</v>
      </c>
    </row>
    <row collapsed="false" customFormat="false" customHeight="true" hidden="false" ht="12.1" outlineLevel="0" r="49">
      <c r="B49" s="0" t="s">
        <v>238</v>
      </c>
    </row>
    <row collapsed="false" customFormat="false" customHeight="true" hidden="false" ht="12.1" outlineLevel="0" r="50"/>
    <row collapsed="false" customFormat="false" customHeight="true" hidden="false" ht="12.1" outlineLevel="0" r="51">
      <c r="B51" s="0" t="s">
        <v>239</v>
      </c>
    </row>
    <row collapsed="false" customFormat="false" customHeight="true" hidden="false" ht="12.1" outlineLevel="0" r="52">
      <c r="B52" s="0" t="s">
        <v>240</v>
      </c>
    </row>
    <row collapsed="false" customFormat="false" customHeight="true" hidden="false" ht="12.1" outlineLevel="0" r="53">
      <c r="B53" s="0" t="s">
        <v>241</v>
      </c>
    </row>
    <row collapsed="false" customFormat="false" customHeight="true" hidden="false" ht="12.1" outlineLevel="0" r="54">
      <c r="B54" s="0" t="s">
        <v>242</v>
      </c>
    </row>
    <row collapsed="false" customFormat="false" customHeight="true" hidden="false" ht="12.1" outlineLevel="0" r="55">
      <c r="B55" s="0" t="s">
        <v>243</v>
      </c>
    </row>
    <row collapsed="false" customFormat="false" customHeight="true" hidden="false" ht="12.1" outlineLevel="0" r="56">
      <c r="B56" s="0" t="s">
        <v>244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1"/>
  <sheetViews>
    <sheetView colorId="64" defaultGridColor="true" rightToLeft="false" showFormulas="false" showGridLines="true" showOutlineSymbols="true" showRowColHeaders="true" showZeros="true" tabSelected="false" topLeftCell="B1" view="normal" windowProtection="false" workbookViewId="0" zoomScale="80" zoomScaleNormal="80" zoomScalePageLayoutView="100">
      <selection activeCell="B26" activeCellId="0" pane="topLeft" sqref="B26"/>
    </sheetView>
  </sheetViews>
  <cols>
    <col collapsed="false" hidden="false" max="1" min="1" style="0" width="21.0470588235294"/>
    <col collapsed="false" hidden="false" max="2" min="2" style="0" width="13.2941176470588"/>
    <col collapsed="false" hidden="false" max="3" min="3" style="0" width="46.8313725490196"/>
    <col collapsed="false" hidden="false" max="6" min="4" style="0" width="8.77254901960784"/>
    <col collapsed="false" hidden="false" max="7" min="7" style="0" width="27.4588235294118"/>
    <col collapsed="false" hidden="false" max="8" min="8" style="0" width="12.2901960784314"/>
    <col collapsed="false" hidden="false" max="1025" min="9" style="0" width="8.77254901960784"/>
  </cols>
  <sheetData>
    <row collapsed="false" customFormat="false" customHeight="true" hidden="false" ht="14.5" outlineLevel="0" r="2">
      <c r="B2" s="30"/>
      <c r="C2" s="30"/>
      <c r="D2" s="30"/>
      <c r="E2" s="30" t="s">
        <v>63</v>
      </c>
      <c r="F2" s="30"/>
      <c r="G2" s="30"/>
    </row>
    <row collapsed="false" customFormat="false" customHeight="true" hidden="false" ht="14.5" outlineLevel="0" r="3">
      <c r="B3" s="30" t="s">
        <v>66</v>
      </c>
      <c r="C3" s="30" t="s">
        <v>67</v>
      </c>
      <c r="D3" s="30" t="s">
        <v>68</v>
      </c>
      <c r="E3" s="30" t="s">
        <v>69</v>
      </c>
      <c r="F3" s="30" t="s">
        <v>70</v>
      </c>
      <c r="G3" s="30" t="s">
        <v>71</v>
      </c>
      <c r="H3" s="65" t="s">
        <v>245</v>
      </c>
      <c r="I3" s="66"/>
    </row>
    <row collapsed="false" customFormat="false" customHeight="true" hidden="false" ht="14.5" outlineLevel="0" r="4">
      <c r="B4" s="30" t="s">
        <v>10</v>
      </c>
      <c r="C4" s="0" t="s">
        <v>73</v>
      </c>
      <c r="D4" s="0" t="s">
        <v>74</v>
      </c>
      <c r="E4" s="47" t="n">
        <v>6E-007</v>
      </c>
      <c r="F4" s="47" t="n">
        <v>43</v>
      </c>
      <c r="G4" s="0" t="s">
        <v>75</v>
      </c>
      <c r="H4" s="67" t="n">
        <f aca="false">1*10^{-3}</f>
        <v>0.001</v>
      </c>
      <c r="I4" s="66" t="n">
        <v>50</v>
      </c>
    </row>
    <row collapsed="false" customFormat="false" customHeight="true" hidden="false" ht="14.5" outlineLevel="0" r="5">
      <c r="B5" s="30" t="s">
        <v>135</v>
      </c>
      <c r="C5" s="0" t="s">
        <v>246</v>
      </c>
      <c r="D5" s="0" t="s">
        <v>74</v>
      </c>
      <c r="E5" s="47" t="n">
        <v>0</v>
      </c>
      <c r="F5" s="47" t="n">
        <v>2</v>
      </c>
      <c r="G5" s="0" t="s">
        <v>75</v>
      </c>
      <c r="H5" s="67" t="n">
        <f aca="false">1*10^{-6}</f>
        <v>1E-006</v>
      </c>
      <c r="I5" s="67" t="n">
        <f aca="false">1*10^{-3}</f>
        <v>0.001</v>
      </c>
    </row>
    <row collapsed="false" customFormat="false" customHeight="true" hidden="false" ht="17.15" outlineLevel="0" r="6">
      <c r="B6" s="30" t="s">
        <v>79</v>
      </c>
      <c r="C6" s="0" t="s">
        <v>80</v>
      </c>
      <c r="D6" s="0" t="s">
        <v>76</v>
      </c>
    </row>
    <row collapsed="false" customFormat="false" customHeight="true" hidden="false" ht="17.15" outlineLevel="0" r="7">
      <c r="A7" s="22" t="s">
        <v>82</v>
      </c>
      <c r="B7" s="30" t="s">
        <v>83</v>
      </c>
      <c r="C7" s="0" t="s">
        <v>84</v>
      </c>
      <c r="D7" s="0" t="s">
        <v>76</v>
      </c>
      <c r="E7" s="0" t="n">
        <v>250</v>
      </c>
      <c r="F7" s="0" t="n">
        <v>400</v>
      </c>
      <c r="G7" s="0" t="s">
        <v>247</v>
      </c>
    </row>
    <row collapsed="false" customFormat="false" customHeight="true" hidden="false" ht="14.5" outlineLevel="0" r="8">
      <c r="A8" s="22" t="s">
        <v>82</v>
      </c>
      <c r="B8" s="30"/>
      <c r="D8" s="0" t="s">
        <v>76</v>
      </c>
      <c r="E8" s="0" t="n">
        <v>108</v>
      </c>
      <c r="F8" s="0" t="n">
        <v>243</v>
      </c>
      <c r="G8" s="0" t="s">
        <v>93</v>
      </c>
    </row>
    <row collapsed="false" customFormat="false" customHeight="true" hidden="false" ht="17.15" outlineLevel="0" r="9">
      <c r="A9" s="22" t="s">
        <v>82</v>
      </c>
      <c r="B9" s="30" t="s">
        <v>88</v>
      </c>
      <c r="C9" s="0" t="s">
        <v>89</v>
      </c>
      <c r="D9" s="0" t="s">
        <v>76</v>
      </c>
      <c r="E9" s="0" t="n">
        <v>1.3</v>
      </c>
      <c r="F9" s="0" t="n">
        <v>1.9</v>
      </c>
      <c r="G9" s="0" t="s">
        <v>247</v>
      </c>
    </row>
    <row collapsed="false" customFormat="false" customHeight="true" hidden="false" ht="14.5" outlineLevel="0" r="10">
      <c r="A10" s="22" t="s">
        <v>82</v>
      </c>
      <c r="B10" s="30"/>
      <c r="D10" s="0" t="s">
        <v>76</v>
      </c>
      <c r="G10" s="0" t="s">
        <v>93</v>
      </c>
    </row>
    <row collapsed="false" customFormat="false" customHeight="true" hidden="false" ht="14.5" outlineLevel="0" r="11">
      <c r="B11" s="30" t="s">
        <v>90</v>
      </c>
      <c r="C11" s="0" t="s">
        <v>91</v>
      </c>
      <c r="D11" s="0" t="s">
        <v>74</v>
      </c>
      <c r="E11" s="0" t="n">
        <f aca="false">0.005*24*365</f>
        <v>43.8</v>
      </c>
      <c r="F11" s="0" t="n">
        <f aca="false">0.1*24*365</f>
        <v>876</v>
      </c>
      <c r="G11" s="0" t="s">
        <v>92</v>
      </c>
      <c r="H11" s="0" t="n">
        <f aca="false">0.26*365</f>
        <v>94.9</v>
      </c>
      <c r="I11" s="0" t="s">
        <v>93</v>
      </c>
    </row>
    <row collapsed="false" customFormat="false" customHeight="true" hidden="false" ht="14.5" outlineLevel="0" r="12">
      <c r="B12" s="30" t="s">
        <v>94</v>
      </c>
      <c r="C12" s="0" t="s">
        <v>95</v>
      </c>
      <c r="D12" s="0" t="s">
        <v>74</v>
      </c>
      <c r="E12" s="0" t="n">
        <f aca="false">1.8*10^{-6}*24*365</f>
        <v>0.015768</v>
      </c>
      <c r="F12" s="0" t="n">
        <f aca="false">2.2*10^{-6}*24*365</f>
        <v>0.019272</v>
      </c>
      <c r="G12" s="0" t="s">
        <v>92</v>
      </c>
      <c r="H12" s="68" t="n">
        <f aca="false">365*5.3*10^{-4}</f>
        <v>0.19345</v>
      </c>
      <c r="I12" s="0" t="s">
        <v>93</v>
      </c>
    </row>
    <row collapsed="false" customFormat="false" customHeight="true" hidden="false" ht="14.5" outlineLevel="0" r="13">
      <c r="B13" s="30" t="s">
        <v>96</v>
      </c>
      <c r="C13" s="0" t="s">
        <v>97</v>
      </c>
      <c r="D13" s="0" t="s">
        <v>74</v>
      </c>
      <c r="E13" s="0" t="n">
        <f aca="false">1*10^{-6}*24*365</f>
        <v>0.00876</v>
      </c>
      <c r="F13" s="0" t="n">
        <f aca="false">5*10^{-4}*24*365</f>
        <v>4.38</v>
      </c>
      <c r="G13" s="0" t="s">
        <v>92</v>
      </c>
      <c r="H13" s="55" t="n">
        <f aca="false">365*1*10^{-3}</f>
        <v>0.365</v>
      </c>
      <c r="I13" s="0" t="s">
        <v>93</v>
      </c>
    </row>
    <row collapsed="false" customFormat="false" customHeight="true" hidden="false" ht="14.5" outlineLevel="0" r="14">
      <c r="B14" s="30" t="s">
        <v>96</v>
      </c>
      <c r="C14" s="0" t="s">
        <v>97</v>
      </c>
      <c r="D14" s="0" t="s">
        <v>74</v>
      </c>
      <c r="E14" s="0" t="n">
        <v>0.001</v>
      </c>
      <c r="F14" s="0" t="n">
        <v>10</v>
      </c>
      <c r="G14" s="0" t="s">
        <v>98</v>
      </c>
    </row>
    <row collapsed="false" customFormat="false" customHeight="true" hidden="false" ht="14.5" outlineLevel="0" r="15">
      <c r="B15" s="30" t="s">
        <v>106</v>
      </c>
      <c r="C15" s="0" t="s">
        <v>107</v>
      </c>
      <c r="D15" s="0" t="s">
        <v>108</v>
      </c>
    </row>
    <row collapsed="false" customFormat="false" customHeight="true" hidden="false" ht="14.5" outlineLevel="0" r="16">
      <c r="B16" s="30" t="s">
        <v>109</v>
      </c>
      <c r="C16" s="0" t="s">
        <v>110</v>
      </c>
      <c r="D16" s="0" t="s">
        <v>108</v>
      </c>
    </row>
    <row collapsed="false" customFormat="false" customHeight="true" hidden="false" ht="17.15" outlineLevel="0" r="17">
      <c r="A17" s="22" t="s">
        <v>99</v>
      </c>
      <c r="B17" s="45" t="s">
        <v>100</v>
      </c>
      <c r="C17" s="0" t="s">
        <v>101</v>
      </c>
      <c r="E17" s="0" t="n">
        <v>0.5</v>
      </c>
      <c r="F17" s="0" t="n">
        <v>1</v>
      </c>
    </row>
    <row collapsed="false" customFormat="false" customHeight="true" hidden="false" ht="17.15" outlineLevel="0" r="18">
      <c r="B18" s="45" t="s">
        <v>102</v>
      </c>
      <c r="C18" s="0" t="s">
        <v>103</v>
      </c>
      <c r="E18" s="0" t="n">
        <v>0.5</v>
      </c>
      <c r="F18" s="0" t="n">
        <v>1</v>
      </c>
    </row>
    <row collapsed="false" customFormat="false" customHeight="true" hidden="false" ht="12.1" outlineLevel="0" r="21">
      <c r="C21" s="0" t="s">
        <v>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2016-06-20T15:01:51.00Z</dcterms:created>
  <dc:creator>Dominik Huelse</dc:creator>
  <cp:lastModifiedBy>Dominik Huelse</cp:lastModifiedBy>
  <dcterms:modified xsi:type="dcterms:W3CDTF">2016-06-23T14:01:54.00Z</dcterms:modified>
  <cp:revision>0</cp:revision>
</cp:coreProperties>
</file>