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60" windowWidth="11250" windowHeight="7860" activeTab="2"/>
  </bookViews>
  <sheets>
    <sheet name="sole1type" sheetId="1" r:id="rId1"/>
    <sheet name="#machine check list" sheetId="7" r:id="rId2"/>
    <sheet name="Schedule with production rate" sheetId="2" r:id="rId3"/>
  </sheets>
  <calcPr calcId="145621"/>
</workbook>
</file>

<file path=xl/calcChain.xml><?xml version="1.0" encoding="utf-8"?>
<calcChain xmlns="http://schemas.openxmlformats.org/spreadsheetml/2006/main">
  <c r="N11" i="7" l="1"/>
  <c r="H8" i="7"/>
  <c r="J8" i="7" s="1"/>
  <c r="N8" i="7"/>
  <c r="N18" i="7"/>
  <c r="H18" i="7"/>
  <c r="J18" i="7" s="1"/>
  <c r="P18" i="7" s="1"/>
  <c r="Q18" i="7" s="1"/>
  <c r="N17" i="7"/>
  <c r="H17" i="7"/>
  <c r="N16" i="7"/>
  <c r="H16" i="7"/>
  <c r="J16" i="7" s="1"/>
  <c r="P16" i="7" s="1"/>
  <c r="Q16" i="7" s="1"/>
  <c r="N15" i="7"/>
  <c r="H15" i="7"/>
  <c r="J15" i="7" s="1"/>
  <c r="P15" i="7" s="1"/>
  <c r="Q15" i="7" s="1"/>
  <c r="R15" i="7" s="1"/>
  <c r="N14" i="7"/>
  <c r="H14" i="7"/>
  <c r="J14" i="7" s="1"/>
  <c r="P14" i="7" s="1"/>
  <c r="Q14" i="7" s="1"/>
  <c r="N13" i="7"/>
  <c r="H13" i="7"/>
  <c r="J13" i="7" s="1"/>
  <c r="P13" i="7" s="1"/>
  <c r="Q13" i="7" s="1"/>
  <c r="R13" i="7" s="1"/>
  <c r="T13" i="7" s="1"/>
  <c r="N12" i="7"/>
  <c r="H12" i="7"/>
  <c r="J12" i="7" s="1"/>
  <c r="P12" i="7" s="1"/>
  <c r="Q12" i="7" s="1"/>
  <c r="N10" i="7"/>
  <c r="H10" i="7"/>
  <c r="N9" i="7"/>
  <c r="H9" i="7"/>
  <c r="J9" i="7" s="1"/>
  <c r="P9" i="7" s="1"/>
  <c r="Q9" i="7" s="1"/>
  <c r="N7" i="7"/>
  <c r="H7" i="7"/>
  <c r="P6" i="7"/>
  <c r="Q6" i="7" s="1"/>
  <c r="N6" i="7"/>
  <c r="H6" i="7"/>
  <c r="N5" i="7"/>
  <c r="H5" i="7"/>
  <c r="P5" i="7" s="1"/>
  <c r="Q5" i="7" s="1"/>
  <c r="N4" i="7"/>
  <c r="H4" i="7"/>
  <c r="P4" i="7" s="1"/>
  <c r="Q4" i="7" s="1"/>
  <c r="N3" i="7"/>
  <c r="H3" i="7"/>
  <c r="P3" i="7" s="1"/>
  <c r="Q3" i="7" s="1"/>
  <c r="S9" i="7" l="1"/>
  <c r="R9" i="7"/>
  <c r="R14" i="7"/>
  <c r="S14" i="7"/>
  <c r="U15" i="7"/>
  <c r="T15" i="7"/>
  <c r="S16" i="7"/>
  <c r="R16" i="7"/>
  <c r="S12" i="7"/>
  <c r="R12" i="7"/>
  <c r="R4" i="7"/>
  <c r="S4" i="7"/>
  <c r="R3" i="7"/>
  <c r="S3" i="7"/>
  <c r="R5" i="7"/>
  <c r="S5" i="7"/>
  <c r="S6" i="7"/>
  <c r="R6" i="7"/>
  <c r="R18" i="7"/>
  <c r="S18" i="7"/>
  <c r="U13" i="7"/>
  <c r="X3" i="7"/>
  <c r="J7" i="7"/>
  <c r="P8" i="7" s="1"/>
  <c r="Q8" i="7" s="1"/>
  <c r="R8" i="7" s="1"/>
  <c r="Y6" i="7"/>
  <c r="AE6" i="7"/>
  <c r="J10" i="7"/>
  <c r="S13" i="7"/>
  <c r="J17" i="7"/>
  <c r="P17" i="7" s="1"/>
  <c r="Q17" i="7" s="1"/>
  <c r="R17" i="7" s="1"/>
  <c r="S15" i="7"/>
  <c r="L10" i="1"/>
  <c r="K10" i="1"/>
  <c r="L8" i="1"/>
  <c r="L9" i="1"/>
  <c r="L11" i="1"/>
  <c r="L12" i="1"/>
  <c r="L13" i="1"/>
  <c r="L14" i="1"/>
  <c r="L15" i="1"/>
  <c r="L16" i="1"/>
  <c r="L17" i="1"/>
  <c r="L18" i="1"/>
  <c r="L19" i="1"/>
  <c r="L20" i="1"/>
  <c r="L7" i="1"/>
  <c r="K15" i="1"/>
  <c r="K16" i="1"/>
  <c r="K17" i="1"/>
  <c r="K18" i="1"/>
  <c r="P10" i="7" l="1"/>
  <c r="Q10" i="7" s="1"/>
  <c r="R10" i="7" s="1"/>
  <c r="T10" i="7" s="1"/>
  <c r="P11" i="7"/>
  <c r="Q11" i="7" s="1"/>
  <c r="U9" i="7"/>
  <c r="P7" i="7"/>
  <c r="Q7" i="7" s="1"/>
  <c r="S7" i="7" s="1"/>
  <c r="S17" i="7"/>
  <c r="T18" i="7"/>
  <c r="U18" i="7"/>
  <c r="U5" i="7"/>
  <c r="T5" i="7"/>
  <c r="U4" i="7"/>
  <c r="T4" i="7"/>
  <c r="U16" i="7"/>
  <c r="T16" i="7"/>
  <c r="U6" i="7"/>
  <c r="T6" i="7"/>
  <c r="U12" i="7"/>
  <c r="T12" i="7"/>
  <c r="U17" i="7"/>
  <c r="T17" i="7"/>
  <c r="T14" i="7"/>
  <c r="U14" i="7"/>
  <c r="AE5" i="7"/>
  <c r="U3" i="7"/>
  <c r="T3" i="7"/>
  <c r="T9" i="7"/>
  <c r="U10" i="7" l="1"/>
  <c r="S10" i="7"/>
  <c r="R7" i="7"/>
  <c r="T7" i="7" s="1"/>
  <c r="U7" i="7" l="1"/>
  <c r="X6" i="7"/>
  <c r="AF6" i="7" s="1"/>
  <c r="AF5" i="7" l="1"/>
  <c r="BL12" i="2" l="1"/>
  <c r="AQ12" i="2"/>
  <c r="V12" i="2"/>
  <c r="BL10" i="2"/>
  <c r="BM12" i="2" l="1"/>
  <c r="BL27" i="2"/>
  <c r="V21" i="2"/>
  <c r="BL13" i="2"/>
  <c r="V13" i="2"/>
  <c r="AQ13" i="2"/>
  <c r="BM13" i="2"/>
  <c r="BL18" i="2"/>
  <c r="AQ18" i="2"/>
  <c r="V18" i="2"/>
  <c r="BM18" i="2"/>
  <c r="BL19" i="2"/>
  <c r="AQ10" i="2"/>
  <c r="V10" i="2"/>
  <c r="BM10" i="2" s="1"/>
  <c r="AQ8" i="2"/>
  <c r="BM8" i="2" s="1"/>
  <c r="V8" i="2"/>
  <c r="BL8" i="2"/>
  <c r="V28" i="2"/>
  <c r="AQ30" i="2"/>
  <c r="BL30" i="2"/>
  <c r="V30" i="2"/>
  <c r="BM30" i="2" s="1"/>
  <c r="V16" i="2"/>
  <c r="V15" i="2"/>
  <c r="BL29" i="2"/>
  <c r="BM29" i="2" s="1"/>
  <c r="V29" i="2"/>
  <c r="AQ29" i="2"/>
  <c r="AQ27" i="2"/>
  <c r="BM27" i="2" s="1"/>
  <c r="V27" i="2"/>
  <c r="V26" i="2"/>
  <c r="AQ26" i="2"/>
  <c r="BM26" i="2" s="1"/>
  <c r="BL26" i="2"/>
  <c r="BL25" i="2"/>
  <c r="V25" i="2"/>
  <c r="AQ25" i="2"/>
  <c r="BM25" i="2" s="1"/>
  <c r="V23" i="2"/>
  <c r="BL23" i="2"/>
  <c r="AQ23" i="2"/>
  <c r="BM23" i="2" s="1"/>
  <c r="V22" i="2"/>
  <c r="BL22" i="2"/>
  <c r="AQ22" i="2"/>
  <c r="BM22" i="2" s="1"/>
  <c r="AQ19" i="2"/>
  <c r="AQ20" i="2"/>
  <c r="AQ21" i="2"/>
  <c r="V19" i="2"/>
  <c r="V20" i="2"/>
  <c r="AQ16" i="2"/>
  <c r="BL16" i="2"/>
  <c r="BL15" i="2"/>
  <c r="AQ15" i="2"/>
  <c r="BM15" i="2"/>
  <c r="AQ7" i="2"/>
  <c r="BM7" i="2" s="1"/>
  <c r="V7" i="2"/>
  <c r="BL7" i="2"/>
  <c r="BI2" i="2"/>
  <c r="BJ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6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Q3" i="2"/>
  <c r="AQ4" i="2"/>
  <c r="AQ5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D2" i="2"/>
  <c r="E2" i="2"/>
  <c r="F2" i="2"/>
  <c r="G2" i="2"/>
  <c r="C2" i="2"/>
  <c r="H10" i="1"/>
  <c r="H12" i="1"/>
  <c r="H13" i="1"/>
  <c r="H14" i="1"/>
  <c r="H15" i="1"/>
  <c r="H17" i="1"/>
  <c r="H19" i="1"/>
  <c r="H20" i="1"/>
  <c r="H11" i="1"/>
  <c r="C1" i="1"/>
  <c r="C4" i="1"/>
  <c r="E7" i="1" s="1"/>
  <c r="I7" i="1" s="1"/>
  <c r="J7" i="1" s="1"/>
  <c r="D18" i="1"/>
  <c r="H18" i="1" s="1"/>
  <c r="D17" i="1"/>
  <c r="D16" i="1"/>
  <c r="H16" i="1" s="1"/>
  <c r="D15" i="1"/>
  <c r="C2" i="1"/>
  <c r="C3" i="1" s="1"/>
  <c r="BM16" i="2" l="1"/>
  <c r="V11" i="2"/>
  <c r="E20" i="1"/>
  <c r="I20" i="1" s="1"/>
  <c r="J20" i="1" s="1"/>
  <c r="E19" i="1"/>
  <c r="I19" i="1" s="1"/>
  <c r="J19" i="1" s="1"/>
  <c r="E10" i="1"/>
  <c r="I10" i="1" s="1"/>
  <c r="J10" i="1" s="1"/>
  <c r="E8" i="1"/>
  <c r="I8" i="1" s="1"/>
  <c r="J8" i="1" s="1"/>
  <c r="K19" i="1"/>
  <c r="M19" i="1" s="1"/>
  <c r="K7" i="1"/>
  <c r="M7" i="1" s="1"/>
  <c r="K8" i="1"/>
  <c r="M8" i="1" s="1"/>
  <c r="K20" i="1"/>
  <c r="M20" i="1" s="1"/>
  <c r="BN12" i="2"/>
  <c r="E15" i="1" l="1"/>
  <c r="I15" i="1" s="1"/>
  <c r="J15" i="1" s="1"/>
  <c r="M15" i="1" s="1"/>
  <c r="E17" i="1"/>
  <c r="I17" i="1" s="1"/>
  <c r="J17" i="1" s="1"/>
  <c r="M17" i="1" s="1"/>
  <c r="E18" i="1"/>
  <c r="I18" i="1" s="1"/>
  <c r="J18" i="1" s="1"/>
  <c r="M18" i="1" s="1"/>
  <c r="E16" i="1"/>
  <c r="I16" i="1" s="1"/>
  <c r="J16" i="1" s="1"/>
  <c r="M16" i="1" s="1"/>
  <c r="M10" i="1"/>
  <c r="E14" i="1"/>
  <c r="I14" i="1" s="1"/>
  <c r="J14" i="1" s="1"/>
  <c r="K14" i="1" s="1"/>
  <c r="M14" i="1" s="1"/>
  <c r="E13" i="1"/>
  <c r="I13" i="1" s="1"/>
  <c r="J13" i="1" s="1"/>
  <c r="K13" i="1" s="1"/>
  <c r="M13" i="1" s="1"/>
  <c r="E9" i="1"/>
  <c r="I9" i="1" s="1"/>
  <c r="J9" i="1" s="1"/>
  <c r="E11" i="1" l="1"/>
  <c r="I11" i="1" s="1"/>
  <c r="J11" i="1" s="1"/>
  <c r="K11" i="1" s="1"/>
  <c r="M11" i="1" s="1"/>
  <c r="E12" i="1"/>
  <c r="I12" i="1" s="1"/>
  <c r="J12" i="1" s="1"/>
  <c r="K12" i="1" s="1"/>
  <c r="M12" i="1" s="1"/>
  <c r="K9" i="1"/>
  <c r="M9" i="1" s="1"/>
</calcChain>
</file>

<file path=xl/sharedStrings.xml><?xml version="1.0" encoding="utf-8"?>
<sst xmlns="http://schemas.openxmlformats.org/spreadsheetml/2006/main" count="243" uniqueCount="132">
  <si>
    <t>Body</t>
    <phoneticPr fontId="1" type="noConversion"/>
  </si>
  <si>
    <t>Ex. Cover</t>
    <phoneticPr fontId="1" type="noConversion"/>
  </si>
  <si>
    <t>G.Compartment</t>
    <phoneticPr fontId="1" type="noConversion"/>
  </si>
  <si>
    <t>G.Com.Bracket</t>
    <phoneticPr fontId="1" type="noConversion"/>
  </si>
  <si>
    <t>Sub-Assembly 1</t>
    <phoneticPr fontId="1" type="noConversion"/>
  </si>
  <si>
    <t>Sub-Assembly 2</t>
    <phoneticPr fontId="1" type="noConversion"/>
  </si>
  <si>
    <t>Scrap %</t>
    <phoneticPr fontId="1" type="noConversion"/>
  </si>
  <si>
    <t>Ideal eff. Min/shift</t>
    <phoneticPr fontId="1" type="noConversion"/>
  </si>
  <si>
    <t>Break Time</t>
    <phoneticPr fontId="1" type="noConversion"/>
  </si>
  <si>
    <t>Actual eff.min/shift</t>
    <phoneticPr fontId="1" type="noConversion"/>
  </si>
  <si>
    <t>Min/Shift</t>
    <phoneticPr fontId="1" type="noConversion"/>
  </si>
  <si>
    <t># Demand/shift</t>
    <phoneticPr fontId="1" type="noConversion"/>
  </si>
  <si>
    <t># products have to be produced / shift</t>
    <phoneticPr fontId="1" type="noConversion"/>
  </si>
  <si>
    <t>TT(min/unit)</t>
    <phoneticPr fontId="1" type="noConversion"/>
  </si>
  <si>
    <t>#/unit</t>
    <phoneticPr fontId="1" type="noConversion"/>
  </si>
  <si>
    <t># demand units</t>
    <phoneticPr fontId="1" type="noConversion"/>
  </si>
  <si>
    <t>Fin(central)</t>
    <phoneticPr fontId="1" type="noConversion"/>
  </si>
  <si>
    <t>Fin(side)</t>
    <phoneticPr fontId="1" type="noConversion"/>
  </si>
  <si>
    <t>Shutter &amp; control wheel</t>
    <phoneticPr fontId="1" type="noConversion"/>
  </si>
  <si>
    <t>Vent Frames</t>
    <phoneticPr fontId="1" type="noConversion"/>
  </si>
  <si>
    <t>Inst. Frames(D &amp; R)</t>
    <phoneticPr fontId="1" type="noConversion"/>
  </si>
  <si>
    <t>Inst. Frames(N)</t>
    <phoneticPr fontId="1" type="noConversion"/>
  </si>
  <si>
    <t>Time Standard(min/press)</t>
    <phoneticPr fontId="1" type="noConversion"/>
  </si>
  <si>
    <t># machine</t>
    <phoneticPr fontId="1" type="noConversion"/>
  </si>
  <si>
    <t>(int)# machine</t>
    <phoneticPr fontId="1" type="noConversion"/>
  </si>
  <si>
    <t>Air Vent Assembly</t>
    <phoneticPr fontId="1" type="noConversion"/>
  </si>
  <si>
    <t>Dashboard Final Assembly</t>
    <phoneticPr fontId="1" type="noConversion"/>
  </si>
  <si>
    <t>#of operation / unit</t>
    <phoneticPr fontId="1" type="noConversion"/>
  </si>
  <si>
    <t>comment</t>
    <phoneticPr fontId="1" type="noConversion"/>
  </si>
  <si>
    <t>A1</t>
    <phoneticPr fontId="1" type="noConversion"/>
  </si>
  <si>
    <t>A0</t>
    <phoneticPr fontId="1" type="noConversion"/>
  </si>
  <si>
    <t>A2</t>
    <phoneticPr fontId="1" type="noConversion"/>
  </si>
  <si>
    <t>A3</t>
    <phoneticPr fontId="1" type="noConversion"/>
  </si>
  <si>
    <t>1AB</t>
    <phoneticPr fontId="1" type="noConversion"/>
  </si>
  <si>
    <t>4A+4B</t>
    <phoneticPr fontId="1" type="noConversion"/>
  </si>
  <si>
    <t>2A+2B</t>
    <phoneticPr fontId="1" type="noConversion"/>
  </si>
  <si>
    <t>6A+6B</t>
    <phoneticPr fontId="1" type="noConversion"/>
  </si>
  <si>
    <t xml:space="preserve"> </t>
    <phoneticPr fontId="1" type="noConversion"/>
  </si>
  <si>
    <t>M1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</si>
  <si>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</si>
  <si>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</si>
  <si>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</si>
  <si>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</si>
  <si>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left</t>
    <phoneticPr fontId="1" type="noConversion"/>
  </si>
  <si>
    <t>Inst. Frames (D &amp; R)</t>
    <phoneticPr fontId="1" type="noConversion"/>
  </si>
  <si>
    <t>Inst. Frames (N)</t>
    <phoneticPr fontId="1" type="noConversion"/>
  </si>
  <si>
    <t>Shutter &amp; Control Wheel (l&amp;r)</t>
    <phoneticPr fontId="1" type="noConversion"/>
  </si>
  <si>
    <t>Vent Frames (C.)(l&amp;r)</t>
    <phoneticPr fontId="1" type="noConversion"/>
  </si>
  <si>
    <t>eff.Prod /day /M</t>
    <phoneticPr fontId="1" type="noConversion"/>
  </si>
  <si>
    <t>#M</t>
    <phoneticPr fontId="1" type="noConversion"/>
  </si>
  <si>
    <t>#comp./op.</t>
    <phoneticPr fontId="1" type="noConversion"/>
  </si>
  <si>
    <t>#demand</t>
    <phoneticPr fontId="1" type="noConversion"/>
  </si>
  <si>
    <t>/</t>
    <phoneticPr fontId="1" type="noConversion"/>
  </si>
  <si>
    <t>1 shift</t>
  </si>
  <si>
    <t>1 shift</t>
    <phoneticPr fontId="1" type="noConversion"/>
  </si>
  <si>
    <t>M2</t>
  </si>
  <si>
    <t>M3</t>
  </si>
  <si>
    <t>M4</t>
  </si>
  <si>
    <t>eff.Prod/day</t>
    <phoneticPr fontId="1" type="noConversion"/>
  </si>
  <si>
    <t>M6</t>
    <phoneticPr fontId="1" type="noConversion"/>
  </si>
  <si>
    <t>M7</t>
    <phoneticPr fontId="1" type="noConversion"/>
  </si>
  <si>
    <t>M1 &amp; M2</t>
    <phoneticPr fontId="1" type="noConversion"/>
  </si>
  <si>
    <t>M1 A</t>
    <phoneticPr fontId="1" type="noConversion"/>
  </si>
  <si>
    <t>M1 B</t>
    <phoneticPr fontId="1" type="noConversion"/>
  </si>
  <si>
    <t>M2 A</t>
    <phoneticPr fontId="1" type="noConversion"/>
  </si>
  <si>
    <t>M2 B</t>
    <phoneticPr fontId="1" type="noConversion"/>
  </si>
  <si>
    <t>A2 A</t>
    <phoneticPr fontId="1" type="noConversion"/>
  </si>
  <si>
    <t>A2 B</t>
    <phoneticPr fontId="1" type="noConversion"/>
  </si>
  <si>
    <t>M3 A</t>
    <phoneticPr fontId="1" type="noConversion"/>
  </si>
  <si>
    <t>M3 B</t>
    <phoneticPr fontId="1" type="noConversion"/>
  </si>
  <si>
    <t>M4 A</t>
    <phoneticPr fontId="1" type="noConversion"/>
  </si>
  <si>
    <t>M4 B</t>
    <phoneticPr fontId="1" type="noConversion"/>
  </si>
  <si>
    <t>A1 A</t>
    <phoneticPr fontId="1" type="noConversion"/>
  </si>
  <si>
    <t>M3 AB</t>
    <phoneticPr fontId="1" type="noConversion"/>
  </si>
  <si>
    <t>A1 B</t>
    <phoneticPr fontId="1" type="noConversion"/>
  </si>
  <si>
    <t>M5 C</t>
    <phoneticPr fontId="1" type="noConversion"/>
  </si>
  <si>
    <t>M5 S</t>
    <phoneticPr fontId="1" type="noConversion"/>
  </si>
  <si>
    <t>A3 A</t>
    <phoneticPr fontId="1" type="noConversion"/>
  </si>
  <si>
    <t>A3 B</t>
    <phoneticPr fontId="1" type="noConversion"/>
  </si>
  <si>
    <t>M8 DR A</t>
    <phoneticPr fontId="1" type="noConversion"/>
  </si>
  <si>
    <t>M8 DR B</t>
    <phoneticPr fontId="1" type="noConversion"/>
  </si>
  <si>
    <t>M8 N</t>
    <phoneticPr fontId="1" type="noConversion"/>
  </si>
  <si>
    <t>A0</t>
    <phoneticPr fontId="1" type="noConversion"/>
  </si>
  <si>
    <t>A0 B</t>
    <phoneticPr fontId="1" type="noConversion"/>
  </si>
  <si>
    <t>Machine</t>
    <phoneticPr fontId="1" type="noConversion"/>
  </si>
  <si>
    <t>#/op.</t>
    <phoneticPr fontId="1" type="noConversion"/>
  </si>
  <si>
    <t>Eff.</t>
    <phoneticPr fontId="1" type="noConversion"/>
  </si>
  <si>
    <t>(int)# products to be produced / shift</t>
    <phoneticPr fontId="1" type="noConversion"/>
  </si>
  <si>
    <t>1AB</t>
    <phoneticPr fontId="1" type="noConversion"/>
  </si>
  <si>
    <t>1A+1B</t>
    <phoneticPr fontId="1" type="noConversion"/>
  </si>
  <si>
    <t>#unit/hour</t>
    <phoneticPr fontId="1" type="noConversion"/>
  </si>
  <si>
    <t>#unit/press</t>
    <phoneticPr fontId="1" type="noConversion"/>
  </si>
  <si>
    <t>Working hour/shift</t>
    <phoneticPr fontId="1" type="noConversion"/>
  </si>
  <si>
    <t>Pressings/hour</t>
    <phoneticPr fontId="1" type="noConversion"/>
  </si>
  <si>
    <t>+1AB</t>
  </si>
  <si>
    <t>units/shift</t>
    <phoneticPr fontId="1" type="noConversion"/>
  </si>
  <si>
    <t>eff.units/shift/M</t>
    <phoneticPr fontId="1" type="noConversion"/>
  </si>
  <si>
    <t>eff. units/shift</t>
    <phoneticPr fontId="1" type="noConversion"/>
  </si>
  <si>
    <t>#M/type if not shared</t>
    <phoneticPr fontId="1" type="noConversion"/>
  </si>
  <si>
    <t>3A+3B+(1AB shared)</t>
  </si>
  <si>
    <t>3A+3B+(1AB shared)</t>
    <phoneticPr fontId="1" type="noConversion"/>
  </si>
  <si>
    <t>eff.annual production</t>
    <phoneticPr fontId="1" type="noConversion"/>
  </si>
  <si>
    <t>1AB shared</t>
    <phoneticPr fontId="1" type="noConversion"/>
  </si>
  <si>
    <t>M1 shared</t>
    <phoneticPr fontId="1" type="noConversion"/>
  </si>
  <si>
    <t>1A+1B</t>
    <phoneticPr fontId="1" type="noConversion"/>
  </si>
  <si>
    <t>/</t>
    <phoneticPr fontId="1" type="noConversion"/>
  </si>
  <si>
    <t>1 shift/type/day</t>
    <phoneticPr fontId="1" type="noConversion"/>
  </si>
  <si>
    <t>1 shift/type/day</t>
    <phoneticPr fontId="1" type="noConversion"/>
  </si>
  <si>
    <t>0.5 shift/type/day</t>
    <phoneticPr fontId="1" type="noConversion"/>
  </si>
  <si>
    <t>1 shift/type/day</t>
    <phoneticPr fontId="1" type="noConversion"/>
  </si>
  <si>
    <t>serving for
(A,B; Body, Exterior cover)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</si>
  <si>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</si>
  <si>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</si>
  <si>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</si>
  <si>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#</t>
    <phoneticPr fontId="1" type="noConversion"/>
  </si>
  <si>
    <t>Machine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</si>
  <si>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</si>
  <si>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</si>
  <si>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</si>
  <si>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</si>
  <si>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</si>
  <si>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</si>
  <si>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</si>
  <si>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</si>
  <si>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</si>
  <si>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</si>
  <si>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</si>
  <si>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</si>
  <si>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Dashboard A</t>
    <phoneticPr fontId="1" type="noConversion"/>
  </si>
  <si>
    <t>Dashboard B</t>
    <phoneticPr fontId="1" type="noConversion"/>
  </si>
  <si>
    <t>Day</t>
    <phoneticPr fontId="1" type="noConversion"/>
  </si>
  <si>
    <t>1shift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</si>
</sst>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2" borderId="7" xfId="0" applyFill="1" applyBorder="1" applyAlignment="1"/>
    <xf numFmtId="0" fontId="0" fillId="4" borderId="7" xfId="0" applyFill="1" applyBorder="1" applyAlignment="1"/>
    <xf numFmtId="0" fontId="0" fillId="0" borderId="7" xfId="0" applyFill="1" applyBorder="1"/>
    <xf numFmtId="0" fontId="0" fillId="0" borderId="8" xfId="0" applyBorder="1" applyAlignment="1"/>
    <xf numFmtId="0" fontId="0" fillId="0" borderId="6" xfId="0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Fill="1" applyBorder="1"/>
    <xf numFmtId="0" fontId="0" fillId="0" borderId="9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horizontal="center" vertical="center"/>
    </xf>
    <xf numFmtId="0" fontId="0" fillId="0" borderId="3" xfId="0" applyBorder="1"/>
    <xf numFmtId="0" fontId="0" fillId="0" borderId="11" xfId="0" applyFill="1" applyBorder="1" applyAlignment="1">
      <alignment horizontal="center" vertical="center"/>
    </xf>
    <xf numFmtId="0" fontId="0" fillId="0" borderId="3" xfId="0" applyFill="1" applyBorder="1"/>
    <xf numFmtId="0" fontId="0" fillId="0" borderId="5" xfId="0" applyBorder="1" applyAlignment="1">
      <alignment horizontal="center" vertical="center"/>
    </xf>
    <xf numFmtId="10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7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right" vertical="center"/>
    </xf>
    <xf numFmtId="0" fontId="0" fillId="0" borderId="15" xfId="0" applyFill="1" applyBorder="1" applyAlignment="1">
      <alignment horizontal="center" vertical="center"/>
    </xf>
    <xf numFmtId="10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0" fontId="0" fillId="0" borderId="7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/>
    </xf>
    <xf numFmtId="0" fontId="0" fillId="0" borderId="7" xfId="0" applyBorder="1" applyAlignment="1">
      <alignment vertical="center" wrapText="1"/>
    </xf>
    <xf numFmtId="10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17" xfId="0" applyFill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0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right" vertical="center" wrapText="1"/>
    </xf>
    <xf numFmtId="0" fontId="0" fillId="0" borderId="27" xfId="0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9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6" borderId="7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pane xSplit="2" ySplit="6" topLeftCell="C7" activePane="bottomRight" state="frozen"/>
      <selection pane="topRight" activeCell="B1" sqref="B1"/>
      <selection pane="bottomLeft" activeCell="A7" sqref="A7"/>
      <selection pane="bottomRight" activeCell="H15" sqref="H15"/>
    </sheetView>
  </sheetViews>
  <sheetFormatPr defaultRowHeight="13.5" x14ac:dyDescent="0.15"/>
  <cols>
    <col min="1" max="1" width="3.625" style="14" customWidth="1"/>
    <col min="2" max="2" width="24.25" customWidth="1"/>
    <col min="3" max="3" width="5.875" customWidth="1"/>
    <col min="4" max="4" width="6.75" customWidth="1"/>
    <col min="5" max="5" width="7.5" customWidth="1"/>
    <col min="6" max="6" width="12.75" customWidth="1"/>
    <col min="7" max="7" width="5.75" customWidth="1"/>
    <col min="8" max="8" width="8.625" customWidth="1"/>
    <col min="9" max="9" width="15.75" customWidth="1"/>
    <col min="10" max="10" width="14" customWidth="1"/>
    <col min="11" max="11" width="12.625" customWidth="1"/>
    <col min="13" max="13" width="7.625" customWidth="1"/>
  </cols>
  <sheetData>
    <row r="1" spans="1:14" x14ac:dyDescent="0.15">
      <c r="B1" t="s">
        <v>10</v>
      </c>
      <c r="C1">
        <f>7.5*60</f>
        <v>450</v>
      </c>
      <c r="D1" t="s">
        <v>86</v>
      </c>
      <c r="E1" s="1">
        <v>0.9</v>
      </c>
    </row>
    <row r="2" spans="1:14" ht="27" x14ac:dyDescent="0.15">
      <c r="B2" s="2" t="s">
        <v>7</v>
      </c>
      <c r="C2">
        <f>C1*E1</f>
        <v>405</v>
      </c>
      <c r="D2" s="2" t="s">
        <v>8</v>
      </c>
      <c r="E2">
        <v>0</v>
      </c>
    </row>
    <row r="3" spans="1:14" x14ac:dyDescent="0.15">
      <c r="B3" s="2" t="s">
        <v>9</v>
      </c>
      <c r="C3">
        <f>C2-E2*E1</f>
        <v>405</v>
      </c>
    </row>
    <row r="4" spans="1:14" x14ac:dyDescent="0.15">
      <c r="B4" s="2" t="s">
        <v>15</v>
      </c>
      <c r="C4">
        <f>230000/230/2</f>
        <v>500</v>
      </c>
    </row>
    <row r="6" spans="1:14" ht="57" customHeight="1" x14ac:dyDescent="0.15">
      <c r="A6" s="39"/>
      <c r="B6" s="40"/>
      <c r="C6" s="41" t="s">
        <v>6</v>
      </c>
      <c r="D6" s="41" t="s">
        <v>14</v>
      </c>
      <c r="E6" s="41" t="s">
        <v>11</v>
      </c>
      <c r="F6" s="41" t="s">
        <v>22</v>
      </c>
      <c r="G6" s="41" t="s">
        <v>85</v>
      </c>
      <c r="H6" s="41" t="s">
        <v>27</v>
      </c>
      <c r="I6" s="41" t="s">
        <v>12</v>
      </c>
      <c r="J6" s="41" t="s">
        <v>87</v>
      </c>
      <c r="K6" s="41" t="s">
        <v>13</v>
      </c>
      <c r="L6" s="41" t="s">
        <v>23</v>
      </c>
      <c r="M6" s="42" t="s">
        <v>24</v>
      </c>
    </row>
    <row r="7" spans="1:14" x14ac:dyDescent="0.15">
      <c r="A7" s="43" t="s">
        <v>30</v>
      </c>
      <c r="B7" s="16" t="s">
        <v>26</v>
      </c>
      <c r="C7" s="16">
        <v>0.08</v>
      </c>
      <c r="D7" s="16">
        <v>1</v>
      </c>
      <c r="E7" s="16">
        <f>$C$4*D7</f>
        <v>500</v>
      </c>
      <c r="F7" s="16">
        <v>3</v>
      </c>
      <c r="G7" s="16">
        <v>1</v>
      </c>
      <c r="H7" s="16">
        <v>1</v>
      </c>
      <c r="I7" s="16">
        <f>E7/(1-C7*0.01)</f>
        <v>500.40032025620496</v>
      </c>
      <c r="J7" s="16">
        <f>ROUNDUP(I7,0)</f>
        <v>501</v>
      </c>
      <c r="K7" s="16">
        <f>$C$3*G7/J7</f>
        <v>0.80838323353293418</v>
      </c>
      <c r="L7" s="16">
        <f>F7/D7/K7</f>
        <v>3.7111111111111108</v>
      </c>
      <c r="M7" s="44">
        <f>ROUNDUP(L7,0)</f>
        <v>4</v>
      </c>
      <c r="N7" t="s">
        <v>37</v>
      </c>
    </row>
    <row r="8" spans="1:14" x14ac:dyDescent="0.15">
      <c r="A8" s="45" t="s">
        <v>29</v>
      </c>
      <c r="B8" s="16" t="s">
        <v>4</v>
      </c>
      <c r="C8" s="16">
        <v>1</v>
      </c>
      <c r="D8" s="16">
        <v>1</v>
      </c>
      <c r="E8" s="16">
        <f>J7*D8</f>
        <v>501</v>
      </c>
      <c r="F8" s="16">
        <v>1</v>
      </c>
      <c r="G8" s="16">
        <v>1</v>
      </c>
      <c r="H8" s="16">
        <v>1</v>
      </c>
      <c r="I8" s="16">
        <f>E8/(1-C8*0.01)</f>
        <v>506.06060606060606</v>
      </c>
      <c r="J8" s="16">
        <f>ROUNDUP(I8,0)</f>
        <v>507</v>
      </c>
      <c r="K8" s="16">
        <f t="shared" ref="K8:K20" si="0">$C$3*G8/J8</f>
        <v>0.79881656804733725</v>
      </c>
      <c r="L8" s="16">
        <f t="shared" ref="L8:L20" si="1">F8/D8/K8</f>
        <v>1.251851851851852</v>
      </c>
      <c r="M8" s="46">
        <f>ROUNDUP(L8,0)</f>
        <v>2</v>
      </c>
    </row>
    <row r="9" spans="1:14" x14ac:dyDescent="0.15">
      <c r="A9" s="45" t="s">
        <v>31</v>
      </c>
      <c r="B9" s="16" t="s">
        <v>5</v>
      </c>
      <c r="C9" s="16">
        <v>2</v>
      </c>
      <c r="D9" s="16">
        <v>1</v>
      </c>
      <c r="E9" s="16">
        <f>J8*D9</f>
        <v>507</v>
      </c>
      <c r="F9" s="16">
        <v>2.4</v>
      </c>
      <c r="G9" s="16">
        <v>1</v>
      </c>
      <c r="H9" s="16">
        <v>1</v>
      </c>
      <c r="I9" s="16">
        <f>E9/(1-C9*0.01)</f>
        <v>517.34693877551024</v>
      </c>
      <c r="J9" s="16">
        <f>ROUNDUP(I9,0)</f>
        <v>518</v>
      </c>
      <c r="K9" s="16">
        <f t="shared" si="0"/>
        <v>0.78185328185328185</v>
      </c>
      <c r="L9" s="16">
        <f t="shared" si="1"/>
        <v>3.0696296296296297</v>
      </c>
      <c r="M9" s="46">
        <f>ROUNDUP(L9,0)</f>
        <v>4</v>
      </c>
    </row>
    <row r="10" spans="1:14" x14ac:dyDescent="0.15">
      <c r="A10" s="47" t="s">
        <v>32</v>
      </c>
      <c r="B10" s="8" t="s">
        <v>25</v>
      </c>
      <c r="C10" s="8">
        <v>0.15</v>
      </c>
      <c r="D10" s="8">
        <v>4</v>
      </c>
      <c r="E10" s="8">
        <f>J7*D10</f>
        <v>2004</v>
      </c>
      <c r="F10" s="8">
        <v>1.2</v>
      </c>
      <c r="G10" s="8">
        <v>1</v>
      </c>
      <c r="H10" s="38">
        <f>D10/G10</f>
        <v>4</v>
      </c>
      <c r="I10" s="8">
        <f>E10/(1-C10*0.01)</f>
        <v>2007.0105157736605</v>
      </c>
      <c r="J10" s="8">
        <f>ROUNDUP(I10,0)</f>
        <v>2008</v>
      </c>
      <c r="K10" s="8">
        <f>$C$3*G10/J10</f>
        <v>0.20169322709163345</v>
      </c>
      <c r="L10" s="8">
        <f>F10/K10</f>
        <v>5.94962962962963</v>
      </c>
      <c r="M10" s="19">
        <f>ROUNDUP(L10,0)</f>
        <v>6</v>
      </c>
    </row>
    <row r="11" spans="1:14" x14ac:dyDescent="0.15">
      <c r="A11" s="43" t="s">
        <v>38</v>
      </c>
      <c r="B11" s="37" t="s">
        <v>0</v>
      </c>
      <c r="C11" s="37">
        <v>2</v>
      </c>
      <c r="D11" s="37">
        <v>1</v>
      </c>
      <c r="E11" s="37">
        <f>J9*D11</f>
        <v>518</v>
      </c>
      <c r="F11" s="37">
        <v>2.4</v>
      </c>
      <c r="G11" s="37">
        <v>1</v>
      </c>
      <c r="H11" s="37">
        <f>D11/G11</f>
        <v>1</v>
      </c>
      <c r="I11" s="37">
        <f t="shared" ref="I11:I20" si="2">E11/(1-C11*0.01)</f>
        <v>528.57142857142856</v>
      </c>
      <c r="J11" s="37">
        <f>ROUNDUP(I11,0)</f>
        <v>529</v>
      </c>
      <c r="K11" s="16">
        <f t="shared" si="0"/>
        <v>0.7655954631379962</v>
      </c>
      <c r="L11" s="16">
        <f t="shared" si="1"/>
        <v>3.1348148148148147</v>
      </c>
      <c r="M11" s="46">
        <f>ROUNDUP(L11,0)</f>
        <v>4</v>
      </c>
    </row>
    <row r="12" spans="1:14" x14ac:dyDescent="0.15">
      <c r="A12" s="43" t="s">
        <v>55</v>
      </c>
      <c r="B12" s="37" t="s">
        <v>1</v>
      </c>
      <c r="C12" s="37">
        <v>2</v>
      </c>
      <c r="D12" s="37">
        <v>1</v>
      </c>
      <c r="E12" s="37">
        <f>J9*D12</f>
        <v>518</v>
      </c>
      <c r="F12" s="37">
        <v>2.4</v>
      </c>
      <c r="G12" s="37">
        <v>1</v>
      </c>
      <c r="H12" s="37">
        <f t="shared" ref="H12:H20" si="3">D12/G12</f>
        <v>1</v>
      </c>
      <c r="I12" s="37">
        <f t="shared" si="2"/>
        <v>528.57142857142856</v>
      </c>
      <c r="J12" s="37">
        <f t="shared" ref="J12:J20" si="4">ROUNDUP(I12,0)</f>
        <v>529</v>
      </c>
      <c r="K12" s="16">
        <f t="shared" si="0"/>
        <v>0.7655954631379962</v>
      </c>
      <c r="L12" s="16">
        <f t="shared" si="1"/>
        <v>3.1348148148148147</v>
      </c>
      <c r="M12" s="46">
        <f t="shared" ref="M12:M20" si="5">ROUNDUP(L12,0)</f>
        <v>4</v>
      </c>
    </row>
    <row r="13" spans="1:14" x14ac:dyDescent="0.15">
      <c r="A13" s="43" t="s">
        <v>56</v>
      </c>
      <c r="B13" s="16" t="s">
        <v>2</v>
      </c>
      <c r="C13" s="16">
        <v>1</v>
      </c>
      <c r="D13" s="16">
        <v>1</v>
      </c>
      <c r="E13" s="16">
        <f>J8*D13</f>
        <v>507</v>
      </c>
      <c r="F13" s="16">
        <v>0.92</v>
      </c>
      <c r="G13" s="16">
        <v>1</v>
      </c>
      <c r="H13" s="37">
        <f t="shared" si="3"/>
        <v>1</v>
      </c>
      <c r="I13" s="16">
        <f t="shared" si="2"/>
        <v>512.12121212121212</v>
      </c>
      <c r="J13" s="16">
        <f t="shared" si="4"/>
        <v>513</v>
      </c>
      <c r="K13" s="16">
        <f t="shared" si="0"/>
        <v>0.78947368421052633</v>
      </c>
      <c r="L13" s="16">
        <f t="shared" si="1"/>
        <v>1.1653333333333333</v>
      </c>
      <c r="M13" s="44">
        <f t="shared" si="5"/>
        <v>2</v>
      </c>
    </row>
    <row r="14" spans="1:14" x14ac:dyDescent="0.15">
      <c r="A14" s="43" t="s">
        <v>57</v>
      </c>
      <c r="B14" s="16" t="s">
        <v>3</v>
      </c>
      <c r="C14" s="16">
        <v>0.2</v>
      </c>
      <c r="D14" s="37">
        <v>2</v>
      </c>
      <c r="E14" s="16">
        <f>J8*D14</f>
        <v>1014</v>
      </c>
      <c r="F14" s="16">
        <v>0.33</v>
      </c>
      <c r="G14" s="16">
        <v>4</v>
      </c>
      <c r="H14" s="37">
        <f t="shared" si="3"/>
        <v>0.5</v>
      </c>
      <c r="I14" s="16">
        <f t="shared" si="2"/>
        <v>1016.0320641282565</v>
      </c>
      <c r="J14" s="16">
        <f t="shared" si="4"/>
        <v>1017</v>
      </c>
      <c r="K14" s="37">
        <f t="shared" si="0"/>
        <v>1.5929203539823009</v>
      </c>
      <c r="L14" s="16">
        <f t="shared" si="1"/>
        <v>0.10358333333333333</v>
      </c>
      <c r="M14" s="44">
        <f t="shared" si="5"/>
        <v>1</v>
      </c>
    </row>
    <row r="15" spans="1:14" x14ac:dyDescent="0.15">
      <c r="A15" s="43" t="s">
        <v>39</v>
      </c>
      <c r="B15" s="16" t="s">
        <v>16</v>
      </c>
      <c r="C15" s="16">
        <v>0.15</v>
      </c>
      <c r="D15" s="16">
        <f>6*2</f>
        <v>12</v>
      </c>
      <c r="E15" s="16">
        <f>J10*D15</f>
        <v>24096</v>
      </c>
      <c r="F15" s="16">
        <v>0.24</v>
      </c>
      <c r="G15" s="16">
        <v>12</v>
      </c>
      <c r="H15" s="37">
        <f t="shared" si="3"/>
        <v>1</v>
      </c>
      <c r="I15" s="16">
        <f t="shared" si="2"/>
        <v>24132.198297446168</v>
      </c>
      <c r="J15" s="16">
        <f t="shared" si="4"/>
        <v>24133</v>
      </c>
      <c r="K15" s="16">
        <f>$C$3*G15/J15</f>
        <v>0.20138399701653337</v>
      </c>
      <c r="L15" s="16">
        <f t="shared" si="1"/>
        <v>9.9312757201646104E-2</v>
      </c>
      <c r="M15" s="44">
        <f t="shared" si="5"/>
        <v>1</v>
      </c>
    </row>
    <row r="16" spans="1:14" x14ac:dyDescent="0.15">
      <c r="A16" s="43" t="s">
        <v>39</v>
      </c>
      <c r="B16" s="16" t="s">
        <v>17</v>
      </c>
      <c r="C16" s="16">
        <v>0.15</v>
      </c>
      <c r="D16" s="16">
        <f>4*2</f>
        <v>8</v>
      </c>
      <c r="E16" s="16">
        <f>J10*D16</f>
        <v>16064</v>
      </c>
      <c r="F16" s="16">
        <v>0.24</v>
      </c>
      <c r="G16" s="16">
        <v>8</v>
      </c>
      <c r="H16" s="37">
        <f t="shared" si="3"/>
        <v>1</v>
      </c>
      <c r="I16" s="16">
        <f t="shared" si="2"/>
        <v>16088.132198297446</v>
      </c>
      <c r="J16" s="16">
        <f t="shared" si="4"/>
        <v>16089</v>
      </c>
      <c r="K16" s="16">
        <f t="shared" si="0"/>
        <v>0.20137982472496738</v>
      </c>
      <c r="L16" s="16">
        <f t="shared" si="1"/>
        <v>0.1489722222222222</v>
      </c>
      <c r="M16" s="44">
        <f t="shared" si="5"/>
        <v>1</v>
      </c>
    </row>
    <row r="17" spans="1:13" x14ac:dyDescent="0.15">
      <c r="A17" s="45" t="s">
        <v>40</v>
      </c>
      <c r="B17" s="16" t="s">
        <v>18</v>
      </c>
      <c r="C17" s="16">
        <v>0.15</v>
      </c>
      <c r="D17" s="16">
        <f>2*2+2</f>
        <v>6</v>
      </c>
      <c r="E17" s="16">
        <f>J10*D17</f>
        <v>12048</v>
      </c>
      <c r="F17" s="16">
        <v>0.17</v>
      </c>
      <c r="G17" s="16">
        <v>6</v>
      </c>
      <c r="H17" s="37">
        <f t="shared" si="3"/>
        <v>1</v>
      </c>
      <c r="I17" s="16">
        <f t="shared" si="2"/>
        <v>12066.099148723084</v>
      </c>
      <c r="J17" s="16">
        <f t="shared" si="4"/>
        <v>12067</v>
      </c>
      <c r="K17" s="16">
        <f t="shared" si="0"/>
        <v>0.2013756526062816</v>
      </c>
      <c r="L17" s="16">
        <f t="shared" si="1"/>
        <v>0.14069890260631002</v>
      </c>
      <c r="M17" s="44">
        <f t="shared" si="5"/>
        <v>1</v>
      </c>
    </row>
    <row r="18" spans="1:13" x14ac:dyDescent="0.15">
      <c r="A18" s="43" t="s">
        <v>41</v>
      </c>
      <c r="B18" s="37" t="s">
        <v>19</v>
      </c>
      <c r="C18" s="37">
        <v>0.15</v>
      </c>
      <c r="D18" s="16">
        <f>2+2</f>
        <v>4</v>
      </c>
      <c r="E18" s="16">
        <f>J10*D18</f>
        <v>8032</v>
      </c>
      <c r="F18" s="16">
        <v>0.24</v>
      </c>
      <c r="G18" s="16">
        <v>4</v>
      </c>
      <c r="H18" s="37">
        <f t="shared" si="3"/>
        <v>1</v>
      </c>
      <c r="I18" s="16">
        <f t="shared" si="2"/>
        <v>8044.066099148723</v>
      </c>
      <c r="J18" s="16">
        <f t="shared" si="4"/>
        <v>8045</v>
      </c>
      <c r="K18" s="16">
        <f t="shared" si="0"/>
        <v>0.20136730888750776</v>
      </c>
      <c r="L18" s="16">
        <f t="shared" si="1"/>
        <v>0.29796296296296299</v>
      </c>
      <c r="M18" s="44">
        <f t="shared" si="5"/>
        <v>1</v>
      </c>
    </row>
    <row r="19" spans="1:13" x14ac:dyDescent="0.15">
      <c r="A19" s="43" t="s">
        <v>42</v>
      </c>
      <c r="B19" s="37" t="s">
        <v>20</v>
      </c>
      <c r="C19" s="37">
        <v>0.15</v>
      </c>
      <c r="D19" s="16">
        <v>2</v>
      </c>
      <c r="E19" s="16">
        <f>J7*D19</f>
        <v>1002</v>
      </c>
      <c r="F19" s="16">
        <v>0.6</v>
      </c>
      <c r="G19" s="16">
        <v>2</v>
      </c>
      <c r="H19" s="37">
        <f t="shared" si="3"/>
        <v>1</v>
      </c>
      <c r="I19" s="16">
        <f t="shared" si="2"/>
        <v>1003.5052578868302</v>
      </c>
      <c r="J19" s="16">
        <f t="shared" si="4"/>
        <v>1004</v>
      </c>
      <c r="K19" s="16">
        <f t="shared" si="0"/>
        <v>0.80677290836653381</v>
      </c>
      <c r="L19" s="16">
        <f t="shared" si="1"/>
        <v>0.37185185185185188</v>
      </c>
      <c r="M19" s="44">
        <f t="shared" si="5"/>
        <v>1</v>
      </c>
    </row>
    <row r="20" spans="1:13" x14ac:dyDescent="0.15">
      <c r="A20" s="47" t="s">
        <v>42</v>
      </c>
      <c r="B20" s="38" t="s">
        <v>21</v>
      </c>
      <c r="C20" s="38">
        <v>0.15</v>
      </c>
      <c r="D20" s="8">
        <v>1</v>
      </c>
      <c r="E20" s="8">
        <f>J7*D20</f>
        <v>501</v>
      </c>
      <c r="F20" s="8">
        <v>0.6</v>
      </c>
      <c r="G20" s="8">
        <v>2</v>
      </c>
      <c r="H20" s="38">
        <f t="shared" si="3"/>
        <v>0.5</v>
      </c>
      <c r="I20" s="8">
        <f t="shared" si="2"/>
        <v>501.75262894341512</v>
      </c>
      <c r="J20" s="8">
        <f t="shared" si="4"/>
        <v>502</v>
      </c>
      <c r="K20" s="8">
        <f t="shared" si="0"/>
        <v>1.6135458167330676</v>
      </c>
      <c r="L20" s="8">
        <f t="shared" si="1"/>
        <v>0.37185185185185188</v>
      </c>
      <c r="M20" s="19">
        <f t="shared" si="5"/>
        <v>1</v>
      </c>
    </row>
    <row r="21" spans="1:13" x14ac:dyDescent="0.15">
      <c r="B21" s="3"/>
      <c r="C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zoomScale="90" zoomScaleNormal="90" workbookViewId="0">
      <pane xSplit="4" ySplit="2" topLeftCell="E3" activePane="bottomRight" state="frozen"/>
      <selection pane="topRight" activeCell="D1" sqref="D1"/>
      <selection pane="bottomLeft" activeCell="A2" sqref="A2"/>
      <selection pane="bottomRight" activeCell="F25" sqref="F25"/>
    </sheetView>
  </sheetViews>
  <sheetFormatPr defaultRowHeight="13.5" x14ac:dyDescent="0.15"/>
  <cols>
    <col min="2" max="2" width="9.875" style="11" customWidth="1"/>
    <col min="3" max="3" width="17.75" style="10" customWidth="1"/>
    <col min="4" max="4" width="11.25" style="9" customWidth="1"/>
    <col min="5" max="5" width="9" style="12" customWidth="1"/>
    <col min="6" max="6" width="6.5" style="5" customWidth="1"/>
    <col min="7" max="7" width="6.625" style="32" customWidth="1"/>
    <col min="8" max="8" width="6.5" style="32" customWidth="1"/>
    <col min="9" max="9" width="9.5" style="32" customWidth="1"/>
    <col min="10" max="10" width="7.75" style="32" customWidth="1"/>
    <col min="11" max="11" width="3.625" style="32" customWidth="1"/>
    <col min="12" max="12" width="10.375" style="32" customWidth="1"/>
    <col min="13" max="13" width="20.125" style="33" customWidth="1"/>
    <col min="14" max="14" width="7.625" style="32" customWidth="1"/>
    <col min="15" max="15" width="11.25" style="32" customWidth="1"/>
    <col min="16" max="16" width="7" style="32" hidden="1" customWidth="1"/>
    <col min="17" max="17" width="10.25" style="32" customWidth="1"/>
    <col min="18" max="18" width="9.5" style="32" hidden="1" customWidth="1"/>
    <col min="19" max="19" width="11.75" style="32" hidden="1" customWidth="1"/>
    <col min="20" max="20" width="9.5" style="32" hidden="1" customWidth="1"/>
    <col min="21" max="21" width="10.375" style="32" customWidth="1"/>
    <col min="22" max="22" width="18.375" style="33" customWidth="1"/>
    <col min="23" max="26" width="9" style="5"/>
    <col min="27" max="27" width="3.625" style="5" customWidth="1"/>
    <col min="28" max="39" width="3.625" customWidth="1"/>
  </cols>
  <sheetData>
    <row r="1" spans="2:39" ht="14.25" thickBot="1" x14ac:dyDescent="0.2"/>
    <row r="2" spans="2:39" s="8" customFormat="1" ht="30" customHeight="1" thickTop="1" thickBot="1" x14ac:dyDescent="0.2">
      <c r="B2" s="82"/>
      <c r="C2" s="83"/>
      <c r="D2" s="84"/>
      <c r="E2" s="84" t="s">
        <v>6</v>
      </c>
      <c r="F2" s="85" t="s">
        <v>14</v>
      </c>
      <c r="G2" s="85" t="s">
        <v>50</v>
      </c>
      <c r="H2" s="86" t="s">
        <v>91</v>
      </c>
      <c r="I2" s="86" t="s">
        <v>93</v>
      </c>
      <c r="J2" s="86" t="s">
        <v>90</v>
      </c>
      <c r="K2" s="86" t="s">
        <v>49</v>
      </c>
      <c r="L2" s="86" t="s">
        <v>98</v>
      </c>
      <c r="M2" s="85" t="s">
        <v>28</v>
      </c>
      <c r="N2" s="86" t="s">
        <v>51</v>
      </c>
      <c r="O2" s="86" t="s">
        <v>92</v>
      </c>
      <c r="P2" s="86" t="s">
        <v>95</v>
      </c>
      <c r="Q2" s="86" t="s">
        <v>96</v>
      </c>
      <c r="R2" s="86" t="s">
        <v>48</v>
      </c>
      <c r="S2" s="86" t="s">
        <v>97</v>
      </c>
      <c r="T2" s="86" t="s">
        <v>58</v>
      </c>
      <c r="U2" s="86" t="s">
        <v>101</v>
      </c>
      <c r="V2" s="87" t="s">
        <v>28</v>
      </c>
      <c r="W2" s="7"/>
      <c r="X2" s="7"/>
      <c r="Y2" s="7"/>
      <c r="Z2" s="7"/>
      <c r="AA2" s="7"/>
    </row>
    <row r="3" spans="2:39" ht="13.5" hidden="1" customHeight="1" x14ac:dyDescent="0.15">
      <c r="B3" s="77" t="s">
        <v>30</v>
      </c>
      <c r="C3" s="98" t="s">
        <v>26</v>
      </c>
      <c r="D3" s="99"/>
      <c r="E3" s="78">
        <v>8.0000000000000004E-4</v>
      </c>
      <c r="F3" s="79">
        <v>1</v>
      </c>
      <c r="G3" s="80">
        <v>1</v>
      </c>
      <c r="H3" s="80">
        <f>G3/F3</f>
        <v>1</v>
      </c>
      <c r="I3" s="80">
        <v>20</v>
      </c>
      <c r="J3" s="80"/>
      <c r="K3" s="80">
        <v>8</v>
      </c>
      <c r="L3" s="80">
        <v>4</v>
      </c>
      <c r="M3" s="47" t="s">
        <v>34</v>
      </c>
      <c r="N3" s="80">
        <f>230000</f>
        <v>230000</v>
      </c>
      <c r="O3" s="80"/>
      <c r="P3" s="80">
        <f>ROUNDDOWN(I3*7.12*0.9*H3,0)</f>
        <v>128</v>
      </c>
      <c r="Q3" s="80">
        <f>ROUNDDOWN(P3*(1-E3),0)</f>
        <v>127</v>
      </c>
      <c r="R3" s="80">
        <f t="shared" ref="R3:R10" si="0">Q3*2</f>
        <v>254</v>
      </c>
      <c r="S3" s="80">
        <f>Q3*L3</f>
        <v>508</v>
      </c>
      <c r="T3" s="80">
        <f>R3*L3</f>
        <v>1016</v>
      </c>
      <c r="U3" s="80">
        <f>(R3*230-R3*2)*L3</f>
        <v>231648</v>
      </c>
      <c r="V3" s="81" t="s">
        <v>54</v>
      </c>
      <c r="X3" s="5">
        <f>ROUNDDOWN(I3*7.25*0.9*H3,0)</f>
        <v>130</v>
      </c>
    </row>
    <row r="4" spans="2:39" hidden="1" x14ac:dyDescent="0.15">
      <c r="B4" s="75" t="s">
        <v>29</v>
      </c>
      <c r="C4" s="100" t="s">
        <v>4</v>
      </c>
      <c r="D4" s="101"/>
      <c r="E4" s="48">
        <v>0.01</v>
      </c>
      <c r="F4" s="49">
        <v>1</v>
      </c>
      <c r="G4" s="50">
        <v>1</v>
      </c>
      <c r="H4" s="50">
        <f t="shared" ref="H4:H18" si="1">G4/F4</f>
        <v>1</v>
      </c>
      <c r="I4" s="50">
        <v>60</v>
      </c>
      <c r="J4" s="50"/>
      <c r="K4" s="53">
        <v>4</v>
      </c>
      <c r="L4" s="53">
        <v>2</v>
      </c>
      <c r="M4" s="54" t="s">
        <v>35</v>
      </c>
      <c r="N4" s="50">
        <f>230000</f>
        <v>230000</v>
      </c>
      <c r="O4" s="50"/>
      <c r="P4" s="50">
        <f>ROUNDDOWN(I4*4.75*0.9*H4,0)</f>
        <v>256</v>
      </c>
      <c r="Q4" s="50">
        <f>ROUNDDOWN((ROUNDDOWN(P4*(1-E4),0))*(1-E3),0)</f>
        <v>252</v>
      </c>
      <c r="R4" s="50">
        <f t="shared" si="0"/>
        <v>504</v>
      </c>
      <c r="S4" s="50">
        <f>Q4*L4</f>
        <v>504</v>
      </c>
      <c r="T4" s="50">
        <f>R4*L4</f>
        <v>1008</v>
      </c>
      <c r="U4" s="55">
        <f>(R4*230-3*Q4)*L4</f>
        <v>230328</v>
      </c>
      <c r="V4" s="56" t="s">
        <v>54</v>
      </c>
    </row>
    <row r="5" spans="2:39" s="3" customFormat="1" hidden="1" x14ac:dyDescent="0.15">
      <c r="B5" s="75" t="s">
        <v>31</v>
      </c>
      <c r="C5" s="95" t="s">
        <v>5</v>
      </c>
      <c r="D5" s="96"/>
      <c r="E5" s="57">
        <v>0.02</v>
      </c>
      <c r="F5" s="58">
        <v>1</v>
      </c>
      <c r="G5" s="55">
        <v>1</v>
      </c>
      <c r="H5" s="55">
        <f t="shared" si="1"/>
        <v>1</v>
      </c>
      <c r="I5" s="55">
        <v>25</v>
      </c>
      <c r="J5" s="55"/>
      <c r="K5" s="55">
        <v>8</v>
      </c>
      <c r="L5" s="55">
        <v>4</v>
      </c>
      <c r="M5" s="59" t="s">
        <v>34</v>
      </c>
      <c r="N5" s="55">
        <f>230000</f>
        <v>230000</v>
      </c>
      <c r="O5" s="55"/>
      <c r="P5" s="55">
        <f>ROUNDDOWN(I5*5.87*0.9*H5,0)</f>
        <v>132</v>
      </c>
      <c r="Q5" s="55">
        <f>ROUNDDOWN((ROUNDDOWN((ROUNDDOWN(P5*(1-E5),0))*(1-E4),0))*(1-E3),0)</f>
        <v>126</v>
      </c>
      <c r="R5" s="55">
        <f t="shared" si="0"/>
        <v>252</v>
      </c>
      <c r="S5" s="50">
        <f>Q5*L5</f>
        <v>504</v>
      </c>
      <c r="T5" s="50">
        <f>R5*L5</f>
        <v>1008</v>
      </c>
      <c r="U5" s="53">
        <f>(R5*230-R5)*L5</f>
        <v>230832</v>
      </c>
      <c r="V5" s="52" t="s">
        <v>53</v>
      </c>
      <c r="W5" s="6"/>
      <c r="X5" s="6"/>
      <c r="Y5" s="6"/>
      <c r="Z5" s="6"/>
      <c r="AA5" s="6"/>
      <c r="AE5" s="3" t="e">
        <f>#REF!+#REF!*22</f>
        <v>#REF!</v>
      </c>
      <c r="AF5" s="3" t="e">
        <f>AE5+X6</f>
        <v>#REF!</v>
      </c>
    </row>
    <row r="6" spans="2:39" s="8" customFormat="1" hidden="1" x14ac:dyDescent="0.15">
      <c r="B6" s="74" t="s">
        <v>32</v>
      </c>
      <c r="C6" s="100" t="s">
        <v>25</v>
      </c>
      <c r="D6" s="101"/>
      <c r="E6" s="48">
        <v>1.5E-3</v>
      </c>
      <c r="F6" s="49">
        <v>4</v>
      </c>
      <c r="G6" s="50">
        <v>1</v>
      </c>
      <c r="H6" s="50">
        <f t="shared" si="1"/>
        <v>0.25</v>
      </c>
      <c r="I6" s="50">
        <v>50</v>
      </c>
      <c r="J6" s="50"/>
      <c r="K6" s="50">
        <v>12</v>
      </c>
      <c r="L6" s="50">
        <v>6</v>
      </c>
      <c r="M6" s="51" t="s">
        <v>36</v>
      </c>
      <c r="N6" s="50">
        <f>230000</f>
        <v>230000</v>
      </c>
      <c r="O6" s="50"/>
      <c r="P6" s="50">
        <f>ROUNDDOWN(7.5*0.9*I6,0)</f>
        <v>337</v>
      </c>
      <c r="Q6" s="50">
        <f>ROUNDDOWN((ROUNDDOWN(P6*(1-E6),0))*(1-E3),0)</f>
        <v>335</v>
      </c>
      <c r="R6" s="50">
        <f t="shared" si="0"/>
        <v>670</v>
      </c>
      <c r="S6" s="50">
        <f>Q6*L6/4</f>
        <v>502.5</v>
      </c>
      <c r="T6" s="50">
        <f>R6*L6/4</f>
        <v>1005</v>
      </c>
      <c r="U6" s="60">
        <f>(R6*230-R6)*L6/4</f>
        <v>230145</v>
      </c>
      <c r="V6" s="56" t="s">
        <v>53</v>
      </c>
      <c r="W6" s="7"/>
      <c r="X6" s="7">
        <f>(R7*230-Q7)*3</f>
        <v>216189</v>
      </c>
      <c r="Y6" s="8" t="e">
        <f>#REF!*4</f>
        <v>#REF!</v>
      </c>
      <c r="AE6" s="8" t="e">
        <f>(#REF!)*23</f>
        <v>#REF!</v>
      </c>
      <c r="AF6" s="8" t="e">
        <f>X6+AE6</f>
        <v>#REF!</v>
      </c>
    </row>
    <row r="7" spans="2:39" s="16" customFormat="1" x14ac:dyDescent="0.15">
      <c r="B7" s="74" t="s">
        <v>38</v>
      </c>
      <c r="C7" s="95" t="s">
        <v>0</v>
      </c>
      <c r="D7" s="96"/>
      <c r="E7" s="48">
        <v>0.02</v>
      </c>
      <c r="F7" s="58">
        <v>1</v>
      </c>
      <c r="G7" s="58">
        <v>1</v>
      </c>
      <c r="H7" s="49">
        <f t="shared" si="1"/>
        <v>1</v>
      </c>
      <c r="I7" s="49">
        <v>25</v>
      </c>
      <c r="J7" s="49">
        <f>H7*I7</f>
        <v>25</v>
      </c>
      <c r="K7" s="97">
        <v>7</v>
      </c>
      <c r="L7" s="50">
        <v>3</v>
      </c>
      <c r="M7" s="51" t="s">
        <v>99</v>
      </c>
      <c r="N7" s="50">
        <f t="shared" ref="N7:N18" si="2">230000</f>
        <v>230000</v>
      </c>
      <c r="O7" s="50">
        <v>7.5</v>
      </c>
      <c r="P7" s="50">
        <f>ROUNDDOWN(J7*O7*0.9,0)</f>
        <v>168</v>
      </c>
      <c r="Q7" s="50">
        <f>ROUNDDOWN((1-E3)*(ROUNDDOWN((ROUNDDOWN((ROUNDDOWN(P7*(1-E7),0))*(1-E5),0))*(1-E4),0)),0)</f>
        <v>157</v>
      </c>
      <c r="R7" s="50">
        <f t="shared" si="0"/>
        <v>314</v>
      </c>
      <c r="S7" s="50">
        <f>Q7*L7</f>
        <v>471</v>
      </c>
      <c r="T7" s="50">
        <f>R7*L7</f>
        <v>942</v>
      </c>
      <c r="U7" s="61">
        <f>(R7*230-Q7*2)*L7+(R8*2)*22+Q8*3</f>
        <v>230005</v>
      </c>
      <c r="V7" s="52"/>
    </row>
    <row r="8" spans="2:39" s="16" customFormat="1" ht="41.25" thickBot="1" x14ac:dyDescent="0.2">
      <c r="B8" s="74" t="s">
        <v>103</v>
      </c>
      <c r="C8" s="72"/>
      <c r="D8" s="62"/>
      <c r="E8" s="48">
        <v>0.02</v>
      </c>
      <c r="F8" s="58">
        <v>1</v>
      </c>
      <c r="G8" s="58">
        <v>1</v>
      </c>
      <c r="H8" s="49">
        <f t="shared" ref="H8" si="3">G8/F8</f>
        <v>1</v>
      </c>
      <c r="I8" s="49">
        <v>25</v>
      </c>
      <c r="J8" s="49">
        <f>H8*I8</f>
        <v>25</v>
      </c>
      <c r="K8" s="97"/>
      <c r="L8" s="50" t="s">
        <v>52</v>
      </c>
      <c r="M8" s="51" t="s">
        <v>102</v>
      </c>
      <c r="N8" s="50">
        <f t="shared" si="2"/>
        <v>230000</v>
      </c>
      <c r="O8" s="50">
        <v>7.5</v>
      </c>
      <c r="P8" s="50">
        <f>ROUNDDOWN(J7*O7*0.9,0)</f>
        <v>168</v>
      </c>
      <c r="Q8" s="50">
        <f>ROUNDDOWN((1-E4)*(ROUNDDOWN((ROUNDDOWN((ROUNDDOWN(P8*(1-E7),0))*(1-E6),0))*(1-E5),0)),0)</f>
        <v>157</v>
      </c>
      <c r="R8" s="50">
        <f t="shared" si="0"/>
        <v>314</v>
      </c>
      <c r="S8" s="50" t="s">
        <v>52</v>
      </c>
      <c r="T8" s="50" t="s">
        <v>52</v>
      </c>
      <c r="U8" s="61"/>
      <c r="V8" s="71" t="s">
        <v>110</v>
      </c>
      <c r="W8" s="15"/>
      <c r="X8" s="15"/>
      <c r="Y8" s="18"/>
      <c r="Z8" s="15"/>
      <c r="AA8" s="15"/>
      <c r="AB8" s="18"/>
      <c r="AC8" s="15"/>
      <c r="AD8" s="15"/>
    </row>
    <row r="9" spans="2:39" ht="14.25" thickTop="1" x14ac:dyDescent="0.15">
      <c r="B9" s="74" t="s">
        <v>55</v>
      </c>
      <c r="C9" s="95" t="s">
        <v>1</v>
      </c>
      <c r="D9" s="96"/>
      <c r="E9" s="48">
        <v>0.02</v>
      </c>
      <c r="F9" s="58">
        <v>1</v>
      </c>
      <c r="G9" s="55">
        <v>1</v>
      </c>
      <c r="H9" s="50">
        <f t="shared" si="1"/>
        <v>1</v>
      </c>
      <c r="I9" s="50">
        <v>25</v>
      </c>
      <c r="J9" s="50">
        <f>H9*I9</f>
        <v>25</v>
      </c>
      <c r="K9" s="58">
        <v>6</v>
      </c>
      <c r="L9" s="50">
        <v>3</v>
      </c>
      <c r="M9" s="51" t="s">
        <v>100</v>
      </c>
      <c r="N9" s="50">
        <f t="shared" si="2"/>
        <v>230000</v>
      </c>
      <c r="O9" s="50">
        <v>7.5</v>
      </c>
      <c r="P9" s="50">
        <f>ROUNDDOWN(J9*O9*0.9,0)</f>
        <v>168</v>
      </c>
      <c r="Q9" s="50">
        <f>ROUNDDOWN((1-E4)*(ROUNDDOWN((ROUNDDOWN((ROUNDDOWN(P9*(1-E9),0))*(1-E6),0))*(1-E5),0)),0)</f>
        <v>157</v>
      </c>
      <c r="R9" s="50">
        <f t="shared" si="0"/>
        <v>314</v>
      </c>
      <c r="S9" s="50">
        <f>Q9*L9</f>
        <v>471</v>
      </c>
      <c r="T9" s="50">
        <f>R9*L9</f>
        <v>942</v>
      </c>
      <c r="U9" s="60">
        <f>(R9*230-Q9*2)*L9+(R8*2)*22+Q8*3</f>
        <v>230005</v>
      </c>
      <c r="V9" s="56"/>
      <c r="Y9" s="15"/>
      <c r="Z9" s="88" t="s">
        <v>115</v>
      </c>
      <c r="AA9" s="89" t="s">
        <v>116</v>
      </c>
      <c r="AB9" s="89" t="s">
        <v>117</v>
      </c>
      <c r="AC9" s="90" t="s">
        <v>118</v>
      </c>
      <c r="AD9" s="90" t="s">
        <v>119</v>
      </c>
      <c r="AE9" s="90" t="s">
        <v>120</v>
      </c>
      <c r="AF9" s="90" t="s">
        <v>121</v>
      </c>
      <c r="AG9" s="90" t="s">
        <v>122</v>
      </c>
      <c r="AH9" s="90" t="s">
        <v>123</v>
      </c>
      <c r="AI9" s="90" t="s">
        <v>124</v>
      </c>
      <c r="AJ9" s="90" t="s">
        <v>125</v>
      </c>
      <c r="AK9" s="90" t="s">
        <v>126</v>
      </c>
      <c r="AL9" s="91" t="s">
        <v>127</v>
      </c>
      <c r="AM9" s="5"/>
    </row>
    <row r="10" spans="2:39" s="3" customFormat="1" ht="14.25" thickBot="1" x14ac:dyDescent="0.2">
      <c r="B10" s="106" t="s">
        <v>56</v>
      </c>
      <c r="C10" s="95" t="s">
        <v>2</v>
      </c>
      <c r="D10" s="96"/>
      <c r="E10" s="57">
        <v>0.01</v>
      </c>
      <c r="F10" s="97">
        <v>1</v>
      </c>
      <c r="G10" s="97">
        <v>1</v>
      </c>
      <c r="H10" s="102">
        <f t="shared" si="1"/>
        <v>1</v>
      </c>
      <c r="I10" s="97">
        <v>65</v>
      </c>
      <c r="J10" s="102">
        <f>H10*I10</f>
        <v>65</v>
      </c>
      <c r="K10" s="97">
        <v>3</v>
      </c>
      <c r="L10" s="55">
        <v>1</v>
      </c>
      <c r="M10" s="59" t="s">
        <v>104</v>
      </c>
      <c r="N10" s="55">
        <f t="shared" si="2"/>
        <v>230000</v>
      </c>
      <c r="O10" s="50">
        <v>7.5</v>
      </c>
      <c r="P10" s="50">
        <f>ROUNDDOWN(J10*O10*0.9,0)</f>
        <v>438</v>
      </c>
      <c r="Q10" s="55">
        <f>ROUNDDOWN((ROUNDDOWN((ROUNDDOWN(P10*(1-E10),0))*(1-E4),0))*(1-E3),0)</f>
        <v>427</v>
      </c>
      <c r="R10" s="55">
        <f t="shared" si="0"/>
        <v>854</v>
      </c>
      <c r="S10" s="50">
        <f>Q10*L10</f>
        <v>427</v>
      </c>
      <c r="T10" s="50">
        <f>R10*L10</f>
        <v>854</v>
      </c>
      <c r="U10" s="97">
        <f>T10*230-Q10+Q11*229</f>
        <v>230114</v>
      </c>
      <c r="V10" s="63"/>
      <c r="W10" s="6"/>
      <c r="X10" s="6"/>
      <c r="Y10" s="6"/>
      <c r="Z10" s="92" t="s">
        <v>114</v>
      </c>
      <c r="AA10" s="93">
        <v>7</v>
      </c>
      <c r="AB10" s="93">
        <v>6</v>
      </c>
      <c r="AC10" s="93">
        <v>3</v>
      </c>
      <c r="AD10" s="93">
        <v>1</v>
      </c>
      <c r="AE10" s="93">
        <v>2</v>
      </c>
      <c r="AF10" s="93">
        <v>1</v>
      </c>
      <c r="AG10" s="93">
        <v>1</v>
      </c>
      <c r="AH10" s="93">
        <v>3</v>
      </c>
      <c r="AI10" s="93">
        <v>8</v>
      </c>
      <c r="AJ10" s="93">
        <v>4</v>
      </c>
      <c r="AK10" s="93">
        <v>8</v>
      </c>
      <c r="AL10" s="94">
        <v>12</v>
      </c>
    </row>
    <row r="11" spans="2:39" s="3" customFormat="1" ht="14.25" thickTop="1" x14ac:dyDescent="0.15">
      <c r="B11" s="106"/>
      <c r="C11" s="72"/>
      <c r="D11" s="62"/>
      <c r="E11" s="57"/>
      <c r="F11" s="97"/>
      <c r="G11" s="97"/>
      <c r="H11" s="102"/>
      <c r="I11" s="97"/>
      <c r="J11" s="102"/>
      <c r="K11" s="97"/>
      <c r="L11" s="55" t="s">
        <v>52</v>
      </c>
      <c r="M11" s="59" t="s">
        <v>94</v>
      </c>
      <c r="N11" s="55">
        <f t="shared" si="2"/>
        <v>230000</v>
      </c>
      <c r="O11" s="50">
        <v>2.65</v>
      </c>
      <c r="P11" s="50">
        <f>ROUNDDOWN(J10*O11*0.9,0)</f>
        <v>155</v>
      </c>
      <c r="Q11" s="55">
        <f>ROUNDDOWN((ROUNDDOWN((ROUNDDOWN(P11*(1-E11),0))*(1-E5),0))*(1-E4),0)</f>
        <v>149</v>
      </c>
      <c r="R11" s="55" t="s">
        <v>105</v>
      </c>
      <c r="S11" s="50" t="s">
        <v>52</v>
      </c>
      <c r="T11" s="50" t="s">
        <v>52</v>
      </c>
      <c r="U11" s="97"/>
      <c r="V11" s="56" t="s">
        <v>109</v>
      </c>
      <c r="W11" s="6"/>
      <c r="X11" s="6"/>
      <c r="Y11" s="6"/>
      <c r="Z11" s="6"/>
    </row>
    <row r="12" spans="2:39" x14ac:dyDescent="0.15">
      <c r="B12" s="74" t="s">
        <v>57</v>
      </c>
      <c r="C12" s="100" t="s">
        <v>3</v>
      </c>
      <c r="D12" s="101"/>
      <c r="E12" s="48">
        <v>2E-3</v>
      </c>
      <c r="F12" s="58">
        <v>2</v>
      </c>
      <c r="G12" s="50">
        <v>4</v>
      </c>
      <c r="H12" s="50">
        <f t="shared" si="1"/>
        <v>2</v>
      </c>
      <c r="I12" s="50">
        <v>180</v>
      </c>
      <c r="J12" s="50">
        <f t="shared" ref="J12:J18" si="4">H12*I12</f>
        <v>360</v>
      </c>
      <c r="K12" s="50">
        <v>1</v>
      </c>
      <c r="L12" s="50">
        <v>1</v>
      </c>
      <c r="M12" s="51" t="s">
        <v>33</v>
      </c>
      <c r="N12" s="50">
        <f t="shared" si="2"/>
        <v>230000</v>
      </c>
      <c r="O12" s="50">
        <v>3.15</v>
      </c>
      <c r="P12" s="50">
        <f t="shared" ref="P12:P18" si="5">ROUNDDOWN(J12*O12*0.9,0)</f>
        <v>1020</v>
      </c>
      <c r="Q12" s="55">
        <f>ROUNDDOWN((ROUNDDOWN((ROUNDDOWN(P12*(1-E12),0))*(1-E4),0))*(1-E3),0)</f>
        <v>1005</v>
      </c>
      <c r="R12" s="55">
        <f>Q12</f>
        <v>1005</v>
      </c>
      <c r="S12" s="50">
        <f t="shared" ref="S12:S18" si="6">Q12*L12</f>
        <v>1005</v>
      </c>
      <c r="T12" s="50">
        <f t="shared" ref="T12:T18" si="7">R12*L12</f>
        <v>1005</v>
      </c>
      <c r="U12" s="55">
        <f>(R12*230-P12) *L12</f>
        <v>230130</v>
      </c>
      <c r="V12" s="56" t="s">
        <v>108</v>
      </c>
      <c r="Y12"/>
      <c r="Z12"/>
      <c r="AA12"/>
    </row>
    <row r="13" spans="2:39" ht="16.5" customHeight="1" x14ac:dyDescent="0.15">
      <c r="B13" s="74" t="s">
        <v>39</v>
      </c>
      <c r="C13" s="73" t="s">
        <v>16</v>
      </c>
      <c r="D13" s="64" t="s">
        <v>43</v>
      </c>
      <c r="E13" s="48">
        <v>1.5E-3</v>
      </c>
      <c r="F13" s="49">
        <v>12</v>
      </c>
      <c r="G13" s="50">
        <v>12</v>
      </c>
      <c r="H13" s="50">
        <f t="shared" si="1"/>
        <v>1</v>
      </c>
      <c r="I13" s="50">
        <v>250</v>
      </c>
      <c r="J13" s="50">
        <f t="shared" si="4"/>
        <v>250</v>
      </c>
      <c r="K13" s="102">
        <v>2</v>
      </c>
      <c r="L13" s="50">
        <v>1</v>
      </c>
      <c r="M13" s="51" t="s">
        <v>33</v>
      </c>
      <c r="N13" s="50">
        <f t="shared" si="2"/>
        <v>230000</v>
      </c>
      <c r="O13" s="50">
        <v>4.49</v>
      </c>
      <c r="P13" s="50">
        <f t="shared" si="5"/>
        <v>1010</v>
      </c>
      <c r="Q13" s="50">
        <f>ROUNDDOWN((ROUNDDOWN((ROUNDDOWN(P13*(1-E13),0))*(1-E6),0))*(1-E3),0)</f>
        <v>1005</v>
      </c>
      <c r="R13" s="50">
        <f>Q13</f>
        <v>1005</v>
      </c>
      <c r="S13" s="50">
        <f t="shared" si="6"/>
        <v>1005</v>
      </c>
      <c r="T13" s="50">
        <f t="shared" si="7"/>
        <v>1005</v>
      </c>
      <c r="U13" s="50">
        <f>R13*230-I13</f>
        <v>230900</v>
      </c>
      <c r="V13" s="52" t="s">
        <v>106</v>
      </c>
    </row>
    <row r="14" spans="2:39" ht="15.75" customHeight="1" x14ac:dyDescent="0.15">
      <c r="B14" s="74" t="s">
        <v>39</v>
      </c>
      <c r="C14" s="73" t="s">
        <v>17</v>
      </c>
      <c r="D14" s="64" t="s">
        <v>43</v>
      </c>
      <c r="E14" s="48">
        <v>1.5E-3</v>
      </c>
      <c r="F14" s="49">
        <v>8</v>
      </c>
      <c r="G14" s="50">
        <v>8</v>
      </c>
      <c r="H14" s="50">
        <f t="shared" si="1"/>
        <v>1</v>
      </c>
      <c r="I14" s="50">
        <v>250</v>
      </c>
      <c r="J14" s="50">
        <f t="shared" si="4"/>
        <v>250</v>
      </c>
      <c r="K14" s="102"/>
      <c r="L14" s="50">
        <v>1</v>
      </c>
      <c r="M14" s="51" t="s">
        <v>33</v>
      </c>
      <c r="N14" s="50">
        <f t="shared" si="2"/>
        <v>230000</v>
      </c>
      <c r="O14" s="50">
        <v>4.49</v>
      </c>
      <c r="P14" s="50">
        <f t="shared" si="5"/>
        <v>1010</v>
      </c>
      <c r="Q14" s="50">
        <f>ROUNDDOWN((ROUNDDOWN((ROUNDDOWN(P14*(1-E14),0))*(1-E6),0))*(1-E3),0)</f>
        <v>1005</v>
      </c>
      <c r="R14" s="50">
        <f>Q14</f>
        <v>1005</v>
      </c>
      <c r="S14" s="50">
        <f t="shared" si="6"/>
        <v>1005</v>
      </c>
      <c r="T14" s="50">
        <f t="shared" si="7"/>
        <v>1005</v>
      </c>
      <c r="U14" s="50">
        <f>R14*230-I14</f>
        <v>230900</v>
      </c>
      <c r="V14" s="52" t="s">
        <v>107</v>
      </c>
    </row>
    <row r="15" spans="2:39" s="3" customFormat="1" ht="13.5" customHeight="1" x14ac:dyDescent="0.15">
      <c r="B15" s="75" t="s">
        <v>40</v>
      </c>
      <c r="C15" s="95" t="s">
        <v>46</v>
      </c>
      <c r="D15" s="96"/>
      <c r="E15" s="57">
        <v>1.5E-3</v>
      </c>
      <c r="F15" s="58">
        <v>6</v>
      </c>
      <c r="G15" s="55">
        <v>6</v>
      </c>
      <c r="H15" s="55">
        <f t="shared" si="1"/>
        <v>1</v>
      </c>
      <c r="I15" s="55">
        <v>350</v>
      </c>
      <c r="J15" s="50">
        <f t="shared" si="4"/>
        <v>350</v>
      </c>
      <c r="K15" s="55">
        <v>1</v>
      </c>
      <c r="L15" s="55">
        <v>1</v>
      </c>
      <c r="M15" s="59" t="s">
        <v>33</v>
      </c>
      <c r="N15" s="55">
        <f t="shared" si="2"/>
        <v>230000</v>
      </c>
      <c r="O15" s="50">
        <v>3.21</v>
      </c>
      <c r="P15" s="55">
        <f t="shared" si="5"/>
        <v>1011</v>
      </c>
      <c r="Q15" s="55">
        <f>ROUNDDOWN((ROUNDDOWN((ROUNDDOWN(P15*(1-E15),0))*(1-E6),0))*(1-$E$3),0)</f>
        <v>1006</v>
      </c>
      <c r="R15" s="55">
        <f>Q15</f>
        <v>1006</v>
      </c>
      <c r="S15" s="50">
        <f t="shared" si="6"/>
        <v>1006</v>
      </c>
      <c r="T15" s="50">
        <f t="shared" si="7"/>
        <v>1006</v>
      </c>
      <c r="U15" s="55">
        <f>R15*230-I15</f>
        <v>231030</v>
      </c>
      <c r="V15" s="56" t="s">
        <v>108</v>
      </c>
      <c r="W15" s="6"/>
      <c r="X15" s="6"/>
      <c r="Y15" s="6"/>
      <c r="Z15" s="6"/>
      <c r="AA15" s="6"/>
    </row>
    <row r="16" spans="2:39" ht="13.5" customHeight="1" x14ac:dyDescent="0.15">
      <c r="B16" s="74" t="s">
        <v>41</v>
      </c>
      <c r="C16" s="95" t="s">
        <v>47</v>
      </c>
      <c r="D16" s="96"/>
      <c r="E16" s="48">
        <v>1.5E-3</v>
      </c>
      <c r="F16" s="49">
        <v>4</v>
      </c>
      <c r="G16" s="50">
        <v>4</v>
      </c>
      <c r="H16" s="50">
        <f t="shared" si="1"/>
        <v>1</v>
      </c>
      <c r="I16" s="50">
        <v>250</v>
      </c>
      <c r="J16" s="50">
        <f t="shared" si="4"/>
        <v>250</v>
      </c>
      <c r="K16" s="50">
        <v>1</v>
      </c>
      <c r="L16" s="50">
        <v>1</v>
      </c>
      <c r="M16" s="51" t="s">
        <v>33</v>
      </c>
      <c r="N16" s="50">
        <f t="shared" si="2"/>
        <v>230000</v>
      </c>
      <c r="O16" s="50">
        <v>4.49</v>
      </c>
      <c r="P16" s="55">
        <f t="shared" si="5"/>
        <v>1010</v>
      </c>
      <c r="Q16" s="50">
        <f>ROUNDDOWN((ROUNDDOWN((ROUNDDOWN(P16*(1-E16),0))*(1-E6),0))*(1-$E$3),0)</f>
        <v>1005</v>
      </c>
      <c r="R16" s="50">
        <f>Q16</f>
        <v>1005</v>
      </c>
      <c r="S16" s="50">
        <f t="shared" si="6"/>
        <v>1005</v>
      </c>
      <c r="T16" s="50">
        <f t="shared" si="7"/>
        <v>1005</v>
      </c>
      <c r="U16" s="50">
        <f>R16*230-Q16</f>
        <v>230145</v>
      </c>
      <c r="V16" s="52" t="s">
        <v>107</v>
      </c>
    </row>
    <row r="17" spans="1:27" ht="13.5" customHeight="1" x14ac:dyDescent="0.15">
      <c r="B17" s="74" t="s">
        <v>42</v>
      </c>
      <c r="C17" s="95" t="s">
        <v>44</v>
      </c>
      <c r="D17" s="96"/>
      <c r="E17" s="48">
        <v>1.5E-3</v>
      </c>
      <c r="F17" s="49">
        <v>2</v>
      </c>
      <c r="G17" s="50">
        <v>2</v>
      </c>
      <c r="H17" s="50">
        <f t="shared" si="1"/>
        <v>1</v>
      </c>
      <c r="I17" s="50">
        <v>100</v>
      </c>
      <c r="J17" s="50">
        <f t="shared" si="4"/>
        <v>100</v>
      </c>
      <c r="K17" s="102">
        <v>3</v>
      </c>
      <c r="L17" s="50">
        <v>1</v>
      </c>
      <c r="M17" s="51" t="s">
        <v>89</v>
      </c>
      <c r="N17" s="50">
        <f t="shared" si="2"/>
        <v>230000</v>
      </c>
      <c r="O17" s="50">
        <v>5.62</v>
      </c>
      <c r="P17" s="55">
        <f t="shared" si="5"/>
        <v>505</v>
      </c>
      <c r="Q17" s="50">
        <f>ROUNDDOWN((ROUNDDOWN(P17*(1-E17),0))*(1-$E$3),0)</f>
        <v>503</v>
      </c>
      <c r="R17" s="50">
        <f>Q17*2</f>
        <v>1006</v>
      </c>
      <c r="S17" s="50">
        <f t="shared" si="6"/>
        <v>503</v>
      </c>
      <c r="T17" s="50">
        <f t="shared" si="7"/>
        <v>1006</v>
      </c>
      <c r="U17" s="50">
        <f>(R17*230-R17)*L17</f>
        <v>230374</v>
      </c>
      <c r="V17" s="52"/>
      <c r="W17" s="13"/>
      <c r="X17"/>
      <c r="Y17"/>
      <c r="Z17"/>
      <c r="AA17"/>
    </row>
    <row r="18" spans="1:27" ht="13.5" customHeight="1" thickBot="1" x14ac:dyDescent="0.2">
      <c r="B18" s="76" t="s">
        <v>42</v>
      </c>
      <c r="C18" s="104" t="s">
        <v>45</v>
      </c>
      <c r="D18" s="105"/>
      <c r="E18" s="65">
        <v>1.5E-3</v>
      </c>
      <c r="F18" s="66">
        <v>1</v>
      </c>
      <c r="G18" s="67">
        <v>2</v>
      </c>
      <c r="H18" s="67">
        <f t="shared" si="1"/>
        <v>2</v>
      </c>
      <c r="I18" s="67">
        <v>100</v>
      </c>
      <c r="J18" s="67">
        <f t="shared" si="4"/>
        <v>200</v>
      </c>
      <c r="K18" s="103"/>
      <c r="L18" s="67">
        <v>1</v>
      </c>
      <c r="M18" s="68" t="s">
        <v>88</v>
      </c>
      <c r="N18" s="67">
        <f t="shared" si="2"/>
        <v>230000</v>
      </c>
      <c r="O18" s="67">
        <v>5.6</v>
      </c>
      <c r="P18" s="69">
        <f t="shared" si="5"/>
        <v>1008</v>
      </c>
      <c r="Q18" s="67">
        <f>ROUNDDOWN((ROUNDDOWN(P18*(1-E18),0))*(1-$E$3),0)</f>
        <v>1005</v>
      </c>
      <c r="R18" s="67">
        <f>Q18</f>
        <v>1005</v>
      </c>
      <c r="S18" s="67">
        <f t="shared" si="6"/>
        <v>1005</v>
      </c>
      <c r="T18" s="67">
        <f t="shared" si="7"/>
        <v>1005</v>
      </c>
      <c r="U18" s="67">
        <f>(R18*230-Q18)*L18</f>
        <v>230145</v>
      </c>
      <c r="V18" s="70" t="s">
        <v>107</v>
      </c>
      <c r="W18" s="13"/>
      <c r="Y18" s="4"/>
    </row>
    <row r="19" spans="1:27" ht="13.5" customHeight="1" thickTop="1" x14ac:dyDescent="0.15">
      <c r="B19" s="34"/>
      <c r="C19" s="36"/>
      <c r="D19" s="35"/>
      <c r="S19" s="17"/>
      <c r="W19" s="13"/>
      <c r="Y19" s="4"/>
    </row>
    <row r="20" spans="1:27" x14ac:dyDescent="0.15">
      <c r="A20" s="32"/>
      <c r="B20" s="32"/>
      <c r="C20" s="32"/>
      <c r="D20" s="32"/>
      <c r="E20" s="33"/>
      <c r="G20" s="5"/>
      <c r="H20" s="5"/>
      <c r="I20" s="5"/>
      <c r="J20" s="5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x14ac:dyDescent="0.15">
      <c r="A21" s="32"/>
      <c r="B21" s="32"/>
      <c r="C21" s="32"/>
      <c r="D21" s="32"/>
      <c r="E21" s="33"/>
      <c r="G21" s="5"/>
      <c r="H21" s="5"/>
      <c r="I21" s="5"/>
      <c r="J21" s="33" t="s">
        <v>84</v>
      </c>
      <c r="K21" s="33" t="s">
        <v>38</v>
      </c>
      <c r="L21"/>
      <c r="M21" s="33" t="s">
        <v>111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x14ac:dyDescent="0.15">
      <c r="A22" s="32"/>
      <c r="B22" s="32"/>
      <c r="C22" s="32"/>
      <c r="D22" s="32"/>
      <c r="E22" s="33"/>
      <c r="G22" s="5"/>
      <c r="H22" s="5"/>
      <c r="I22" s="5"/>
      <c r="K22">
        <v>7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x14ac:dyDescent="0.15">
      <c r="A23" s="32"/>
      <c r="B23" s="32"/>
      <c r="C23" s="32"/>
      <c r="D23" s="32"/>
      <c r="E23" s="33"/>
      <c r="G23" s="5"/>
      <c r="H23" s="5"/>
      <c r="I23" s="5"/>
      <c r="K23">
        <v>6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18" customHeight="1" x14ac:dyDescent="0.15">
      <c r="A24" s="32"/>
      <c r="B24" s="32"/>
      <c r="C24" s="32"/>
      <c r="D24" s="32"/>
      <c r="E24" s="33"/>
      <c r="G24" s="5"/>
      <c r="H24" s="5"/>
      <c r="I24" s="5"/>
      <c r="J24" s="33" t="s">
        <v>112</v>
      </c>
      <c r="K24">
        <v>3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ht="15.75" customHeight="1" x14ac:dyDescent="0.15">
      <c r="A25" s="32"/>
      <c r="B25" s="32"/>
      <c r="C25" s="32"/>
      <c r="D25" s="32"/>
      <c r="E25" s="33"/>
      <c r="G25" s="5"/>
      <c r="H25" s="5"/>
      <c r="I25" s="5"/>
      <c r="J25" s="33" t="s">
        <v>113</v>
      </c>
      <c r="K25">
        <v>1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x14ac:dyDescent="0.15">
      <c r="A26" s="32"/>
      <c r="B26" s="32"/>
      <c r="C26" s="32"/>
      <c r="D26" s="32"/>
      <c r="E26" s="33"/>
      <c r="G26" s="5"/>
      <c r="H26" s="5"/>
      <c r="I26" s="5"/>
      <c r="J26" s="33" t="s">
        <v>39</v>
      </c>
      <c r="K26">
        <v>2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x14ac:dyDescent="0.15">
      <c r="A27" s="32"/>
      <c r="B27" s="32"/>
      <c r="C27" s="32"/>
      <c r="D27" s="32"/>
      <c r="E27" s="33"/>
      <c r="G27" s="5"/>
      <c r="H27" s="5"/>
      <c r="I27" s="5"/>
      <c r="J27" s="33" t="s">
        <v>40</v>
      </c>
      <c r="K27">
        <v>1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x14ac:dyDescent="0.15">
      <c r="A28" s="32"/>
      <c r="B28" s="32"/>
      <c r="C28" s="32"/>
      <c r="D28" s="32"/>
      <c r="E28" s="33"/>
      <c r="G28" s="5"/>
      <c r="H28" s="5"/>
      <c r="I28" s="5"/>
      <c r="J28" s="33" t="s">
        <v>41</v>
      </c>
      <c r="K28">
        <v>1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x14ac:dyDescent="0.15">
      <c r="A29" s="32"/>
      <c r="B29" s="32"/>
      <c r="C29" s="32"/>
      <c r="D29" s="32"/>
      <c r="E29" s="33"/>
      <c r="G29" s="5"/>
      <c r="H29" s="5"/>
      <c r="I29" s="5"/>
      <c r="J29" s="33" t="s">
        <v>42</v>
      </c>
      <c r="K29">
        <v>3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x14ac:dyDescent="0.15">
      <c r="A30" s="32"/>
      <c r="B30" s="32"/>
      <c r="C30" s="32"/>
      <c r="D30" s="32"/>
      <c r="E30" s="33"/>
      <c r="G30" s="5"/>
      <c r="H30" s="5"/>
      <c r="I30" s="5"/>
      <c r="J30" s="33" t="s">
        <v>30</v>
      </c>
      <c r="K30">
        <v>8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x14ac:dyDescent="0.15">
      <c r="A31" s="32"/>
      <c r="B31" s="32"/>
      <c r="C31" s="32"/>
      <c r="D31" s="32"/>
      <c r="E31" s="33"/>
      <c r="G31" s="5"/>
      <c r="H31" s="5"/>
      <c r="I31" s="5"/>
      <c r="J31" s="33" t="s">
        <v>29</v>
      </c>
      <c r="K31">
        <v>4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x14ac:dyDescent="0.15">
      <c r="A32" s="32"/>
      <c r="B32" s="32"/>
      <c r="C32" s="32"/>
      <c r="D32" s="32"/>
      <c r="E32" s="33"/>
      <c r="G32" s="5"/>
      <c r="H32" s="5"/>
      <c r="I32" s="5"/>
      <c r="J32" s="33" t="s">
        <v>31</v>
      </c>
      <c r="K32">
        <v>8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x14ac:dyDescent="0.15">
      <c r="A33" s="32"/>
      <c r="B33" s="32"/>
      <c r="C33" s="32"/>
      <c r="D33" s="32"/>
      <c r="E33" s="33"/>
      <c r="G33" s="5"/>
      <c r="H33" s="5"/>
      <c r="I33" s="5"/>
      <c r="J33" s="33" t="s">
        <v>32</v>
      </c>
      <c r="K33">
        <v>12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x14ac:dyDescent="0.15">
      <c r="A34" s="32"/>
      <c r="B34" s="32"/>
      <c r="C34" s="32"/>
      <c r="D34" s="32"/>
      <c r="E34" s="33"/>
      <c r="G34" s="5"/>
      <c r="H34" s="5"/>
      <c r="I34" s="5"/>
      <c r="J34" s="5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x14ac:dyDescent="0.15">
      <c r="A35" s="32"/>
      <c r="B35" s="32"/>
      <c r="C35" s="32"/>
      <c r="D35" s="32"/>
      <c r="E35" s="33"/>
      <c r="G35" s="5"/>
      <c r="H35" s="5"/>
      <c r="I35" s="5"/>
      <c r="J35" s="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x14ac:dyDescent="0.15">
      <c r="A36" s="32"/>
      <c r="B36" s="32"/>
      <c r="C36" s="32"/>
      <c r="D36" s="32"/>
      <c r="E36" s="33"/>
      <c r="G36" s="5"/>
      <c r="H36" s="5"/>
      <c r="I36" s="5"/>
      <c r="J36" s="5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x14ac:dyDescent="0.15">
      <c r="A37" s="32"/>
      <c r="B37" s="32"/>
      <c r="C37" s="32"/>
      <c r="D37" s="32"/>
      <c r="E37" s="33"/>
      <c r="G37" s="5"/>
      <c r="H37" s="5"/>
      <c r="I37" s="5"/>
      <c r="J37" s="5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</sheetData>
  <mergeCells count="23">
    <mergeCell ref="U10:U11"/>
    <mergeCell ref="B10:B11"/>
    <mergeCell ref="C10:D10"/>
    <mergeCell ref="C12:D12"/>
    <mergeCell ref="K13:K14"/>
    <mergeCell ref="C16:D16"/>
    <mergeCell ref="C17:D17"/>
    <mergeCell ref="K17:K18"/>
    <mergeCell ref="C18:D18"/>
    <mergeCell ref="K10:K11"/>
    <mergeCell ref="F10:F11"/>
    <mergeCell ref="C15:D15"/>
    <mergeCell ref="G10:G11"/>
    <mergeCell ref="H10:H11"/>
    <mergeCell ref="I10:I11"/>
    <mergeCell ref="J10:J11"/>
    <mergeCell ref="C9:D9"/>
    <mergeCell ref="K7:K8"/>
    <mergeCell ref="C3:D3"/>
    <mergeCell ref="C4:D4"/>
    <mergeCell ref="C5:D5"/>
    <mergeCell ref="C6:D6"/>
    <mergeCell ref="C7:D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4"/>
  <sheetViews>
    <sheetView tabSelected="1" topLeftCell="A19" workbookViewId="0">
      <selection activeCell="E33" sqref="E33"/>
    </sheetView>
  </sheetViews>
  <sheetFormatPr defaultRowHeight="13.5" x14ac:dyDescent="0.15"/>
  <cols>
    <col min="1" max="1" width="9" style="21"/>
    <col min="2" max="42" width="5.625" style="22" customWidth="1"/>
    <col min="43" max="43" width="9" style="22"/>
    <col min="44" max="63" width="5.625" style="22" customWidth="1"/>
    <col min="64" max="16384" width="9" style="22"/>
  </cols>
  <sheetData>
    <row r="1" spans="1:66" s="20" customFormat="1" x14ac:dyDescent="0.15">
      <c r="A1" s="19" t="s">
        <v>130</v>
      </c>
      <c r="B1" s="107">
        <v>1</v>
      </c>
      <c r="C1" s="107"/>
      <c r="D1" s="107">
        <v>2</v>
      </c>
      <c r="E1" s="107"/>
      <c r="F1" s="107">
        <v>3</v>
      </c>
      <c r="G1" s="107"/>
      <c r="H1" s="107">
        <v>4</v>
      </c>
      <c r="I1" s="107"/>
      <c r="J1" s="107">
        <v>5</v>
      </c>
      <c r="K1" s="107"/>
      <c r="L1" s="107">
        <v>6</v>
      </c>
      <c r="M1" s="107"/>
      <c r="N1" s="107">
        <v>7</v>
      </c>
      <c r="O1" s="107"/>
      <c r="P1" s="107">
        <v>8</v>
      </c>
      <c r="Q1" s="107"/>
      <c r="R1" s="107">
        <v>9</v>
      </c>
      <c r="S1" s="107"/>
      <c r="T1" s="107">
        <v>10</v>
      </c>
      <c r="U1" s="107"/>
      <c r="V1" s="30"/>
      <c r="W1" s="108">
        <v>11</v>
      </c>
      <c r="X1" s="109"/>
      <c r="Y1" s="107">
        <v>12</v>
      </c>
      <c r="Z1" s="107"/>
      <c r="AA1" s="107">
        <v>13</v>
      </c>
      <c r="AB1" s="107"/>
      <c r="AC1" s="107">
        <v>14</v>
      </c>
      <c r="AD1" s="107"/>
      <c r="AE1" s="107">
        <v>15</v>
      </c>
      <c r="AF1" s="107"/>
      <c r="AG1" s="107">
        <v>16</v>
      </c>
      <c r="AH1" s="107"/>
      <c r="AI1" s="107">
        <v>17</v>
      </c>
      <c r="AJ1" s="107"/>
      <c r="AK1" s="107">
        <v>18</v>
      </c>
      <c r="AL1" s="107"/>
      <c r="AM1" s="107">
        <v>19</v>
      </c>
      <c r="AN1" s="107"/>
      <c r="AO1" s="107">
        <v>20</v>
      </c>
      <c r="AP1" s="107"/>
      <c r="AR1" s="108">
        <v>221</v>
      </c>
      <c r="AS1" s="109"/>
      <c r="AT1" s="107">
        <v>222</v>
      </c>
      <c r="AU1" s="107"/>
      <c r="AV1" s="107">
        <v>223</v>
      </c>
      <c r="AW1" s="107"/>
      <c r="AX1" s="107">
        <v>224</v>
      </c>
      <c r="AY1" s="107"/>
      <c r="AZ1" s="107">
        <v>225</v>
      </c>
      <c r="BA1" s="107"/>
      <c r="BB1" s="107">
        <v>226</v>
      </c>
      <c r="BC1" s="107"/>
      <c r="BD1" s="107">
        <v>227</v>
      </c>
      <c r="BE1" s="107"/>
      <c r="BF1" s="107">
        <v>228</v>
      </c>
      <c r="BG1" s="107"/>
      <c r="BH1" s="107">
        <v>229</v>
      </c>
      <c r="BI1" s="107"/>
      <c r="BJ1" s="107">
        <v>230</v>
      </c>
      <c r="BK1" s="107"/>
    </row>
    <row r="2" spans="1:66" x14ac:dyDescent="0.15">
      <c r="A2" s="21" t="s">
        <v>62</v>
      </c>
      <c r="C2" s="23">
        <f>157*3</f>
        <v>471</v>
      </c>
      <c r="D2" s="23">
        <f t="shared" ref="D2:BJ2" si="0">157*3</f>
        <v>471</v>
      </c>
      <c r="E2" s="23">
        <f t="shared" si="0"/>
        <v>471</v>
      </c>
      <c r="F2" s="23">
        <f t="shared" si="0"/>
        <v>471</v>
      </c>
      <c r="G2" s="23">
        <f t="shared" si="0"/>
        <v>471</v>
      </c>
      <c r="H2" s="23">
        <f t="shared" si="0"/>
        <v>471</v>
      </c>
      <c r="I2" s="23">
        <f t="shared" si="0"/>
        <v>471</v>
      </c>
      <c r="J2" s="23">
        <f t="shared" si="0"/>
        <v>471</v>
      </c>
      <c r="K2" s="23">
        <f t="shared" si="0"/>
        <v>471</v>
      </c>
      <c r="L2" s="23">
        <f t="shared" si="0"/>
        <v>471</v>
      </c>
      <c r="M2" s="23">
        <f t="shared" si="0"/>
        <v>471</v>
      </c>
      <c r="N2" s="23">
        <f t="shared" si="0"/>
        <v>471</v>
      </c>
      <c r="O2" s="23">
        <f t="shared" si="0"/>
        <v>471</v>
      </c>
      <c r="P2" s="23">
        <f t="shared" si="0"/>
        <v>471</v>
      </c>
      <c r="Q2" s="23">
        <f t="shared" si="0"/>
        <v>471</v>
      </c>
      <c r="R2" s="23">
        <f t="shared" si="0"/>
        <v>471</v>
      </c>
      <c r="S2" s="23">
        <f t="shared" si="0"/>
        <v>471</v>
      </c>
      <c r="T2" s="23">
        <f t="shared" si="0"/>
        <v>471</v>
      </c>
      <c r="U2" s="23">
        <f t="shared" si="0"/>
        <v>471</v>
      </c>
      <c r="V2" s="29"/>
      <c r="W2" s="23">
        <f t="shared" si="0"/>
        <v>471</v>
      </c>
      <c r="X2" s="23">
        <f t="shared" si="0"/>
        <v>471</v>
      </c>
      <c r="Y2" s="23">
        <f t="shared" si="0"/>
        <v>471</v>
      </c>
      <c r="Z2" s="23">
        <f t="shared" si="0"/>
        <v>471</v>
      </c>
      <c r="AA2" s="23">
        <f t="shared" si="0"/>
        <v>471</v>
      </c>
      <c r="AB2" s="23">
        <f t="shared" si="0"/>
        <v>471</v>
      </c>
      <c r="AC2" s="23">
        <f t="shared" si="0"/>
        <v>471</v>
      </c>
      <c r="AD2" s="23">
        <f t="shared" si="0"/>
        <v>471</v>
      </c>
      <c r="AE2" s="23">
        <f t="shared" si="0"/>
        <v>471</v>
      </c>
      <c r="AF2" s="23">
        <f t="shared" si="0"/>
        <v>471</v>
      </c>
      <c r="AG2" s="23">
        <f t="shared" si="0"/>
        <v>471</v>
      </c>
      <c r="AH2" s="23">
        <f t="shared" si="0"/>
        <v>471</v>
      </c>
      <c r="AI2" s="23">
        <f t="shared" si="0"/>
        <v>471</v>
      </c>
      <c r="AJ2" s="23">
        <f t="shared" si="0"/>
        <v>471</v>
      </c>
      <c r="AK2" s="23">
        <f t="shared" si="0"/>
        <v>471</v>
      </c>
      <c r="AL2" s="23">
        <f t="shared" si="0"/>
        <v>471</v>
      </c>
      <c r="AM2" s="23">
        <f t="shared" si="0"/>
        <v>471</v>
      </c>
      <c r="AN2" s="23">
        <f t="shared" si="0"/>
        <v>471</v>
      </c>
      <c r="AO2" s="23">
        <f t="shared" si="0"/>
        <v>471</v>
      </c>
      <c r="AP2" s="23">
        <f t="shared" si="0"/>
        <v>471</v>
      </c>
      <c r="AQ2" s="22">
        <f t="shared" ref="AQ2:AQ8" si="1">SUM(W2:AP2)</f>
        <v>9420</v>
      </c>
      <c r="AR2" s="23">
        <f t="shared" si="0"/>
        <v>471</v>
      </c>
      <c r="AS2" s="23">
        <f t="shared" si="0"/>
        <v>471</v>
      </c>
      <c r="AT2" s="23">
        <f t="shared" si="0"/>
        <v>471</v>
      </c>
      <c r="AU2" s="23">
        <f t="shared" si="0"/>
        <v>471</v>
      </c>
      <c r="AV2" s="23">
        <f t="shared" si="0"/>
        <v>471</v>
      </c>
      <c r="AW2" s="23">
        <f t="shared" si="0"/>
        <v>471</v>
      </c>
      <c r="AX2" s="23">
        <f t="shared" si="0"/>
        <v>471</v>
      </c>
      <c r="AY2" s="23">
        <f t="shared" si="0"/>
        <v>471</v>
      </c>
      <c r="AZ2" s="23">
        <f t="shared" si="0"/>
        <v>471</v>
      </c>
      <c r="BA2" s="23">
        <f t="shared" si="0"/>
        <v>471</v>
      </c>
      <c r="BB2" s="23">
        <f t="shared" si="0"/>
        <v>471</v>
      </c>
      <c r="BC2" s="23">
        <f t="shared" si="0"/>
        <v>471</v>
      </c>
      <c r="BD2" s="23">
        <f t="shared" si="0"/>
        <v>471</v>
      </c>
      <c r="BE2" s="23">
        <f t="shared" si="0"/>
        <v>471</v>
      </c>
      <c r="BF2" s="23">
        <f t="shared" si="0"/>
        <v>471</v>
      </c>
      <c r="BG2" s="23">
        <f t="shared" si="0"/>
        <v>471</v>
      </c>
      <c r="BH2" s="23">
        <f t="shared" si="0"/>
        <v>471</v>
      </c>
      <c r="BI2" s="23">
        <f t="shared" si="0"/>
        <v>471</v>
      </c>
      <c r="BJ2" s="23">
        <f t="shared" si="0"/>
        <v>471</v>
      </c>
      <c r="BK2" s="29"/>
    </row>
    <row r="3" spans="1:66" x14ac:dyDescent="0.15">
      <c r="A3" s="21" t="s">
        <v>63</v>
      </c>
      <c r="C3" s="24">
        <v>471</v>
      </c>
      <c r="D3" s="24">
        <v>471</v>
      </c>
      <c r="E3" s="24">
        <v>471</v>
      </c>
      <c r="F3" s="24">
        <v>471</v>
      </c>
      <c r="G3" s="24">
        <v>471</v>
      </c>
      <c r="H3" s="24">
        <v>471</v>
      </c>
      <c r="I3" s="24">
        <v>471</v>
      </c>
      <c r="J3" s="24">
        <v>471</v>
      </c>
      <c r="K3" s="24">
        <v>471</v>
      </c>
      <c r="L3" s="24">
        <v>471</v>
      </c>
      <c r="M3" s="24">
        <v>471</v>
      </c>
      <c r="N3" s="24">
        <v>471</v>
      </c>
      <c r="O3" s="24">
        <v>471</v>
      </c>
      <c r="P3" s="24">
        <v>471</v>
      </c>
      <c r="Q3" s="24">
        <v>471</v>
      </c>
      <c r="R3" s="24">
        <v>471</v>
      </c>
      <c r="S3" s="24">
        <v>471</v>
      </c>
      <c r="T3" s="24">
        <v>471</v>
      </c>
      <c r="U3" s="24">
        <v>471</v>
      </c>
      <c r="V3" s="29"/>
      <c r="W3" s="24">
        <v>471</v>
      </c>
      <c r="X3" s="24">
        <v>471</v>
      </c>
      <c r="Y3" s="24">
        <v>471</v>
      </c>
      <c r="Z3" s="24">
        <v>471</v>
      </c>
      <c r="AA3" s="24">
        <v>471</v>
      </c>
      <c r="AB3" s="24">
        <v>471</v>
      </c>
      <c r="AC3" s="24">
        <v>471</v>
      </c>
      <c r="AD3" s="24">
        <v>471</v>
      </c>
      <c r="AE3" s="24">
        <v>471</v>
      </c>
      <c r="AF3" s="24">
        <v>471</v>
      </c>
      <c r="AG3" s="24">
        <v>471</v>
      </c>
      <c r="AH3" s="24">
        <v>471</v>
      </c>
      <c r="AI3" s="24">
        <v>471</v>
      </c>
      <c r="AJ3" s="24">
        <v>471</v>
      </c>
      <c r="AK3" s="24">
        <v>471</v>
      </c>
      <c r="AL3" s="24">
        <v>471</v>
      </c>
      <c r="AM3" s="24">
        <v>471</v>
      </c>
      <c r="AN3" s="24">
        <v>471</v>
      </c>
      <c r="AO3" s="24">
        <v>471</v>
      </c>
      <c r="AP3" s="24">
        <v>471</v>
      </c>
      <c r="AQ3" s="22">
        <f t="shared" si="1"/>
        <v>9420</v>
      </c>
      <c r="AR3" s="24">
        <v>471</v>
      </c>
      <c r="AS3" s="24">
        <v>471</v>
      </c>
      <c r="AT3" s="24">
        <v>471</v>
      </c>
      <c r="AU3" s="24">
        <v>471</v>
      </c>
      <c r="AV3" s="24">
        <v>471</v>
      </c>
      <c r="AW3" s="24">
        <v>471</v>
      </c>
      <c r="AX3" s="24">
        <v>471</v>
      </c>
      <c r="AY3" s="24">
        <v>471</v>
      </c>
      <c r="AZ3" s="24">
        <v>471</v>
      </c>
      <c r="BA3" s="24">
        <v>471</v>
      </c>
      <c r="BB3" s="24">
        <v>471</v>
      </c>
      <c r="BC3" s="24">
        <v>471</v>
      </c>
      <c r="BD3" s="24">
        <v>471</v>
      </c>
      <c r="BE3" s="24">
        <v>471</v>
      </c>
      <c r="BF3" s="24">
        <v>471</v>
      </c>
      <c r="BG3" s="24">
        <v>471</v>
      </c>
      <c r="BH3" s="24">
        <v>471</v>
      </c>
      <c r="BI3" s="24">
        <v>471</v>
      </c>
      <c r="BJ3" s="24">
        <v>471</v>
      </c>
      <c r="BK3" s="29"/>
    </row>
    <row r="4" spans="1:66" x14ac:dyDescent="0.15">
      <c r="A4" s="21" t="s">
        <v>64</v>
      </c>
      <c r="C4" s="25">
        <v>471</v>
      </c>
      <c r="D4" s="25">
        <v>471</v>
      </c>
      <c r="E4" s="25">
        <v>471</v>
      </c>
      <c r="F4" s="25">
        <v>471</v>
      </c>
      <c r="G4" s="25">
        <v>471</v>
      </c>
      <c r="H4" s="25">
        <v>471</v>
      </c>
      <c r="I4" s="25">
        <v>471</v>
      </c>
      <c r="J4" s="25">
        <v>471</v>
      </c>
      <c r="K4" s="25">
        <v>471</v>
      </c>
      <c r="L4" s="25">
        <v>471</v>
      </c>
      <c r="M4" s="25">
        <v>471</v>
      </c>
      <c r="N4" s="25">
        <v>471</v>
      </c>
      <c r="O4" s="25">
        <v>471</v>
      </c>
      <c r="P4" s="25">
        <v>471</v>
      </c>
      <c r="Q4" s="25">
        <v>471</v>
      </c>
      <c r="R4" s="25">
        <v>471</v>
      </c>
      <c r="S4" s="25">
        <v>471</v>
      </c>
      <c r="T4" s="25">
        <v>471</v>
      </c>
      <c r="U4" s="25">
        <v>471</v>
      </c>
      <c r="V4" s="29"/>
      <c r="W4" s="25">
        <v>471</v>
      </c>
      <c r="X4" s="25">
        <v>471</v>
      </c>
      <c r="Y4" s="25">
        <v>471</v>
      </c>
      <c r="Z4" s="25">
        <v>471</v>
      </c>
      <c r="AA4" s="25">
        <v>471</v>
      </c>
      <c r="AB4" s="25">
        <v>471</v>
      </c>
      <c r="AC4" s="25">
        <v>471</v>
      </c>
      <c r="AD4" s="25">
        <v>471</v>
      </c>
      <c r="AE4" s="25">
        <v>471</v>
      </c>
      <c r="AF4" s="25">
        <v>471</v>
      </c>
      <c r="AG4" s="25">
        <v>471</v>
      </c>
      <c r="AH4" s="25">
        <v>471</v>
      </c>
      <c r="AI4" s="25">
        <v>471</v>
      </c>
      <c r="AJ4" s="25">
        <v>471</v>
      </c>
      <c r="AK4" s="25">
        <v>471</v>
      </c>
      <c r="AL4" s="25">
        <v>471</v>
      </c>
      <c r="AM4" s="25">
        <v>471</v>
      </c>
      <c r="AN4" s="25">
        <v>471</v>
      </c>
      <c r="AO4" s="25">
        <v>471</v>
      </c>
      <c r="AP4" s="25">
        <v>471</v>
      </c>
      <c r="AQ4" s="22">
        <f t="shared" si="1"/>
        <v>9420</v>
      </c>
      <c r="AR4" s="25">
        <v>471</v>
      </c>
      <c r="AS4" s="25">
        <v>471</v>
      </c>
      <c r="AT4" s="25">
        <v>471</v>
      </c>
      <c r="AU4" s="25">
        <v>471</v>
      </c>
      <c r="AV4" s="25">
        <v>471</v>
      </c>
      <c r="AW4" s="25">
        <v>471</v>
      </c>
      <c r="AX4" s="25">
        <v>471</v>
      </c>
      <c r="AY4" s="25">
        <v>471</v>
      </c>
      <c r="AZ4" s="25">
        <v>471</v>
      </c>
      <c r="BA4" s="25">
        <v>471</v>
      </c>
      <c r="BB4" s="25">
        <v>471</v>
      </c>
      <c r="BC4" s="25">
        <v>471</v>
      </c>
      <c r="BD4" s="25">
        <v>471</v>
      </c>
      <c r="BE4" s="25">
        <v>471</v>
      </c>
      <c r="BF4" s="25">
        <v>471</v>
      </c>
      <c r="BG4" s="25">
        <v>471</v>
      </c>
      <c r="BH4" s="25">
        <v>471</v>
      </c>
      <c r="BI4" s="25">
        <v>471</v>
      </c>
      <c r="BJ4" s="25">
        <v>471</v>
      </c>
      <c r="BK4" s="29"/>
    </row>
    <row r="5" spans="1:66" x14ac:dyDescent="0.15">
      <c r="A5" s="21" t="s">
        <v>65</v>
      </c>
      <c r="C5" s="26">
        <v>471</v>
      </c>
      <c r="D5" s="26">
        <v>471</v>
      </c>
      <c r="E5" s="26">
        <v>471</v>
      </c>
      <c r="F5" s="26">
        <v>471</v>
      </c>
      <c r="G5" s="26">
        <v>471</v>
      </c>
      <c r="H5" s="26">
        <v>471</v>
      </c>
      <c r="I5" s="26">
        <v>471</v>
      </c>
      <c r="J5" s="26">
        <v>471</v>
      </c>
      <c r="K5" s="26">
        <v>471</v>
      </c>
      <c r="L5" s="26">
        <v>471</v>
      </c>
      <c r="M5" s="26">
        <v>471</v>
      </c>
      <c r="N5" s="26">
        <v>471</v>
      </c>
      <c r="O5" s="26">
        <v>471</v>
      </c>
      <c r="P5" s="26">
        <v>471</v>
      </c>
      <c r="Q5" s="26">
        <v>471</v>
      </c>
      <c r="R5" s="26">
        <v>471</v>
      </c>
      <c r="S5" s="26">
        <v>471</v>
      </c>
      <c r="T5" s="26">
        <v>471</v>
      </c>
      <c r="U5" s="26">
        <v>471</v>
      </c>
      <c r="V5" s="29"/>
      <c r="W5" s="26">
        <v>471</v>
      </c>
      <c r="X5" s="26">
        <v>471</v>
      </c>
      <c r="Y5" s="26">
        <v>471</v>
      </c>
      <c r="Z5" s="26">
        <v>471</v>
      </c>
      <c r="AA5" s="26">
        <v>471</v>
      </c>
      <c r="AB5" s="26">
        <v>471</v>
      </c>
      <c r="AC5" s="26">
        <v>471</v>
      </c>
      <c r="AD5" s="26">
        <v>471</v>
      </c>
      <c r="AE5" s="26">
        <v>471</v>
      </c>
      <c r="AF5" s="26">
        <v>471</v>
      </c>
      <c r="AG5" s="26">
        <v>471</v>
      </c>
      <c r="AH5" s="26">
        <v>471</v>
      </c>
      <c r="AI5" s="26">
        <v>471</v>
      </c>
      <c r="AJ5" s="26">
        <v>471</v>
      </c>
      <c r="AK5" s="26">
        <v>471</v>
      </c>
      <c r="AL5" s="26">
        <v>471</v>
      </c>
      <c r="AM5" s="26">
        <v>471</v>
      </c>
      <c r="AN5" s="26">
        <v>471</v>
      </c>
      <c r="AO5" s="26">
        <v>471</v>
      </c>
      <c r="AP5" s="26">
        <v>471</v>
      </c>
      <c r="AQ5" s="22">
        <f t="shared" si="1"/>
        <v>9420</v>
      </c>
      <c r="AR5" s="26">
        <v>471</v>
      </c>
      <c r="AS5" s="26">
        <v>471</v>
      </c>
      <c r="AT5" s="26">
        <v>471</v>
      </c>
      <c r="AU5" s="26">
        <v>471</v>
      </c>
      <c r="AV5" s="26">
        <v>471</v>
      </c>
      <c r="AW5" s="26">
        <v>471</v>
      </c>
      <c r="AX5" s="26">
        <v>471</v>
      </c>
      <c r="AY5" s="26">
        <v>471</v>
      </c>
      <c r="AZ5" s="26">
        <v>471</v>
      </c>
      <c r="BA5" s="26">
        <v>471</v>
      </c>
      <c r="BB5" s="26">
        <v>471</v>
      </c>
      <c r="BC5" s="26">
        <v>471</v>
      </c>
      <c r="BD5" s="26">
        <v>471</v>
      </c>
      <c r="BE5" s="26">
        <v>471</v>
      </c>
      <c r="BF5" s="26">
        <v>471</v>
      </c>
      <c r="BG5" s="26">
        <v>471</v>
      </c>
      <c r="BH5" s="26">
        <v>471</v>
      </c>
      <c r="BI5" s="26">
        <v>471</v>
      </c>
      <c r="BJ5" s="26">
        <v>471</v>
      </c>
      <c r="BK5" s="29"/>
    </row>
    <row r="6" spans="1:66" x14ac:dyDescent="0.15">
      <c r="A6" s="21" t="s">
        <v>61</v>
      </c>
      <c r="C6" s="23">
        <v>157</v>
      </c>
      <c r="D6" s="27">
        <v>157</v>
      </c>
      <c r="E6" s="27">
        <v>157</v>
      </c>
      <c r="F6" s="23">
        <v>157</v>
      </c>
      <c r="H6" s="25">
        <v>157</v>
      </c>
      <c r="I6" s="28">
        <v>157</v>
      </c>
      <c r="J6" s="28">
        <v>157</v>
      </c>
      <c r="K6" s="25">
        <v>157</v>
      </c>
      <c r="M6" s="24">
        <v>157</v>
      </c>
      <c r="N6" s="24">
        <v>157</v>
      </c>
      <c r="O6" s="24">
        <v>157</v>
      </c>
      <c r="P6" s="24">
        <v>157</v>
      </c>
      <c r="Q6" s="29"/>
      <c r="R6" s="26">
        <v>157</v>
      </c>
      <c r="S6" s="26">
        <v>157</v>
      </c>
      <c r="T6" s="26">
        <v>157</v>
      </c>
      <c r="U6" s="26">
        <v>157</v>
      </c>
      <c r="V6" s="29"/>
      <c r="W6" s="29"/>
      <c r="X6" s="23">
        <v>157</v>
      </c>
      <c r="Y6" s="27">
        <v>157</v>
      </c>
      <c r="Z6" s="27">
        <v>157</v>
      </c>
      <c r="AA6" s="23">
        <v>157</v>
      </c>
      <c r="AC6" s="25">
        <v>157</v>
      </c>
      <c r="AD6" s="28">
        <v>157</v>
      </c>
      <c r="AE6" s="28">
        <v>157</v>
      </c>
      <c r="AF6" s="25">
        <v>157</v>
      </c>
      <c r="AH6" s="24">
        <v>157</v>
      </c>
      <c r="AI6" s="24">
        <v>157</v>
      </c>
      <c r="AJ6" s="24">
        <v>157</v>
      </c>
      <c r="AK6" s="24">
        <v>157</v>
      </c>
      <c r="AL6" s="29"/>
      <c r="AM6" s="26">
        <v>157</v>
      </c>
      <c r="AN6" s="26">
        <v>157</v>
      </c>
      <c r="AO6" s="26">
        <v>157</v>
      </c>
      <c r="AP6" s="26">
        <v>157</v>
      </c>
      <c r="AQ6" s="22">
        <f t="shared" si="1"/>
        <v>2512</v>
      </c>
      <c r="AR6" s="29"/>
      <c r="AS6" s="23">
        <v>157</v>
      </c>
      <c r="AT6" s="27">
        <v>157</v>
      </c>
      <c r="AU6" s="27">
        <v>157</v>
      </c>
      <c r="AW6" s="25">
        <v>157</v>
      </c>
      <c r="AX6" s="28">
        <v>157</v>
      </c>
      <c r="AY6" s="25">
        <v>157</v>
      </c>
      <c r="BA6" s="24">
        <v>157</v>
      </c>
      <c r="BB6" s="24">
        <v>157</v>
      </c>
      <c r="BC6" s="24">
        <v>157</v>
      </c>
      <c r="BD6" s="29"/>
      <c r="BE6" s="26">
        <v>157</v>
      </c>
      <c r="BF6" s="26">
        <v>157</v>
      </c>
      <c r="BG6" s="26">
        <v>157</v>
      </c>
      <c r="BI6" s="29"/>
      <c r="BJ6" s="29"/>
      <c r="BK6" s="29"/>
    </row>
    <row r="7" spans="1:66" x14ac:dyDescent="0.15">
      <c r="A7" s="21" t="s">
        <v>66</v>
      </c>
      <c r="C7" s="23">
        <v>471</v>
      </c>
      <c r="D7" s="23">
        <v>471</v>
      </c>
      <c r="E7" s="23">
        <v>471</v>
      </c>
      <c r="F7" s="23">
        <v>471</v>
      </c>
      <c r="G7" s="23">
        <v>471</v>
      </c>
      <c r="H7" s="25">
        <v>628</v>
      </c>
      <c r="I7" s="25">
        <v>628</v>
      </c>
      <c r="J7" s="25">
        <v>628</v>
      </c>
      <c r="K7" s="25">
        <v>628</v>
      </c>
      <c r="L7" s="23">
        <v>471</v>
      </c>
      <c r="M7" s="23">
        <v>471</v>
      </c>
      <c r="N7" s="23">
        <v>471</v>
      </c>
      <c r="O7" s="23">
        <v>471</v>
      </c>
      <c r="P7" s="23">
        <v>471</v>
      </c>
      <c r="Q7" s="23">
        <v>471</v>
      </c>
      <c r="R7" s="23">
        <v>471</v>
      </c>
      <c r="S7" s="23">
        <v>471</v>
      </c>
      <c r="T7" s="23">
        <v>471</v>
      </c>
      <c r="U7" s="23">
        <v>471</v>
      </c>
      <c r="V7" s="29">
        <f>SUM(B7:U7)</f>
        <v>9577</v>
      </c>
      <c r="W7" s="23">
        <v>471</v>
      </c>
      <c r="X7" s="23">
        <v>471</v>
      </c>
      <c r="Y7" s="23">
        <v>471</v>
      </c>
      <c r="Z7" s="23">
        <v>471</v>
      </c>
      <c r="AA7" s="23">
        <v>471</v>
      </c>
      <c r="AB7" s="23">
        <v>471</v>
      </c>
      <c r="AC7" s="25">
        <v>628</v>
      </c>
      <c r="AD7" s="25">
        <v>628</v>
      </c>
      <c r="AE7" s="25">
        <v>628</v>
      </c>
      <c r="AF7" s="25">
        <v>628</v>
      </c>
      <c r="AG7" s="23">
        <v>471</v>
      </c>
      <c r="AH7" s="23">
        <v>471</v>
      </c>
      <c r="AI7" s="23">
        <v>471</v>
      </c>
      <c r="AJ7" s="23">
        <v>471</v>
      </c>
      <c r="AK7" s="23">
        <v>471</v>
      </c>
      <c r="AL7" s="23">
        <v>471</v>
      </c>
      <c r="AM7" s="23">
        <v>471</v>
      </c>
      <c r="AN7" s="23">
        <v>471</v>
      </c>
      <c r="AO7" s="23">
        <v>471</v>
      </c>
      <c r="AP7" s="23">
        <v>471</v>
      </c>
      <c r="AQ7" s="22">
        <f t="shared" si="1"/>
        <v>10048</v>
      </c>
      <c r="AR7" s="23">
        <v>471</v>
      </c>
      <c r="AS7" s="23">
        <v>471</v>
      </c>
      <c r="AT7" s="23">
        <v>471</v>
      </c>
      <c r="AU7" s="23">
        <v>471</v>
      </c>
      <c r="AV7" s="23">
        <v>471</v>
      </c>
      <c r="AW7" s="23">
        <v>471</v>
      </c>
      <c r="AX7" s="25">
        <v>628</v>
      </c>
      <c r="AY7" s="25">
        <v>628</v>
      </c>
      <c r="AZ7" s="25">
        <v>628</v>
      </c>
      <c r="BA7" s="23">
        <v>471</v>
      </c>
      <c r="BB7" s="23">
        <v>471</v>
      </c>
      <c r="BC7" s="23">
        <v>471</v>
      </c>
      <c r="BD7" s="23">
        <v>471</v>
      </c>
      <c r="BE7" s="23">
        <v>471</v>
      </c>
      <c r="BF7" s="23">
        <v>471</v>
      </c>
      <c r="BG7" s="23">
        <v>471</v>
      </c>
      <c r="BH7" s="23">
        <v>471</v>
      </c>
      <c r="BI7" s="23">
        <v>471</v>
      </c>
      <c r="BJ7" s="23">
        <v>471</v>
      </c>
      <c r="BK7" s="29"/>
      <c r="BL7" s="22">
        <f>SUM(AR7:BK7)</f>
        <v>9420</v>
      </c>
      <c r="BM7" s="22">
        <f>AQ7*21+V7+BL7</f>
        <v>230005</v>
      </c>
    </row>
    <row r="8" spans="1:66" x14ac:dyDescent="0.15">
      <c r="A8" s="21" t="s">
        <v>67</v>
      </c>
      <c r="C8" s="24">
        <v>471</v>
      </c>
      <c r="D8" s="24">
        <v>471</v>
      </c>
      <c r="E8" s="24">
        <v>471</v>
      </c>
      <c r="F8" s="24">
        <v>471</v>
      </c>
      <c r="G8" s="24">
        <v>471</v>
      </c>
      <c r="H8" s="24">
        <v>471</v>
      </c>
      <c r="I8" s="24">
        <v>471</v>
      </c>
      <c r="J8" s="24">
        <v>471</v>
      </c>
      <c r="K8" s="24">
        <v>471</v>
      </c>
      <c r="L8" s="24">
        <v>471</v>
      </c>
      <c r="M8" s="24">
        <v>471</v>
      </c>
      <c r="N8" s="24">
        <v>471</v>
      </c>
      <c r="O8" s="24">
        <v>471</v>
      </c>
      <c r="P8" s="24">
        <v>471</v>
      </c>
      <c r="Q8" s="24">
        <v>471</v>
      </c>
      <c r="R8" s="26">
        <v>628</v>
      </c>
      <c r="S8" s="26">
        <v>628</v>
      </c>
      <c r="T8" s="26">
        <v>628</v>
      </c>
      <c r="U8" s="26">
        <v>628</v>
      </c>
      <c r="V8" s="29">
        <f>SUM(B8:U8)</f>
        <v>9577</v>
      </c>
      <c r="W8" s="24">
        <v>471</v>
      </c>
      <c r="X8" s="24">
        <v>471</v>
      </c>
      <c r="Y8" s="24">
        <v>471</v>
      </c>
      <c r="Z8" s="24">
        <v>471</v>
      </c>
      <c r="AA8" s="24">
        <v>471</v>
      </c>
      <c r="AB8" s="24">
        <v>471</v>
      </c>
      <c r="AC8" s="24">
        <v>471</v>
      </c>
      <c r="AD8" s="24">
        <v>471</v>
      </c>
      <c r="AE8" s="24">
        <v>471</v>
      </c>
      <c r="AF8" s="24">
        <v>471</v>
      </c>
      <c r="AG8" s="24">
        <v>471</v>
      </c>
      <c r="AH8" s="24">
        <v>471</v>
      </c>
      <c r="AI8" s="24">
        <v>471</v>
      </c>
      <c r="AJ8" s="24">
        <v>471</v>
      </c>
      <c r="AK8" s="24">
        <v>471</v>
      </c>
      <c r="AL8" s="24">
        <v>471</v>
      </c>
      <c r="AM8" s="26">
        <v>628</v>
      </c>
      <c r="AN8" s="26">
        <v>628</v>
      </c>
      <c r="AO8" s="26">
        <v>628</v>
      </c>
      <c r="AP8" s="26">
        <v>628</v>
      </c>
      <c r="AQ8" s="22">
        <f t="shared" si="1"/>
        <v>10048</v>
      </c>
      <c r="AR8" s="24">
        <v>471</v>
      </c>
      <c r="AS8" s="24">
        <v>471</v>
      </c>
      <c r="AT8" s="24">
        <v>471</v>
      </c>
      <c r="AU8" s="24">
        <v>471</v>
      </c>
      <c r="AV8" s="24">
        <v>471</v>
      </c>
      <c r="AW8" s="24">
        <v>471</v>
      </c>
      <c r="AX8" s="24">
        <v>471</v>
      </c>
      <c r="AY8" s="24">
        <v>471</v>
      </c>
      <c r="AZ8" s="24">
        <v>471</v>
      </c>
      <c r="BA8" s="24">
        <v>471</v>
      </c>
      <c r="BB8" s="24">
        <v>471</v>
      </c>
      <c r="BC8" s="24">
        <v>471</v>
      </c>
      <c r="BD8" s="24">
        <v>471</v>
      </c>
      <c r="BE8" s="24">
        <v>471</v>
      </c>
      <c r="BF8" s="26">
        <v>628</v>
      </c>
      <c r="BG8" s="26">
        <v>628</v>
      </c>
      <c r="BH8" s="26">
        <v>628</v>
      </c>
      <c r="BI8" s="24">
        <v>471</v>
      </c>
      <c r="BJ8" s="24">
        <v>471</v>
      </c>
      <c r="BL8" s="22">
        <f>SUM(AR8:BK8)</f>
        <v>9420</v>
      </c>
      <c r="BM8" s="22">
        <f>AQ8*21+V8+BL8</f>
        <v>230005</v>
      </c>
    </row>
    <row r="9" spans="1:66" s="29" customFormat="1" x14ac:dyDescent="0.15">
      <c r="A9" s="31"/>
    </row>
    <row r="10" spans="1:66" x14ac:dyDescent="0.15">
      <c r="A10" s="21" t="s">
        <v>68</v>
      </c>
      <c r="C10" s="23">
        <v>427</v>
      </c>
      <c r="D10" s="23">
        <v>427</v>
      </c>
      <c r="E10" s="23">
        <v>427</v>
      </c>
      <c r="F10" s="23">
        <v>427</v>
      </c>
      <c r="G10" s="23">
        <v>427</v>
      </c>
      <c r="H10" s="23">
        <v>427</v>
      </c>
      <c r="I10" s="23">
        <v>427</v>
      </c>
      <c r="J10" s="23">
        <v>427</v>
      </c>
      <c r="K10" s="23">
        <v>427</v>
      </c>
      <c r="L10" s="23">
        <v>427</v>
      </c>
      <c r="M10" s="23">
        <v>427</v>
      </c>
      <c r="N10" s="23">
        <v>427</v>
      </c>
      <c r="O10" s="23">
        <v>427</v>
      </c>
      <c r="P10" s="23">
        <v>427</v>
      </c>
      <c r="Q10" s="23">
        <v>427</v>
      </c>
      <c r="R10" s="23">
        <v>427</v>
      </c>
      <c r="S10" s="23">
        <v>427</v>
      </c>
      <c r="T10" s="23">
        <v>427</v>
      </c>
      <c r="U10" s="23">
        <v>427</v>
      </c>
      <c r="V10" s="29">
        <f>SUM(B10:U10)</f>
        <v>8113</v>
      </c>
      <c r="W10" s="29">
        <v>427</v>
      </c>
      <c r="X10" s="29">
        <v>427</v>
      </c>
      <c r="Y10" s="29">
        <v>427</v>
      </c>
      <c r="Z10" s="29">
        <v>427</v>
      </c>
      <c r="AA10" s="29">
        <v>427</v>
      </c>
      <c r="AB10" s="29">
        <v>427</v>
      </c>
      <c r="AC10" s="29">
        <v>427</v>
      </c>
      <c r="AD10" s="29">
        <v>427</v>
      </c>
      <c r="AE10" s="29">
        <v>427</v>
      </c>
      <c r="AF10" s="29">
        <v>427</v>
      </c>
      <c r="AG10" s="29">
        <v>427</v>
      </c>
      <c r="AH10" s="29">
        <v>427</v>
      </c>
      <c r="AI10" s="29">
        <v>427</v>
      </c>
      <c r="AJ10" s="29">
        <v>427</v>
      </c>
      <c r="AK10" s="29">
        <v>427</v>
      </c>
      <c r="AL10" s="29">
        <v>427</v>
      </c>
      <c r="AM10" s="29">
        <v>427</v>
      </c>
      <c r="AN10" s="29">
        <v>427</v>
      </c>
      <c r="AO10" s="29">
        <v>427</v>
      </c>
      <c r="AP10" s="29">
        <v>427</v>
      </c>
      <c r="AQ10" s="22">
        <f>SUM(W10:AP10)</f>
        <v>8540</v>
      </c>
      <c r="AR10" s="23">
        <v>427</v>
      </c>
      <c r="AS10" s="23">
        <v>427</v>
      </c>
      <c r="AT10" s="23">
        <v>427</v>
      </c>
      <c r="AU10" s="23">
        <v>427</v>
      </c>
      <c r="AV10" s="23">
        <v>427</v>
      </c>
      <c r="AW10" s="23">
        <v>427</v>
      </c>
      <c r="AX10" s="23">
        <v>427</v>
      </c>
      <c r="AY10" s="23">
        <v>427</v>
      </c>
      <c r="AZ10" s="23">
        <v>427</v>
      </c>
      <c r="BA10" s="23">
        <v>427</v>
      </c>
      <c r="BB10" s="23">
        <v>427</v>
      </c>
      <c r="BC10" s="23">
        <v>427</v>
      </c>
      <c r="BD10" s="23">
        <v>427</v>
      </c>
      <c r="BE10" s="23">
        <v>427</v>
      </c>
      <c r="BF10" s="23">
        <v>427</v>
      </c>
      <c r="BG10" s="23">
        <v>427</v>
      </c>
      <c r="BH10" s="23">
        <v>427</v>
      </c>
      <c r="BI10" s="23">
        <v>427</v>
      </c>
      <c r="BJ10" s="29"/>
      <c r="BL10" s="22">
        <f>SUM(AR10:BK10)</f>
        <v>7686</v>
      </c>
      <c r="BM10" s="22">
        <f>V10+AQ10*21+BL10</f>
        <v>195139</v>
      </c>
    </row>
    <row r="11" spans="1:66" x14ac:dyDescent="0.15">
      <c r="A11" s="21" t="s">
        <v>69</v>
      </c>
      <c r="C11" s="24">
        <v>427</v>
      </c>
      <c r="D11" s="24">
        <v>427</v>
      </c>
      <c r="E11" s="24">
        <v>427</v>
      </c>
      <c r="F11" s="24">
        <v>427</v>
      </c>
      <c r="G11" s="24">
        <v>427</v>
      </c>
      <c r="H11" s="24">
        <v>427</v>
      </c>
      <c r="I11" s="24">
        <v>427</v>
      </c>
      <c r="J11" s="24">
        <v>427</v>
      </c>
      <c r="K11" s="24">
        <v>427</v>
      </c>
      <c r="L11" s="24">
        <v>427</v>
      </c>
      <c r="M11" s="24">
        <v>427</v>
      </c>
      <c r="N11" s="24">
        <v>427</v>
      </c>
      <c r="O11" s="24">
        <v>427</v>
      </c>
      <c r="P11" s="24">
        <v>427</v>
      </c>
      <c r="Q11" s="24">
        <v>427</v>
      </c>
      <c r="R11" s="24">
        <v>427</v>
      </c>
      <c r="S11" s="24">
        <v>427</v>
      </c>
      <c r="T11" s="24">
        <v>427</v>
      </c>
      <c r="U11" s="24">
        <v>427</v>
      </c>
      <c r="V11" s="22">
        <f>V10+V12</f>
        <v>9643</v>
      </c>
      <c r="W11" s="29"/>
      <c r="X11" s="24">
        <v>427</v>
      </c>
      <c r="Y11" s="24">
        <v>427</v>
      </c>
      <c r="AR11" s="29"/>
      <c r="AS11" s="24">
        <v>427</v>
      </c>
      <c r="AT11" s="24">
        <v>427</v>
      </c>
    </row>
    <row r="12" spans="1:66" s="29" customFormat="1" x14ac:dyDescent="0.15">
      <c r="A12" s="31" t="s">
        <v>73</v>
      </c>
      <c r="C12" s="23">
        <v>132</v>
      </c>
      <c r="D12" s="24">
        <v>88</v>
      </c>
      <c r="E12" s="24">
        <v>88</v>
      </c>
      <c r="F12" s="23">
        <v>121</v>
      </c>
      <c r="G12" s="23">
        <v>121</v>
      </c>
      <c r="H12" s="24">
        <v>88</v>
      </c>
      <c r="I12" s="24">
        <v>88</v>
      </c>
      <c r="J12" s="23">
        <v>121</v>
      </c>
      <c r="K12" s="23">
        <v>121</v>
      </c>
      <c r="L12" s="24">
        <v>88</v>
      </c>
      <c r="M12" s="24">
        <v>88</v>
      </c>
      <c r="N12" s="23">
        <v>121</v>
      </c>
      <c r="O12" s="23">
        <v>121</v>
      </c>
      <c r="P12" s="24">
        <v>121</v>
      </c>
      <c r="Q12" s="24">
        <v>121</v>
      </c>
      <c r="R12" s="23">
        <v>121</v>
      </c>
      <c r="S12" s="23">
        <v>121</v>
      </c>
      <c r="T12" s="24">
        <v>88</v>
      </c>
      <c r="U12" s="24">
        <v>88</v>
      </c>
      <c r="V12" s="29">
        <f>170*9</f>
        <v>1530</v>
      </c>
      <c r="W12" s="23">
        <v>88</v>
      </c>
      <c r="X12" s="23">
        <v>88</v>
      </c>
      <c r="Y12" s="24">
        <v>88</v>
      </c>
      <c r="Z12" s="24">
        <v>88</v>
      </c>
      <c r="AA12" s="23">
        <v>88</v>
      </c>
      <c r="AB12" s="23">
        <v>88</v>
      </c>
      <c r="AC12" s="24">
        <v>88</v>
      </c>
      <c r="AD12" s="24">
        <v>88</v>
      </c>
      <c r="AE12" s="23">
        <v>88</v>
      </c>
      <c r="AF12" s="23">
        <v>88</v>
      </c>
      <c r="AG12" s="24">
        <v>88</v>
      </c>
      <c r="AH12" s="24">
        <v>88</v>
      </c>
      <c r="AI12" s="23">
        <v>88</v>
      </c>
      <c r="AJ12" s="23">
        <v>88</v>
      </c>
      <c r="AK12" s="24">
        <v>88</v>
      </c>
      <c r="AL12" s="24">
        <v>88</v>
      </c>
      <c r="AM12" s="23">
        <v>88</v>
      </c>
      <c r="AN12" s="23">
        <v>88</v>
      </c>
      <c r="AO12" s="24">
        <v>88</v>
      </c>
      <c r="AP12" s="24">
        <v>88</v>
      </c>
      <c r="AQ12" s="29">
        <f>170*10</f>
        <v>1700</v>
      </c>
      <c r="AR12" s="23">
        <v>88</v>
      </c>
      <c r="AS12" s="23">
        <v>88</v>
      </c>
      <c r="AT12" s="24">
        <v>88</v>
      </c>
      <c r="AU12" s="24">
        <v>88</v>
      </c>
      <c r="AV12" s="23">
        <v>88</v>
      </c>
      <c r="AW12" s="23">
        <v>88</v>
      </c>
      <c r="AX12" s="24">
        <v>88</v>
      </c>
      <c r="AY12" s="24">
        <v>88</v>
      </c>
      <c r="AZ12" s="23">
        <v>88</v>
      </c>
      <c r="BA12" s="23">
        <v>88</v>
      </c>
      <c r="BB12" s="24">
        <v>88</v>
      </c>
      <c r="BC12" s="24">
        <v>88</v>
      </c>
      <c r="BD12" s="23">
        <v>88</v>
      </c>
      <c r="BE12" s="23">
        <v>88</v>
      </c>
      <c r="BF12" s="24">
        <v>88</v>
      </c>
      <c r="BG12" s="24"/>
      <c r="BH12" s="23"/>
      <c r="BL12" s="29">
        <f>170*8</f>
        <v>1360</v>
      </c>
      <c r="BM12" s="29">
        <f>V12+BL12+AQ12*21</f>
        <v>38590</v>
      </c>
      <c r="BN12" s="29">
        <f>BM10+BM12</f>
        <v>233729</v>
      </c>
    </row>
    <row r="13" spans="1:66" x14ac:dyDescent="0.15">
      <c r="A13" s="21" t="s">
        <v>70</v>
      </c>
      <c r="C13" s="23">
        <v>1000</v>
      </c>
      <c r="D13" s="22" t="s">
        <v>52</v>
      </c>
      <c r="E13" s="23">
        <v>1000</v>
      </c>
      <c r="F13" s="22" t="s">
        <v>52</v>
      </c>
      <c r="G13" s="23">
        <v>1000</v>
      </c>
      <c r="H13" s="22" t="s">
        <v>52</v>
      </c>
      <c r="I13" s="23">
        <v>1000</v>
      </c>
      <c r="J13" s="22" t="s">
        <v>52</v>
      </c>
      <c r="K13" s="23">
        <v>1000</v>
      </c>
      <c r="L13" s="22" t="s">
        <v>52</v>
      </c>
      <c r="M13" s="23">
        <v>1000</v>
      </c>
      <c r="N13" s="22" t="s">
        <v>52</v>
      </c>
      <c r="O13" s="23">
        <v>1000</v>
      </c>
      <c r="P13" s="22" t="s">
        <v>52</v>
      </c>
      <c r="Q13" s="23">
        <v>1000</v>
      </c>
      <c r="R13" s="22" t="s">
        <v>52</v>
      </c>
      <c r="S13" s="23">
        <v>1000</v>
      </c>
      <c r="T13" s="22" t="s">
        <v>52</v>
      </c>
      <c r="U13" s="23">
        <v>1000</v>
      </c>
      <c r="V13" s="22">
        <f>C13*10</f>
        <v>10000</v>
      </c>
      <c r="W13" s="22" t="s">
        <v>52</v>
      </c>
      <c r="X13" s="23">
        <v>1008</v>
      </c>
      <c r="Y13" s="22" t="s">
        <v>52</v>
      </c>
      <c r="Z13" s="23">
        <v>1008</v>
      </c>
      <c r="AA13" s="22" t="s">
        <v>52</v>
      </c>
      <c r="AB13" s="23">
        <v>1008</v>
      </c>
      <c r="AC13" s="22" t="s">
        <v>52</v>
      </c>
      <c r="AD13" s="23">
        <v>1008</v>
      </c>
      <c r="AE13" s="22" t="s">
        <v>52</v>
      </c>
      <c r="AF13" s="23">
        <v>1008</v>
      </c>
      <c r="AG13" s="22" t="s">
        <v>52</v>
      </c>
      <c r="AH13" s="23">
        <v>1008</v>
      </c>
      <c r="AI13" s="22" t="s">
        <v>52</v>
      </c>
      <c r="AJ13" s="23">
        <v>1008</v>
      </c>
      <c r="AK13" s="22" t="s">
        <v>52</v>
      </c>
      <c r="AL13" s="23">
        <v>1008</v>
      </c>
      <c r="AM13" s="22" t="s">
        <v>52</v>
      </c>
      <c r="AN13" s="23">
        <v>1008</v>
      </c>
      <c r="AO13" s="22" t="s">
        <v>52</v>
      </c>
      <c r="AP13" s="23">
        <v>1008</v>
      </c>
      <c r="AQ13" s="22">
        <f>AP13*10</f>
        <v>10080</v>
      </c>
      <c r="AR13" s="22" t="s">
        <v>52</v>
      </c>
      <c r="AS13" s="23">
        <v>1000</v>
      </c>
      <c r="AT13" s="22" t="s">
        <v>52</v>
      </c>
      <c r="AU13" s="23">
        <v>1000</v>
      </c>
      <c r="AV13" s="22" t="s">
        <v>52</v>
      </c>
      <c r="AW13" s="23">
        <v>1000</v>
      </c>
      <c r="AX13" s="22" t="s">
        <v>52</v>
      </c>
      <c r="AY13" s="23">
        <v>1000</v>
      </c>
      <c r="AZ13" s="22" t="s">
        <v>52</v>
      </c>
      <c r="BA13" s="23">
        <v>1000</v>
      </c>
      <c r="BB13" s="22" t="s">
        <v>52</v>
      </c>
      <c r="BC13" s="23">
        <v>1000</v>
      </c>
      <c r="BD13" s="22" t="s">
        <v>52</v>
      </c>
      <c r="BE13" s="23">
        <v>1000</v>
      </c>
      <c r="BF13" s="22" t="s">
        <v>52</v>
      </c>
      <c r="BG13" s="23">
        <v>1000</v>
      </c>
      <c r="BH13" s="22" t="s">
        <v>52</v>
      </c>
      <c r="BI13" s="23">
        <v>325</v>
      </c>
      <c r="BJ13" s="22" t="s">
        <v>52</v>
      </c>
      <c r="BK13" s="29"/>
      <c r="BL13" s="29">
        <f>AS13*8+BI13</f>
        <v>8325</v>
      </c>
      <c r="BM13" s="22">
        <f>V13+BL13+AQ13*21</f>
        <v>230005</v>
      </c>
    </row>
    <row r="14" spans="1:66" x14ac:dyDescent="0.15">
      <c r="A14" s="21" t="s">
        <v>71</v>
      </c>
      <c r="D14" s="24">
        <v>1000</v>
      </c>
      <c r="E14" s="22" t="s">
        <v>52</v>
      </c>
      <c r="F14" s="24">
        <v>1038</v>
      </c>
      <c r="G14" s="22" t="s">
        <v>52</v>
      </c>
      <c r="H14" s="24">
        <v>1038</v>
      </c>
      <c r="I14" s="22" t="s">
        <v>52</v>
      </c>
      <c r="J14" s="24">
        <v>1038</v>
      </c>
      <c r="K14" s="22" t="s">
        <v>52</v>
      </c>
      <c r="L14" s="24">
        <v>1038</v>
      </c>
      <c r="M14" s="22" t="s">
        <v>52</v>
      </c>
      <c r="N14" s="24">
        <v>1038</v>
      </c>
      <c r="O14" s="22" t="s">
        <v>52</v>
      </c>
      <c r="P14" s="24">
        <v>1038</v>
      </c>
      <c r="Q14" s="22" t="s">
        <v>52</v>
      </c>
      <c r="R14" s="24">
        <v>1038</v>
      </c>
      <c r="S14" s="22" t="s">
        <v>52</v>
      </c>
      <c r="T14" s="24">
        <v>1038</v>
      </c>
      <c r="U14" s="22" t="s">
        <v>52</v>
      </c>
      <c r="W14" s="24">
        <v>1038</v>
      </c>
      <c r="X14" s="22" t="s">
        <v>52</v>
      </c>
      <c r="Y14" s="24">
        <v>1038</v>
      </c>
      <c r="Z14" s="22" t="s">
        <v>52</v>
      </c>
      <c r="AA14" s="24">
        <v>1038</v>
      </c>
      <c r="AB14" s="22" t="s">
        <v>52</v>
      </c>
      <c r="AC14" s="24">
        <v>1038</v>
      </c>
      <c r="AD14" s="22" t="s">
        <v>52</v>
      </c>
      <c r="AE14" s="24">
        <v>1038</v>
      </c>
      <c r="AF14" s="22" t="s">
        <v>52</v>
      </c>
      <c r="AG14" s="24">
        <v>1038</v>
      </c>
      <c r="AH14" s="22" t="s">
        <v>52</v>
      </c>
      <c r="AI14" s="24">
        <v>1038</v>
      </c>
      <c r="AJ14" s="22" t="s">
        <v>52</v>
      </c>
      <c r="AK14" s="24">
        <v>1038</v>
      </c>
      <c r="AL14" s="22" t="s">
        <v>52</v>
      </c>
      <c r="AM14" s="24">
        <v>1038</v>
      </c>
      <c r="AN14" s="22" t="s">
        <v>52</v>
      </c>
      <c r="AO14" s="24">
        <v>1038</v>
      </c>
      <c r="AP14" s="22" t="s">
        <v>52</v>
      </c>
      <c r="AR14" s="24">
        <v>1000</v>
      </c>
      <c r="AS14" s="22" t="s">
        <v>52</v>
      </c>
      <c r="AT14" s="24">
        <v>1038</v>
      </c>
      <c r="AU14" s="22" t="s">
        <v>52</v>
      </c>
      <c r="AV14" s="24">
        <v>1038</v>
      </c>
      <c r="AW14" s="22" t="s">
        <v>52</v>
      </c>
      <c r="AX14" s="24">
        <v>1038</v>
      </c>
      <c r="AY14" s="22" t="s">
        <v>52</v>
      </c>
      <c r="AZ14" s="24">
        <v>1038</v>
      </c>
      <c r="BA14" s="22" t="s">
        <v>52</v>
      </c>
      <c r="BB14" s="24">
        <v>1038</v>
      </c>
      <c r="BC14" s="22" t="s">
        <v>52</v>
      </c>
      <c r="BD14" s="24">
        <v>1038</v>
      </c>
      <c r="BE14" s="22" t="s">
        <v>52</v>
      </c>
      <c r="BF14" s="24">
        <v>1038</v>
      </c>
      <c r="BG14" s="22" t="s">
        <v>52</v>
      </c>
      <c r="BH14" s="24">
        <v>1038</v>
      </c>
      <c r="BI14" s="22" t="s">
        <v>52</v>
      </c>
      <c r="BJ14" s="24">
        <v>1038</v>
      </c>
    </row>
    <row r="15" spans="1:66" x14ac:dyDescent="0.15">
      <c r="A15" s="21" t="s">
        <v>72</v>
      </c>
      <c r="C15" s="23">
        <v>471</v>
      </c>
      <c r="D15" s="23">
        <v>471</v>
      </c>
      <c r="E15" s="23">
        <v>471</v>
      </c>
      <c r="F15" s="23">
        <v>471</v>
      </c>
      <c r="G15" s="23">
        <v>471</v>
      </c>
      <c r="H15" s="25">
        <v>504</v>
      </c>
      <c r="I15" s="25">
        <v>504</v>
      </c>
      <c r="J15" s="25">
        <v>504</v>
      </c>
      <c r="K15" s="25">
        <v>504</v>
      </c>
      <c r="L15" s="25">
        <v>504</v>
      </c>
      <c r="M15" s="25">
        <v>504</v>
      </c>
      <c r="N15" s="25">
        <v>504</v>
      </c>
      <c r="O15" s="25">
        <v>504</v>
      </c>
      <c r="P15" s="25">
        <v>504</v>
      </c>
      <c r="Q15" s="25">
        <v>504</v>
      </c>
      <c r="R15" s="25">
        <v>504</v>
      </c>
      <c r="S15" s="25">
        <v>504</v>
      </c>
      <c r="T15" s="25">
        <v>504</v>
      </c>
      <c r="U15" s="25">
        <v>504</v>
      </c>
      <c r="V15" s="22">
        <f>SUM(C15:U15)</f>
        <v>9411</v>
      </c>
      <c r="W15" s="25">
        <v>504</v>
      </c>
      <c r="X15" s="25">
        <v>504</v>
      </c>
      <c r="Y15" s="25">
        <v>504</v>
      </c>
      <c r="Z15" s="25">
        <v>504</v>
      </c>
      <c r="AA15" s="25">
        <v>504</v>
      </c>
      <c r="AB15" s="25">
        <v>504</v>
      </c>
      <c r="AC15" s="25">
        <v>504</v>
      </c>
      <c r="AD15" s="25">
        <v>504</v>
      </c>
      <c r="AE15" s="25">
        <v>504</v>
      </c>
      <c r="AF15" s="25">
        <v>504</v>
      </c>
      <c r="AG15" s="25">
        <v>504</v>
      </c>
      <c r="AH15" s="25">
        <v>504</v>
      </c>
      <c r="AI15" s="25">
        <v>504</v>
      </c>
      <c r="AJ15" s="25">
        <v>504</v>
      </c>
      <c r="AK15" s="25">
        <v>504</v>
      </c>
      <c r="AL15" s="25">
        <v>504</v>
      </c>
      <c r="AM15" s="25">
        <v>504</v>
      </c>
      <c r="AN15" s="25">
        <v>504</v>
      </c>
      <c r="AO15" s="25">
        <v>504</v>
      </c>
      <c r="AP15" s="25">
        <v>472</v>
      </c>
      <c r="AQ15" s="22">
        <f>SUM(W15:AP15)</f>
        <v>10048</v>
      </c>
      <c r="AR15" s="25">
        <v>504</v>
      </c>
      <c r="AS15" s="25">
        <v>504</v>
      </c>
      <c r="AT15" s="25">
        <v>504</v>
      </c>
      <c r="AU15" s="25">
        <v>504</v>
      </c>
      <c r="AV15" s="25">
        <v>504</v>
      </c>
      <c r="AW15" s="25">
        <v>504</v>
      </c>
      <c r="AX15" s="25">
        <v>504</v>
      </c>
      <c r="AY15" s="25">
        <v>504</v>
      </c>
      <c r="AZ15" s="25">
        <v>504</v>
      </c>
      <c r="BA15" s="25">
        <v>504</v>
      </c>
      <c r="BB15" s="25">
        <v>504</v>
      </c>
      <c r="BC15" s="25">
        <v>504</v>
      </c>
      <c r="BD15" s="25">
        <v>504</v>
      </c>
      <c r="BE15" s="25">
        <v>504</v>
      </c>
      <c r="BF15" s="25">
        <v>504</v>
      </c>
      <c r="BG15" s="25">
        <v>504</v>
      </c>
      <c r="BH15" s="25">
        <v>504</v>
      </c>
      <c r="BI15" s="25">
        <v>504</v>
      </c>
      <c r="BJ15" s="25">
        <v>514</v>
      </c>
      <c r="BL15" s="22">
        <f>SUM(AR15:BK15)</f>
        <v>9586</v>
      </c>
      <c r="BM15" s="22">
        <f>AQ15*21+BL15+V15</f>
        <v>230005</v>
      </c>
    </row>
    <row r="16" spans="1:66" x14ac:dyDescent="0.15">
      <c r="A16" s="21" t="s">
        <v>74</v>
      </c>
      <c r="C16" s="24">
        <v>427</v>
      </c>
      <c r="D16" s="24">
        <v>515</v>
      </c>
      <c r="E16" s="24">
        <v>471</v>
      </c>
      <c r="F16" s="24">
        <v>471</v>
      </c>
      <c r="G16" s="24">
        <v>471</v>
      </c>
      <c r="H16" s="24">
        <v>471</v>
      </c>
      <c r="I16" s="24">
        <v>471</v>
      </c>
      <c r="J16" s="24">
        <v>471</v>
      </c>
      <c r="K16" s="24">
        <v>471</v>
      </c>
      <c r="L16" s="24">
        <v>471</v>
      </c>
      <c r="M16" s="24">
        <v>471</v>
      </c>
      <c r="N16" s="24">
        <v>471</v>
      </c>
      <c r="O16" s="24">
        <v>471</v>
      </c>
      <c r="P16" s="24">
        <v>471</v>
      </c>
      <c r="Q16" s="24">
        <v>471</v>
      </c>
      <c r="R16" s="26">
        <v>504</v>
      </c>
      <c r="S16" s="26">
        <v>504</v>
      </c>
      <c r="T16" s="26">
        <v>504</v>
      </c>
      <c r="U16" s="26">
        <v>504</v>
      </c>
      <c r="V16" s="22">
        <f>SUM(C16:U16)</f>
        <v>9081</v>
      </c>
      <c r="W16" s="26">
        <v>504</v>
      </c>
      <c r="X16" s="26">
        <v>504</v>
      </c>
      <c r="Y16" s="26">
        <v>504</v>
      </c>
      <c r="Z16" s="26">
        <v>504</v>
      </c>
      <c r="AA16" s="26">
        <v>504</v>
      </c>
      <c r="AB16" s="26">
        <v>504</v>
      </c>
      <c r="AC16" s="26">
        <v>504</v>
      </c>
      <c r="AD16" s="26">
        <v>504</v>
      </c>
      <c r="AE16" s="26">
        <v>504</v>
      </c>
      <c r="AF16" s="26">
        <v>504</v>
      </c>
      <c r="AG16" s="26">
        <v>504</v>
      </c>
      <c r="AH16" s="26">
        <v>504</v>
      </c>
      <c r="AI16" s="26">
        <v>504</v>
      </c>
      <c r="AJ16" s="26">
        <v>504</v>
      </c>
      <c r="AK16" s="26">
        <v>504</v>
      </c>
      <c r="AL16" s="26">
        <v>504</v>
      </c>
      <c r="AM16" s="26">
        <v>504</v>
      </c>
      <c r="AN16" s="26">
        <v>504</v>
      </c>
      <c r="AO16" s="26">
        <v>504</v>
      </c>
      <c r="AP16" s="26">
        <v>472</v>
      </c>
      <c r="AQ16" s="22">
        <f>SUM(W16:AP16)</f>
        <v>10048</v>
      </c>
      <c r="AR16" s="26">
        <v>504</v>
      </c>
      <c r="AS16" s="26">
        <v>504</v>
      </c>
      <c r="AT16" s="26">
        <v>504</v>
      </c>
      <c r="AU16" s="26">
        <v>504</v>
      </c>
      <c r="AV16" s="26">
        <v>504</v>
      </c>
      <c r="AW16" s="26">
        <v>504</v>
      </c>
      <c r="AX16" s="26">
        <v>504</v>
      </c>
      <c r="AY16" s="26">
        <v>504</v>
      </c>
      <c r="AZ16" s="26">
        <v>504</v>
      </c>
      <c r="BA16" s="26">
        <v>504</v>
      </c>
      <c r="BB16" s="26">
        <v>504</v>
      </c>
      <c r="BC16" s="26">
        <v>504</v>
      </c>
      <c r="BD16" s="26">
        <v>504</v>
      </c>
      <c r="BE16" s="26">
        <v>504</v>
      </c>
      <c r="BF16" s="26">
        <v>586</v>
      </c>
      <c r="BG16" s="26">
        <v>586</v>
      </c>
      <c r="BH16" s="26">
        <v>586</v>
      </c>
      <c r="BI16" s="26">
        <v>586</v>
      </c>
      <c r="BJ16" s="26">
        <v>516</v>
      </c>
      <c r="BL16" s="22">
        <f>SUM(AR16:BK16)</f>
        <v>9916</v>
      </c>
      <c r="BM16" s="22">
        <f>AQ16*21+BL16+V16</f>
        <v>230005</v>
      </c>
    </row>
    <row r="18" spans="1:65" x14ac:dyDescent="0.15">
      <c r="A18" s="21" t="s">
        <v>75</v>
      </c>
      <c r="C18" s="23">
        <v>1005</v>
      </c>
      <c r="D18" s="24">
        <v>1005</v>
      </c>
      <c r="E18" s="23">
        <v>1005</v>
      </c>
      <c r="F18" s="24">
        <v>1005</v>
      </c>
      <c r="G18" s="23">
        <v>1005</v>
      </c>
      <c r="H18" s="24">
        <v>1005</v>
      </c>
      <c r="I18" s="23">
        <v>1005</v>
      </c>
      <c r="J18" s="24">
        <v>1005</v>
      </c>
      <c r="K18" s="23">
        <v>1005</v>
      </c>
      <c r="L18" s="24">
        <v>1005</v>
      </c>
      <c r="M18" s="23">
        <v>1005</v>
      </c>
      <c r="N18" s="24">
        <v>1005</v>
      </c>
      <c r="O18" s="23">
        <v>1005</v>
      </c>
      <c r="P18" s="24">
        <v>1005</v>
      </c>
      <c r="Q18" s="23">
        <v>1005</v>
      </c>
      <c r="R18" s="24">
        <v>1005</v>
      </c>
      <c r="S18" s="23">
        <v>1005</v>
      </c>
      <c r="T18" s="24">
        <v>1005</v>
      </c>
      <c r="U18" s="23">
        <v>1005</v>
      </c>
      <c r="V18" s="22">
        <f>C18*10</f>
        <v>10050</v>
      </c>
      <c r="W18" s="24">
        <v>1005</v>
      </c>
      <c r="X18" s="23">
        <v>1005</v>
      </c>
      <c r="Y18" s="24">
        <v>1005</v>
      </c>
      <c r="Z18" s="23">
        <v>1005</v>
      </c>
      <c r="AA18" s="24">
        <v>1005</v>
      </c>
      <c r="AB18" s="23">
        <v>1005</v>
      </c>
      <c r="AC18" s="24">
        <v>1005</v>
      </c>
      <c r="AD18" s="23">
        <v>1005</v>
      </c>
      <c r="AE18" s="24">
        <v>1005</v>
      </c>
      <c r="AF18" s="23">
        <v>1005</v>
      </c>
      <c r="AG18" s="24">
        <v>1005</v>
      </c>
      <c r="AH18" s="23">
        <v>1005</v>
      </c>
      <c r="AI18" s="24">
        <v>1005</v>
      </c>
      <c r="AJ18" s="23">
        <v>1005</v>
      </c>
      <c r="AK18" s="24">
        <v>1005</v>
      </c>
      <c r="AL18" s="23">
        <v>1005</v>
      </c>
      <c r="AM18" s="24">
        <v>1005</v>
      </c>
      <c r="AN18" s="23">
        <v>1005</v>
      </c>
      <c r="AO18" s="24">
        <v>1005</v>
      </c>
      <c r="AP18" s="23">
        <v>1005</v>
      </c>
      <c r="AQ18" s="22">
        <f>X18*10</f>
        <v>10050</v>
      </c>
      <c r="AR18" s="24">
        <v>1005</v>
      </c>
      <c r="AS18" s="23">
        <v>1005</v>
      </c>
      <c r="AT18" s="24">
        <v>1005</v>
      </c>
      <c r="AU18" s="23">
        <v>1005</v>
      </c>
      <c r="AV18" s="24">
        <v>1005</v>
      </c>
      <c r="AW18" s="23">
        <v>1005</v>
      </c>
      <c r="AX18" s="24">
        <v>1005</v>
      </c>
      <c r="AY18" s="23">
        <v>1005</v>
      </c>
      <c r="AZ18" s="24">
        <v>1005</v>
      </c>
      <c r="BA18" s="23">
        <v>1005</v>
      </c>
      <c r="BB18" s="24">
        <v>1005</v>
      </c>
      <c r="BC18" s="23">
        <v>1005</v>
      </c>
      <c r="BD18" s="24">
        <v>1005</v>
      </c>
      <c r="BE18" s="23">
        <v>1005</v>
      </c>
      <c r="BF18" s="24">
        <v>1005</v>
      </c>
      <c r="BG18" s="23">
        <v>1005</v>
      </c>
      <c r="BH18" s="24">
        <v>1005</v>
      </c>
      <c r="BI18" s="23">
        <v>865</v>
      </c>
      <c r="BJ18" s="24">
        <v>865</v>
      </c>
      <c r="BK18" s="29"/>
      <c r="BL18" s="22">
        <f>AS18*8+BI18</f>
        <v>8905</v>
      </c>
      <c r="BM18" s="22">
        <f>V18+BL18+AQ18*21</f>
        <v>230005</v>
      </c>
    </row>
    <row r="19" spans="1:65" x14ac:dyDescent="0.15">
      <c r="A19" s="21" t="s">
        <v>76</v>
      </c>
      <c r="C19" s="23">
        <v>1005</v>
      </c>
      <c r="D19" s="24">
        <v>1005</v>
      </c>
      <c r="E19" s="23">
        <v>1005</v>
      </c>
      <c r="F19" s="24">
        <v>1005</v>
      </c>
      <c r="G19" s="23">
        <v>1005</v>
      </c>
      <c r="H19" s="24">
        <v>1005</v>
      </c>
      <c r="I19" s="23">
        <v>1005</v>
      </c>
      <c r="J19" s="24">
        <v>1005</v>
      </c>
      <c r="K19" s="23">
        <v>1005</v>
      </c>
      <c r="L19" s="24">
        <v>1005</v>
      </c>
      <c r="M19" s="23">
        <v>1005</v>
      </c>
      <c r="N19" s="24">
        <v>1005</v>
      </c>
      <c r="O19" s="23">
        <v>1005</v>
      </c>
      <c r="P19" s="24">
        <v>1005</v>
      </c>
      <c r="Q19" s="23">
        <v>1005</v>
      </c>
      <c r="R19" s="24">
        <v>1005</v>
      </c>
      <c r="S19" s="23">
        <v>1005</v>
      </c>
      <c r="T19" s="24">
        <v>1005</v>
      </c>
      <c r="U19" s="23">
        <v>1005</v>
      </c>
      <c r="V19" s="22">
        <f>D18*9</f>
        <v>9045</v>
      </c>
      <c r="W19" s="24">
        <v>1005</v>
      </c>
      <c r="X19" s="23">
        <v>1005</v>
      </c>
      <c r="Y19" s="24">
        <v>1005</v>
      </c>
      <c r="Z19" s="23">
        <v>1005</v>
      </c>
      <c r="AA19" s="24">
        <v>1005</v>
      </c>
      <c r="AB19" s="23">
        <v>1005</v>
      </c>
      <c r="AC19" s="24">
        <v>1005</v>
      </c>
      <c r="AD19" s="23">
        <v>1005</v>
      </c>
      <c r="AE19" s="24">
        <v>1005</v>
      </c>
      <c r="AF19" s="23">
        <v>1005</v>
      </c>
      <c r="AG19" s="24">
        <v>1005</v>
      </c>
      <c r="AH19" s="23">
        <v>1005</v>
      </c>
      <c r="AI19" s="24">
        <v>1005</v>
      </c>
      <c r="AJ19" s="23">
        <v>1005</v>
      </c>
      <c r="AK19" s="24">
        <v>1005</v>
      </c>
      <c r="AL19" s="23">
        <v>1005</v>
      </c>
      <c r="AM19" s="24">
        <v>1005</v>
      </c>
      <c r="AN19" s="23">
        <v>1005</v>
      </c>
      <c r="AO19" s="24">
        <v>1005</v>
      </c>
      <c r="AP19" s="23">
        <v>1005</v>
      </c>
      <c r="AQ19" s="22">
        <f>X19*10</f>
        <v>10050</v>
      </c>
      <c r="AR19" s="24">
        <v>1005</v>
      </c>
      <c r="AS19" s="23">
        <v>1005</v>
      </c>
      <c r="AT19" s="24">
        <v>1005</v>
      </c>
      <c r="AU19" s="23">
        <v>1005</v>
      </c>
      <c r="AV19" s="24">
        <v>1005</v>
      </c>
      <c r="AW19" s="23">
        <v>1005</v>
      </c>
      <c r="AX19" s="24">
        <v>1005</v>
      </c>
      <c r="AY19" s="23">
        <v>1005</v>
      </c>
      <c r="AZ19" s="24">
        <v>1005</v>
      </c>
      <c r="BA19" s="23">
        <v>1005</v>
      </c>
      <c r="BB19" s="24">
        <v>1005</v>
      </c>
      <c r="BC19" s="23">
        <v>1005</v>
      </c>
      <c r="BD19" s="24">
        <v>1005</v>
      </c>
      <c r="BE19" s="23">
        <v>1005</v>
      </c>
      <c r="BF19" s="24">
        <v>1005</v>
      </c>
      <c r="BG19" s="23">
        <v>1005</v>
      </c>
      <c r="BH19" s="24">
        <v>1005</v>
      </c>
      <c r="BI19" s="23">
        <v>865</v>
      </c>
      <c r="BJ19" s="24">
        <v>865</v>
      </c>
      <c r="BK19" s="29"/>
      <c r="BL19" s="22">
        <f>AS19*10</f>
        <v>10050</v>
      </c>
    </row>
    <row r="20" spans="1:65" x14ac:dyDescent="0.15">
      <c r="A20" s="21" t="s">
        <v>59</v>
      </c>
      <c r="C20" s="23">
        <v>1005</v>
      </c>
      <c r="D20" s="24">
        <v>1005</v>
      </c>
      <c r="E20" s="23">
        <v>1005</v>
      </c>
      <c r="F20" s="24">
        <v>1005</v>
      </c>
      <c r="G20" s="23">
        <v>1005</v>
      </c>
      <c r="H20" s="24">
        <v>1005</v>
      </c>
      <c r="I20" s="23">
        <v>1005</v>
      </c>
      <c r="J20" s="24">
        <v>1005</v>
      </c>
      <c r="K20" s="23">
        <v>1005</v>
      </c>
      <c r="L20" s="24">
        <v>1005</v>
      </c>
      <c r="M20" s="23">
        <v>1005</v>
      </c>
      <c r="N20" s="24">
        <v>1005</v>
      </c>
      <c r="O20" s="23">
        <v>1005</v>
      </c>
      <c r="P20" s="24">
        <v>1005</v>
      </c>
      <c r="Q20" s="23">
        <v>1005</v>
      </c>
      <c r="R20" s="24">
        <v>1005</v>
      </c>
      <c r="S20" s="23">
        <v>1005</v>
      </c>
      <c r="T20" s="24">
        <v>1005</v>
      </c>
      <c r="U20" s="23">
        <v>1005</v>
      </c>
      <c r="V20" s="22">
        <f>C20*10</f>
        <v>10050</v>
      </c>
      <c r="W20" s="24">
        <v>1005</v>
      </c>
      <c r="X20" s="23">
        <v>1005</v>
      </c>
      <c r="Y20" s="24">
        <v>1005</v>
      </c>
      <c r="Z20" s="23">
        <v>1005</v>
      </c>
      <c r="AA20" s="24">
        <v>1005</v>
      </c>
      <c r="AB20" s="23">
        <v>1005</v>
      </c>
      <c r="AC20" s="24">
        <v>1005</v>
      </c>
      <c r="AD20" s="23">
        <v>1005</v>
      </c>
      <c r="AE20" s="24">
        <v>1005</v>
      </c>
      <c r="AF20" s="23">
        <v>1005</v>
      </c>
      <c r="AG20" s="24">
        <v>1005</v>
      </c>
      <c r="AH20" s="23">
        <v>1005</v>
      </c>
      <c r="AI20" s="24">
        <v>1005</v>
      </c>
      <c r="AJ20" s="23">
        <v>1005</v>
      </c>
      <c r="AK20" s="24">
        <v>1005</v>
      </c>
      <c r="AL20" s="23">
        <v>1005</v>
      </c>
      <c r="AM20" s="24">
        <v>1005</v>
      </c>
      <c r="AN20" s="23">
        <v>1005</v>
      </c>
      <c r="AO20" s="24">
        <v>1005</v>
      </c>
      <c r="AP20" s="23">
        <v>1005</v>
      </c>
      <c r="AQ20" s="22">
        <f>X20*10</f>
        <v>10050</v>
      </c>
      <c r="AR20" s="24">
        <v>1005</v>
      </c>
      <c r="AS20" s="23">
        <v>1005</v>
      </c>
      <c r="AT20" s="24">
        <v>1005</v>
      </c>
      <c r="AU20" s="23">
        <v>1005</v>
      </c>
      <c r="AV20" s="24">
        <v>1005</v>
      </c>
      <c r="AW20" s="23">
        <v>1005</v>
      </c>
      <c r="AX20" s="24">
        <v>1005</v>
      </c>
      <c r="AY20" s="23">
        <v>1005</v>
      </c>
      <c r="AZ20" s="24">
        <v>1005</v>
      </c>
      <c r="BA20" s="23">
        <v>1005</v>
      </c>
      <c r="BB20" s="24">
        <v>1005</v>
      </c>
      <c r="BC20" s="23">
        <v>1005</v>
      </c>
      <c r="BD20" s="24">
        <v>1005</v>
      </c>
      <c r="BE20" s="23">
        <v>1005</v>
      </c>
      <c r="BF20" s="24">
        <v>1005</v>
      </c>
      <c r="BG20" s="23">
        <v>1005</v>
      </c>
      <c r="BH20" s="24">
        <v>1005</v>
      </c>
      <c r="BI20" s="23">
        <v>865</v>
      </c>
      <c r="BJ20" s="24">
        <v>865</v>
      </c>
      <c r="BK20" s="29"/>
    </row>
    <row r="21" spans="1:65" x14ac:dyDescent="0.15">
      <c r="A21" s="21" t="s">
        <v>60</v>
      </c>
      <c r="C21" s="23">
        <v>1005</v>
      </c>
      <c r="D21" s="24">
        <v>1005</v>
      </c>
      <c r="E21" s="23">
        <v>1005</v>
      </c>
      <c r="F21" s="24">
        <v>1005</v>
      </c>
      <c r="G21" s="23">
        <v>1005</v>
      </c>
      <c r="H21" s="24">
        <v>1005</v>
      </c>
      <c r="I21" s="23">
        <v>1005</v>
      </c>
      <c r="J21" s="24">
        <v>1005</v>
      </c>
      <c r="K21" s="23">
        <v>1005</v>
      </c>
      <c r="L21" s="24">
        <v>1005</v>
      </c>
      <c r="M21" s="23">
        <v>1005</v>
      </c>
      <c r="N21" s="24">
        <v>1005</v>
      </c>
      <c r="O21" s="23">
        <v>1005</v>
      </c>
      <c r="P21" s="24">
        <v>1005</v>
      </c>
      <c r="Q21" s="23">
        <v>1005</v>
      </c>
      <c r="R21" s="24">
        <v>1005</v>
      </c>
      <c r="S21" s="23">
        <v>1005</v>
      </c>
      <c r="T21" s="24">
        <v>1005</v>
      </c>
      <c r="U21" s="23">
        <v>1005</v>
      </c>
      <c r="V21" s="22">
        <f>C21*10</f>
        <v>10050</v>
      </c>
      <c r="W21" s="24">
        <v>1005</v>
      </c>
      <c r="X21" s="23">
        <v>1005</v>
      </c>
      <c r="Y21" s="24">
        <v>1005</v>
      </c>
      <c r="Z21" s="23">
        <v>1005</v>
      </c>
      <c r="AA21" s="24">
        <v>1005</v>
      </c>
      <c r="AB21" s="23">
        <v>1005</v>
      </c>
      <c r="AC21" s="24">
        <v>1005</v>
      </c>
      <c r="AD21" s="23">
        <v>1005</v>
      </c>
      <c r="AE21" s="24">
        <v>1005</v>
      </c>
      <c r="AF21" s="23">
        <v>1005</v>
      </c>
      <c r="AG21" s="24">
        <v>1005</v>
      </c>
      <c r="AH21" s="23">
        <v>1005</v>
      </c>
      <c r="AI21" s="24">
        <v>1005</v>
      </c>
      <c r="AJ21" s="23">
        <v>1005</v>
      </c>
      <c r="AK21" s="24">
        <v>1005</v>
      </c>
      <c r="AL21" s="23">
        <v>1005</v>
      </c>
      <c r="AM21" s="24">
        <v>1005</v>
      </c>
      <c r="AN21" s="23">
        <v>1005</v>
      </c>
      <c r="AO21" s="24">
        <v>1005</v>
      </c>
      <c r="AP21" s="23">
        <v>1005</v>
      </c>
      <c r="AQ21" s="22">
        <f>X21*10</f>
        <v>10050</v>
      </c>
      <c r="AR21" s="24">
        <v>1005</v>
      </c>
      <c r="AS21" s="23">
        <v>1005</v>
      </c>
      <c r="AT21" s="24">
        <v>1005</v>
      </c>
      <c r="AU21" s="23">
        <v>1005</v>
      </c>
      <c r="AV21" s="24">
        <v>1005</v>
      </c>
      <c r="AW21" s="23">
        <v>1005</v>
      </c>
      <c r="AX21" s="24">
        <v>1005</v>
      </c>
      <c r="AY21" s="23">
        <v>1005</v>
      </c>
      <c r="AZ21" s="24">
        <v>1005</v>
      </c>
      <c r="BA21" s="23">
        <v>1005</v>
      </c>
      <c r="BB21" s="24">
        <v>1005</v>
      </c>
      <c r="BC21" s="23">
        <v>1005</v>
      </c>
      <c r="BD21" s="24">
        <v>1005</v>
      </c>
      <c r="BE21" s="23">
        <v>1005</v>
      </c>
      <c r="BF21" s="24">
        <v>1005</v>
      </c>
      <c r="BG21" s="23">
        <v>1005</v>
      </c>
      <c r="BH21" s="24">
        <v>1005</v>
      </c>
      <c r="BI21" s="23">
        <v>865</v>
      </c>
      <c r="BJ21" s="24">
        <v>865</v>
      </c>
      <c r="BK21" s="29"/>
    </row>
    <row r="22" spans="1:65" x14ac:dyDescent="0.15">
      <c r="A22" s="21" t="s">
        <v>77</v>
      </c>
      <c r="C22" s="23">
        <v>435</v>
      </c>
      <c r="D22" s="23">
        <v>502</v>
      </c>
      <c r="E22" s="23">
        <v>502</v>
      </c>
      <c r="F22" s="23">
        <v>502</v>
      </c>
      <c r="G22" s="23">
        <v>502</v>
      </c>
      <c r="H22" s="23">
        <v>502</v>
      </c>
      <c r="I22" s="23">
        <v>502</v>
      </c>
      <c r="J22" s="23">
        <v>502</v>
      </c>
      <c r="K22" s="23">
        <v>502</v>
      </c>
      <c r="L22" s="23">
        <v>502</v>
      </c>
      <c r="M22" s="23">
        <v>502</v>
      </c>
      <c r="N22" s="23">
        <v>502</v>
      </c>
      <c r="O22" s="23">
        <v>502</v>
      </c>
      <c r="P22" s="23">
        <v>502</v>
      </c>
      <c r="Q22" s="23">
        <v>502</v>
      </c>
      <c r="R22" s="23">
        <v>502</v>
      </c>
      <c r="S22" s="23">
        <v>502</v>
      </c>
      <c r="T22" s="23">
        <v>502</v>
      </c>
      <c r="U22" s="23">
        <v>502</v>
      </c>
      <c r="V22" s="22">
        <f>SUM(C22:U22)</f>
        <v>9471</v>
      </c>
      <c r="W22" s="23">
        <v>502.5</v>
      </c>
      <c r="X22" s="23">
        <v>502.5</v>
      </c>
      <c r="Y22" s="23">
        <v>502.5</v>
      </c>
      <c r="Z22" s="23">
        <v>502.5</v>
      </c>
      <c r="AA22" s="23">
        <v>502.5</v>
      </c>
      <c r="AB22" s="23">
        <v>502.5</v>
      </c>
      <c r="AC22" s="23">
        <v>502.5</v>
      </c>
      <c r="AD22" s="23">
        <v>502.5</v>
      </c>
      <c r="AE22" s="23">
        <v>502.5</v>
      </c>
      <c r="AF22" s="23">
        <v>502.5</v>
      </c>
      <c r="AG22" s="23">
        <v>502.5</v>
      </c>
      <c r="AH22" s="23">
        <v>502.5</v>
      </c>
      <c r="AI22" s="23">
        <v>502.5</v>
      </c>
      <c r="AJ22" s="23">
        <v>502.5</v>
      </c>
      <c r="AK22" s="23">
        <v>502.5</v>
      </c>
      <c r="AL22" s="23">
        <v>502.5</v>
      </c>
      <c r="AM22" s="23">
        <v>502</v>
      </c>
      <c r="AN22" s="23">
        <v>502</v>
      </c>
      <c r="AO22" s="23">
        <v>502</v>
      </c>
      <c r="AP22" s="23">
        <v>502</v>
      </c>
      <c r="AQ22" s="22">
        <f>SUM(W22:AP22)</f>
        <v>10048</v>
      </c>
      <c r="AR22" s="23">
        <v>502</v>
      </c>
      <c r="AS22" s="23">
        <v>502</v>
      </c>
      <c r="AT22" s="23">
        <v>502</v>
      </c>
      <c r="AU22" s="23">
        <v>502</v>
      </c>
      <c r="AV22" s="23">
        <v>502</v>
      </c>
      <c r="AW22" s="23">
        <v>502</v>
      </c>
      <c r="AX22" s="23">
        <v>502</v>
      </c>
      <c r="AY22" s="23">
        <v>502</v>
      </c>
      <c r="AZ22" s="23">
        <v>502</v>
      </c>
      <c r="BA22" s="23">
        <v>502</v>
      </c>
      <c r="BB22" s="23">
        <v>502</v>
      </c>
      <c r="BC22" s="23">
        <v>502</v>
      </c>
      <c r="BD22" s="23">
        <v>502</v>
      </c>
      <c r="BE22" s="23">
        <v>502</v>
      </c>
      <c r="BF22" s="23">
        <v>502</v>
      </c>
      <c r="BG22" s="23">
        <v>502</v>
      </c>
      <c r="BH22" s="23">
        <v>502</v>
      </c>
      <c r="BI22" s="23">
        <v>502</v>
      </c>
      <c r="BJ22" s="23">
        <v>490</v>
      </c>
      <c r="BK22" s="29"/>
      <c r="BL22" s="22">
        <f>SUM(AR22:BJ22)</f>
        <v>9526</v>
      </c>
      <c r="BM22" s="22">
        <f>AQ22*21+BL22+V22</f>
        <v>230005</v>
      </c>
    </row>
    <row r="23" spans="1:65" x14ac:dyDescent="0.15">
      <c r="A23" s="21" t="s">
        <v>78</v>
      </c>
      <c r="C23" s="29"/>
      <c r="D23" s="24">
        <v>502.5</v>
      </c>
      <c r="E23" s="24">
        <v>502.5</v>
      </c>
      <c r="F23" s="24">
        <v>502.5</v>
      </c>
      <c r="G23" s="24">
        <v>502.5</v>
      </c>
      <c r="H23" s="24">
        <v>502.5</v>
      </c>
      <c r="I23" s="24">
        <v>502.5</v>
      </c>
      <c r="J23" s="24">
        <v>502.5</v>
      </c>
      <c r="K23" s="24">
        <v>502.5</v>
      </c>
      <c r="L23" s="24">
        <v>502.5</v>
      </c>
      <c r="M23" s="24">
        <v>502.5</v>
      </c>
      <c r="N23" s="24">
        <v>502.5</v>
      </c>
      <c r="O23" s="24">
        <v>502.5</v>
      </c>
      <c r="P23" s="24">
        <v>502.5</v>
      </c>
      <c r="Q23" s="24">
        <v>502.5</v>
      </c>
      <c r="R23" s="24">
        <v>502.5</v>
      </c>
      <c r="S23" s="24">
        <v>502.5</v>
      </c>
      <c r="T23" s="24">
        <v>502.5</v>
      </c>
      <c r="U23" s="24">
        <v>502.5</v>
      </c>
      <c r="V23" s="22">
        <f>SUM(C23:U23)</f>
        <v>9045</v>
      </c>
      <c r="W23" s="24">
        <v>502.5</v>
      </c>
      <c r="X23" s="24">
        <v>502.5</v>
      </c>
      <c r="Y23" s="24">
        <v>502.5</v>
      </c>
      <c r="Z23" s="24">
        <v>502.5</v>
      </c>
      <c r="AA23" s="24">
        <v>502.5</v>
      </c>
      <c r="AB23" s="24">
        <v>502.5</v>
      </c>
      <c r="AC23" s="24">
        <v>502.5</v>
      </c>
      <c r="AD23" s="24">
        <v>502.5</v>
      </c>
      <c r="AE23" s="24">
        <v>502.5</v>
      </c>
      <c r="AF23" s="24">
        <v>502.5</v>
      </c>
      <c r="AG23" s="24">
        <v>502.5</v>
      </c>
      <c r="AH23" s="24">
        <v>502.5</v>
      </c>
      <c r="AI23" s="24">
        <v>502.5</v>
      </c>
      <c r="AJ23" s="24">
        <v>502.5</v>
      </c>
      <c r="AK23" s="24">
        <v>502.5</v>
      </c>
      <c r="AL23" s="24">
        <v>502.5</v>
      </c>
      <c r="AM23" s="24">
        <v>502</v>
      </c>
      <c r="AN23" s="24">
        <v>502</v>
      </c>
      <c r="AO23" s="24">
        <v>502</v>
      </c>
      <c r="AP23" s="24">
        <v>502</v>
      </c>
      <c r="AQ23" s="22">
        <f>SUM(W23:AP23)</f>
        <v>10048</v>
      </c>
      <c r="AR23" s="24">
        <v>502</v>
      </c>
      <c r="AS23" s="24">
        <v>502</v>
      </c>
      <c r="AT23" s="24">
        <v>502</v>
      </c>
      <c r="AU23" s="24">
        <v>502</v>
      </c>
      <c r="AV23" s="24">
        <v>502</v>
      </c>
      <c r="AW23" s="24">
        <v>502</v>
      </c>
      <c r="AX23" s="24">
        <v>502</v>
      </c>
      <c r="AY23" s="24">
        <v>502</v>
      </c>
      <c r="AZ23" s="24">
        <v>502</v>
      </c>
      <c r="BA23" s="24">
        <v>502</v>
      </c>
      <c r="BB23" s="24">
        <v>502</v>
      </c>
      <c r="BC23" s="24">
        <v>502</v>
      </c>
      <c r="BD23" s="24">
        <v>502</v>
      </c>
      <c r="BE23" s="24">
        <v>502</v>
      </c>
      <c r="BF23" s="24">
        <v>502</v>
      </c>
      <c r="BG23" s="24">
        <v>502</v>
      </c>
      <c r="BH23" s="24">
        <v>502</v>
      </c>
      <c r="BI23" s="24">
        <v>502</v>
      </c>
      <c r="BJ23" s="24">
        <v>502</v>
      </c>
      <c r="BK23" s="24">
        <v>414</v>
      </c>
      <c r="BL23" s="22">
        <f>SUM(AR23:BK23)</f>
        <v>9952</v>
      </c>
      <c r="BM23" s="22">
        <f>AQ23*21+BL23+V23</f>
        <v>230005</v>
      </c>
    </row>
    <row r="25" spans="1:65" x14ac:dyDescent="0.15">
      <c r="A25" s="21" t="s">
        <v>79</v>
      </c>
      <c r="C25" s="23">
        <v>672</v>
      </c>
      <c r="D25" s="23">
        <v>502</v>
      </c>
      <c r="E25" s="23">
        <v>502</v>
      </c>
      <c r="F25" s="23">
        <v>502</v>
      </c>
      <c r="G25" s="23">
        <v>502</v>
      </c>
      <c r="H25" s="23">
        <v>502</v>
      </c>
      <c r="I25" s="23">
        <v>502</v>
      </c>
      <c r="J25" s="23">
        <v>502</v>
      </c>
      <c r="K25" s="23">
        <v>502</v>
      </c>
      <c r="L25" s="23">
        <v>502</v>
      </c>
      <c r="M25" s="23">
        <v>502</v>
      </c>
      <c r="N25" s="23">
        <v>502</v>
      </c>
      <c r="O25" s="23">
        <v>502</v>
      </c>
      <c r="P25" s="23">
        <v>502</v>
      </c>
      <c r="Q25" s="23">
        <v>502</v>
      </c>
      <c r="R25" s="23">
        <v>502</v>
      </c>
      <c r="S25" s="23">
        <v>502</v>
      </c>
      <c r="T25" s="23">
        <v>502</v>
      </c>
      <c r="U25" s="23">
        <v>502</v>
      </c>
      <c r="V25" s="22">
        <f>SUM(C25:U25)</f>
        <v>9708</v>
      </c>
      <c r="W25" s="23">
        <v>502</v>
      </c>
      <c r="X25" s="23">
        <v>502</v>
      </c>
      <c r="Y25" s="23">
        <v>502</v>
      </c>
      <c r="Z25" s="23">
        <v>502</v>
      </c>
      <c r="AA25" s="23">
        <v>502</v>
      </c>
      <c r="AB25" s="23">
        <v>502</v>
      </c>
      <c r="AC25" s="23">
        <v>502</v>
      </c>
      <c r="AD25" s="23">
        <v>502</v>
      </c>
      <c r="AE25" s="23">
        <v>502</v>
      </c>
      <c r="AF25" s="23">
        <v>502</v>
      </c>
      <c r="AG25" s="23">
        <v>502</v>
      </c>
      <c r="AH25" s="23">
        <v>502</v>
      </c>
      <c r="AI25" s="23">
        <v>502</v>
      </c>
      <c r="AJ25" s="23">
        <v>502</v>
      </c>
      <c r="AK25" s="23">
        <v>502</v>
      </c>
      <c r="AL25" s="23">
        <v>502</v>
      </c>
      <c r="AM25" s="23">
        <v>502</v>
      </c>
      <c r="AN25" s="23">
        <v>502</v>
      </c>
      <c r="AO25" s="23">
        <v>502</v>
      </c>
      <c r="AP25" s="23">
        <v>502</v>
      </c>
      <c r="AQ25" s="22">
        <f>SUM(W25:AP25)</f>
        <v>10040</v>
      </c>
      <c r="AR25" s="23">
        <v>502</v>
      </c>
      <c r="AS25" s="23">
        <v>502</v>
      </c>
      <c r="AT25" s="23">
        <v>502</v>
      </c>
      <c r="AU25" s="23">
        <v>502</v>
      </c>
      <c r="AV25" s="23">
        <v>502</v>
      </c>
      <c r="AW25" s="23">
        <v>502</v>
      </c>
      <c r="AX25" s="23">
        <v>502</v>
      </c>
      <c r="AY25" s="23">
        <v>502</v>
      </c>
      <c r="AZ25" s="23">
        <v>502</v>
      </c>
      <c r="BA25" s="23">
        <v>502</v>
      </c>
      <c r="BB25" s="23">
        <v>502</v>
      </c>
      <c r="BC25" s="23">
        <v>502</v>
      </c>
      <c r="BD25" s="23">
        <v>502</v>
      </c>
      <c r="BE25" s="23">
        <v>502</v>
      </c>
      <c r="BF25" s="23">
        <v>502</v>
      </c>
      <c r="BG25" s="23">
        <v>502</v>
      </c>
      <c r="BH25" s="23">
        <v>502</v>
      </c>
      <c r="BI25" s="23">
        <v>502</v>
      </c>
      <c r="BJ25" s="23">
        <v>421</v>
      </c>
      <c r="BL25" s="22">
        <f>SUM(AR25:BJ25)</f>
        <v>9457</v>
      </c>
      <c r="BM25" s="22">
        <f>AQ25*21+BL25+V25</f>
        <v>230005</v>
      </c>
    </row>
    <row r="26" spans="1:65" x14ac:dyDescent="0.15">
      <c r="A26" s="21" t="s">
        <v>80</v>
      </c>
      <c r="C26" s="24">
        <v>672</v>
      </c>
      <c r="D26" s="24">
        <v>502</v>
      </c>
      <c r="E26" s="24">
        <v>502</v>
      </c>
      <c r="F26" s="24">
        <v>502</v>
      </c>
      <c r="G26" s="24">
        <v>502</v>
      </c>
      <c r="H26" s="24">
        <v>502</v>
      </c>
      <c r="I26" s="24">
        <v>502</v>
      </c>
      <c r="J26" s="24">
        <v>502</v>
      </c>
      <c r="K26" s="24">
        <v>502</v>
      </c>
      <c r="L26" s="24">
        <v>502</v>
      </c>
      <c r="M26" s="24">
        <v>502</v>
      </c>
      <c r="N26" s="24">
        <v>502</v>
      </c>
      <c r="O26" s="24">
        <v>502</v>
      </c>
      <c r="P26" s="24">
        <v>502</v>
      </c>
      <c r="Q26" s="24">
        <v>502</v>
      </c>
      <c r="R26" s="24">
        <v>502</v>
      </c>
      <c r="S26" s="24">
        <v>502</v>
      </c>
      <c r="T26" s="24">
        <v>502</v>
      </c>
      <c r="U26" s="24">
        <v>502</v>
      </c>
      <c r="V26" s="22">
        <f>SUM(C26:U26)</f>
        <v>9708</v>
      </c>
      <c r="W26" s="24">
        <v>502</v>
      </c>
      <c r="X26" s="24">
        <v>502</v>
      </c>
      <c r="Y26" s="24">
        <v>502</v>
      </c>
      <c r="Z26" s="24">
        <v>502</v>
      </c>
      <c r="AA26" s="24">
        <v>502</v>
      </c>
      <c r="AB26" s="24">
        <v>502</v>
      </c>
      <c r="AC26" s="24">
        <v>502</v>
      </c>
      <c r="AD26" s="24">
        <v>502</v>
      </c>
      <c r="AE26" s="24">
        <v>502</v>
      </c>
      <c r="AF26" s="24">
        <v>502</v>
      </c>
      <c r="AG26" s="24">
        <v>502</v>
      </c>
      <c r="AH26" s="24">
        <v>502</v>
      </c>
      <c r="AI26" s="24">
        <v>502</v>
      </c>
      <c r="AJ26" s="24">
        <v>502</v>
      </c>
      <c r="AK26" s="24">
        <v>502</v>
      </c>
      <c r="AL26" s="24">
        <v>502</v>
      </c>
      <c r="AM26" s="24">
        <v>502</v>
      </c>
      <c r="AN26" s="24">
        <v>502</v>
      </c>
      <c r="AO26" s="24">
        <v>502</v>
      </c>
      <c r="AP26" s="24">
        <v>502</v>
      </c>
      <c r="AQ26" s="22">
        <f>SUM(W26:AP26)</f>
        <v>10040</v>
      </c>
      <c r="AR26" s="24">
        <v>502</v>
      </c>
      <c r="AS26" s="24">
        <v>502</v>
      </c>
      <c r="AT26" s="24">
        <v>502</v>
      </c>
      <c r="AU26" s="24">
        <v>502</v>
      </c>
      <c r="AV26" s="24">
        <v>502</v>
      </c>
      <c r="AW26" s="24">
        <v>502</v>
      </c>
      <c r="AX26" s="24">
        <v>502</v>
      </c>
      <c r="AY26" s="24">
        <v>502</v>
      </c>
      <c r="AZ26" s="24">
        <v>502</v>
      </c>
      <c r="BA26" s="24">
        <v>502</v>
      </c>
      <c r="BB26" s="24">
        <v>502</v>
      </c>
      <c r="BC26" s="24">
        <v>502</v>
      </c>
      <c r="BD26" s="24">
        <v>502</v>
      </c>
      <c r="BE26" s="24">
        <v>502</v>
      </c>
      <c r="BF26" s="24">
        <v>502</v>
      </c>
      <c r="BG26" s="24">
        <v>502</v>
      </c>
      <c r="BH26" s="24">
        <v>502</v>
      </c>
      <c r="BI26" s="24">
        <v>502</v>
      </c>
      <c r="BJ26" s="24">
        <v>421</v>
      </c>
      <c r="BL26" s="22">
        <f>SUM(AR26:BJ26)</f>
        <v>9457</v>
      </c>
      <c r="BM26" s="22">
        <f>AQ26*21+BL26+V26</f>
        <v>230005</v>
      </c>
    </row>
    <row r="27" spans="1:65" x14ac:dyDescent="0.15">
      <c r="A27" s="21" t="s">
        <v>81</v>
      </c>
      <c r="C27" s="23">
        <v>1005</v>
      </c>
      <c r="D27" s="24">
        <v>1005</v>
      </c>
      <c r="E27" s="23">
        <v>1005</v>
      </c>
      <c r="F27" s="24">
        <v>1005</v>
      </c>
      <c r="G27" s="23">
        <v>1005</v>
      </c>
      <c r="H27" s="24">
        <v>1005</v>
      </c>
      <c r="I27" s="23">
        <v>1005</v>
      </c>
      <c r="J27" s="24">
        <v>1005</v>
      </c>
      <c r="K27" s="23">
        <v>1005</v>
      </c>
      <c r="L27" s="24">
        <v>1005</v>
      </c>
      <c r="M27" s="23">
        <v>1005</v>
      </c>
      <c r="N27" s="24">
        <v>1005</v>
      </c>
      <c r="O27" s="23">
        <v>1005</v>
      </c>
      <c r="P27" s="24">
        <v>1005</v>
      </c>
      <c r="Q27" s="23">
        <v>1005</v>
      </c>
      <c r="R27" s="24">
        <v>1005</v>
      </c>
      <c r="S27" s="23">
        <v>1005</v>
      </c>
      <c r="T27" s="24">
        <v>1005</v>
      </c>
      <c r="U27" s="23">
        <v>1005</v>
      </c>
      <c r="V27" s="22">
        <f>C27*10</f>
        <v>10050</v>
      </c>
      <c r="W27" s="24">
        <v>1005</v>
      </c>
      <c r="X27" s="23">
        <v>1005</v>
      </c>
      <c r="Y27" s="24">
        <v>1005</v>
      </c>
      <c r="Z27" s="23">
        <v>1005</v>
      </c>
      <c r="AA27" s="24">
        <v>1005</v>
      </c>
      <c r="AB27" s="23">
        <v>1005</v>
      </c>
      <c r="AC27" s="24">
        <v>1005</v>
      </c>
      <c r="AD27" s="23">
        <v>1005</v>
      </c>
      <c r="AE27" s="24">
        <v>1005</v>
      </c>
      <c r="AF27" s="23">
        <v>1005</v>
      </c>
      <c r="AG27" s="24">
        <v>1005</v>
      </c>
      <c r="AH27" s="23">
        <v>1005</v>
      </c>
      <c r="AI27" s="24">
        <v>1005</v>
      </c>
      <c r="AJ27" s="23">
        <v>1005</v>
      </c>
      <c r="AK27" s="24">
        <v>1005</v>
      </c>
      <c r="AL27" s="23">
        <v>1005</v>
      </c>
      <c r="AM27" s="24">
        <v>1005</v>
      </c>
      <c r="AN27" s="23">
        <v>1005</v>
      </c>
      <c r="AO27" s="24">
        <v>1005</v>
      </c>
      <c r="AP27" s="23">
        <v>1005</v>
      </c>
      <c r="AQ27" s="22">
        <f>X27*10</f>
        <v>10050</v>
      </c>
      <c r="AR27" s="24">
        <v>1005</v>
      </c>
      <c r="AS27" s="23">
        <v>1005</v>
      </c>
      <c r="AT27" s="24">
        <v>1005</v>
      </c>
      <c r="AU27" s="23">
        <v>1005</v>
      </c>
      <c r="AV27" s="24">
        <v>1005</v>
      </c>
      <c r="AW27" s="23">
        <v>1005</v>
      </c>
      <c r="AX27" s="24">
        <v>1005</v>
      </c>
      <c r="AY27" s="23">
        <v>1005</v>
      </c>
      <c r="AZ27" s="24">
        <v>1005</v>
      </c>
      <c r="BA27" s="23">
        <v>1005</v>
      </c>
      <c r="BB27" s="24">
        <v>1005</v>
      </c>
      <c r="BC27" s="23">
        <v>1005</v>
      </c>
      <c r="BD27" s="24">
        <v>1005</v>
      </c>
      <c r="BE27" s="23">
        <v>1005</v>
      </c>
      <c r="BF27" s="24">
        <v>1005</v>
      </c>
      <c r="BG27" s="23">
        <v>1005</v>
      </c>
      <c r="BH27" s="24">
        <v>1005</v>
      </c>
      <c r="BI27" s="23">
        <v>865</v>
      </c>
      <c r="BJ27" s="24">
        <v>865</v>
      </c>
      <c r="BK27" s="29"/>
      <c r="BL27" s="22">
        <f>AS27*8+BI27</f>
        <v>8905</v>
      </c>
      <c r="BM27" s="22">
        <f>AQ27*21+BL27+V27</f>
        <v>230005</v>
      </c>
    </row>
    <row r="28" spans="1:65" x14ac:dyDescent="0.15">
      <c r="A28" s="22"/>
      <c r="V28" s="22">
        <f>C27*9</f>
        <v>9045</v>
      </c>
    </row>
    <row r="29" spans="1:65" x14ac:dyDescent="0.15">
      <c r="A29" s="21" t="s">
        <v>82</v>
      </c>
      <c r="D29" s="23">
        <v>525</v>
      </c>
      <c r="E29" s="23">
        <v>525</v>
      </c>
      <c r="F29" s="23">
        <v>525</v>
      </c>
      <c r="G29" s="23">
        <v>525</v>
      </c>
      <c r="H29" s="23">
        <v>525</v>
      </c>
      <c r="I29" s="23">
        <v>525</v>
      </c>
      <c r="J29" s="23">
        <v>525</v>
      </c>
      <c r="K29" s="23">
        <v>525</v>
      </c>
      <c r="L29" s="23">
        <v>525</v>
      </c>
      <c r="M29" s="23">
        <v>525</v>
      </c>
      <c r="N29" s="23">
        <v>521</v>
      </c>
      <c r="O29" s="23">
        <v>520</v>
      </c>
      <c r="P29" s="23">
        <v>520</v>
      </c>
      <c r="Q29" s="23">
        <v>520</v>
      </c>
      <c r="R29" s="23">
        <v>520</v>
      </c>
      <c r="S29" s="23">
        <v>520</v>
      </c>
      <c r="T29" s="23">
        <v>520</v>
      </c>
      <c r="U29" s="23">
        <v>520</v>
      </c>
      <c r="V29" s="22">
        <f>SUM(C29:U29)</f>
        <v>9411</v>
      </c>
      <c r="W29" s="23">
        <v>502</v>
      </c>
      <c r="X29" s="23">
        <v>502</v>
      </c>
      <c r="Y29" s="23">
        <v>502</v>
      </c>
      <c r="Z29" s="23">
        <v>502</v>
      </c>
      <c r="AA29" s="23">
        <v>502</v>
      </c>
      <c r="AB29" s="23">
        <v>502</v>
      </c>
      <c r="AC29" s="23">
        <v>502</v>
      </c>
      <c r="AD29" s="23">
        <v>502</v>
      </c>
      <c r="AE29" s="23">
        <v>502</v>
      </c>
      <c r="AF29" s="23">
        <v>502</v>
      </c>
      <c r="AG29" s="23">
        <v>502</v>
      </c>
      <c r="AH29" s="23">
        <v>502</v>
      </c>
      <c r="AI29" s="23">
        <v>502</v>
      </c>
      <c r="AJ29" s="23">
        <v>502</v>
      </c>
      <c r="AK29" s="23">
        <v>502</v>
      </c>
      <c r="AL29" s="23">
        <v>502</v>
      </c>
      <c r="AM29" s="23">
        <v>502</v>
      </c>
      <c r="AN29" s="23">
        <v>502</v>
      </c>
      <c r="AO29" s="23">
        <v>502</v>
      </c>
      <c r="AP29" s="23">
        <v>502</v>
      </c>
      <c r="AQ29" s="22">
        <f>SUM(W29:AP29)</f>
        <v>10040</v>
      </c>
      <c r="AR29" s="23">
        <v>502</v>
      </c>
      <c r="AS29" s="23">
        <v>502</v>
      </c>
      <c r="AT29" s="23">
        <v>502</v>
      </c>
      <c r="AU29" s="23">
        <v>502</v>
      </c>
      <c r="AV29" s="23">
        <v>502</v>
      </c>
      <c r="AW29" s="23">
        <v>502</v>
      </c>
      <c r="AX29" s="23">
        <v>502</v>
      </c>
      <c r="AY29" s="23">
        <v>502</v>
      </c>
      <c r="AZ29" s="23">
        <v>502</v>
      </c>
      <c r="BA29" s="23">
        <v>502</v>
      </c>
      <c r="BB29" s="23">
        <v>502</v>
      </c>
      <c r="BC29" s="23">
        <v>502</v>
      </c>
      <c r="BD29" s="23">
        <v>502</v>
      </c>
      <c r="BE29" s="23">
        <v>502</v>
      </c>
      <c r="BF29" s="23">
        <v>502</v>
      </c>
      <c r="BG29" s="23">
        <v>502</v>
      </c>
      <c r="BH29" s="23">
        <v>502</v>
      </c>
      <c r="BI29" s="23">
        <v>502</v>
      </c>
      <c r="BJ29" s="23">
        <v>502</v>
      </c>
      <c r="BK29" s="23">
        <v>216</v>
      </c>
      <c r="BL29" s="22">
        <f>SUM(AR29:BK29)</f>
        <v>9754</v>
      </c>
      <c r="BM29" s="22">
        <f>AQ29*21+BL29+V29</f>
        <v>230005</v>
      </c>
    </row>
    <row r="30" spans="1:65" x14ac:dyDescent="0.15">
      <c r="A30" s="21" t="s">
        <v>83</v>
      </c>
      <c r="C30" s="29"/>
      <c r="D30" s="24">
        <v>400</v>
      </c>
      <c r="E30" s="24">
        <v>508</v>
      </c>
      <c r="F30" s="24">
        <v>508</v>
      </c>
      <c r="G30" s="24">
        <v>508</v>
      </c>
      <c r="H30" s="24">
        <v>508</v>
      </c>
      <c r="I30" s="24">
        <v>508</v>
      </c>
      <c r="J30" s="24">
        <v>508</v>
      </c>
      <c r="K30" s="24">
        <v>508</v>
      </c>
      <c r="L30" s="24">
        <v>508</v>
      </c>
      <c r="M30" s="24">
        <v>508</v>
      </c>
      <c r="N30" s="24">
        <v>508</v>
      </c>
      <c r="O30" s="24">
        <v>508</v>
      </c>
      <c r="P30" s="24">
        <v>508</v>
      </c>
      <c r="Q30" s="24">
        <v>508</v>
      </c>
      <c r="R30" s="24">
        <v>510</v>
      </c>
      <c r="S30" s="24">
        <v>510</v>
      </c>
      <c r="T30" s="24">
        <v>510</v>
      </c>
      <c r="U30" s="24">
        <v>510</v>
      </c>
      <c r="V30" s="22">
        <f>SUM(C30:U30)</f>
        <v>9044</v>
      </c>
      <c r="W30" s="26">
        <v>502</v>
      </c>
      <c r="X30" s="26">
        <v>502</v>
      </c>
      <c r="Y30" s="26">
        <v>502</v>
      </c>
      <c r="Z30" s="26">
        <v>502</v>
      </c>
      <c r="AA30" s="26">
        <v>502</v>
      </c>
      <c r="AB30" s="26">
        <v>502</v>
      </c>
      <c r="AC30" s="26">
        <v>502</v>
      </c>
      <c r="AD30" s="26">
        <v>502</v>
      </c>
      <c r="AE30" s="26">
        <v>502</v>
      </c>
      <c r="AF30" s="26">
        <v>502</v>
      </c>
      <c r="AG30" s="26">
        <v>502</v>
      </c>
      <c r="AH30" s="26">
        <v>502</v>
      </c>
      <c r="AI30" s="26">
        <v>502</v>
      </c>
      <c r="AJ30" s="26">
        <v>502</v>
      </c>
      <c r="AK30" s="26">
        <v>502</v>
      </c>
      <c r="AL30" s="26">
        <v>502</v>
      </c>
      <c r="AM30" s="26">
        <v>502</v>
      </c>
      <c r="AN30" s="26">
        <v>502</v>
      </c>
      <c r="AO30" s="26">
        <v>502</v>
      </c>
      <c r="AP30" s="26">
        <v>502</v>
      </c>
      <c r="AQ30" s="22">
        <f>SUM(W30:AP30)</f>
        <v>10040</v>
      </c>
      <c r="AR30" s="26">
        <v>502</v>
      </c>
      <c r="AS30" s="26">
        <v>502</v>
      </c>
      <c r="AT30" s="26">
        <v>502</v>
      </c>
      <c r="AU30" s="26">
        <v>502</v>
      </c>
      <c r="AV30" s="26">
        <v>502</v>
      </c>
      <c r="AW30" s="26">
        <v>502</v>
      </c>
      <c r="AX30" s="26">
        <v>502</v>
      </c>
      <c r="AY30" s="26">
        <v>502</v>
      </c>
      <c r="AZ30" s="26">
        <v>502</v>
      </c>
      <c r="BA30" s="26">
        <v>502</v>
      </c>
      <c r="BB30" s="26">
        <v>502</v>
      </c>
      <c r="BC30" s="26">
        <v>502</v>
      </c>
      <c r="BD30" s="26">
        <v>502</v>
      </c>
      <c r="BE30" s="26">
        <v>505</v>
      </c>
      <c r="BF30" s="26">
        <v>515</v>
      </c>
      <c r="BG30" s="26">
        <v>515</v>
      </c>
      <c r="BH30" s="26">
        <v>515</v>
      </c>
      <c r="BI30" s="26">
        <v>515</v>
      </c>
      <c r="BJ30" s="26">
        <v>515</v>
      </c>
      <c r="BK30" s="26">
        <v>515</v>
      </c>
      <c r="BL30" s="22">
        <f>SUM(AR30:BK30)</f>
        <v>10121</v>
      </c>
      <c r="BM30" s="22">
        <f>AQ30*21+BL30+V30</f>
        <v>230005</v>
      </c>
    </row>
    <row r="31" spans="1:65" x14ac:dyDescent="0.15">
      <c r="A31" s="22"/>
      <c r="B31" s="110" t="s">
        <v>131</v>
      </c>
    </row>
    <row r="33" spans="3:4" x14ac:dyDescent="0.15">
      <c r="C33" s="23"/>
      <c r="D33" s="22" t="s">
        <v>128</v>
      </c>
    </row>
    <row r="34" spans="3:4" x14ac:dyDescent="0.15">
      <c r="C34" s="26"/>
      <c r="D34" s="22" t="s">
        <v>129</v>
      </c>
    </row>
  </sheetData>
  <mergeCells count="30">
    <mergeCell ref="B1:C1"/>
    <mergeCell ref="D1:E1"/>
    <mergeCell ref="F1:G1"/>
    <mergeCell ref="H1:I1"/>
    <mergeCell ref="T1:U1"/>
    <mergeCell ref="J1:K1"/>
    <mergeCell ref="L1:M1"/>
    <mergeCell ref="N1:O1"/>
    <mergeCell ref="P1:Q1"/>
    <mergeCell ref="R1:S1"/>
    <mergeCell ref="AO1:AP1"/>
    <mergeCell ref="W1:X1"/>
    <mergeCell ref="AR1:AS1"/>
    <mergeCell ref="AT1:AU1"/>
    <mergeCell ref="AV1:AW1"/>
    <mergeCell ref="AE1:AF1"/>
    <mergeCell ref="AG1:AH1"/>
    <mergeCell ref="AI1:AJ1"/>
    <mergeCell ref="AK1:AL1"/>
    <mergeCell ref="AM1:AN1"/>
    <mergeCell ref="Y1:Z1"/>
    <mergeCell ref="AA1:AB1"/>
    <mergeCell ref="AC1:AD1"/>
    <mergeCell ref="BH1:BI1"/>
    <mergeCell ref="BJ1:BK1"/>
    <mergeCell ref="AX1:AY1"/>
    <mergeCell ref="AZ1:BA1"/>
    <mergeCell ref="BB1:BC1"/>
    <mergeCell ref="BD1:BE1"/>
    <mergeCell ref="BF1:B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sole1type</vt:lpstr>
      <vt:lpstr>#machine check list</vt:lpstr>
      <vt:lpstr>Schedule with production 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2016-06-24T15:26:14Z</dcterms:modified>
</cp:coreProperties>
</file>