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omos\Dropbox\Komputer\Desktop\1STUDIA &amp; BUSINESS\KURSY\Excell\Projekt2_YT\"/>
    </mc:Choice>
  </mc:AlternateContent>
  <xr:revisionPtr revIDLastSave="0" documentId="13_ncr:1_{B4A47D56-D129-4CFB-AC25-1702DFE87F1B}" xr6:coauthVersionLast="47" xr6:coauthVersionMax="47" xr10:uidLastSave="{00000000-0000-0000-0000-000000000000}"/>
  <bookViews>
    <workbookView xWindow="-120" yWindow="-120" windowWidth="29040" windowHeight="15720" xr2:uid="{00000000-000D-0000-FFFF-FFFF00000000}"/>
  </bookViews>
  <sheets>
    <sheet name="Dashboard" sheetId="1" r:id="rId1"/>
    <sheet name="Products" sheetId="8" r:id="rId2"/>
    <sheet name="TotalSales" sheetId="9" r:id="rId3"/>
    <sheet name="CountryBarChart" sheetId="10" r:id="rId4"/>
    <sheet name="Top6Customers" sheetId="11" r:id="rId5"/>
    <sheet name="Orders" sheetId="7" r:id="rId6"/>
    <sheet name="Customers" sheetId="6"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1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7" l="1"/>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2" i="7"/>
  <c r="N6" i="7" a="1"/>
  <c r="N6" i="7"/>
  <c r="N7" i="7" a="1"/>
  <c r="N7" i="7" s="1"/>
  <c r="N21" i="7" a="1"/>
  <c r="N21" i="7" s="1"/>
  <c r="N22" i="7" a="1"/>
  <c r="N22" i="7" s="1"/>
  <c r="N23" i="7" a="1"/>
  <c r="N23" i="7" s="1"/>
  <c r="N30" i="7" a="1"/>
  <c r="N30" i="7"/>
  <c r="N31" i="7" a="1"/>
  <c r="N31" i="7" s="1"/>
  <c r="N45" i="7" a="1"/>
  <c r="N45" i="7" s="1"/>
  <c r="N46" i="7" a="1"/>
  <c r="N46" i="7" s="1"/>
  <c r="N47" i="7" a="1"/>
  <c r="N47" i="7" s="1"/>
  <c r="N54" i="7" a="1"/>
  <c r="N54" i="7"/>
  <c r="N55" i="7" a="1"/>
  <c r="N55" i="7" s="1"/>
  <c r="N69" i="7" a="1"/>
  <c r="N69" i="7" s="1"/>
  <c r="N70" i="7" a="1"/>
  <c r="N70" i="7" s="1"/>
  <c r="N71" i="7" a="1"/>
  <c r="N71" i="7" s="1"/>
  <c r="N78" i="7" a="1"/>
  <c r="N78" i="7"/>
  <c r="N79" i="7" a="1"/>
  <c r="N79" i="7" s="1"/>
  <c r="N93" i="7" a="1"/>
  <c r="N93" i="7" s="1"/>
  <c r="N94" i="7" a="1"/>
  <c r="N94" i="7" s="1"/>
  <c r="N95" i="7" a="1"/>
  <c r="N95" i="7" s="1"/>
  <c r="N102" i="7" a="1"/>
  <c r="N102" i="7"/>
  <c r="N103" i="7" a="1"/>
  <c r="N103" i="7" s="1"/>
  <c r="N117" i="7" a="1"/>
  <c r="N117" i="7" s="1"/>
  <c r="N118" i="7" a="1"/>
  <c r="N118" i="7" s="1"/>
  <c r="N119" i="7" a="1"/>
  <c r="N119" i="7" s="1"/>
  <c r="N126" i="7" a="1"/>
  <c r="N126" i="7"/>
  <c r="N127" i="7" a="1"/>
  <c r="N127" i="7" s="1"/>
  <c r="N141" i="7" a="1"/>
  <c r="N141" i="7" s="1"/>
  <c r="N142" i="7" a="1"/>
  <c r="N142" i="7" s="1"/>
  <c r="N143" i="7" a="1"/>
  <c r="N143" i="7" s="1"/>
  <c r="N150" i="7" a="1"/>
  <c r="N150" i="7"/>
  <c r="N151" i="7" a="1"/>
  <c r="N151" i="7" s="1"/>
  <c r="N165" i="7" a="1"/>
  <c r="N165" i="7" s="1"/>
  <c r="N166" i="7" a="1"/>
  <c r="N166" i="7" s="1"/>
  <c r="N167" i="7" a="1"/>
  <c r="N167" i="7" s="1"/>
  <c r="N174" i="7" a="1"/>
  <c r="N174" i="7"/>
  <c r="N175" i="7" a="1"/>
  <c r="N175" i="7" s="1"/>
  <c r="N189" i="7" a="1"/>
  <c r="N189" i="7" s="1"/>
  <c r="N190" i="7" a="1"/>
  <c r="N190" i="7" s="1"/>
  <c r="N191" i="7" a="1"/>
  <c r="N191" i="7" s="1"/>
  <c r="N198" i="7" a="1"/>
  <c r="N198" i="7"/>
  <c r="N199" i="7" a="1"/>
  <c r="N199" i="7" s="1"/>
  <c r="N213" i="7" a="1"/>
  <c r="N213" i="7" s="1"/>
  <c r="N214" i="7" a="1"/>
  <c r="N214" i="7" s="1"/>
  <c r="N215" i="7" a="1"/>
  <c r="N215" i="7" s="1"/>
  <c r="N222" i="7" a="1"/>
  <c r="N222" i="7"/>
  <c r="N223" i="7" a="1"/>
  <c r="N223" i="7" s="1"/>
  <c r="N237" i="7" a="1"/>
  <c r="N237" i="7" s="1"/>
  <c r="N238" i="7" a="1"/>
  <c r="N238" i="7" s="1"/>
  <c r="N239" i="7" a="1"/>
  <c r="N239" i="7" s="1"/>
  <c r="N246" i="7" a="1"/>
  <c r="N246" i="7"/>
  <c r="N247" i="7" a="1"/>
  <c r="N247" i="7" s="1"/>
  <c r="N261" i="7" a="1"/>
  <c r="N261" i="7" s="1"/>
  <c r="N262" i="7" a="1"/>
  <c r="N262" i="7" s="1"/>
  <c r="N263" i="7" a="1"/>
  <c r="N263" i="7" s="1"/>
  <c r="N270" i="7" a="1"/>
  <c r="N270" i="7"/>
  <c r="N271" i="7" a="1"/>
  <c r="N271" i="7" s="1"/>
  <c r="N285" i="7" a="1"/>
  <c r="N285" i="7" s="1"/>
  <c r="N286" i="7" a="1"/>
  <c r="N286" i="7" s="1"/>
  <c r="N287" i="7" a="1"/>
  <c r="N287" i="7" s="1"/>
  <c r="N294" i="7" a="1"/>
  <c r="N294" i="7"/>
  <c r="N295" i="7" a="1"/>
  <c r="N295" i="7" s="1"/>
  <c r="N309" i="7" a="1"/>
  <c r="N309" i="7" s="1"/>
  <c r="N310" i="7" a="1"/>
  <c r="N310" i="7" s="1"/>
  <c r="N311" i="7" a="1"/>
  <c r="N311" i="7" s="1"/>
  <c r="N318" i="7" a="1"/>
  <c r="N318" i="7"/>
  <c r="N319" i="7" a="1"/>
  <c r="N319" i="7" s="1"/>
  <c r="N333" i="7" a="1"/>
  <c r="N333" i="7" s="1"/>
  <c r="N334" i="7" a="1"/>
  <c r="N334" i="7" s="1"/>
  <c r="N335" i="7" a="1"/>
  <c r="N335" i="7" s="1"/>
  <c r="N342" i="7" a="1"/>
  <c r="N342" i="7"/>
  <c r="N343" i="7" a="1"/>
  <c r="N343" i="7" s="1"/>
  <c r="N357" i="7" a="1"/>
  <c r="N357" i="7" s="1"/>
  <c r="N358" i="7" a="1"/>
  <c r="N358" i="7" s="1"/>
  <c r="N359" i="7" a="1"/>
  <c r="N359" i="7" s="1"/>
  <c r="N366" i="7" a="1"/>
  <c r="N366" i="7"/>
  <c r="N367" i="7" a="1"/>
  <c r="N367" i="7" s="1"/>
  <c r="N381" i="7" a="1"/>
  <c r="N381" i="7" s="1"/>
  <c r="N382" i="7" a="1"/>
  <c r="N382" i="7" s="1"/>
  <c r="N383" i="7" a="1"/>
  <c r="N383" i="7" s="1"/>
  <c r="N390" i="7" a="1"/>
  <c r="N390" i="7"/>
  <c r="N391" i="7" a="1"/>
  <c r="N391" i="7" s="1"/>
  <c r="N405" i="7" a="1"/>
  <c r="N405" i="7" s="1"/>
  <c r="N406" i="7" a="1"/>
  <c r="N406" i="7" s="1"/>
  <c r="N407" i="7" a="1"/>
  <c r="N407" i="7" s="1"/>
  <c r="N414" i="7" a="1"/>
  <c r="N414" i="7"/>
  <c r="N415" i="7" a="1"/>
  <c r="N415" i="7" s="1"/>
  <c r="N429" i="7" a="1"/>
  <c r="N429" i="7" s="1"/>
  <c r="N430" i="7" a="1"/>
  <c r="N430" i="7" s="1"/>
  <c r="N431" i="7" a="1"/>
  <c r="N431" i="7" s="1"/>
  <c r="N438" i="7" a="1"/>
  <c r="N438" i="7"/>
  <c r="N439" i="7" a="1"/>
  <c r="N439" i="7" s="1"/>
  <c r="N453" i="7" a="1"/>
  <c r="N453" i="7" s="1"/>
  <c r="N454" i="7" a="1"/>
  <c r="N454" i="7" s="1"/>
  <c r="N455" i="7" a="1"/>
  <c r="N455" i="7" s="1"/>
  <c r="N462" i="7" a="1"/>
  <c r="N462" i="7"/>
  <c r="N463" i="7" a="1"/>
  <c r="N463" i="7" s="1"/>
  <c r="N477" i="7" a="1"/>
  <c r="N477" i="7" s="1"/>
  <c r="N478" i="7" a="1"/>
  <c r="N478" i="7" s="1"/>
  <c r="N479" i="7" a="1"/>
  <c r="N479" i="7" s="1"/>
  <c r="N486" i="7" a="1"/>
  <c r="N486" i="7"/>
  <c r="N487" i="7" a="1"/>
  <c r="N487" i="7" s="1"/>
  <c r="N501" i="7" a="1"/>
  <c r="N501" i="7" s="1"/>
  <c r="N2" i="7" a="1"/>
  <c r="N2" i="7" s="1"/>
  <c r="O440" i="7"/>
  <c r="M11" i="7"/>
  <c r="M423" i="7"/>
  <c r="M447" i="7"/>
  <c r="M459" i="7"/>
  <c r="J3" i="7"/>
  <c r="O3" i="7" s="1" a="1"/>
  <c r="O3" i="7" s="1"/>
  <c r="K3" i="7"/>
  <c r="L3" i="7"/>
  <c r="M3" i="7" s="1"/>
  <c r="J4" i="7"/>
  <c r="O4" i="7" s="1" a="1"/>
  <c r="O4" i="7" s="1"/>
  <c r="K4" i="7"/>
  <c r="L4" i="7"/>
  <c r="M4" i="7" s="1"/>
  <c r="J5" i="7"/>
  <c r="O5" i="7" s="1" a="1"/>
  <c r="O5" i="7" s="1"/>
  <c r="K5" i="7"/>
  <c r="L5" i="7"/>
  <c r="M5" i="7" s="1"/>
  <c r="J6" i="7"/>
  <c r="O6" i="7" s="1" a="1"/>
  <c r="O6" i="7" s="1"/>
  <c r="K6" i="7"/>
  <c r="L6" i="7"/>
  <c r="M6" i="7" s="1"/>
  <c r="J7" i="7"/>
  <c r="O7" i="7" s="1" a="1"/>
  <c r="O7" i="7" s="1"/>
  <c r="K7" i="7"/>
  <c r="L7" i="7"/>
  <c r="M7" i="7" s="1"/>
  <c r="J8" i="7"/>
  <c r="O8" i="7" s="1" a="1"/>
  <c r="O8" i="7" s="1"/>
  <c r="K8" i="7"/>
  <c r="L8" i="7"/>
  <c r="M8" i="7" s="1"/>
  <c r="J9" i="7"/>
  <c r="O9" i="7" s="1" a="1"/>
  <c r="O9" i="7" s="1"/>
  <c r="K9" i="7"/>
  <c r="L9" i="7"/>
  <c r="M9" i="7" s="1"/>
  <c r="J10" i="7"/>
  <c r="O10" i="7" s="1" a="1"/>
  <c r="O10" i="7" s="1"/>
  <c r="K10" i="7"/>
  <c r="L10" i="7"/>
  <c r="M10" i="7" s="1"/>
  <c r="J11" i="7"/>
  <c r="O11" i="7" s="1" a="1"/>
  <c r="O11" i="7" s="1"/>
  <c r="K11" i="7"/>
  <c r="L11" i="7"/>
  <c r="J12" i="7"/>
  <c r="O12" i="7" s="1" a="1"/>
  <c r="O12" i="7" s="1"/>
  <c r="K12" i="7"/>
  <c r="L12" i="7"/>
  <c r="M12" i="7" s="1"/>
  <c r="J13" i="7"/>
  <c r="O13" i="7" s="1" a="1"/>
  <c r="O13" i="7" s="1"/>
  <c r="K13" i="7"/>
  <c r="L13" i="7"/>
  <c r="M13" i="7" s="1"/>
  <c r="J14" i="7"/>
  <c r="O14" i="7" s="1" a="1"/>
  <c r="O14" i="7" s="1"/>
  <c r="K14" i="7"/>
  <c r="L14" i="7"/>
  <c r="M14" i="7" s="1"/>
  <c r="J15" i="7"/>
  <c r="O15" i="7" s="1" a="1"/>
  <c r="O15" i="7" s="1"/>
  <c r="K15" i="7"/>
  <c r="L15" i="7"/>
  <c r="M15" i="7" s="1"/>
  <c r="J16" i="7"/>
  <c r="O16" i="7" s="1" a="1"/>
  <c r="O16" i="7" s="1"/>
  <c r="K16" i="7"/>
  <c r="L16" i="7"/>
  <c r="M16" i="7" s="1"/>
  <c r="J17" i="7"/>
  <c r="O17" i="7" s="1" a="1"/>
  <c r="O17" i="7" s="1"/>
  <c r="K17" i="7"/>
  <c r="L17" i="7"/>
  <c r="M17" i="7" s="1"/>
  <c r="J18" i="7"/>
  <c r="O18" i="7" s="1" a="1"/>
  <c r="O18" i="7" s="1"/>
  <c r="K18" i="7"/>
  <c r="L18" i="7"/>
  <c r="M18" i="7" s="1"/>
  <c r="J19" i="7"/>
  <c r="O19" i="7" s="1" a="1"/>
  <c r="O19" i="7" s="1"/>
  <c r="K19" i="7"/>
  <c r="L19" i="7"/>
  <c r="M19" i="7" s="1"/>
  <c r="J20" i="7"/>
  <c r="O20" i="7" s="1" a="1"/>
  <c r="O20" i="7" s="1"/>
  <c r="K20" i="7"/>
  <c r="L20" i="7"/>
  <c r="M20" i="7" s="1"/>
  <c r="J21" i="7"/>
  <c r="O21" i="7" s="1" a="1"/>
  <c r="O21" i="7" s="1"/>
  <c r="K21" i="7"/>
  <c r="L21" i="7"/>
  <c r="M21" i="7" s="1"/>
  <c r="J22" i="7"/>
  <c r="O22" i="7" s="1" a="1"/>
  <c r="O22" i="7" s="1"/>
  <c r="K22" i="7"/>
  <c r="L22" i="7"/>
  <c r="M22" i="7" s="1"/>
  <c r="J23" i="7"/>
  <c r="O23" i="7" s="1" a="1"/>
  <c r="O23" i="7" s="1"/>
  <c r="K23" i="7"/>
  <c r="L23" i="7"/>
  <c r="M23" i="7" s="1"/>
  <c r="J24" i="7"/>
  <c r="O24" i="7" s="1" a="1"/>
  <c r="O24" i="7" s="1"/>
  <c r="K24" i="7"/>
  <c r="L24" i="7"/>
  <c r="M24" i="7" s="1"/>
  <c r="J25" i="7"/>
  <c r="O25" i="7" s="1" a="1"/>
  <c r="O25" i="7" s="1"/>
  <c r="K25" i="7"/>
  <c r="L25" i="7"/>
  <c r="M25" i="7" s="1"/>
  <c r="J26" i="7"/>
  <c r="O26" i="7" s="1" a="1"/>
  <c r="O26" i="7" s="1"/>
  <c r="K26" i="7"/>
  <c r="L26" i="7"/>
  <c r="M26" i="7" s="1"/>
  <c r="J27" i="7"/>
  <c r="O27" i="7" s="1" a="1"/>
  <c r="O27" i="7" s="1"/>
  <c r="K27" i="7"/>
  <c r="L27" i="7"/>
  <c r="M27" i="7" s="1"/>
  <c r="J28" i="7"/>
  <c r="O28" i="7" s="1" a="1"/>
  <c r="O28" i="7" s="1"/>
  <c r="K28" i="7"/>
  <c r="L28" i="7"/>
  <c r="M28" i="7" s="1"/>
  <c r="J29" i="7"/>
  <c r="O29" i="7" s="1" a="1"/>
  <c r="O29" i="7" s="1"/>
  <c r="K29" i="7"/>
  <c r="L29" i="7"/>
  <c r="M29" i="7" s="1"/>
  <c r="J30" i="7"/>
  <c r="O30" i="7" s="1" a="1"/>
  <c r="O30" i="7" s="1"/>
  <c r="K30" i="7"/>
  <c r="L30" i="7"/>
  <c r="M30" i="7" s="1"/>
  <c r="J31" i="7"/>
  <c r="O31" i="7" s="1" a="1"/>
  <c r="O31" i="7" s="1"/>
  <c r="K31" i="7"/>
  <c r="L31" i="7"/>
  <c r="M31" i="7" s="1"/>
  <c r="J32" i="7"/>
  <c r="O32" i="7" s="1" a="1"/>
  <c r="O32" i="7" s="1"/>
  <c r="K32" i="7"/>
  <c r="L32" i="7"/>
  <c r="M32" i="7" s="1"/>
  <c r="J33" i="7"/>
  <c r="O33" i="7" s="1" a="1"/>
  <c r="O33" i="7" s="1"/>
  <c r="K33" i="7"/>
  <c r="L33" i="7"/>
  <c r="M33" i="7" s="1"/>
  <c r="J34" i="7"/>
  <c r="O34" i="7" s="1" a="1"/>
  <c r="O34" i="7" s="1"/>
  <c r="K34" i="7"/>
  <c r="L34" i="7"/>
  <c r="M34" i="7" s="1"/>
  <c r="J35" i="7"/>
  <c r="O35" i="7" s="1" a="1"/>
  <c r="O35" i="7" s="1"/>
  <c r="K35" i="7"/>
  <c r="L35" i="7"/>
  <c r="M35" i="7" s="1"/>
  <c r="J36" i="7"/>
  <c r="O36" i="7" s="1" a="1"/>
  <c r="O36" i="7" s="1"/>
  <c r="K36" i="7"/>
  <c r="L36" i="7"/>
  <c r="M36" i="7" s="1"/>
  <c r="J37" i="7"/>
  <c r="O37" i="7" s="1" a="1"/>
  <c r="O37" i="7" s="1"/>
  <c r="K37" i="7"/>
  <c r="L37" i="7"/>
  <c r="M37" i="7" s="1"/>
  <c r="J38" i="7"/>
  <c r="O38" i="7" s="1" a="1"/>
  <c r="O38" i="7" s="1"/>
  <c r="K38" i="7"/>
  <c r="L38" i="7"/>
  <c r="M38" i="7" s="1"/>
  <c r="J39" i="7"/>
  <c r="O39" i="7" s="1" a="1"/>
  <c r="O39" i="7" s="1"/>
  <c r="K39" i="7"/>
  <c r="L39" i="7"/>
  <c r="M39" i="7" s="1"/>
  <c r="J40" i="7"/>
  <c r="O40" i="7" s="1" a="1"/>
  <c r="O40" i="7" s="1"/>
  <c r="K40" i="7"/>
  <c r="L40" i="7"/>
  <c r="M40" i="7" s="1"/>
  <c r="J41" i="7"/>
  <c r="O41" i="7" s="1" a="1"/>
  <c r="O41" i="7" s="1"/>
  <c r="K41" i="7"/>
  <c r="L41" i="7"/>
  <c r="M41" i="7" s="1"/>
  <c r="J42" i="7"/>
  <c r="O42" i="7" s="1" a="1"/>
  <c r="O42" i="7" s="1"/>
  <c r="K42" i="7"/>
  <c r="L42" i="7"/>
  <c r="M42" i="7" s="1"/>
  <c r="J43" i="7"/>
  <c r="O43" i="7" s="1" a="1"/>
  <c r="O43" i="7" s="1"/>
  <c r="K43" i="7"/>
  <c r="L43" i="7"/>
  <c r="M43" i="7" s="1"/>
  <c r="J44" i="7"/>
  <c r="O44" i="7" s="1" a="1"/>
  <c r="O44" i="7" s="1"/>
  <c r="K44" i="7"/>
  <c r="L44" i="7"/>
  <c r="M44" i="7" s="1"/>
  <c r="J45" i="7"/>
  <c r="O45" i="7" s="1" a="1"/>
  <c r="O45" i="7" s="1"/>
  <c r="K45" i="7"/>
  <c r="L45" i="7"/>
  <c r="M45" i="7" s="1"/>
  <c r="J46" i="7"/>
  <c r="O46" i="7" s="1" a="1"/>
  <c r="O46" i="7" s="1"/>
  <c r="K46" i="7"/>
  <c r="L46" i="7"/>
  <c r="M46" i="7" s="1"/>
  <c r="J47" i="7"/>
  <c r="O47" i="7" s="1" a="1"/>
  <c r="O47" i="7" s="1"/>
  <c r="K47" i="7"/>
  <c r="L47" i="7"/>
  <c r="M47" i="7" s="1"/>
  <c r="J48" i="7"/>
  <c r="O48" i="7" s="1" a="1"/>
  <c r="O48" i="7" s="1"/>
  <c r="K48" i="7"/>
  <c r="L48" i="7"/>
  <c r="M48" i="7" s="1"/>
  <c r="J49" i="7"/>
  <c r="O49" i="7" s="1" a="1"/>
  <c r="O49" i="7" s="1"/>
  <c r="K49" i="7"/>
  <c r="L49" i="7"/>
  <c r="M49" i="7" s="1"/>
  <c r="J50" i="7"/>
  <c r="O50" i="7" s="1" a="1"/>
  <c r="O50" i="7" s="1"/>
  <c r="K50" i="7"/>
  <c r="L50" i="7"/>
  <c r="M50" i="7" s="1"/>
  <c r="J51" i="7"/>
  <c r="O51" i="7" s="1" a="1"/>
  <c r="O51" i="7" s="1"/>
  <c r="K51" i="7"/>
  <c r="L51" i="7"/>
  <c r="M51" i="7" s="1"/>
  <c r="J52" i="7"/>
  <c r="O52" i="7" s="1" a="1"/>
  <c r="O52" i="7" s="1"/>
  <c r="K52" i="7"/>
  <c r="L52" i="7"/>
  <c r="M52" i="7" s="1"/>
  <c r="J53" i="7"/>
  <c r="O53" i="7" s="1" a="1"/>
  <c r="O53" i="7" s="1"/>
  <c r="K53" i="7"/>
  <c r="L53" i="7"/>
  <c r="M53" i="7" s="1"/>
  <c r="J54" i="7"/>
  <c r="O54" i="7" s="1" a="1"/>
  <c r="O54" i="7" s="1"/>
  <c r="K54" i="7"/>
  <c r="L54" i="7"/>
  <c r="M54" i="7" s="1"/>
  <c r="J55" i="7"/>
  <c r="O55" i="7" s="1" a="1"/>
  <c r="O55" i="7" s="1"/>
  <c r="K55" i="7"/>
  <c r="L55" i="7"/>
  <c r="M55" i="7" s="1"/>
  <c r="J56" i="7"/>
  <c r="O56" i="7" s="1" a="1"/>
  <c r="O56" i="7" s="1"/>
  <c r="K56" i="7"/>
  <c r="L56" i="7"/>
  <c r="M56" i="7" s="1"/>
  <c r="J57" i="7"/>
  <c r="O57" i="7" s="1" a="1"/>
  <c r="O57" i="7" s="1"/>
  <c r="K57" i="7"/>
  <c r="L57" i="7"/>
  <c r="M57" i="7" s="1"/>
  <c r="J58" i="7"/>
  <c r="O58" i="7" s="1" a="1"/>
  <c r="O58" i="7" s="1"/>
  <c r="K58" i="7"/>
  <c r="L58" i="7"/>
  <c r="M58" i="7" s="1"/>
  <c r="J59" i="7"/>
  <c r="O59" i="7" s="1" a="1"/>
  <c r="O59" i="7" s="1"/>
  <c r="K59" i="7"/>
  <c r="L59" i="7"/>
  <c r="M59" i="7" s="1"/>
  <c r="J60" i="7"/>
  <c r="O60" i="7" s="1" a="1"/>
  <c r="O60" i="7" s="1"/>
  <c r="K60" i="7"/>
  <c r="L60" i="7"/>
  <c r="M60" i="7" s="1"/>
  <c r="J61" i="7"/>
  <c r="O61" i="7" s="1" a="1"/>
  <c r="O61" i="7" s="1"/>
  <c r="K61" i="7"/>
  <c r="L61" i="7"/>
  <c r="M61" i="7" s="1"/>
  <c r="J62" i="7"/>
  <c r="O62" i="7" s="1" a="1"/>
  <c r="O62" i="7" s="1"/>
  <c r="K62" i="7"/>
  <c r="L62" i="7"/>
  <c r="M62" i="7" s="1"/>
  <c r="J63" i="7"/>
  <c r="O63" i="7" s="1" a="1"/>
  <c r="O63" i="7" s="1"/>
  <c r="K63" i="7"/>
  <c r="L63" i="7"/>
  <c r="M63" i="7" s="1"/>
  <c r="J64" i="7"/>
  <c r="O64" i="7" s="1" a="1"/>
  <c r="O64" i="7" s="1"/>
  <c r="K64" i="7"/>
  <c r="L64" i="7"/>
  <c r="M64" i="7" s="1"/>
  <c r="J65" i="7"/>
  <c r="O65" i="7" s="1" a="1"/>
  <c r="O65" i="7" s="1"/>
  <c r="K65" i="7"/>
  <c r="L65" i="7"/>
  <c r="M65" i="7" s="1"/>
  <c r="J66" i="7"/>
  <c r="O66" i="7" s="1" a="1"/>
  <c r="O66" i="7" s="1"/>
  <c r="K66" i="7"/>
  <c r="L66" i="7"/>
  <c r="M66" i="7" s="1"/>
  <c r="J67" i="7"/>
  <c r="O67" i="7" s="1" a="1"/>
  <c r="O67" i="7" s="1"/>
  <c r="K67" i="7"/>
  <c r="L67" i="7"/>
  <c r="M67" i="7" s="1"/>
  <c r="J68" i="7"/>
  <c r="O68" i="7" s="1" a="1"/>
  <c r="O68" i="7" s="1"/>
  <c r="K68" i="7"/>
  <c r="L68" i="7"/>
  <c r="M68" i="7" s="1"/>
  <c r="J69" i="7"/>
  <c r="O69" i="7" s="1" a="1"/>
  <c r="O69" i="7" s="1"/>
  <c r="K69" i="7"/>
  <c r="L69" i="7"/>
  <c r="M69" i="7" s="1"/>
  <c r="J70" i="7"/>
  <c r="O70" i="7" s="1" a="1"/>
  <c r="O70" i="7" s="1"/>
  <c r="K70" i="7"/>
  <c r="L70" i="7"/>
  <c r="M70" i="7" s="1"/>
  <c r="J71" i="7"/>
  <c r="O71" i="7" s="1" a="1"/>
  <c r="O71" i="7" s="1"/>
  <c r="K71" i="7"/>
  <c r="L71" i="7"/>
  <c r="M71" i="7" s="1"/>
  <c r="J72" i="7"/>
  <c r="O72" i="7" s="1" a="1"/>
  <c r="O72" i="7" s="1"/>
  <c r="K72" i="7"/>
  <c r="L72" i="7"/>
  <c r="M72" i="7" s="1"/>
  <c r="J73" i="7"/>
  <c r="O73" i="7" s="1" a="1"/>
  <c r="O73" i="7" s="1"/>
  <c r="K73" i="7"/>
  <c r="L73" i="7"/>
  <c r="M73" i="7" s="1"/>
  <c r="J74" i="7"/>
  <c r="O74" i="7" s="1" a="1"/>
  <c r="O74" i="7" s="1"/>
  <c r="K74" i="7"/>
  <c r="L74" i="7"/>
  <c r="M74" i="7" s="1"/>
  <c r="J75" i="7"/>
  <c r="O75" i="7" s="1" a="1"/>
  <c r="O75" i="7" s="1"/>
  <c r="K75" i="7"/>
  <c r="L75" i="7"/>
  <c r="M75" i="7" s="1"/>
  <c r="J76" i="7"/>
  <c r="O76" i="7" s="1" a="1"/>
  <c r="O76" i="7" s="1"/>
  <c r="K76" i="7"/>
  <c r="L76" i="7"/>
  <c r="M76" i="7" s="1"/>
  <c r="J77" i="7"/>
  <c r="O77" i="7" s="1" a="1"/>
  <c r="O77" i="7" s="1"/>
  <c r="K77" i="7"/>
  <c r="L77" i="7"/>
  <c r="M77" i="7" s="1"/>
  <c r="J78" i="7"/>
  <c r="O78" i="7" s="1" a="1"/>
  <c r="O78" i="7" s="1"/>
  <c r="K78" i="7"/>
  <c r="L78" i="7"/>
  <c r="M78" i="7" s="1"/>
  <c r="J79" i="7"/>
  <c r="O79" i="7" s="1" a="1"/>
  <c r="O79" i="7" s="1"/>
  <c r="K79" i="7"/>
  <c r="L79" i="7"/>
  <c r="M79" i="7" s="1"/>
  <c r="J80" i="7"/>
  <c r="O80" i="7" s="1" a="1"/>
  <c r="O80" i="7" s="1"/>
  <c r="K80" i="7"/>
  <c r="L80" i="7"/>
  <c r="M80" i="7" s="1"/>
  <c r="J81" i="7"/>
  <c r="O81" i="7" s="1" a="1"/>
  <c r="O81" i="7" s="1"/>
  <c r="K81" i="7"/>
  <c r="L81" i="7"/>
  <c r="M81" i="7" s="1"/>
  <c r="J82" i="7"/>
  <c r="O82" i="7" s="1" a="1"/>
  <c r="O82" i="7" s="1"/>
  <c r="K82" i="7"/>
  <c r="L82" i="7"/>
  <c r="M82" i="7" s="1"/>
  <c r="J83" i="7"/>
  <c r="O83" i="7" s="1" a="1"/>
  <c r="O83" i="7" s="1"/>
  <c r="K83" i="7"/>
  <c r="L83" i="7"/>
  <c r="M83" i="7" s="1"/>
  <c r="J84" i="7"/>
  <c r="O84" i="7" s="1" a="1"/>
  <c r="O84" i="7" s="1"/>
  <c r="K84" i="7"/>
  <c r="L84" i="7"/>
  <c r="M84" i="7" s="1"/>
  <c r="J85" i="7"/>
  <c r="O85" i="7" s="1" a="1"/>
  <c r="O85" i="7" s="1"/>
  <c r="K85" i="7"/>
  <c r="L85" i="7"/>
  <c r="M85" i="7" s="1"/>
  <c r="J86" i="7"/>
  <c r="O86" i="7" s="1" a="1"/>
  <c r="O86" i="7" s="1"/>
  <c r="K86" i="7"/>
  <c r="L86" i="7"/>
  <c r="M86" i="7" s="1"/>
  <c r="J87" i="7"/>
  <c r="O87" i="7" s="1" a="1"/>
  <c r="O87" i="7" s="1"/>
  <c r="K87" i="7"/>
  <c r="L87" i="7"/>
  <c r="M87" i="7" s="1"/>
  <c r="J88" i="7"/>
  <c r="O88" i="7" s="1" a="1"/>
  <c r="O88" i="7" s="1"/>
  <c r="K88" i="7"/>
  <c r="L88" i="7"/>
  <c r="M88" i="7" s="1"/>
  <c r="J89" i="7"/>
  <c r="O89" i="7" s="1" a="1"/>
  <c r="O89" i="7" s="1"/>
  <c r="K89" i="7"/>
  <c r="L89" i="7"/>
  <c r="M89" i="7" s="1"/>
  <c r="J90" i="7"/>
  <c r="O90" i="7" s="1" a="1"/>
  <c r="O90" i="7" s="1"/>
  <c r="K90" i="7"/>
  <c r="L90" i="7"/>
  <c r="M90" i="7" s="1"/>
  <c r="J91" i="7"/>
  <c r="O91" i="7" s="1" a="1"/>
  <c r="O91" i="7" s="1"/>
  <c r="K91" i="7"/>
  <c r="L91" i="7"/>
  <c r="M91" i="7" s="1"/>
  <c r="J92" i="7"/>
  <c r="O92" i="7" s="1" a="1"/>
  <c r="O92" i="7" s="1"/>
  <c r="K92" i="7"/>
  <c r="L92" i="7"/>
  <c r="M92" i="7" s="1"/>
  <c r="J93" i="7"/>
  <c r="O93" i="7" s="1" a="1"/>
  <c r="O93" i="7" s="1"/>
  <c r="K93" i="7"/>
  <c r="L93" i="7"/>
  <c r="M93" i="7" s="1"/>
  <c r="J94" i="7"/>
  <c r="O94" i="7" s="1" a="1"/>
  <c r="O94" i="7" s="1"/>
  <c r="K94" i="7"/>
  <c r="L94" i="7"/>
  <c r="M94" i="7" s="1"/>
  <c r="J95" i="7"/>
  <c r="O95" i="7" s="1" a="1"/>
  <c r="O95" i="7" s="1"/>
  <c r="K95" i="7"/>
  <c r="L95" i="7"/>
  <c r="M95" i="7" s="1"/>
  <c r="J96" i="7"/>
  <c r="O96" i="7" s="1" a="1"/>
  <c r="O96" i="7" s="1"/>
  <c r="K96" i="7"/>
  <c r="L96" i="7"/>
  <c r="M96" i="7" s="1"/>
  <c r="J97" i="7"/>
  <c r="O97" i="7" s="1" a="1"/>
  <c r="O97" i="7" s="1"/>
  <c r="K97" i="7"/>
  <c r="L97" i="7"/>
  <c r="M97" i="7" s="1"/>
  <c r="J98" i="7"/>
  <c r="O98" i="7" s="1" a="1"/>
  <c r="O98" i="7" s="1"/>
  <c r="K98" i="7"/>
  <c r="L98" i="7"/>
  <c r="M98" i="7" s="1"/>
  <c r="J99" i="7"/>
  <c r="O99" i="7" s="1" a="1"/>
  <c r="O99" i="7" s="1"/>
  <c r="K99" i="7"/>
  <c r="L99" i="7"/>
  <c r="M99" i="7" s="1"/>
  <c r="J100" i="7"/>
  <c r="O100" i="7" s="1" a="1"/>
  <c r="O100" i="7" s="1"/>
  <c r="K100" i="7"/>
  <c r="L100" i="7"/>
  <c r="M100" i="7" s="1"/>
  <c r="J101" i="7"/>
  <c r="O101" i="7" s="1" a="1"/>
  <c r="O101" i="7" s="1"/>
  <c r="K101" i="7"/>
  <c r="L101" i="7"/>
  <c r="M101" i="7" s="1"/>
  <c r="J102" i="7"/>
  <c r="O102" i="7" s="1" a="1"/>
  <c r="O102" i="7" s="1"/>
  <c r="K102" i="7"/>
  <c r="L102" i="7"/>
  <c r="M102" i="7" s="1"/>
  <c r="J103" i="7"/>
  <c r="O103" i="7" s="1" a="1"/>
  <c r="O103" i="7" s="1"/>
  <c r="K103" i="7"/>
  <c r="L103" i="7"/>
  <c r="M103" i="7" s="1"/>
  <c r="J104" i="7"/>
  <c r="O104" i="7" s="1" a="1"/>
  <c r="O104" i="7" s="1"/>
  <c r="K104" i="7"/>
  <c r="L104" i="7"/>
  <c r="M104" i="7" s="1"/>
  <c r="J105" i="7"/>
  <c r="O105" i="7" s="1" a="1"/>
  <c r="O105" i="7" s="1"/>
  <c r="K105" i="7"/>
  <c r="L105" i="7"/>
  <c r="M105" i="7" s="1"/>
  <c r="J106" i="7"/>
  <c r="O106" i="7" s="1" a="1"/>
  <c r="O106" i="7" s="1"/>
  <c r="K106" i="7"/>
  <c r="L106" i="7"/>
  <c r="M106" i="7" s="1"/>
  <c r="J107" i="7"/>
  <c r="O107" i="7" s="1" a="1"/>
  <c r="O107" i="7" s="1"/>
  <c r="K107" i="7"/>
  <c r="L107" i="7"/>
  <c r="M107" i="7" s="1"/>
  <c r="J108" i="7"/>
  <c r="O108" i="7" s="1" a="1"/>
  <c r="O108" i="7" s="1"/>
  <c r="K108" i="7"/>
  <c r="L108" i="7"/>
  <c r="M108" i="7" s="1"/>
  <c r="J109" i="7"/>
  <c r="O109" i="7" s="1" a="1"/>
  <c r="O109" i="7" s="1"/>
  <c r="K109" i="7"/>
  <c r="L109" i="7"/>
  <c r="M109" i="7" s="1"/>
  <c r="J110" i="7"/>
  <c r="O110" i="7" s="1" a="1"/>
  <c r="O110" i="7" s="1"/>
  <c r="K110" i="7"/>
  <c r="L110" i="7"/>
  <c r="M110" i="7" s="1"/>
  <c r="J111" i="7"/>
  <c r="O111" i="7" s="1" a="1"/>
  <c r="O111" i="7" s="1"/>
  <c r="K111" i="7"/>
  <c r="L111" i="7"/>
  <c r="M111" i="7" s="1"/>
  <c r="J112" i="7"/>
  <c r="O112" i="7" s="1" a="1"/>
  <c r="O112" i="7" s="1"/>
  <c r="K112" i="7"/>
  <c r="L112" i="7"/>
  <c r="M112" i="7" s="1"/>
  <c r="J113" i="7"/>
  <c r="O113" i="7" s="1" a="1"/>
  <c r="O113" i="7" s="1"/>
  <c r="K113" i="7"/>
  <c r="L113" i="7"/>
  <c r="M113" i="7" s="1"/>
  <c r="J114" i="7"/>
  <c r="O114" i="7" s="1" a="1"/>
  <c r="O114" i="7" s="1"/>
  <c r="K114" i="7"/>
  <c r="L114" i="7"/>
  <c r="M114" i="7" s="1"/>
  <c r="J115" i="7"/>
  <c r="O115" i="7" s="1" a="1"/>
  <c r="O115" i="7" s="1"/>
  <c r="K115" i="7"/>
  <c r="L115" i="7"/>
  <c r="M115" i="7" s="1"/>
  <c r="J116" i="7"/>
  <c r="O116" i="7" s="1" a="1"/>
  <c r="O116" i="7" s="1"/>
  <c r="K116" i="7"/>
  <c r="L116" i="7"/>
  <c r="M116" i="7" s="1"/>
  <c r="J117" i="7"/>
  <c r="O117" i="7" s="1" a="1"/>
  <c r="O117" i="7" s="1"/>
  <c r="K117" i="7"/>
  <c r="L117" i="7"/>
  <c r="M117" i="7" s="1"/>
  <c r="J118" i="7"/>
  <c r="O118" i="7" s="1" a="1"/>
  <c r="O118" i="7" s="1"/>
  <c r="K118" i="7"/>
  <c r="L118" i="7"/>
  <c r="M118" i="7" s="1"/>
  <c r="J119" i="7"/>
  <c r="O119" i="7" s="1" a="1"/>
  <c r="O119" i="7" s="1"/>
  <c r="K119" i="7"/>
  <c r="L119" i="7"/>
  <c r="M119" i="7" s="1"/>
  <c r="J120" i="7"/>
  <c r="O120" i="7" s="1" a="1"/>
  <c r="O120" i="7" s="1"/>
  <c r="K120" i="7"/>
  <c r="L120" i="7"/>
  <c r="M120" i="7" s="1"/>
  <c r="J121" i="7"/>
  <c r="O121" i="7" s="1" a="1"/>
  <c r="O121" i="7" s="1"/>
  <c r="K121" i="7"/>
  <c r="L121" i="7"/>
  <c r="M121" i="7" s="1"/>
  <c r="J122" i="7"/>
  <c r="O122" i="7" s="1" a="1"/>
  <c r="O122" i="7" s="1"/>
  <c r="K122" i="7"/>
  <c r="L122" i="7"/>
  <c r="M122" i="7" s="1"/>
  <c r="J123" i="7"/>
  <c r="O123" i="7" s="1" a="1"/>
  <c r="O123" i="7" s="1"/>
  <c r="K123" i="7"/>
  <c r="L123" i="7"/>
  <c r="M123" i="7" s="1"/>
  <c r="J124" i="7"/>
  <c r="O124" i="7" s="1" a="1"/>
  <c r="O124" i="7" s="1"/>
  <c r="K124" i="7"/>
  <c r="L124" i="7"/>
  <c r="M124" i="7" s="1"/>
  <c r="J125" i="7"/>
  <c r="O125" i="7" s="1" a="1"/>
  <c r="O125" i="7" s="1"/>
  <c r="K125" i="7"/>
  <c r="L125" i="7"/>
  <c r="M125" i="7" s="1"/>
  <c r="J126" i="7"/>
  <c r="O126" i="7" s="1" a="1"/>
  <c r="O126" i="7" s="1"/>
  <c r="K126" i="7"/>
  <c r="L126" i="7"/>
  <c r="M126" i="7" s="1"/>
  <c r="J127" i="7"/>
  <c r="O127" i="7" s="1" a="1"/>
  <c r="O127" i="7" s="1"/>
  <c r="K127" i="7"/>
  <c r="L127" i="7"/>
  <c r="M127" i="7" s="1"/>
  <c r="J128" i="7"/>
  <c r="O128" i="7" s="1" a="1"/>
  <c r="O128" i="7" s="1"/>
  <c r="K128" i="7"/>
  <c r="L128" i="7"/>
  <c r="M128" i="7" s="1"/>
  <c r="J129" i="7"/>
  <c r="O129" i="7" s="1" a="1"/>
  <c r="O129" i="7" s="1"/>
  <c r="K129" i="7"/>
  <c r="L129" i="7"/>
  <c r="M129" i="7" s="1"/>
  <c r="J130" i="7"/>
  <c r="O130" i="7" s="1" a="1"/>
  <c r="O130" i="7" s="1"/>
  <c r="K130" i="7"/>
  <c r="L130" i="7"/>
  <c r="M130" i="7" s="1"/>
  <c r="J131" i="7"/>
  <c r="O131" i="7" s="1" a="1"/>
  <c r="O131" i="7" s="1"/>
  <c r="K131" i="7"/>
  <c r="L131" i="7"/>
  <c r="M131" i="7" s="1"/>
  <c r="J132" i="7"/>
  <c r="O132" i="7" s="1" a="1"/>
  <c r="O132" i="7" s="1"/>
  <c r="K132" i="7"/>
  <c r="L132" i="7"/>
  <c r="M132" i="7" s="1"/>
  <c r="J133" i="7"/>
  <c r="O133" i="7" s="1" a="1"/>
  <c r="O133" i="7" s="1"/>
  <c r="K133" i="7"/>
  <c r="L133" i="7"/>
  <c r="M133" i="7" s="1"/>
  <c r="J134" i="7"/>
  <c r="O134" i="7" s="1" a="1"/>
  <c r="O134" i="7" s="1"/>
  <c r="K134" i="7"/>
  <c r="L134" i="7"/>
  <c r="M134" i="7" s="1"/>
  <c r="J135" i="7"/>
  <c r="O135" i="7" s="1" a="1"/>
  <c r="O135" i="7" s="1"/>
  <c r="K135" i="7"/>
  <c r="L135" i="7"/>
  <c r="M135" i="7" s="1"/>
  <c r="J136" i="7"/>
  <c r="O136" i="7" s="1" a="1"/>
  <c r="O136" i="7" s="1"/>
  <c r="K136" i="7"/>
  <c r="L136" i="7"/>
  <c r="M136" i="7" s="1"/>
  <c r="J137" i="7"/>
  <c r="O137" i="7" s="1" a="1"/>
  <c r="O137" i="7" s="1"/>
  <c r="K137" i="7"/>
  <c r="L137" i="7"/>
  <c r="M137" i="7" s="1"/>
  <c r="J138" i="7"/>
  <c r="O138" i="7" s="1" a="1"/>
  <c r="O138" i="7" s="1"/>
  <c r="K138" i="7"/>
  <c r="L138" i="7"/>
  <c r="M138" i="7" s="1"/>
  <c r="J139" i="7"/>
  <c r="O139" i="7" s="1" a="1"/>
  <c r="O139" i="7" s="1"/>
  <c r="K139" i="7"/>
  <c r="L139" i="7"/>
  <c r="M139" i="7" s="1"/>
  <c r="J140" i="7"/>
  <c r="O140" i="7" s="1" a="1"/>
  <c r="O140" i="7" s="1"/>
  <c r="K140" i="7"/>
  <c r="L140" i="7"/>
  <c r="M140" i="7" s="1"/>
  <c r="J141" i="7"/>
  <c r="O141" i="7" s="1" a="1"/>
  <c r="O141" i="7" s="1"/>
  <c r="K141" i="7"/>
  <c r="L141" i="7"/>
  <c r="M141" i="7" s="1"/>
  <c r="J142" i="7"/>
  <c r="O142" i="7" s="1" a="1"/>
  <c r="O142" i="7" s="1"/>
  <c r="K142" i="7"/>
  <c r="L142" i="7"/>
  <c r="M142" i="7" s="1"/>
  <c r="J143" i="7"/>
  <c r="O143" i="7" s="1" a="1"/>
  <c r="O143" i="7" s="1"/>
  <c r="K143" i="7"/>
  <c r="L143" i="7"/>
  <c r="M143" i="7" s="1"/>
  <c r="J144" i="7"/>
  <c r="O144" i="7" s="1" a="1"/>
  <c r="O144" i="7" s="1"/>
  <c r="K144" i="7"/>
  <c r="L144" i="7"/>
  <c r="M144" i="7" s="1"/>
  <c r="J145" i="7"/>
  <c r="O145" i="7" s="1" a="1"/>
  <c r="O145" i="7" s="1"/>
  <c r="K145" i="7"/>
  <c r="L145" i="7"/>
  <c r="M145" i="7" s="1"/>
  <c r="J146" i="7"/>
  <c r="O146" i="7" s="1" a="1"/>
  <c r="O146" i="7" s="1"/>
  <c r="K146" i="7"/>
  <c r="L146" i="7"/>
  <c r="M146" i="7" s="1"/>
  <c r="J147" i="7"/>
  <c r="O147" i="7" s="1" a="1"/>
  <c r="O147" i="7" s="1"/>
  <c r="K147" i="7"/>
  <c r="L147" i="7"/>
  <c r="M147" i="7" s="1"/>
  <c r="J148" i="7"/>
  <c r="O148" i="7" s="1" a="1"/>
  <c r="O148" i="7" s="1"/>
  <c r="K148" i="7"/>
  <c r="L148" i="7"/>
  <c r="M148" i="7" s="1"/>
  <c r="J149" i="7"/>
  <c r="O149" i="7" s="1" a="1"/>
  <c r="O149" i="7" s="1"/>
  <c r="K149" i="7"/>
  <c r="L149" i="7"/>
  <c r="M149" i="7" s="1"/>
  <c r="J150" i="7"/>
  <c r="O150" i="7" s="1" a="1"/>
  <c r="O150" i="7" s="1"/>
  <c r="K150" i="7"/>
  <c r="L150" i="7"/>
  <c r="M150" i="7" s="1"/>
  <c r="J151" i="7"/>
  <c r="O151" i="7" s="1" a="1"/>
  <c r="O151" i="7" s="1"/>
  <c r="K151" i="7"/>
  <c r="L151" i="7"/>
  <c r="M151" i="7" s="1"/>
  <c r="J152" i="7"/>
  <c r="O152" i="7" s="1" a="1"/>
  <c r="O152" i="7" s="1"/>
  <c r="K152" i="7"/>
  <c r="L152" i="7"/>
  <c r="M152" i="7" s="1"/>
  <c r="J153" i="7"/>
  <c r="O153" i="7" s="1" a="1"/>
  <c r="O153" i="7" s="1"/>
  <c r="K153" i="7"/>
  <c r="L153" i="7"/>
  <c r="M153" i="7" s="1"/>
  <c r="J154" i="7"/>
  <c r="O154" i="7" s="1" a="1"/>
  <c r="O154" i="7" s="1"/>
  <c r="K154" i="7"/>
  <c r="L154" i="7"/>
  <c r="M154" i="7" s="1"/>
  <c r="J155" i="7"/>
  <c r="O155" i="7" s="1" a="1"/>
  <c r="O155" i="7" s="1"/>
  <c r="K155" i="7"/>
  <c r="L155" i="7"/>
  <c r="M155" i="7" s="1"/>
  <c r="J156" i="7"/>
  <c r="O156" i="7" s="1" a="1"/>
  <c r="O156" i="7" s="1"/>
  <c r="K156" i="7"/>
  <c r="L156" i="7"/>
  <c r="M156" i="7" s="1"/>
  <c r="J157" i="7"/>
  <c r="O157" i="7" s="1" a="1"/>
  <c r="O157" i="7" s="1"/>
  <c r="K157" i="7"/>
  <c r="L157" i="7"/>
  <c r="M157" i="7" s="1"/>
  <c r="J158" i="7"/>
  <c r="O158" i="7" s="1" a="1"/>
  <c r="O158" i="7" s="1"/>
  <c r="K158" i="7"/>
  <c r="L158" i="7"/>
  <c r="M158" i="7" s="1"/>
  <c r="J159" i="7"/>
  <c r="O159" i="7" s="1" a="1"/>
  <c r="O159" i="7" s="1"/>
  <c r="K159" i="7"/>
  <c r="L159" i="7"/>
  <c r="M159" i="7" s="1"/>
  <c r="J160" i="7"/>
  <c r="O160" i="7" s="1" a="1"/>
  <c r="O160" i="7" s="1"/>
  <c r="K160" i="7"/>
  <c r="L160" i="7"/>
  <c r="M160" i="7" s="1"/>
  <c r="J161" i="7"/>
  <c r="O161" i="7" s="1" a="1"/>
  <c r="O161" i="7" s="1"/>
  <c r="K161" i="7"/>
  <c r="L161" i="7"/>
  <c r="M161" i="7" s="1"/>
  <c r="J162" i="7"/>
  <c r="O162" i="7" s="1" a="1"/>
  <c r="O162" i="7" s="1"/>
  <c r="K162" i="7"/>
  <c r="L162" i="7"/>
  <c r="M162" i="7" s="1"/>
  <c r="J163" i="7"/>
  <c r="O163" i="7" s="1" a="1"/>
  <c r="O163" i="7" s="1"/>
  <c r="K163" i="7"/>
  <c r="L163" i="7"/>
  <c r="M163" i="7" s="1"/>
  <c r="J164" i="7"/>
  <c r="O164" i="7" s="1" a="1"/>
  <c r="O164" i="7" s="1"/>
  <c r="K164" i="7"/>
  <c r="L164" i="7"/>
  <c r="M164" i="7" s="1"/>
  <c r="J165" i="7"/>
  <c r="O165" i="7" s="1" a="1"/>
  <c r="O165" i="7" s="1"/>
  <c r="K165" i="7"/>
  <c r="L165" i="7"/>
  <c r="M165" i="7" s="1"/>
  <c r="J166" i="7"/>
  <c r="O166" i="7" s="1" a="1"/>
  <c r="O166" i="7" s="1"/>
  <c r="K166" i="7"/>
  <c r="L166" i="7"/>
  <c r="M166" i="7" s="1"/>
  <c r="J167" i="7"/>
  <c r="O167" i="7" s="1" a="1"/>
  <c r="O167" i="7" s="1"/>
  <c r="K167" i="7"/>
  <c r="L167" i="7"/>
  <c r="M167" i="7" s="1"/>
  <c r="J168" i="7"/>
  <c r="O168" i="7" s="1" a="1"/>
  <c r="O168" i="7" s="1"/>
  <c r="K168" i="7"/>
  <c r="L168" i="7"/>
  <c r="M168" i="7" s="1"/>
  <c r="J169" i="7"/>
  <c r="O169" i="7" s="1" a="1"/>
  <c r="O169" i="7" s="1"/>
  <c r="K169" i="7"/>
  <c r="L169" i="7"/>
  <c r="M169" i="7" s="1"/>
  <c r="J170" i="7"/>
  <c r="O170" i="7" s="1" a="1"/>
  <c r="O170" i="7" s="1"/>
  <c r="K170" i="7"/>
  <c r="L170" i="7"/>
  <c r="M170" i="7" s="1"/>
  <c r="J171" i="7"/>
  <c r="O171" i="7" s="1" a="1"/>
  <c r="O171" i="7" s="1"/>
  <c r="K171" i="7"/>
  <c r="L171" i="7"/>
  <c r="M171" i="7" s="1"/>
  <c r="J172" i="7"/>
  <c r="O172" i="7" s="1" a="1"/>
  <c r="O172" i="7" s="1"/>
  <c r="K172" i="7"/>
  <c r="L172" i="7"/>
  <c r="M172" i="7" s="1"/>
  <c r="J173" i="7"/>
  <c r="O173" i="7" s="1" a="1"/>
  <c r="O173" i="7" s="1"/>
  <c r="K173" i="7"/>
  <c r="L173" i="7"/>
  <c r="M173" i="7" s="1"/>
  <c r="J174" i="7"/>
  <c r="O174" i="7" s="1" a="1"/>
  <c r="O174" i="7" s="1"/>
  <c r="K174" i="7"/>
  <c r="L174" i="7"/>
  <c r="M174" i="7" s="1"/>
  <c r="J175" i="7"/>
  <c r="O175" i="7" s="1" a="1"/>
  <c r="O175" i="7" s="1"/>
  <c r="K175" i="7"/>
  <c r="L175" i="7"/>
  <c r="M175" i="7" s="1"/>
  <c r="J176" i="7"/>
  <c r="O176" i="7" s="1" a="1"/>
  <c r="O176" i="7" s="1"/>
  <c r="K176" i="7"/>
  <c r="L176" i="7"/>
  <c r="M176" i="7" s="1"/>
  <c r="J177" i="7"/>
  <c r="O177" i="7" s="1" a="1"/>
  <c r="O177" i="7" s="1"/>
  <c r="K177" i="7"/>
  <c r="L177" i="7"/>
  <c r="M177" i="7" s="1"/>
  <c r="J178" i="7"/>
  <c r="O178" i="7" s="1" a="1"/>
  <c r="O178" i="7" s="1"/>
  <c r="K178" i="7"/>
  <c r="L178" i="7"/>
  <c r="M178" i="7" s="1"/>
  <c r="J179" i="7"/>
  <c r="O179" i="7" s="1" a="1"/>
  <c r="O179" i="7" s="1"/>
  <c r="K179" i="7"/>
  <c r="L179" i="7"/>
  <c r="M179" i="7" s="1"/>
  <c r="J180" i="7"/>
  <c r="O180" i="7" s="1" a="1"/>
  <c r="O180" i="7" s="1"/>
  <c r="K180" i="7"/>
  <c r="L180" i="7"/>
  <c r="M180" i="7" s="1"/>
  <c r="J181" i="7"/>
  <c r="O181" i="7" s="1" a="1"/>
  <c r="O181" i="7" s="1"/>
  <c r="K181" i="7"/>
  <c r="L181" i="7"/>
  <c r="M181" i="7" s="1"/>
  <c r="J182" i="7"/>
  <c r="O182" i="7" s="1" a="1"/>
  <c r="O182" i="7" s="1"/>
  <c r="K182" i="7"/>
  <c r="L182" i="7"/>
  <c r="M182" i="7" s="1"/>
  <c r="J183" i="7"/>
  <c r="O183" i="7" s="1" a="1"/>
  <c r="O183" i="7" s="1"/>
  <c r="K183" i="7"/>
  <c r="L183" i="7"/>
  <c r="M183" i="7" s="1"/>
  <c r="J184" i="7"/>
  <c r="O184" i="7" s="1" a="1"/>
  <c r="O184" i="7" s="1"/>
  <c r="K184" i="7"/>
  <c r="L184" i="7"/>
  <c r="M184" i="7" s="1"/>
  <c r="J185" i="7"/>
  <c r="O185" i="7" s="1" a="1"/>
  <c r="O185" i="7" s="1"/>
  <c r="K185" i="7"/>
  <c r="L185" i="7"/>
  <c r="M185" i="7" s="1"/>
  <c r="J186" i="7"/>
  <c r="O186" i="7" s="1" a="1"/>
  <c r="O186" i="7" s="1"/>
  <c r="K186" i="7"/>
  <c r="L186" i="7"/>
  <c r="M186" i="7" s="1"/>
  <c r="J187" i="7"/>
  <c r="O187" i="7" s="1" a="1"/>
  <c r="O187" i="7" s="1"/>
  <c r="K187" i="7"/>
  <c r="L187" i="7"/>
  <c r="M187" i="7" s="1"/>
  <c r="J188" i="7"/>
  <c r="O188" i="7" s="1" a="1"/>
  <c r="O188" i="7" s="1"/>
  <c r="K188" i="7"/>
  <c r="L188" i="7"/>
  <c r="M188" i="7" s="1"/>
  <c r="J189" i="7"/>
  <c r="O189" i="7" s="1" a="1"/>
  <c r="O189" i="7" s="1"/>
  <c r="K189" i="7"/>
  <c r="L189" i="7"/>
  <c r="M189" i="7" s="1"/>
  <c r="J190" i="7"/>
  <c r="O190" i="7" s="1" a="1"/>
  <c r="O190" i="7" s="1"/>
  <c r="K190" i="7"/>
  <c r="L190" i="7"/>
  <c r="M190" i="7" s="1"/>
  <c r="J191" i="7"/>
  <c r="O191" i="7" s="1" a="1"/>
  <c r="O191" i="7" s="1"/>
  <c r="K191" i="7"/>
  <c r="L191" i="7"/>
  <c r="M191" i="7" s="1"/>
  <c r="J192" i="7"/>
  <c r="O192" i="7" s="1" a="1"/>
  <c r="O192" i="7" s="1"/>
  <c r="K192" i="7"/>
  <c r="L192" i="7"/>
  <c r="M192" i="7" s="1"/>
  <c r="J193" i="7"/>
  <c r="O193" i="7" s="1" a="1"/>
  <c r="O193" i="7" s="1"/>
  <c r="K193" i="7"/>
  <c r="L193" i="7"/>
  <c r="M193" i="7" s="1"/>
  <c r="J194" i="7"/>
  <c r="O194" i="7" s="1" a="1"/>
  <c r="O194" i="7" s="1"/>
  <c r="K194" i="7"/>
  <c r="L194" i="7"/>
  <c r="M194" i="7" s="1"/>
  <c r="J195" i="7"/>
  <c r="O195" i="7" s="1" a="1"/>
  <c r="O195" i="7" s="1"/>
  <c r="K195" i="7"/>
  <c r="L195" i="7"/>
  <c r="M195" i="7" s="1"/>
  <c r="J196" i="7"/>
  <c r="O196" i="7" s="1" a="1"/>
  <c r="O196" i="7" s="1"/>
  <c r="K196" i="7"/>
  <c r="L196" i="7"/>
  <c r="M196" i="7" s="1"/>
  <c r="J197" i="7"/>
  <c r="O197" i="7" s="1" a="1"/>
  <c r="O197" i="7" s="1"/>
  <c r="K197" i="7"/>
  <c r="L197" i="7"/>
  <c r="M197" i="7" s="1"/>
  <c r="J198" i="7"/>
  <c r="O198" i="7" s="1" a="1"/>
  <c r="O198" i="7" s="1"/>
  <c r="K198" i="7"/>
  <c r="L198" i="7"/>
  <c r="M198" i="7" s="1"/>
  <c r="J199" i="7"/>
  <c r="O199" i="7" s="1" a="1"/>
  <c r="O199" i="7" s="1"/>
  <c r="K199" i="7"/>
  <c r="L199" i="7"/>
  <c r="M199" i="7" s="1"/>
  <c r="J200" i="7"/>
  <c r="O200" i="7" s="1" a="1"/>
  <c r="O200" i="7" s="1"/>
  <c r="K200" i="7"/>
  <c r="L200" i="7"/>
  <c r="M200" i="7" s="1"/>
  <c r="J201" i="7"/>
  <c r="O201" i="7" s="1" a="1"/>
  <c r="O201" i="7" s="1"/>
  <c r="K201" i="7"/>
  <c r="L201" i="7"/>
  <c r="M201" i="7" s="1"/>
  <c r="J202" i="7"/>
  <c r="O202" i="7" s="1" a="1"/>
  <c r="O202" i="7" s="1"/>
  <c r="K202" i="7"/>
  <c r="L202" i="7"/>
  <c r="M202" i="7" s="1"/>
  <c r="J203" i="7"/>
  <c r="O203" i="7" s="1" a="1"/>
  <c r="O203" i="7" s="1"/>
  <c r="K203" i="7"/>
  <c r="L203" i="7"/>
  <c r="M203" i="7" s="1"/>
  <c r="J204" i="7"/>
  <c r="O204" i="7" s="1" a="1"/>
  <c r="O204" i="7" s="1"/>
  <c r="K204" i="7"/>
  <c r="L204" i="7"/>
  <c r="M204" i="7" s="1"/>
  <c r="J205" i="7"/>
  <c r="O205" i="7" s="1" a="1"/>
  <c r="O205" i="7" s="1"/>
  <c r="K205" i="7"/>
  <c r="L205" i="7"/>
  <c r="M205" i="7" s="1"/>
  <c r="J206" i="7"/>
  <c r="O206" i="7" s="1" a="1"/>
  <c r="O206" i="7" s="1"/>
  <c r="K206" i="7"/>
  <c r="L206" i="7"/>
  <c r="M206" i="7" s="1"/>
  <c r="J207" i="7"/>
  <c r="O207" i="7" s="1" a="1"/>
  <c r="O207" i="7" s="1"/>
  <c r="K207" i="7"/>
  <c r="L207" i="7"/>
  <c r="M207" i="7" s="1"/>
  <c r="J208" i="7"/>
  <c r="O208" i="7" s="1" a="1"/>
  <c r="O208" i="7" s="1"/>
  <c r="K208" i="7"/>
  <c r="L208" i="7"/>
  <c r="M208" i="7" s="1"/>
  <c r="J209" i="7"/>
  <c r="O209" i="7" s="1" a="1"/>
  <c r="O209" i="7" s="1"/>
  <c r="K209" i="7"/>
  <c r="L209" i="7"/>
  <c r="M209" i="7" s="1"/>
  <c r="J210" i="7"/>
  <c r="O210" i="7" s="1" a="1"/>
  <c r="O210" i="7" s="1"/>
  <c r="K210" i="7"/>
  <c r="L210" i="7"/>
  <c r="M210" i="7" s="1"/>
  <c r="J211" i="7"/>
  <c r="O211" i="7" s="1" a="1"/>
  <c r="O211" i="7" s="1"/>
  <c r="K211" i="7"/>
  <c r="L211" i="7"/>
  <c r="M211" i="7" s="1"/>
  <c r="J212" i="7"/>
  <c r="O212" i="7" s="1" a="1"/>
  <c r="O212" i="7" s="1"/>
  <c r="K212" i="7"/>
  <c r="L212" i="7"/>
  <c r="M212" i="7" s="1"/>
  <c r="J213" i="7"/>
  <c r="O213" i="7" s="1" a="1"/>
  <c r="O213" i="7" s="1"/>
  <c r="K213" i="7"/>
  <c r="L213" i="7"/>
  <c r="M213" i="7" s="1"/>
  <c r="J214" i="7"/>
  <c r="O214" i="7" s="1" a="1"/>
  <c r="O214" i="7" s="1"/>
  <c r="K214" i="7"/>
  <c r="L214" i="7"/>
  <c r="M214" i="7" s="1"/>
  <c r="J215" i="7"/>
  <c r="O215" i="7" s="1" a="1"/>
  <c r="O215" i="7" s="1"/>
  <c r="K215" i="7"/>
  <c r="L215" i="7"/>
  <c r="M215" i="7" s="1"/>
  <c r="J216" i="7"/>
  <c r="O216" i="7" s="1" a="1"/>
  <c r="O216" i="7" s="1"/>
  <c r="K216" i="7"/>
  <c r="L216" i="7"/>
  <c r="M216" i="7" s="1"/>
  <c r="J217" i="7"/>
  <c r="O217" i="7" s="1" a="1"/>
  <c r="O217" i="7" s="1"/>
  <c r="K217" i="7"/>
  <c r="L217" i="7"/>
  <c r="M217" i="7" s="1"/>
  <c r="J218" i="7"/>
  <c r="O218" i="7" s="1" a="1"/>
  <c r="O218" i="7" s="1"/>
  <c r="K218" i="7"/>
  <c r="L218" i="7"/>
  <c r="M218" i="7" s="1"/>
  <c r="J219" i="7"/>
  <c r="O219" i="7" s="1" a="1"/>
  <c r="O219" i="7" s="1"/>
  <c r="K219" i="7"/>
  <c r="L219" i="7"/>
  <c r="M219" i="7" s="1"/>
  <c r="J220" i="7"/>
  <c r="O220" i="7" s="1" a="1"/>
  <c r="O220" i="7" s="1"/>
  <c r="K220" i="7"/>
  <c r="L220" i="7"/>
  <c r="M220" i="7" s="1"/>
  <c r="J221" i="7"/>
  <c r="O221" i="7" s="1" a="1"/>
  <c r="O221" i="7" s="1"/>
  <c r="K221" i="7"/>
  <c r="L221" i="7"/>
  <c r="M221" i="7" s="1"/>
  <c r="J222" i="7"/>
  <c r="O222" i="7" s="1" a="1"/>
  <c r="O222" i="7" s="1"/>
  <c r="K222" i="7"/>
  <c r="L222" i="7"/>
  <c r="M222" i="7" s="1"/>
  <c r="J223" i="7"/>
  <c r="O223" i="7" s="1" a="1"/>
  <c r="O223" i="7" s="1"/>
  <c r="K223" i="7"/>
  <c r="L223" i="7"/>
  <c r="M223" i="7" s="1"/>
  <c r="J224" i="7"/>
  <c r="O224" i="7" s="1" a="1"/>
  <c r="O224" i="7" s="1"/>
  <c r="K224" i="7"/>
  <c r="L224" i="7"/>
  <c r="M224" i="7" s="1"/>
  <c r="J225" i="7"/>
  <c r="O225" i="7" s="1" a="1"/>
  <c r="O225" i="7" s="1"/>
  <c r="K225" i="7"/>
  <c r="L225" i="7"/>
  <c r="M225" i="7" s="1"/>
  <c r="J226" i="7"/>
  <c r="O226" i="7" s="1" a="1"/>
  <c r="O226" i="7" s="1"/>
  <c r="K226" i="7"/>
  <c r="L226" i="7"/>
  <c r="M226" i="7" s="1"/>
  <c r="J227" i="7"/>
  <c r="O227" i="7" s="1" a="1"/>
  <c r="O227" i="7" s="1"/>
  <c r="K227" i="7"/>
  <c r="L227" i="7"/>
  <c r="M227" i="7" s="1"/>
  <c r="J228" i="7"/>
  <c r="O228" i="7" s="1" a="1"/>
  <c r="O228" i="7" s="1"/>
  <c r="K228" i="7"/>
  <c r="L228" i="7"/>
  <c r="M228" i="7" s="1"/>
  <c r="J229" i="7"/>
  <c r="O229" i="7" s="1" a="1"/>
  <c r="O229" i="7" s="1"/>
  <c r="K229" i="7"/>
  <c r="L229" i="7"/>
  <c r="M229" i="7" s="1"/>
  <c r="J230" i="7"/>
  <c r="O230" i="7" s="1" a="1"/>
  <c r="O230" i="7" s="1"/>
  <c r="K230" i="7"/>
  <c r="L230" i="7"/>
  <c r="M230" i="7" s="1"/>
  <c r="J231" i="7"/>
  <c r="O231" i="7" s="1" a="1"/>
  <c r="O231" i="7" s="1"/>
  <c r="K231" i="7"/>
  <c r="L231" i="7"/>
  <c r="M231" i="7" s="1"/>
  <c r="J232" i="7"/>
  <c r="O232" i="7" s="1" a="1"/>
  <c r="O232" i="7" s="1"/>
  <c r="K232" i="7"/>
  <c r="L232" i="7"/>
  <c r="M232" i="7" s="1"/>
  <c r="J233" i="7"/>
  <c r="O233" i="7" s="1" a="1"/>
  <c r="O233" i="7" s="1"/>
  <c r="K233" i="7"/>
  <c r="L233" i="7"/>
  <c r="M233" i="7" s="1"/>
  <c r="J234" i="7"/>
  <c r="O234" i="7" s="1" a="1"/>
  <c r="O234" i="7" s="1"/>
  <c r="K234" i="7"/>
  <c r="L234" i="7"/>
  <c r="M234" i="7" s="1"/>
  <c r="J235" i="7"/>
  <c r="O235" i="7" s="1" a="1"/>
  <c r="O235" i="7" s="1"/>
  <c r="K235" i="7"/>
  <c r="L235" i="7"/>
  <c r="M235" i="7" s="1"/>
  <c r="J236" i="7"/>
  <c r="O236" i="7" s="1" a="1"/>
  <c r="O236" i="7" s="1"/>
  <c r="K236" i="7"/>
  <c r="L236" i="7"/>
  <c r="M236" i="7" s="1"/>
  <c r="J237" i="7"/>
  <c r="O237" i="7" s="1" a="1"/>
  <c r="O237" i="7" s="1"/>
  <c r="K237" i="7"/>
  <c r="L237" i="7"/>
  <c r="M237" i="7" s="1"/>
  <c r="J238" i="7"/>
  <c r="O238" i="7" s="1" a="1"/>
  <c r="O238" i="7" s="1"/>
  <c r="K238" i="7"/>
  <c r="L238" i="7"/>
  <c r="M238" i="7" s="1"/>
  <c r="J239" i="7"/>
  <c r="O239" i="7" s="1" a="1"/>
  <c r="O239" i="7" s="1"/>
  <c r="K239" i="7"/>
  <c r="L239" i="7"/>
  <c r="M239" i="7" s="1"/>
  <c r="J240" i="7"/>
  <c r="O240" i="7" s="1" a="1"/>
  <c r="O240" i="7" s="1"/>
  <c r="K240" i="7"/>
  <c r="L240" i="7"/>
  <c r="M240" i="7" s="1"/>
  <c r="J241" i="7"/>
  <c r="O241" i="7" s="1" a="1"/>
  <c r="O241" i="7" s="1"/>
  <c r="K241" i="7"/>
  <c r="L241" i="7"/>
  <c r="M241" i="7" s="1"/>
  <c r="J242" i="7"/>
  <c r="O242" i="7" s="1" a="1"/>
  <c r="O242" i="7" s="1"/>
  <c r="K242" i="7"/>
  <c r="L242" i="7"/>
  <c r="M242" i="7" s="1"/>
  <c r="J243" i="7"/>
  <c r="O243" i="7" s="1" a="1"/>
  <c r="O243" i="7" s="1"/>
  <c r="K243" i="7"/>
  <c r="L243" i="7"/>
  <c r="M243" i="7" s="1"/>
  <c r="J244" i="7"/>
  <c r="O244" i="7" s="1" a="1"/>
  <c r="O244" i="7" s="1"/>
  <c r="K244" i="7"/>
  <c r="L244" i="7"/>
  <c r="M244" i="7" s="1"/>
  <c r="J245" i="7"/>
  <c r="O245" i="7" s="1" a="1"/>
  <c r="O245" i="7" s="1"/>
  <c r="K245" i="7"/>
  <c r="L245" i="7"/>
  <c r="M245" i="7" s="1"/>
  <c r="J246" i="7"/>
  <c r="O246" i="7" s="1" a="1"/>
  <c r="O246" i="7" s="1"/>
  <c r="K246" i="7"/>
  <c r="L246" i="7"/>
  <c r="M246" i="7" s="1"/>
  <c r="J247" i="7"/>
  <c r="O247" i="7" s="1" a="1"/>
  <c r="O247" i="7" s="1"/>
  <c r="K247" i="7"/>
  <c r="L247" i="7"/>
  <c r="M247" i="7" s="1"/>
  <c r="J248" i="7"/>
  <c r="O248" i="7" s="1" a="1"/>
  <c r="O248" i="7" s="1"/>
  <c r="K248" i="7"/>
  <c r="L248" i="7"/>
  <c r="M248" i="7" s="1"/>
  <c r="J249" i="7"/>
  <c r="O249" i="7" s="1" a="1"/>
  <c r="O249" i="7" s="1"/>
  <c r="K249" i="7"/>
  <c r="L249" i="7"/>
  <c r="M249" i="7" s="1"/>
  <c r="J250" i="7"/>
  <c r="O250" i="7" s="1" a="1"/>
  <c r="O250" i="7" s="1"/>
  <c r="K250" i="7"/>
  <c r="L250" i="7"/>
  <c r="M250" i="7" s="1"/>
  <c r="J251" i="7"/>
  <c r="O251" i="7" s="1" a="1"/>
  <c r="O251" i="7" s="1"/>
  <c r="K251" i="7"/>
  <c r="L251" i="7"/>
  <c r="M251" i="7" s="1"/>
  <c r="J252" i="7"/>
  <c r="O252" i="7" s="1" a="1"/>
  <c r="O252" i="7" s="1"/>
  <c r="K252" i="7"/>
  <c r="L252" i="7"/>
  <c r="M252" i="7" s="1"/>
  <c r="J253" i="7"/>
  <c r="O253" i="7" s="1" a="1"/>
  <c r="O253" i="7" s="1"/>
  <c r="K253" i="7"/>
  <c r="L253" i="7"/>
  <c r="M253" i="7" s="1"/>
  <c r="J254" i="7"/>
  <c r="O254" i="7" s="1" a="1"/>
  <c r="O254" i="7" s="1"/>
  <c r="K254" i="7"/>
  <c r="L254" i="7"/>
  <c r="M254" i="7" s="1"/>
  <c r="J255" i="7"/>
  <c r="O255" i="7" s="1" a="1"/>
  <c r="O255" i="7" s="1"/>
  <c r="K255" i="7"/>
  <c r="L255" i="7"/>
  <c r="M255" i="7" s="1"/>
  <c r="J256" i="7"/>
  <c r="O256" i="7" s="1" a="1"/>
  <c r="O256" i="7" s="1"/>
  <c r="K256" i="7"/>
  <c r="L256" i="7"/>
  <c r="M256" i="7" s="1"/>
  <c r="J257" i="7"/>
  <c r="O257" i="7" s="1" a="1"/>
  <c r="O257" i="7" s="1"/>
  <c r="K257" i="7"/>
  <c r="L257" i="7"/>
  <c r="M257" i="7" s="1"/>
  <c r="J258" i="7"/>
  <c r="O258" i="7" s="1" a="1"/>
  <c r="O258" i="7" s="1"/>
  <c r="K258" i="7"/>
  <c r="L258" i="7"/>
  <c r="M258" i="7" s="1"/>
  <c r="J259" i="7"/>
  <c r="O259" i="7" s="1" a="1"/>
  <c r="O259" i="7" s="1"/>
  <c r="K259" i="7"/>
  <c r="L259" i="7"/>
  <c r="M259" i="7" s="1"/>
  <c r="J260" i="7"/>
  <c r="O260" i="7" s="1" a="1"/>
  <c r="O260" i="7" s="1"/>
  <c r="K260" i="7"/>
  <c r="L260" i="7"/>
  <c r="M260" i="7" s="1"/>
  <c r="J261" i="7"/>
  <c r="O261" i="7" s="1" a="1"/>
  <c r="O261" i="7" s="1"/>
  <c r="K261" i="7"/>
  <c r="L261" i="7"/>
  <c r="M261" i="7" s="1"/>
  <c r="J262" i="7"/>
  <c r="O262" i="7" s="1" a="1"/>
  <c r="O262" i="7" s="1"/>
  <c r="K262" i="7"/>
  <c r="L262" i="7"/>
  <c r="M262" i="7" s="1"/>
  <c r="J263" i="7"/>
  <c r="O263" i="7" s="1" a="1"/>
  <c r="O263" i="7" s="1"/>
  <c r="K263" i="7"/>
  <c r="L263" i="7"/>
  <c r="M263" i="7" s="1"/>
  <c r="J264" i="7"/>
  <c r="O264" i="7" s="1" a="1"/>
  <c r="O264" i="7" s="1"/>
  <c r="K264" i="7"/>
  <c r="L264" i="7"/>
  <c r="M264" i="7" s="1"/>
  <c r="J265" i="7"/>
  <c r="O265" i="7" s="1" a="1"/>
  <c r="O265" i="7" s="1"/>
  <c r="K265" i="7"/>
  <c r="L265" i="7"/>
  <c r="M265" i="7" s="1"/>
  <c r="J266" i="7"/>
  <c r="O266" i="7" s="1" a="1"/>
  <c r="O266" i="7" s="1"/>
  <c r="K266" i="7"/>
  <c r="L266" i="7"/>
  <c r="M266" i="7" s="1"/>
  <c r="J267" i="7"/>
  <c r="O267" i="7" s="1" a="1"/>
  <c r="O267" i="7" s="1"/>
  <c r="K267" i="7"/>
  <c r="L267" i="7"/>
  <c r="M267" i="7" s="1"/>
  <c r="J268" i="7"/>
  <c r="O268" i="7" s="1" a="1"/>
  <c r="O268" i="7" s="1"/>
  <c r="K268" i="7"/>
  <c r="L268" i="7"/>
  <c r="M268" i="7" s="1"/>
  <c r="J269" i="7"/>
  <c r="O269" i="7" s="1" a="1"/>
  <c r="O269" i="7" s="1"/>
  <c r="K269" i="7"/>
  <c r="L269" i="7"/>
  <c r="M269" i="7" s="1"/>
  <c r="J270" i="7"/>
  <c r="O270" i="7" s="1" a="1"/>
  <c r="O270" i="7" s="1"/>
  <c r="K270" i="7"/>
  <c r="L270" i="7"/>
  <c r="M270" i="7" s="1"/>
  <c r="J271" i="7"/>
  <c r="O271" i="7" s="1" a="1"/>
  <c r="O271" i="7" s="1"/>
  <c r="K271" i="7"/>
  <c r="L271" i="7"/>
  <c r="M271" i="7" s="1"/>
  <c r="J272" i="7"/>
  <c r="O272" i="7" s="1" a="1"/>
  <c r="O272" i="7" s="1"/>
  <c r="K272" i="7"/>
  <c r="L272" i="7"/>
  <c r="M272" i="7" s="1"/>
  <c r="J273" i="7"/>
  <c r="O273" i="7" s="1" a="1"/>
  <c r="O273" i="7" s="1"/>
  <c r="K273" i="7"/>
  <c r="L273" i="7"/>
  <c r="M273" i="7" s="1"/>
  <c r="J274" i="7"/>
  <c r="O274" i="7" s="1" a="1"/>
  <c r="O274" i="7" s="1"/>
  <c r="K274" i="7"/>
  <c r="L274" i="7"/>
  <c r="M274" i="7" s="1"/>
  <c r="J275" i="7"/>
  <c r="O275" i="7" s="1" a="1"/>
  <c r="O275" i="7" s="1"/>
  <c r="K275" i="7"/>
  <c r="L275" i="7"/>
  <c r="M275" i="7" s="1"/>
  <c r="J276" i="7"/>
  <c r="O276" i="7" s="1" a="1"/>
  <c r="O276" i="7" s="1"/>
  <c r="K276" i="7"/>
  <c r="L276" i="7"/>
  <c r="M276" i="7" s="1"/>
  <c r="J277" i="7"/>
  <c r="O277" i="7" s="1" a="1"/>
  <c r="O277" i="7" s="1"/>
  <c r="K277" i="7"/>
  <c r="L277" i="7"/>
  <c r="M277" i="7" s="1"/>
  <c r="J278" i="7"/>
  <c r="O278" i="7" s="1" a="1"/>
  <c r="O278" i="7" s="1"/>
  <c r="K278" i="7"/>
  <c r="L278" i="7"/>
  <c r="M278" i="7" s="1"/>
  <c r="J279" i="7"/>
  <c r="O279" i="7" s="1" a="1"/>
  <c r="O279" i="7" s="1"/>
  <c r="K279" i="7"/>
  <c r="L279" i="7"/>
  <c r="M279" i="7" s="1"/>
  <c r="J280" i="7"/>
  <c r="O280" i="7" s="1" a="1"/>
  <c r="O280" i="7" s="1"/>
  <c r="K280" i="7"/>
  <c r="L280" i="7"/>
  <c r="M280" i="7" s="1"/>
  <c r="J281" i="7"/>
  <c r="O281" i="7" s="1" a="1"/>
  <c r="O281" i="7" s="1"/>
  <c r="K281" i="7"/>
  <c r="L281" i="7"/>
  <c r="M281" i="7" s="1"/>
  <c r="J282" i="7"/>
  <c r="O282" i="7" s="1" a="1"/>
  <c r="O282" i="7" s="1"/>
  <c r="K282" i="7"/>
  <c r="L282" i="7"/>
  <c r="M282" i="7" s="1"/>
  <c r="J283" i="7"/>
  <c r="O283" i="7" s="1" a="1"/>
  <c r="O283" i="7" s="1"/>
  <c r="K283" i="7"/>
  <c r="L283" i="7"/>
  <c r="M283" i="7" s="1"/>
  <c r="J284" i="7"/>
  <c r="O284" i="7" s="1" a="1"/>
  <c r="O284" i="7" s="1"/>
  <c r="K284" i="7"/>
  <c r="L284" i="7"/>
  <c r="M284" i="7" s="1"/>
  <c r="J285" i="7"/>
  <c r="O285" i="7" s="1" a="1"/>
  <c r="O285" i="7" s="1"/>
  <c r="K285" i="7"/>
  <c r="L285" i="7"/>
  <c r="M285" i="7" s="1"/>
  <c r="J286" i="7"/>
  <c r="O286" i="7" s="1" a="1"/>
  <c r="O286" i="7" s="1"/>
  <c r="K286" i="7"/>
  <c r="L286" i="7"/>
  <c r="M286" i="7" s="1"/>
  <c r="J287" i="7"/>
  <c r="O287" i="7" s="1" a="1"/>
  <c r="O287" i="7" s="1"/>
  <c r="K287" i="7"/>
  <c r="L287" i="7"/>
  <c r="M287" i="7" s="1"/>
  <c r="J288" i="7"/>
  <c r="O288" i="7" s="1" a="1"/>
  <c r="O288" i="7" s="1"/>
  <c r="K288" i="7"/>
  <c r="L288" i="7"/>
  <c r="M288" i="7" s="1"/>
  <c r="J289" i="7"/>
  <c r="O289" i="7" s="1" a="1"/>
  <c r="O289" i="7" s="1"/>
  <c r="K289" i="7"/>
  <c r="L289" i="7"/>
  <c r="M289" i="7" s="1"/>
  <c r="J290" i="7"/>
  <c r="O290" i="7" s="1" a="1"/>
  <c r="O290" i="7" s="1"/>
  <c r="K290" i="7"/>
  <c r="L290" i="7"/>
  <c r="M290" i="7" s="1"/>
  <c r="J291" i="7"/>
  <c r="O291" i="7" s="1" a="1"/>
  <c r="O291" i="7" s="1"/>
  <c r="K291" i="7"/>
  <c r="L291" i="7"/>
  <c r="M291" i="7" s="1"/>
  <c r="J292" i="7"/>
  <c r="O292" i="7" s="1" a="1"/>
  <c r="O292" i="7" s="1"/>
  <c r="K292" i="7"/>
  <c r="L292" i="7"/>
  <c r="M292" i="7" s="1"/>
  <c r="J293" i="7"/>
  <c r="O293" i="7" s="1" a="1"/>
  <c r="O293" i="7" s="1"/>
  <c r="K293" i="7"/>
  <c r="L293" i="7"/>
  <c r="M293" i="7" s="1"/>
  <c r="J294" i="7"/>
  <c r="O294" i="7" s="1" a="1"/>
  <c r="O294" i="7" s="1"/>
  <c r="K294" i="7"/>
  <c r="L294" i="7"/>
  <c r="M294" i="7" s="1"/>
  <c r="J295" i="7"/>
  <c r="O295" i="7" s="1" a="1"/>
  <c r="O295" i="7" s="1"/>
  <c r="K295" i="7"/>
  <c r="L295" i="7"/>
  <c r="M295" i="7" s="1"/>
  <c r="J296" i="7"/>
  <c r="O296" i="7" s="1" a="1"/>
  <c r="O296" i="7" s="1"/>
  <c r="K296" i="7"/>
  <c r="L296" i="7"/>
  <c r="M296" i="7" s="1"/>
  <c r="J297" i="7"/>
  <c r="O297" i="7" s="1" a="1"/>
  <c r="O297" i="7" s="1"/>
  <c r="K297" i="7"/>
  <c r="L297" i="7"/>
  <c r="M297" i="7" s="1"/>
  <c r="J298" i="7"/>
  <c r="O298" i="7" s="1" a="1"/>
  <c r="O298" i="7" s="1"/>
  <c r="K298" i="7"/>
  <c r="L298" i="7"/>
  <c r="M298" i="7" s="1"/>
  <c r="J299" i="7"/>
  <c r="O299" i="7" s="1" a="1"/>
  <c r="O299" i="7" s="1"/>
  <c r="K299" i="7"/>
  <c r="L299" i="7"/>
  <c r="M299" i="7" s="1"/>
  <c r="J300" i="7"/>
  <c r="O300" i="7" s="1" a="1"/>
  <c r="O300" i="7" s="1"/>
  <c r="K300" i="7"/>
  <c r="L300" i="7"/>
  <c r="M300" i="7" s="1"/>
  <c r="J301" i="7"/>
  <c r="O301" i="7" s="1" a="1"/>
  <c r="O301" i="7" s="1"/>
  <c r="K301" i="7"/>
  <c r="L301" i="7"/>
  <c r="M301" i="7" s="1"/>
  <c r="J302" i="7"/>
  <c r="O302" i="7" s="1" a="1"/>
  <c r="O302" i="7" s="1"/>
  <c r="K302" i="7"/>
  <c r="L302" i="7"/>
  <c r="M302" i="7" s="1"/>
  <c r="J303" i="7"/>
  <c r="O303" i="7" s="1" a="1"/>
  <c r="O303" i="7" s="1"/>
  <c r="K303" i="7"/>
  <c r="L303" i="7"/>
  <c r="M303" i="7" s="1"/>
  <c r="J304" i="7"/>
  <c r="O304" i="7" s="1" a="1"/>
  <c r="O304" i="7" s="1"/>
  <c r="K304" i="7"/>
  <c r="L304" i="7"/>
  <c r="M304" i="7" s="1"/>
  <c r="J305" i="7"/>
  <c r="O305" i="7" s="1" a="1"/>
  <c r="O305" i="7" s="1"/>
  <c r="K305" i="7"/>
  <c r="L305" i="7"/>
  <c r="M305" i="7" s="1"/>
  <c r="J306" i="7"/>
  <c r="O306" i="7" s="1" a="1"/>
  <c r="O306" i="7" s="1"/>
  <c r="K306" i="7"/>
  <c r="L306" i="7"/>
  <c r="M306" i="7" s="1"/>
  <c r="J307" i="7"/>
  <c r="O307" i="7" s="1" a="1"/>
  <c r="O307" i="7" s="1"/>
  <c r="K307" i="7"/>
  <c r="L307" i="7"/>
  <c r="M307" i="7" s="1"/>
  <c r="J308" i="7"/>
  <c r="O308" i="7" s="1" a="1"/>
  <c r="O308" i="7" s="1"/>
  <c r="K308" i="7"/>
  <c r="L308" i="7"/>
  <c r="M308" i="7" s="1"/>
  <c r="J309" i="7"/>
  <c r="O309" i="7" s="1" a="1"/>
  <c r="O309" i="7" s="1"/>
  <c r="K309" i="7"/>
  <c r="L309" i="7"/>
  <c r="M309" i="7" s="1"/>
  <c r="J310" i="7"/>
  <c r="O310" i="7" s="1" a="1"/>
  <c r="O310" i="7" s="1"/>
  <c r="K310" i="7"/>
  <c r="L310" i="7"/>
  <c r="M310" i="7" s="1"/>
  <c r="J311" i="7"/>
  <c r="O311" i="7" s="1" a="1"/>
  <c r="O311" i="7" s="1"/>
  <c r="K311" i="7"/>
  <c r="L311" i="7"/>
  <c r="M311" i="7" s="1"/>
  <c r="J312" i="7"/>
  <c r="O312" i="7" s="1" a="1"/>
  <c r="O312" i="7" s="1"/>
  <c r="K312" i="7"/>
  <c r="L312" i="7"/>
  <c r="M312" i="7" s="1"/>
  <c r="J313" i="7"/>
  <c r="O313" i="7" s="1" a="1"/>
  <c r="O313" i="7" s="1"/>
  <c r="K313" i="7"/>
  <c r="L313" i="7"/>
  <c r="M313" i="7" s="1"/>
  <c r="J314" i="7"/>
  <c r="O314" i="7" s="1" a="1"/>
  <c r="O314" i="7" s="1"/>
  <c r="K314" i="7"/>
  <c r="L314" i="7"/>
  <c r="M314" i="7" s="1"/>
  <c r="J315" i="7"/>
  <c r="O315" i="7" s="1" a="1"/>
  <c r="O315" i="7" s="1"/>
  <c r="K315" i="7"/>
  <c r="L315" i="7"/>
  <c r="M315" i="7" s="1"/>
  <c r="J316" i="7"/>
  <c r="O316" i="7" s="1" a="1"/>
  <c r="O316" i="7" s="1"/>
  <c r="K316" i="7"/>
  <c r="L316" i="7"/>
  <c r="M316" i="7" s="1"/>
  <c r="J317" i="7"/>
  <c r="O317" i="7" s="1" a="1"/>
  <c r="O317" i="7" s="1"/>
  <c r="K317" i="7"/>
  <c r="L317" i="7"/>
  <c r="M317" i="7" s="1"/>
  <c r="J318" i="7"/>
  <c r="O318" i="7" s="1" a="1"/>
  <c r="O318" i="7" s="1"/>
  <c r="K318" i="7"/>
  <c r="L318" i="7"/>
  <c r="M318" i="7" s="1"/>
  <c r="J319" i="7"/>
  <c r="O319" i="7" s="1" a="1"/>
  <c r="O319" i="7" s="1"/>
  <c r="K319" i="7"/>
  <c r="L319" i="7"/>
  <c r="M319" i="7" s="1"/>
  <c r="J320" i="7"/>
  <c r="O320" i="7" s="1" a="1"/>
  <c r="O320" i="7" s="1"/>
  <c r="K320" i="7"/>
  <c r="L320" i="7"/>
  <c r="M320" i="7" s="1"/>
  <c r="J321" i="7"/>
  <c r="O321" i="7" s="1" a="1"/>
  <c r="O321" i="7" s="1"/>
  <c r="K321" i="7"/>
  <c r="L321" i="7"/>
  <c r="M321" i="7" s="1"/>
  <c r="J322" i="7"/>
  <c r="O322" i="7" s="1" a="1"/>
  <c r="O322" i="7" s="1"/>
  <c r="K322" i="7"/>
  <c r="L322" i="7"/>
  <c r="M322" i="7" s="1"/>
  <c r="J323" i="7"/>
  <c r="O323" i="7" s="1" a="1"/>
  <c r="O323" i="7" s="1"/>
  <c r="K323" i="7"/>
  <c r="L323" i="7"/>
  <c r="M323" i="7" s="1"/>
  <c r="J324" i="7"/>
  <c r="O324" i="7" s="1" a="1"/>
  <c r="O324" i="7" s="1"/>
  <c r="K324" i="7"/>
  <c r="L324" i="7"/>
  <c r="M324" i="7" s="1"/>
  <c r="J325" i="7"/>
  <c r="O325" i="7" s="1" a="1"/>
  <c r="O325" i="7" s="1"/>
  <c r="K325" i="7"/>
  <c r="L325" i="7"/>
  <c r="M325" i="7" s="1"/>
  <c r="J326" i="7"/>
  <c r="O326" i="7" s="1" a="1"/>
  <c r="O326" i="7" s="1"/>
  <c r="K326" i="7"/>
  <c r="L326" i="7"/>
  <c r="M326" i="7" s="1"/>
  <c r="J327" i="7"/>
  <c r="O327" i="7" s="1" a="1"/>
  <c r="O327" i="7" s="1"/>
  <c r="K327" i="7"/>
  <c r="L327" i="7"/>
  <c r="M327" i="7" s="1"/>
  <c r="J328" i="7"/>
  <c r="O328" i="7" s="1" a="1"/>
  <c r="O328" i="7" s="1"/>
  <c r="K328" i="7"/>
  <c r="L328" i="7"/>
  <c r="M328" i="7" s="1"/>
  <c r="J329" i="7"/>
  <c r="O329" i="7" s="1" a="1"/>
  <c r="O329" i="7" s="1"/>
  <c r="K329" i="7"/>
  <c r="L329" i="7"/>
  <c r="M329" i="7" s="1"/>
  <c r="J330" i="7"/>
  <c r="O330" i="7" s="1" a="1"/>
  <c r="O330" i="7" s="1"/>
  <c r="K330" i="7"/>
  <c r="L330" i="7"/>
  <c r="M330" i="7" s="1"/>
  <c r="J331" i="7"/>
  <c r="O331" i="7" s="1" a="1"/>
  <c r="O331" i="7" s="1"/>
  <c r="K331" i="7"/>
  <c r="L331" i="7"/>
  <c r="M331" i="7" s="1"/>
  <c r="J332" i="7"/>
  <c r="O332" i="7" s="1" a="1"/>
  <c r="O332" i="7" s="1"/>
  <c r="K332" i="7"/>
  <c r="L332" i="7"/>
  <c r="M332" i="7" s="1"/>
  <c r="J333" i="7"/>
  <c r="O333" i="7" s="1" a="1"/>
  <c r="O333" i="7" s="1"/>
  <c r="K333" i="7"/>
  <c r="L333" i="7"/>
  <c r="M333" i="7" s="1"/>
  <c r="J334" i="7"/>
  <c r="O334" i="7" s="1" a="1"/>
  <c r="O334" i="7" s="1"/>
  <c r="K334" i="7"/>
  <c r="L334" i="7"/>
  <c r="M334" i="7" s="1"/>
  <c r="J335" i="7"/>
  <c r="O335" i="7" s="1" a="1"/>
  <c r="O335" i="7" s="1"/>
  <c r="K335" i="7"/>
  <c r="L335" i="7"/>
  <c r="M335" i="7" s="1"/>
  <c r="J336" i="7"/>
  <c r="O336" i="7" s="1" a="1"/>
  <c r="O336" i="7" s="1"/>
  <c r="K336" i="7"/>
  <c r="L336" i="7"/>
  <c r="M336" i="7" s="1"/>
  <c r="J337" i="7"/>
  <c r="O337" i="7" s="1" a="1"/>
  <c r="O337" i="7" s="1"/>
  <c r="K337" i="7"/>
  <c r="L337" i="7"/>
  <c r="M337" i="7" s="1"/>
  <c r="J338" i="7"/>
  <c r="O338" i="7" s="1" a="1"/>
  <c r="O338" i="7" s="1"/>
  <c r="K338" i="7"/>
  <c r="L338" i="7"/>
  <c r="M338" i="7" s="1"/>
  <c r="J339" i="7"/>
  <c r="O339" i="7" s="1" a="1"/>
  <c r="O339" i="7" s="1"/>
  <c r="K339" i="7"/>
  <c r="L339" i="7"/>
  <c r="M339" i="7" s="1"/>
  <c r="J340" i="7"/>
  <c r="O340" i="7" s="1" a="1"/>
  <c r="O340" i="7" s="1"/>
  <c r="K340" i="7"/>
  <c r="L340" i="7"/>
  <c r="M340" i="7" s="1"/>
  <c r="J341" i="7"/>
  <c r="O341" i="7" s="1" a="1"/>
  <c r="O341" i="7" s="1"/>
  <c r="K341" i="7"/>
  <c r="L341" i="7"/>
  <c r="M341" i="7" s="1"/>
  <c r="J342" i="7"/>
  <c r="O342" i="7" s="1" a="1"/>
  <c r="O342" i="7" s="1"/>
  <c r="K342" i="7"/>
  <c r="L342" i="7"/>
  <c r="M342" i="7" s="1"/>
  <c r="J343" i="7"/>
  <c r="O343" i="7" s="1" a="1"/>
  <c r="O343" i="7" s="1"/>
  <c r="K343" i="7"/>
  <c r="L343" i="7"/>
  <c r="M343" i="7" s="1"/>
  <c r="J344" i="7"/>
  <c r="O344" i="7" s="1" a="1"/>
  <c r="O344" i="7" s="1"/>
  <c r="K344" i="7"/>
  <c r="L344" i="7"/>
  <c r="M344" i="7" s="1"/>
  <c r="J345" i="7"/>
  <c r="O345" i="7" s="1" a="1"/>
  <c r="O345" i="7" s="1"/>
  <c r="K345" i="7"/>
  <c r="L345" i="7"/>
  <c r="M345" i="7" s="1"/>
  <c r="J346" i="7"/>
  <c r="O346" i="7" s="1" a="1"/>
  <c r="O346" i="7" s="1"/>
  <c r="K346" i="7"/>
  <c r="L346" i="7"/>
  <c r="M346" i="7" s="1"/>
  <c r="J347" i="7"/>
  <c r="O347" i="7" s="1" a="1"/>
  <c r="O347" i="7" s="1"/>
  <c r="K347" i="7"/>
  <c r="L347" i="7"/>
  <c r="M347" i="7" s="1"/>
  <c r="J348" i="7"/>
  <c r="O348" i="7" s="1" a="1"/>
  <c r="O348" i="7" s="1"/>
  <c r="K348" i="7"/>
  <c r="L348" i="7"/>
  <c r="M348" i="7" s="1"/>
  <c r="J349" i="7"/>
  <c r="O349" i="7" s="1" a="1"/>
  <c r="O349" i="7" s="1"/>
  <c r="K349" i="7"/>
  <c r="L349" i="7"/>
  <c r="M349" i="7" s="1"/>
  <c r="J350" i="7"/>
  <c r="O350" i="7" s="1" a="1"/>
  <c r="O350" i="7" s="1"/>
  <c r="K350" i="7"/>
  <c r="L350" i="7"/>
  <c r="M350" i="7" s="1"/>
  <c r="J351" i="7"/>
  <c r="O351" i="7" s="1" a="1"/>
  <c r="O351" i="7" s="1"/>
  <c r="K351" i="7"/>
  <c r="L351" i="7"/>
  <c r="M351" i="7" s="1"/>
  <c r="J352" i="7"/>
  <c r="O352" i="7" s="1" a="1"/>
  <c r="O352" i="7" s="1"/>
  <c r="K352" i="7"/>
  <c r="L352" i="7"/>
  <c r="M352" i="7" s="1"/>
  <c r="J353" i="7"/>
  <c r="O353" i="7" s="1" a="1"/>
  <c r="O353" i="7" s="1"/>
  <c r="K353" i="7"/>
  <c r="L353" i="7"/>
  <c r="M353" i="7" s="1"/>
  <c r="J354" i="7"/>
  <c r="O354" i="7" s="1" a="1"/>
  <c r="O354" i="7" s="1"/>
  <c r="K354" i="7"/>
  <c r="L354" i="7"/>
  <c r="M354" i="7" s="1"/>
  <c r="J355" i="7"/>
  <c r="O355" i="7" s="1" a="1"/>
  <c r="O355" i="7" s="1"/>
  <c r="K355" i="7"/>
  <c r="L355" i="7"/>
  <c r="M355" i="7" s="1"/>
  <c r="J356" i="7"/>
  <c r="O356" i="7" s="1" a="1"/>
  <c r="O356" i="7" s="1"/>
  <c r="K356" i="7"/>
  <c r="L356" i="7"/>
  <c r="M356" i="7" s="1"/>
  <c r="J357" i="7"/>
  <c r="O357" i="7" s="1" a="1"/>
  <c r="O357" i="7" s="1"/>
  <c r="K357" i="7"/>
  <c r="L357" i="7"/>
  <c r="M357" i="7" s="1"/>
  <c r="J358" i="7"/>
  <c r="O358" i="7" s="1" a="1"/>
  <c r="O358" i="7" s="1"/>
  <c r="K358" i="7"/>
  <c r="L358" i="7"/>
  <c r="M358" i="7" s="1"/>
  <c r="J359" i="7"/>
  <c r="O359" i="7" s="1" a="1"/>
  <c r="O359" i="7" s="1"/>
  <c r="K359" i="7"/>
  <c r="L359" i="7"/>
  <c r="M359" i="7" s="1"/>
  <c r="J360" i="7"/>
  <c r="O360" i="7" s="1" a="1"/>
  <c r="O360" i="7" s="1"/>
  <c r="K360" i="7"/>
  <c r="L360" i="7"/>
  <c r="M360" i="7" s="1"/>
  <c r="J361" i="7"/>
  <c r="O361" i="7" s="1" a="1"/>
  <c r="O361" i="7" s="1"/>
  <c r="K361" i="7"/>
  <c r="L361" i="7"/>
  <c r="M361" i="7" s="1"/>
  <c r="J362" i="7"/>
  <c r="O362" i="7" s="1" a="1"/>
  <c r="O362" i="7" s="1"/>
  <c r="K362" i="7"/>
  <c r="L362" i="7"/>
  <c r="M362" i="7" s="1"/>
  <c r="J363" i="7"/>
  <c r="O363" i="7" s="1" a="1"/>
  <c r="O363" i="7" s="1"/>
  <c r="K363" i="7"/>
  <c r="L363" i="7"/>
  <c r="M363" i="7" s="1"/>
  <c r="J364" i="7"/>
  <c r="O364" i="7" s="1" a="1"/>
  <c r="O364" i="7" s="1"/>
  <c r="K364" i="7"/>
  <c r="L364" i="7"/>
  <c r="M364" i="7" s="1"/>
  <c r="J365" i="7"/>
  <c r="O365" i="7" s="1" a="1"/>
  <c r="O365" i="7" s="1"/>
  <c r="K365" i="7"/>
  <c r="L365" i="7"/>
  <c r="M365" i="7" s="1"/>
  <c r="J366" i="7"/>
  <c r="O366" i="7" s="1" a="1"/>
  <c r="O366" i="7" s="1"/>
  <c r="K366" i="7"/>
  <c r="L366" i="7"/>
  <c r="M366" i="7" s="1"/>
  <c r="J367" i="7"/>
  <c r="O367" i="7" s="1" a="1"/>
  <c r="O367" i="7" s="1"/>
  <c r="K367" i="7"/>
  <c r="L367" i="7"/>
  <c r="M367" i="7" s="1"/>
  <c r="J368" i="7"/>
  <c r="O368" i="7" s="1" a="1"/>
  <c r="O368" i="7" s="1"/>
  <c r="K368" i="7"/>
  <c r="L368" i="7"/>
  <c r="M368" i="7" s="1"/>
  <c r="J369" i="7"/>
  <c r="O369" i="7" s="1" a="1"/>
  <c r="O369" i="7" s="1"/>
  <c r="K369" i="7"/>
  <c r="L369" i="7"/>
  <c r="M369" i="7" s="1"/>
  <c r="J370" i="7"/>
  <c r="O370" i="7" s="1" a="1"/>
  <c r="O370" i="7" s="1"/>
  <c r="K370" i="7"/>
  <c r="L370" i="7"/>
  <c r="M370" i="7" s="1"/>
  <c r="J371" i="7"/>
  <c r="O371" i="7" s="1" a="1"/>
  <c r="O371" i="7" s="1"/>
  <c r="K371" i="7"/>
  <c r="L371" i="7"/>
  <c r="M371" i="7" s="1"/>
  <c r="J372" i="7"/>
  <c r="O372" i="7" s="1" a="1"/>
  <c r="O372" i="7" s="1"/>
  <c r="K372" i="7"/>
  <c r="L372" i="7"/>
  <c r="M372" i="7" s="1"/>
  <c r="J373" i="7"/>
  <c r="O373" i="7" s="1" a="1"/>
  <c r="O373" i="7" s="1"/>
  <c r="K373" i="7"/>
  <c r="L373" i="7"/>
  <c r="M373" i="7" s="1"/>
  <c r="J374" i="7"/>
  <c r="O374" i="7" s="1" a="1"/>
  <c r="O374" i="7" s="1"/>
  <c r="K374" i="7"/>
  <c r="L374" i="7"/>
  <c r="M374" i="7" s="1"/>
  <c r="J375" i="7"/>
  <c r="O375" i="7" s="1" a="1"/>
  <c r="O375" i="7" s="1"/>
  <c r="K375" i="7"/>
  <c r="L375" i="7"/>
  <c r="M375" i="7" s="1"/>
  <c r="J376" i="7"/>
  <c r="O376" i="7" s="1" a="1"/>
  <c r="O376" i="7" s="1"/>
  <c r="K376" i="7"/>
  <c r="L376" i="7"/>
  <c r="M376" i="7" s="1"/>
  <c r="J377" i="7"/>
  <c r="O377" i="7" s="1" a="1"/>
  <c r="O377" i="7" s="1"/>
  <c r="K377" i="7"/>
  <c r="L377" i="7"/>
  <c r="M377" i="7" s="1"/>
  <c r="J378" i="7"/>
  <c r="O378" i="7" s="1" a="1"/>
  <c r="O378" i="7" s="1"/>
  <c r="K378" i="7"/>
  <c r="L378" i="7"/>
  <c r="M378" i="7" s="1"/>
  <c r="J379" i="7"/>
  <c r="O379" i="7" s="1" a="1"/>
  <c r="O379" i="7" s="1"/>
  <c r="K379" i="7"/>
  <c r="L379" i="7"/>
  <c r="M379" i="7" s="1"/>
  <c r="J380" i="7"/>
  <c r="O380" i="7" s="1" a="1"/>
  <c r="O380" i="7" s="1"/>
  <c r="K380" i="7"/>
  <c r="L380" i="7"/>
  <c r="M380" i="7" s="1"/>
  <c r="J381" i="7"/>
  <c r="O381" i="7" s="1" a="1"/>
  <c r="O381" i="7" s="1"/>
  <c r="K381" i="7"/>
  <c r="L381" i="7"/>
  <c r="M381" i="7" s="1"/>
  <c r="J382" i="7"/>
  <c r="O382" i="7" s="1" a="1"/>
  <c r="O382" i="7" s="1"/>
  <c r="K382" i="7"/>
  <c r="L382" i="7"/>
  <c r="M382" i="7" s="1"/>
  <c r="J383" i="7"/>
  <c r="O383" i="7" s="1" a="1"/>
  <c r="O383" i="7" s="1"/>
  <c r="K383" i="7"/>
  <c r="L383" i="7"/>
  <c r="M383" i="7" s="1"/>
  <c r="J384" i="7"/>
  <c r="O384" i="7" s="1" a="1"/>
  <c r="O384" i="7" s="1"/>
  <c r="K384" i="7"/>
  <c r="L384" i="7"/>
  <c r="M384" i="7" s="1"/>
  <c r="J385" i="7"/>
  <c r="O385" i="7" s="1" a="1"/>
  <c r="O385" i="7" s="1"/>
  <c r="K385" i="7"/>
  <c r="L385" i="7"/>
  <c r="M385" i="7" s="1"/>
  <c r="J386" i="7"/>
  <c r="O386" i="7" s="1" a="1"/>
  <c r="O386" i="7" s="1"/>
  <c r="K386" i="7"/>
  <c r="L386" i="7"/>
  <c r="M386" i="7" s="1"/>
  <c r="J387" i="7"/>
  <c r="O387" i="7" s="1" a="1"/>
  <c r="O387" i="7" s="1"/>
  <c r="K387" i="7"/>
  <c r="L387" i="7"/>
  <c r="M387" i="7" s="1"/>
  <c r="J388" i="7"/>
  <c r="O388" i="7" s="1" a="1"/>
  <c r="O388" i="7" s="1"/>
  <c r="K388" i="7"/>
  <c r="L388" i="7"/>
  <c r="M388" i="7" s="1"/>
  <c r="J389" i="7"/>
  <c r="O389" i="7" s="1" a="1"/>
  <c r="O389" i="7" s="1"/>
  <c r="K389" i="7"/>
  <c r="L389" i="7"/>
  <c r="M389" i="7" s="1"/>
  <c r="J390" i="7"/>
  <c r="O390" i="7" s="1" a="1"/>
  <c r="O390" i="7" s="1"/>
  <c r="K390" i="7"/>
  <c r="L390" i="7"/>
  <c r="M390" i="7" s="1"/>
  <c r="J391" i="7"/>
  <c r="O391" i="7" s="1" a="1"/>
  <c r="O391" i="7" s="1"/>
  <c r="K391" i="7"/>
  <c r="L391" i="7"/>
  <c r="M391" i="7" s="1"/>
  <c r="J392" i="7"/>
  <c r="O392" i="7" s="1" a="1"/>
  <c r="O392" i="7" s="1"/>
  <c r="K392" i="7"/>
  <c r="L392" i="7"/>
  <c r="M392" i="7" s="1"/>
  <c r="J393" i="7"/>
  <c r="O393" i="7" s="1" a="1"/>
  <c r="O393" i="7" s="1"/>
  <c r="K393" i="7"/>
  <c r="L393" i="7"/>
  <c r="M393" i="7" s="1"/>
  <c r="J394" i="7"/>
  <c r="O394" i="7" s="1" a="1"/>
  <c r="O394" i="7" s="1"/>
  <c r="K394" i="7"/>
  <c r="L394" i="7"/>
  <c r="M394" i="7" s="1"/>
  <c r="J395" i="7"/>
  <c r="O395" i="7" s="1" a="1"/>
  <c r="O395" i="7" s="1"/>
  <c r="K395" i="7"/>
  <c r="L395" i="7"/>
  <c r="M395" i="7" s="1"/>
  <c r="J396" i="7"/>
  <c r="O396" i="7" s="1" a="1"/>
  <c r="O396" i="7" s="1"/>
  <c r="K396" i="7"/>
  <c r="L396" i="7"/>
  <c r="M396" i="7" s="1"/>
  <c r="J397" i="7"/>
  <c r="O397" i="7" s="1" a="1"/>
  <c r="O397" i="7" s="1"/>
  <c r="K397" i="7"/>
  <c r="L397" i="7"/>
  <c r="M397" i="7" s="1"/>
  <c r="J398" i="7"/>
  <c r="O398" i="7" s="1" a="1"/>
  <c r="O398" i="7" s="1"/>
  <c r="K398" i="7"/>
  <c r="L398" i="7"/>
  <c r="M398" i="7" s="1"/>
  <c r="J399" i="7"/>
  <c r="O399" i="7" s="1" a="1"/>
  <c r="O399" i="7" s="1"/>
  <c r="K399" i="7"/>
  <c r="L399" i="7"/>
  <c r="M399" i="7" s="1"/>
  <c r="J400" i="7"/>
  <c r="O400" i="7" s="1" a="1"/>
  <c r="O400" i="7" s="1"/>
  <c r="K400" i="7"/>
  <c r="L400" i="7"/>
  <c r="M400" i="7" s="1"/>
  <c r="J401" i="7"/>
  <c r="O401" i="7" s="1" a="1"/>
  <c r="O401" i="7" s="1"/>
  <c r="K401" i="7"/>
  <c r="L401" i="7"/>
  <c r="M401" i="7" s="1"/>
  <c r="J402" i="7"/>
  <c r="O402" i="7" s="1" a="1"/>
  <c r="O402" i="7" s="1"/>
  <c r="K402" i="7"/>
  <c r="L402" i="7"/>
  <c r="M402" i="7" s="1"/>
  <c r="J403" i="7"/>
  <c r="O403" i="7" s="1" a="1"/>
  <c r="O403" i="7" s="1"/>
  <c r="K403" i="7"/>
  <c r="L403" i="7"/>
  <c r="M403" i="7" s="1"/>
  <c r="J404" i="7"/>
  <c r="O404" i="7" s="1" a="1"/>
  <c r="O404" i="7" s="1"/>
  <c r="K404" i="7"/>
  <c r="L404" i="7"/>
  <c r="M404" i="7" s="1"/>
  <c r="J405" i="7"/>
  <c r="O405" i="7" s="1" a="1"/>
  <c r="O405" i="7" s="1"/>
  <c r="K405" i="7"/>
  <c r="L405" i="7"/>
  <c r="M405" i="7" s="1"/>
  <c r="J406" i="7"/>
  <c r="O406" i="7" s="1" a="1"/>
  <c r="O406" i="7" s="1"/>
  <c r="K406" i="7"/>
  <c r="L406" i="7"/>
  <c r="M406" i="7" s="1"/>
  <c r="J407" i="7"/>
  <c r="O407" i="7" s="1" a="1"/>
  <c r="O407" i="7" s="1"/>
  <c r="K407" i="7"/>
  <c r="L407" i="7"/>
  <c r="M407" i="7" s="1"/>
  <c r="J408" i="7"/>
  <c r="O408" i="7" s="1" a="1"/>
  <c r="O408" i="7" s="1"/>
  <c r="K408" i="7"/>
  <c r="L408" i="7"/>
  <c r="M408" i="7" s="1"/>
  <c r="J409" i="7"/>
  <c r="O409" i="7" s="1" a="1"/>
  <c r="O409" i="7" s="1"/>
  <c r="K409" i="7"/>
  <c r="L409" i="7"/>
  <c r="M409" i="7" s="1"/>
  <c r="J410" i="7"/>
  <c r="O410" i="7" s="1" a="1"/>
  <c r="O410" i="7" s="1"/>
  <c r="K410" i="7"/>
  <c r="L410" i="7"/>
  <c r="M410" i="7" s="1"/>
  <c r="J411" i="7"/>
  <c r="O411" i="7" s="1" a="1"/>
  <c r="O411" i="7" s="1"/>
  <c r="K411" i="7"/>
  <c r="L411" i="7"/>
  <c r="M411" i="7" s="1"/>
  <c r="J412" i="7"/>
  <c r="O412" i="7" s="1" a="1"/>
  <c r="O412" i="7" s="1"/>
  <c r="K412" i="7"/>
  <c r="L412" i="7"/>
  <c r="M412" i="7" s="1"/>
  <c r="J413" i="7"/>
  <c r="O413" i="7" s="1" a="1"/>
  <c r="O413" i="7" s="1"/>
  <c r="K413" i="7"/>
  <c r="L413" i="7"/>
  <c r="M413" i="7" s="1"/>
  <c r="J414" i="7"/>
  <c r="O414" i="7" s="1" a="1"/>
  <c r="O414" i="7" s="1"/>
  <c r="K414" i="7"/>
  <c r="L414" i="7"/>
  <c r="M414" i="7" s="1"/>
  <c r="J415" i="7"/>
  <c r="O415" i="7" s="1" a="1"/>
  <c r="O415" i="7" s="1"/>
  <c r="K415" i="7"/>
  <c r="L415" i="7"/>
  <c r="M415" i="7" s="1"/>
  <c r="J416" i="7"/>
  <c r="O416" i="7" s="1" a="1"/>
  <c r="O416" i="7" s="1"/>
  <c r="K416" i="7"/>
  <c r="L416" i="7"/>
  <c r="M416" i="7" s="1"/>
  <c r="J417" i="7"/>
  <c r="O417" i="7" s="1" a="1"/>
  <c r="O417" i="7" s="1"/>
  <c r="K417" i="7"/>
  <c r="L417" i="7"/>
  <c r="M417" i="7" s="1"/>
  <c r="J418" i="7"/>
  <c r="O418" i="7" s="1" a="1"/>
  <c r="O418" i="7" s="1"/>
  <c r="K418" i="7"/>
  <c r="L418" i="7"/>
  <c r="M418" i="7" s="1"/>
  <c r="J419" i="7"/>
  <c r="O419" i="7" s="1" a="1"/>
  <c r="O419" i="7" s="1"/>
  <c r="K419" i="7"/>
  <c r="L419" i="7"/>
  <c r="M419" i="7" s="1"/>
  <c r="J420" i="7"/>
  <c r="O420" i="7" s="1" a="1"/>
  <c r="O420" i="7" s="1"/>
  <c r="K420" i="7"/>
  <c r="L420" i="7"/>
  <c r="M420" i="7" s="1"/>
  <c r="J421" i="7"/>
  <c r="O421" i="7" s="1" a="1"/>
  <c r="O421" i="7" s="1"/>
  <c r="K421" i="7"/>
  <c r="L421" i="7"/>
  <c r="M421" i="7" s="1"/>
  <c r="J422" i="7"/>
  <c r="O422" i="7" s="1" a="1"/>
  <c r="O422" i="7" s="1"/>
  <c r="K422" i="7"/>
  <c r="L422" i="7"/>
  <c r="M422" i="7" s="1"/>
  <c r="J423" i="7"/>
  <c r="O423" i="7" s="1" a="1"/>
  <c r="O423" i="7" s="1"/>
  <c r="K423" i="7"/>
  <c r="L423" i="7"/>
  <c r="J424" i="7"/>
  <c r="O424" i="7" s="1" a="1"/>
  <c r="O424" i="7" s="1"/>
  <c r="K424" i="7"/>
  <c r="L424" i="7"/>
  <c r="M424" i="7" s="1"/>
  <c r="J425" i="7"/>
  <c r="O425" i="7" s="1" a="1"/>
  <c r="O425" i="7" s="1"/>
  <c r="K425" i="7"/>
  <c r="L425" i="7"/>
  <c r="M425" i="7" s="1"/>
  <c r="J426" i="7"/>
  <c r="O426" i="7" s="1" a="1"/>
  <c r="O426" i="7" s="1"/>
  <c r="K426" i="7"/>
  <c r="L426" i="7"/>
  <c r="M426" i="7" s="1"/>
  <c r="J427" i="7"/>
  <c r="O427" i="7" s="1" a="1"/>
  <c r="O427" i="7" s="1"/>
  <c r="K427" i="7"/>
  <c r="L427" i="7"/>
  <c r="M427" i="7" s="1"/>
  <c r="J428" i="7"/>
  <c r="O428" i="7" s="1" a="1"/>
  <c r="O428" i="7" s="1"/>
  <c r="K428" i="7"/>
  <c r="L428" i="7"/>
  <c r="M428" i="7" s="1"/>
  <c r="J429" i="7"/>
  <c r="O429" i="7" s="1" a="1"/>
  <c r="O429" i="7" s="1"/>
  <c r="K429" i="7"/>
  <c r="L429" i="7"/>
  <c r="M429" i="7" s="1"/>
  <c r="J430" i="7"/>
  <c r="O430" i="7" s="1" a="1"/>
  <c r="O430" i="7" s="1"/>
  <c r="K430" i="7"/>
  <c r="L430" i="7"/>
  <c r="M430" i="7" s="1"/>
  <c r="J431" i="7"/>
  <c r="O431" i="7" s="1" a="1"/>
  <c r="O431" i="7" s="1"/>
  <c r="K431" i="7"/>
  <c r="L431" i="7"/>
  <c r="M431" i="7" s="1"/>
  <c r="J432" i="7"/>
  <c r="O432" i="7" s="1" a="1"/>
  <c r="O432" i="7" s="1"/>
  <c r="K432" i="7"/>
  <c r="L432" i="7"/>
  <c r="M432" i="7" s="1"/>
  <c r="J433" i="7"/>
  <c r="O433" i="7" s="1" a="1"/>
  <c r="O433" i="7" s="1"/>
  <c r="K433" i="7"/>
  <c r="L433" i="7"/>
  <c r="M433" i="7" s="1"/>
  <c r="J434" i="7"/>
  <c r="O434" i="7" s="1" a="1"/>
  <c r="O434" i="7" s="1"/>
  <c r="K434" i="7"/>
  <c r="L434" i="7"/>
  <c r="M434" i="7" s="1"/>
  <c r="J435" i="7"/>
  <c r="O435" i="7" s="1" a="1"/>
  <c r="O435" i="7" s="1"/>
  <c r="K435" i="7"/>
  <c r="L435" i="7"/>
  <c r="M435" i="7" s="1"/>
  <c r="J436" i="7"/>
  <c r="O436" i="7" s="1" a="1"/>
  <c r="O436" i="7" s="1"/>
  <c r="K436" i="7"/>
  <c r="L436" i="7"/>
  <c r="M436" i="7" s="1"/>
  <c r="J437" i="7"/>
  <c r="O437" i="7" s="1" a="1"/>
  <c r="O437" i="7" s="1"/>
  <c r="K437" i="7"/>
  <c r="L437" i="7"/>
  <c r="M437" i="7" s="1"/>
  <c r="J438" i="7"/>
  <c r="O438" i="7" s="1" a="1"/>
  <c r="O438" i="7" s="1"/>
  <c r="K438" i="7"/>
  <c r="L438" i="7"/>
  <c r="M438" i="7" s="1"/>
  <c r="J439" i="7"/>
  <c r="O439" i="7" s="1" a="1"/>
  <c r="O439" i="7" s="1"/>
  <c r="K439" i="7"/>
  <c r="L439" i="7"/>
  <c r="M439" i="7" s="1"/>
  <c r="J440" i="7"/>
  <c r="O440" i="7" s="1" a="1"/>
  <c r="K440" i="7"/>
  <c r="L440" i="7"/>
  <c r="M440" i="7" s="1"/>
  <c r="J441" i="7"/>
  <c r="O441" i="7" s="1" a="1"/>
  <c r="O441" i="7" s="1"/>
  <c r="K441" i="7"/>
  <c r="L441" i="7"/>
  <c r="M441" i="7" s="1"/>
  <c r="J442" i="7"/>
  <c r="O442" i="7" s="1" a="1"/>
  <c r="O442" i="7" s="1"/>
  <c r="K442" i="7"/>
  <c r="L442" i="7"/>
  <c r="M442" i="7" s="1"/>
  <c r="J443" i="7"/>
  <c r="O443" i="7" s="1" a="1"/>
  <c r="O443" i="7" s="1"/>
  <c r="K443" i="7"/>
  <c r="L443" i="7"/>
  <c r="M443" i="7" s="1"/>
  <c r="J444" i="7"/>
  <c r="O444" i="7" s="1" a="1"/>
  <c r="O444" i="7" s="1"/>
  <c r="K444" i="7"/>
  <c r="L444" i="7"/>
  <c r="M444" i="7" s="1"/>
  <c r="J445" i="7"/>
  <c r="O445" i="7" s="1" a="1"/>
  <c r="O445" i="7" s="1"/>
  <c r="K445" i="7"/>
  <c r="L445" i="7"/>
  <c r="M445" i="7" s="1"/>
  <c r="J446" i="7"/>
  <c r="O446" i="7" s="1" a="1"/>
  <c r="O446" i="7" s="1"/>
  <c r="K446" i="7"/>
  <c r="L446" i="7"/>
  <c r="M446" i="7" s="1"/>
  <c r="J447" i="7"/>
  <c r="O447" i="7" s="1" a="1"/>
  <c r="O447" i="7" s="1"/>
  <c r="K447" i="7"/>
  <c r="L447" i="7"/>
  <c r="J448" i="7"/>
  <c r="O448" i="7" s="1" a="1"/>
  <c r="O448" i="7" s="1"/>
  <c r="K448" i="7"/>
  <c r="L448" i="7"/>
  <c r="M448" i="7" s="1"/>
  <c r="J449" i="7"/>
  <c r="O449" i="7" s="1" a="1"/>
  <c r="O449" i="7" s="1"/>
  <c r="K449" i="7"/>
  <c r="L449" i="7"/>
  <c r="M449" i="7" s="1"/>
  <c r="J450" i="7"/>
  <c r="O450" i="7" s="1" a="1"/>
  <c r="O450" i="7" s="1"/>
  <c r="K450" i="7"/>
  <c r="L450" i="7"/>
  <c r="M450" i="7" s="1"/>
  <c r="J451" i="7"/>
  <c r="O451" i="7" s="1" a="1"/>
  <c r="O451" i="7" s="1"/>
  <c r="K451" i="7"/>
  <c r="L451" i="7"/>
  <c r="M451" i="7" s="1"/>
  <c r="J452" i="7"/>
  <c r="O452" i="7" s="1" a="1"/>
  <c r="O452" i="7" s="1"/>
  <c r="K452" i="7"/>
  <c r="L452" i="7"/>
  <c r="M452" i="7" s="1"/>
  <c r="J453" i="7"/>
  <c r="O453" i="7" s="1" a="1"/>
  <c r="O453" i="7" s="1"/>
  <c r="K453" i="7"/>
  <c r="L453" i="7"/>
  <c r="M453" i="7" s="1"/>
  <c r="J454" i="7"/>
  <c r="O454" i="7" s="1" a="1"/>
  <c r="O454" i="7" s="1"/>
  <c r="K454" i="7"/>
  <c r="L454" i="7"/>
  <c r="M454" i="7" s="1"/>
  <c r="J455" i="7"/>
  <c r="O455" i="7" s="1" a="1"/>
  <c r="O455" i="7" s="1"/>
  <c r="K455" i="7"/>
  <c r="L455" i="7"/>
  <c r="M455" i="7" s="1"/>
  <c r="J456" i="7"/>
  <c r="O456" i="7" s="1" a="1"/>
  <c r="O456" i="7" s="1"/>
  <c r="K456" i="7"/>
  <c r="L456" i="7"/>
  <c r="M456" i="7" s="1"/>
  <c r="J457" i="7"/>
  <c r="O457" i="7" s="1" a="1"/>
  <c r="O457" i="7" s="1"/>
  <c r="K457" i="7"/>
  <c r="L457" i="7"/>
  <c r="M457" i="7" s="1"/>
  <c r="J458" i="7"/>
  <c r="O458" i="7" s="1" a="1"/>
  <c r="O458" i="7" s="1"/>
  <c r="K458" i="7"/>
  <c r="L458" i="7"/>
  <c r="M458" i="7" s="1"/>
  <c r="J459" i="7"/>
  <c r="O459" i="7" s="1" a="1"/>
  <c r="O459" i="7" s="1"/>
  <c r="K459" i="7"/>
  <c r="L459" i="7"/>
  <c r="J460" i="7"/>
  <c r="O460" i="7" s="1" a="1"/>
  <c r="O460" i="7" s="1"/>
  <c r="K460" i="7"/>
  <c r="L460" i="7"/>
  <c r="M460" i="7" s="1"/>
  <c r="J461" i="7"/>
  <c r="O461" i="7" s="1" a="1"/>
  <c r="O461" i="7" s="1"/>
  <c r="K461" i="7"/>
  <c r="L461" i="7"/>
  <c r="M461" i="7" s="1"/>
  <c r="J462" i="7"/>
  <c r="O462" i="7" s="1" a="1"/>
  <c r="O462" i="7" s="1"/>
  <c r="K462" i="7"/>
  <c r="L462" i="7"/>
  <c r="M462" i="7" s="1"/>
  <c r="J463" i="7"/>
  <c r="O463" i="7" s="1" a="1"/>
  <c r="O463" i="7" s="1"/>
  <c r="K463" i="7"/>
  <c r="L463" i="7"/>
  <c r="M463" i="7" s="1"/>
  <c r="J464" i="7"/>
  <c r="O464" i="7" s="1" a="1"/>
  <c r="O464" i="7" s="1"/>
  <c r="K464" i="7"/>
  <c r="L464" i="7"/>
  <c r="M464" i="7" s="1"/>
  <c r="J465" i="7"/>
  <c r="O465" i="7" s="1" a="1"/>
  <c r="O465" i="7" s="1"/>
  <c r="K465" i="7"/>
  <c r="L465" i="7"/>
  <c r="M465" i="7" s="1"/>
  <c r="J466" i="7"/>
  <c r="O466" i="7" s="1" a="1"/>
  <c r="O466" i="7" s="1"/>
  <c r="K466" i="7"/>
  <c r="L466" i="7"/>
  <c r="M466" i="7" s="1"/>
  <c r="J467" i="7"/>
  <c r="O467" i="7" s="1" a="1"/>
  <c r="O467" i="7" s="1"/>
  <c r="K467" i="7"/>
  <c r="L467" i="7"/>
  <c r="M467" i="7" s="1"/>
  <c r="J468" i="7"/>
  <c r="O468" i="7" s="1" a="1"/>
  <c r="O468" i="7" s="1"/>
  <c r="K468" i="7"/>
  <c r="L468" i="7"/>
  <c r="M468" i="7" s="1"/>
  <c r="J469" i="7"/>
  <c r="O469" i="7" s="1" a="1"/>
  <c r="O469" i="7" s="1"/>
  <c r="K469" i="7"/>
  <c r="L469" i="7"/>
  <c r="M469" i="7" s="1"/>
  <c r="J470" i="7"/>
  <c r="O470" i="7" s="1" a="1"/>
  <c r="O470" i="7" s="1"/>
  <c r="K470" i="7"/>
  <c r="L470" i="7"/>
  <c r="M470" i="7" s="1"/>
  <c r="J471" i="7"/>
  <c r="O471" i="7" s="1" a="1"/>
  <c r="O471" i="7" s="1"/>
  <c r="K471" i="7"/>
  <c r="L471" i="7"/>
  <c r="M471" i="7" s="1"/>
  <c r="J472" i="7"/>
  <c r="O472" i="7" s="1" a="1"/>
  <c r="O472" i="7" s="1"/>
  <c r="K472" i="7"/>
  <c r="L472" i="7"/>
  <c r="M472" i="7" s="1"/>
  <c r="J473" i="7"/>
  <c r="O473" i="7" s="1" a="1"/>
  <c r="O473" i="7" s="1"/>
  <c r="K473" i="7"/>
  <c r="L473" i="7"/>
  <c r="M473" i="7" s="1"/>
  <c r="J474" i="7"/>
  <c r="O474" i="7" s="1" a="1"/>
  <c r="O474" i="7" s="1"/>
  <c r="K474" i="7"/>
  <c r="L474" i="7"/>
  <c r="M474" i="7" s="1"/>
  <c r="J475" i="7"/>
  <c r="O475" i="7" s="1" a="1"/>
  <c r="O475" i="7" s="1"/>
  <c r="K475" i="7"/>
  <c r="L475" i="7"/>
  <c r="M475" i="7" s="1"/>
  <c r="J476" i="7"/>
  <c r="O476" i="7" s="1" a="1"/>
  <c r="O476" i="7" s="1"/>
  <c r="K476" i="7"/>
  <c r="L476" i="7"/>
  <c r="M476" i="7" s="1"/>
  <c r="J477" i="7"/>
  <c r="O477" i="7" s="1" a="1"/>
  <c r="O477" i="7" s="1"/>
  <c r="K477" i="7"/>
  <c r="L477" i="7"/>
  <c r="M477" i="7" s="1"/>
  <c r="J478" i="7"/>
  <c r="O478" i="7" s="1" a="1"/>
  <c r="O478" i="7" s="1"/>
  <c r="K478" i="7"/>
  <c r="L478" i="7"/>
  <c r="M478" i="7" s="1"/>
  <c r="J479" i="7"/>
  <c r="O479" i="7" s="1" a="1"/>
  <c r="O479" i="7" s="1"/>
  <c r="K479" i="7"/>
  <c r="L479" i="7"/>
  <c r="M479" i="7" s="1"/>
  <c r="J480" i="7"/>
  <c r="O480" i="7" s="1" a="1"/>
  <c r="O480" i="7" s="1"/>
  <c r="K480" i="7"/>
  <c r="L480" i="7"/>
  <c r="M480" i="7" s="1"/>
  <c r="J481" i="7"/>
  <c r="O481" i="7" s="1" a="1"/>
  <c r="O481" i="7" s="1"/>
  <c r="K481" i="7"/>
  <c r="L481" i="7"/>
  <c r="M481" i="7" s="1"/>
  <c r="J482" i="7"/>
  <c r="O482" i="7" s="1" a="1"/>
  <c r="O482" i="7" s="1"/>
  <c r="K482" i="7"/>
  <c r="L482" i="7"/>
  <c r="M482" i="7" s="1"/>
  <c r="J483" i="7"/>
  <c r="O483" i="7" s="1" a="1"/>
  <c r="O483" i="7" s="1"/>
  <c r="K483" i="7"/>
  <c r="L483" i="7"/>
  <c r="M483" i="7" s="1"/>
  <c r="J484" i="7"/>
  <c r="O484" i="7" s="1" a="1"/>
  <c r="O484" i="7" s="1"/>
  <c r="K484" i="7"/>
  <c r="L484" i="7"/>
  <c r="M484" i="7" s="1"/>
  <c r="J485" i="7"/>
  <c r="O485" i="7" s="1" a="1"/>
  <c r="O485" i="7" s="1"/>
  <c r="K485" i="7"/>
  <c r="L485" i="7"/>
  <c r="M485" i="7" s="1"/>
  <c r="J486" i="7"/>
  <c r="O486" i="7" s="1" a="1"/>
  <c r="O486" i="7" s="1"/>
  <c r="K486" i="7"/>
  <c r="L486" i="7"/>
  <c r="M486" i="7" s="1"/>
  <c r="J487" i="7"/>
  <c r="O487" i="7" s="1" a="1"/>
  <c r="O487" i="7" s="1"/>
  <c r="K487" i="7"/>
  <c r="L487" i="7"/>
  <c r="M487" i="7" s="1"/>
  <c r="J488" i="7"/>
  <c r="O488" i="7" s="1" a="1"/>
  <c r="O488" i="7" s="1"/>
  <c r="K488" i="7"/>
  <c r="L488" i="7"/>
  <c r="M488" i="7" s="1"/>
  <c r="J489" i="7"/>
  <c r="O489" i="7" s="1" a="1"/>
  <c r="O489" i="7" s="1"/>
  <c r="K489" i="7"/>
  <c r="L489" i="7"/>
  <c r="M489" i="7" s="1"/>
  <c r="J490" i="7"/>
  <c r="O490" i="7" s="1" a="1"/>
  <c r="O490" i="7" s="1"/>
  <c r="K490" i="7"/>
  <c r="L490" i="7"/>
  <c r="M490" i="7" s="1"/>
  <c r="J491" i="7"/>
  <c r="O491" i="7" s="1" a="1"/>
  <c r="O491" i="7" s="1"/>
  <c r="K491" i="7"/>
  <c r="L491" i="7"/>
  <c r="M491" i="7" s="1"/>
  <c r="J492" i="7"/>
  <c r="O492" i="7" s="1" a="1"/>
  <c r="O492" i="7" s="1"/>
  <c r="K492" i="7"/>
  <c r="L492" i="7"/>
  <c r="M492" i="7" s="1"/>
  <c r="J493" i="7"/>
  <c r="O493" i="7" s="1" a="1"/>
  <c r="O493" i="7" s="1"/>
  <c r="K493" i="7"/>
  <c r="L493" i="7"/>
  <c r="M493" i="7" s="1"/>
  <c r="J494" i="7"/>
  <c r="O494" i="7" s="1" a="1"/>
  <c r="O494" i="7" s="1"/>
  <c r="K494" i="7"/>
  <c r="L494" i="7"/>
  <c r="M494" i="7" s="1"/>
  <c r="J495" i="7"/>
  <c r="O495" i="7" s="1" a="1"/>
  <c r="O495" i="7" s="1"/>
  <c r="K495" i="7"/>
  <c r="L495" i="7"/>
  <c r="M495" i="7" s="1"/>
  <c r="J496" i="7"/>
  <c r="O496" i="7" s="1" a="1"/>
  <c r="O496" i="7" s="1"/>
  <c r="K496" i="7"/>
  <c r="L496" i="7"/>
  <c r="M496" i="7" s="1"/>
  <c r="J497" i="7"/>
  <c r="O497" i="7" s="1" a="1"/>
  <c r="O497" i="7" s="1"/>
  <c r="K497" i="7"/>
  <c r="L497" i="7"/>
  <c r="M497" i="7" s="1"/>
  <c r="J498" i="7"/>
  <c r="O498" i="7" s="1" a="1"/>
  <c r="O498" i="7" s="1"/>
  <c r="K498" i="7"/>
  <c r="L498" i="7"/>
  <c r="M498" i="7" s="1"/>
  <c r="J499" i="7"/>
  <c r="O499" i="7" s="1" a="1"/>
  <c r="O499" i="7" s="1"/>
  <c r="K499" i="7"/>
  <c r="L499" i="7"/>
  <c r="M499" i="7" s="1"/>
  <c r="J500" i="7"/>
  <c r="O500" i="7" s="1" a="1"/>
  <c r="O500" i="7" s="1"/>
  <c r="K500" i="7"/>
  <c r="L500" i="7"/>
  <c r="M500" i="7" s="1"/>
  <c r="J501" i="7"/>
  <c r="O501" i="7" s="1" a="1"/>
  <c r="O501" i="7" s="1"/>
  <c r="K501" i="7"/>
  <c r="L501" i="7"/>
  <c r="M501" i="7" s="1"/>
  <c r="J2" i="7"/>
  <c r="O2" i="7" s="1" a="1"/>
  <c r="O2" i="7" s="1"/>
  <c r="K2" i="7"/>
  <c r="L2" i="7"/>
  <c r="M2" i="7" s="1"/>
  <c r="I3" i="7"/>
  <c r="N3" i="7" s="1" a="1"/>
  <c r="N3" i="7" s="1"/>
  <c r="I4" i="7"/>
  <c r="N4" i="7" s="1" a="1"/>
  <c r="N4" i="7" s="1"/>
  <c r="I5" i="7"/>
  <c r="N5" i="7" s="1" a="1"/>
  <c r="N5" i="7" s="1"/>
  <c r="I6" i="7"/>
  <c r="I7" i="7"/>
  <c r="I8" i="7"/>
  <c r="N8" i="7" s="1" a="1"/>
  <c r="N8" i="7" s="1"/>
  <c r="I9" i="7"/>
  <c r="N9" i="7" s="1" a="1"/>
  <c r="N9" i="7" s="1"/>
  <c r="I10" i="7"/>
  <c r="N10" i="7" s="1" a="1"/>
  <c r="N10" i="7" s="1"/>
  <c r="I11" i="7"/>
  <c r="N11" i="7" s="1" a="1"/>
  <c r="N11" i="7" s="1"/>
  <c r="I12" i="7"/>
  <c r="N12" i="7" s="1" a="1"/>
  <c r="N12" i="7" s="1"/>
  <c r="I13" i="7"/>
  <c r="N13" i="7" s="1" a="1"/>
  <c r="N13" i="7" s="1"/>
  <c r="I14" i="7"/>
  <c r="N14" i="7" s="1" a="1"/>
  <c r="N14" i="7" s="1"/>
  <c r="I15" i="7"/>
  <c r="N15" i="7" s="1" a="1"/>
  <c r="N15" i="7" s="1"/>
  <c r="I16" i="7"/>
  <c r="N16" i="7" s="1" a="1"/>
  <c r="N16" i="7" s="1"/>
  <c r="I17" i="7"/>
  <c r="N17" i="7" s="1" a="1"/>
  <c r="N17" i="7" s="1"/>
  <c r="I18" i="7"/>
  <c r="N18" i="7" s="1" a="1"/>
  <c r="N18" i="7" s="1"/>
  <c r="I19" i="7"/>
  <c r="N19" i="7" s="1" a="1"/>
  <c r="N19" i="7" s="1"/>
  <c r="I20" i="7"/>
  <c r="N20" i="7" s="1" a="1"/>
  <c r="N20" i="7" s="1"/>
  <c r="I21" i="7"/>
  <c r="I22" i="7"/>
  <c r="I23" i="7"/>
  <c r="I24" i="7"/>
  <c r="N24" i="7" s="1" a="1"/>
  <c r="N24" i="7" s="1"/>
  <c r="I25" i="7"/>
  <c r="N25" i="7" s="1" a="1"/>
  <c r="N25" i="7" s="1"/>
  <c r="I26" i="7"/>
  <c r="N26" i="7" s="1" a="1"/>
  <c r="N26" i="7" s="1"/>
  <c r="I27" i="7"/>
  <c r="N27" i="7" s="1" a="1"/>
  <c r="N27" i="7" s="1"/>
  <c r="I28" i="7"/>
  <c r="N28" i="7" s="1" a="1"/>
  <c r="N28" i="7" s="1"/>
  <c r="I29" i="7"/>
  <c r="N29" i="7" s="1" a="1"/>
  <c r="N29" i="7" s="1"/>
  <c r="I30" i="7"/>
  <c r="I31" i="7"/>
  <c r="I32" i="7"/>
  <c r="N32" i="7" s="1" a="1"/>
  <c r="N32" i="7" s="1"/>
  <c r="I33" i="7"/>
  <c r="N33" i="7" s="1" a="1"/>
  <c r="N33" i="7" s="1"/>
  <c r="I34" i="7"/>
  <c r="N34" i="7" s="1" a="1"/>
  <c r="N34" i="7" s="1"/>
  <c r="I35" i="7"/>
  <c r="N35" i="7" s="1" a="1"/>
  <c r="N35" i="7" s="1"/>
  <c r="I36" i="7"/>
  <c r="N36" i="7" s="1" a="1"/>
  <c r="N36" i="7" s="1"/>
  <c r="I37" i="7"/>
  <c r="N37" i="7" s="1" a="1"/>
  <c r="N37" i="7" s="1"/>
  <c r="I38" i="7"/>
  <c r="N38" i="7" s="1" a="1"/>
  <c r="N38" i="7" s="1"/>
  <c r="I39" i="7"/>
  <c r="N39" i="7" s="1" a="1"/>
  <c r="N39" i="7" s="1"/>
  <c r="I40" i="7"/>
  <c r="N40" i="7" s="1" a="1"/>
  <c r="N40" i="7" s="1"/>
  <c r="I41" i="7"/>
  <c r="N41" i="7" s="1" a="1"/>
  <c r="N41" i="7" s="1"/>
  <c r="I42" i="7"/>
  <c r="N42" i="7" s="1" a="1"/>
  <c r="N42" i="7" s="1"/>
  <c r="I43" i="7"/>
  <c r="N43" i="7" s="1" a="1"/>
  <c r="N43" i="7" s="1"/>
  <c r="I44" i="7"/>
  <c r="N44" i="7" s="1" a="1"/>
  <c r="N44" i="7" s="1"/>
  <c r="I45" i="7"/>
  <c r="I46" i="7"/>
  <c r="I47" i="7"/>
  <c r="I48" i="7"/>
  <c r="N48" i="7" s="1" a="1"/>
  <c r="N48" i="7" s="1"/>
  <c r="I49" i="7"/>
  <c r="N49" i="7" s="1" a="1"/>
  <c r="N49" i="7" s="1"/>
  <c r="I50" i="7"/>
  <c r="N50" i="7" s="1" a="1"/>
  <c r="N50" i="7" s="1"/>
  <c r="I51" i="7"/>
  <c r="N51" i="7" s="1" a="1"/>
  <c r="N51" i="7" s="1"/>
  <c r="I52" i="7"/>
  <c r="N52" i="7" s="1" a="1"/>
  <c r="N52" i="7" s="1"/>
  <c r="I53" i="7"/>
  <c r="N53" i="7" s="1" a="1"/>
  <c r="N53" i="7" s="1"/>
  <c r="I54" i="7"/>
  <c r="I55" i="7"/>
  <c r="I56" i="7"/>
  <c r="N56" i="7" s="1" a="1"/>
  <c r="N56" i="7" s="1"/>
  <c r="I57" i="7"/>
  <c r="N57" i="7" s="1" a="1"/>
  <c r="N57" i="7" s="1"/>
  <c r="I58" i="7"/>
  <c r="N58" i="7" s="1" a="1"/>
  <c r="N58" i="7" s="1"/>
  <c r="I59" i="7"/>
  <c r="N59" i="7" s="1" a="1"/>
  <c r="N59" i="7" s="1"/>
  <c r="I60" i="7"/>
  <c r="N60" i="7" s="1" a="1"/>
  <c r="N60" i="7" s="1"/>
  <c r="I61" i="7"/>
  <c r="N61" i="7" s="1" a="1"/>
  <c r="N61" i="7" s="1"/>
  <c r="I62" i="7"/>
  <c r="N62" i="7" s="1" a="1"/>
  <c r="N62" i="7" s="1"/>
  <c r="I63" i="7"/>
  <c r="N63" i="7" s="1" a="1"/>
  <c r="N63" i="7" s="1"/>
  <c r="I64" i="7"/>
  <c r="N64" i="7" s="1" a="1"/>
  <c r="N64" i="7" s="1"/>
  <c r="I65" i="7"/>
  <c r="N65" i="7" s="1" a="1"/>
  <c r="N65" i="7" s="1"/>
  <c r="I66" i="7"/>
  <c r="N66" i="7" s="1" a="1"/>
  <c r="N66" i="7" s="1"/>
  <c r="I67" i="7"/>
  <c r="N67" i="7" s="1" a="1"/>
  <c r="N67" i="7" s="1"/>
  <c r="I68" i="7"/>
  <c r="N68" i="7" s="1" a="1"/>
  <c r="N68" i="7" s="1"/>
  <c r="I69" i="7"/>
  <c r="I70" i="7"/>
  <c r="I71" i="7"/>
  <c r="I72" i="7"/>
  <c r="N72" i="7" s="1" a="1"/>
  <c r="N72" i="7" s="1"/>
  <c r="I73" i="7"/>
  <c r="N73" i="7" s="1" a="1"/>
  <c r="N73" i="7" s="1"/>
  <c r="I74" i="7"/>
  <c r="N74" i="7" s="1" a="1"/>
  <c r="N74" i="7" s="1"/>
  <c r="I75" i="7"/>
  <c r="N75" i="7" s="1" a="1"/>
  <c r="N75" i="7" s="1"/>
  <c r="I76" i="7"/>
  <c r="N76" i="7" s="1" a="1"/>
  <c r="N76" i="7" s="1"/>
  <c r="I77" i="7"/>
  <c r="N77" i="7" s="1" a="1"/>
  <c r="N77" i="7" s="1"/>
  <c r="I78" i="7"/>
  <c r="I79" i="7"/>
  <c r="I80" i="7"/>
  <c r="N80" i="7" s="1" a="1"/>
  <c r="N80" i="7" s="1"/>
  <c r="I81" i="7"/>
  <c r="N81" i="7" s="1" a="1"/>
  <c r="N81" i="7" s="1"/>
  <c r="I82" i="7"/>
  <c r="N82" i="7" s="1" a="1"/>
  <c r="N82" i="7" s="1"/>
  <c r="I83" i="7"/>
  <c r="N83" i="7" s="1" a="1"/>
  <c r="N83" i="7" s="1"/>
  <c r="I84" i="7"/>
  <c r="N84" i="7" s="1" a="1"/>
  <c r="N84" i="7" s="1"/>
  <c r="I85" i="7"/>
  <c r="N85" i="7" s="1" a="1"/>
  <c r="N85" i="7" s="1"/>
  <c r="I86" i="7"/>
  <c r="N86" i="7" s="1" a="1"/>
  <c r="N86" i="7" s="1"/>
  <c r="I87" i="7"/>
  <c r="N87" i="7" s="1" a="1"/>
  <c r="N87" i="7" s="1"/>
  <c r="I88" i="7"/>
  <c r="N88" i="7" s="1" a="1"/>
  <c r="N88" i="7" s="1"/>
  <c r="I89" i="7"/>
  <c r="N89" i="7" s="1" a="1"/>
  <c r="N89" i="7" s="1"/>
  <c r="I90" i="7"/>
  <c r="N90" i="7" s="1" a="1"/>
  <c r="N90" i="7" s="1"/>
  <c r="I91" i="7"/>
  <c r="N91" i="7" s="1" a="1"/>
  <c r="N91" i="7" s="1"/>
  <c r="I92" i="7"/>
  <c r="N92" i="7" s="1" a="1"/>
  <c r="N92" i="7" s="1"/>
  <c r="I93" i="7"/>
  <c r="I94" i="7"/>
  <c r="I95" i="7"/>
  <c r="I96" i="7"/>
  <c r="N96" i="7" s="1" a="1"/>
  <c r="N96" i="7" s="1"/>
  <c r="I97" i="7"/>
  <c r="N97" i="7" s="1" a="1"/>
  <c r="N97" i="7" s="1"/>
  <c r="I98" i="7"/>
  <c r="N98" i="7" s="1" a="1"/>
  <c r="N98" i="7" s="1"/>
  <c r="I99" i="7"/>
  <c r="N99" i="7" s="1" a="1"/>
  <c r="N99" i="7" s="1"/>
  <c r="I100" i="7"/>
  <c r="N100" i="7" s="1" a="1"/>
  <c r="N100" i="7" s="1"/>
  <c r="I101" i="7"/>
  <c r="N101" i="7" s="1" a="1"/>
  <c r="N101" i="7" s="1"/>
  <c r="I102" i="7"/>
  <c r="I103" i="7"/>
  <c r="I104" i="7"/>
  <c r="N104" i="7" s="1" a="1"/>
  <c r="N104" i="7" s="1"/>
  <c r="I105" i="7"/>
  <c r="N105" i="7" s="1" a="1"/>
  <c r="N105" i="7" s="1"/>
  <c r="I106" i="7"/>
  <c r="N106" i="7" s="1" a="1"/>
  <c r="N106" i="7" s="1"/>
  <c r="I107" i="7"/>
  <c r="N107" i="7" s="1" a="1"/>
  <c r="N107" i="7" s="1"/>
  <c r="I108" i="7"/>
  <c r="N108" i="7" s="1" a="1"/>
  <c r="N108" i="7" s="1"/>
  <c r="I109" i="7"/>
  <c r="N109" i="7" s="1" a="1"/>
  <c r="N109" i="7" s="1"/>
  <c r="I110" i="7"/>
  <c r="N110" i="7" s="1" a="1"/>
  <c r="N110" i="7" s="1"/>
  <c r="I111" i="7"/>
  <c r="N111" i="7" s="1" a="1"/>
  <c r="N111" i="7" s="1"/>
  <c r="I112" i="7"/>
  <c r="N112" i="7" s="1" a="1"/>
  <c r="N112" i="7" s="1"/>
  <c r="I113" i="7"/>
  <c r="N113" i="7" s="1" a="1"/>
  <c r="N113" i="7" s="1"/>
  <c r="I114" i="7"/>
  <c r="N114" i="7" s="1" a="1"/>
  <c r="N114" i="7" s="1"/>
  <c r="I115" i="7"/>
  <c r="N115" i="7" s="1" a="1"/>
  <c r="N115" i="7" s="1"/>
  <c r="I116" i="7"/>
  <c r="N116" i="7" s="1" a="1"/>
  <c r="N116" i="7" s="1"/>
  <c r="I117" i="7"/>
  <c r="I118" i="7"/>
  <c r="I119" i="7"/>
  <c r="I120" i="7"/>
  <c r="N120" i="7" s="1" a="1"/>
  <c r="N120" i="7" s="1"/>
  <c r="I121" i="7"/>
  <c r="N121" i="7" s="1" a="1"/>
  <c r="N121" i="7" s="1"/>
  <c r="I122" i="7"/>
  <c r="N122" i="7" s="1" a="1"/>
  <c r="N122" i="7" s="1"/>
  <c r="I123" i="7"/>
  <c r="N123" i="7" s="1" a="1"/>
  <c r="N123" i="7" s="1"/>
  <c r="I124" i="7"/>
  <c r="N124" i="7" s="1" a="1"/>
  <c r="N124" i="7" s="1"/>
  <c r="I125" i="7"/>
  <c r="N125" i="7" s="1" a="1"/>
  <c r="N125" i="7" s="1"/>
  <c r="I126" i="7"/>
  <c r="I127" i="7"/>
  <c r="I128" i="7"/>
  <c r="N128" i="7" s="1" a="1"/>
  <c r="N128" i="7" s="1"/>
  <c r="I129" i="7"/>
  <c r="N129" i="7" s="1" a="1"/>
  <c r="N129" i="7" s="1"/>
  <c r="I130" i="7"/>
  <c r="N130" i="7" s="1" a="1"/>
  <c r="N130" i="7" s="1"/>
  <c r="I131" i="7"/>
  <c r="N131" i="7" s="1" a="1"/>
  <c r="N131" i="7" s="1"/>
  <c r="I132" i="7"/>
  <c r="N132" i="7" s="1" a="1"/>
  <c r="N132" i="7" s="1"/>
  <c r="I133" i="7"/>
  <c r="N133" i="7" s="1" a="1"/>
  <c r="N133" i="7" s="1"/>
  <c r="I134" i="7"/>
  <c r="N134" i="7" s="1" a="1"/>
  <c r="N134" i="7" s="1"/>
  <c r="I135" i="7"/>
  <c r="N135" i="7" s="1" a="1"/>
  <c r="N135" i="7" s="1"/>
  <c r="I136" i="7"/>
  <c r="N136" i="7" s="1" a="1"/>
  <c r="N136" i="7" s="1"/>
  <c r="I137" i="7"/>
  <c r="N137" i="7" s="1" a="1"/>
  <c r="N137" i="7" s="1"/>
  <c r="I138" i="7"/>
  <c r="N138" i="7" s="1" a="1"/>
  <c r="N138" i="7" s="1"/>
  <c r="I139" i="7"/>
  <c r="N139" i="7" s="1" a="1"/>
  <c r="N139" i="7" s="1"/>
  <c r="I140" i="7"/>
  <c r="N140" i="7" s="1" a="1"/>
  <c r="N140" i="7" s="1"/>
  <c r="I141" i="7"/>
  <c r="I142" i="7"/>
  <c r="I143" i="7"/>
  <c r="I144" i="7"/>
  <c r="N144" i="7" s="1" a="1"/>
  <c r="N144" i="7" s="1"/>
  <c r="I145" i="7"/>
  <c r="N145" i="7" s="1" a="1"/>
  <c r="N145" i="7" s="1"/>
  <c r="I146" i="7"/>
  <c r="N146" i="7" s="1" a="1"/>
  <c r="N146" i="7" s="1"/>
  <c r="I147" i="7"/>
  <c r="N147" i="7" s="1" a="1"/>
  <c r="N147" i="7" s="1"/>
  <c r="I148" i="7"/>
  <c r="N148" i="7" s="1" a="1"/>
  <c r="N148" i="7" s="1"/>
  <c r="I149" i="7"/>
  <c r="N149" i="7" s="1" a="1"/>
  <c r="N149" i="7" s="1"/>
  <c r="I150" i="7"/>
  <c r="I151" i="7"/>
  <c r="I152" i="7"/>
  <c r="N152" i="7" s="1" a="1"/>
  <c r="N152" i="7" s="1"/>
  <c r="I153" i="7"/>
  <c r="N153" i="7" s="1" a="1"/>
  <c r="N153" i="7" s="1"/>
  <c r="I154" i="7"/>
  <c r="N154" i="7" s="1" a="1"/>
  <c r="N154" i="7" s="1"/>
  <c r="I155" i="7"/>
  <c r="N155" i="7" s="1" a="1"/>
  <c r="N155" i="7" s="1"/>
  <c r="I156" i="7"/>
  <c r="N156" i="7" s="1" a="1"/>
  <c r="N156" i="7" s="1"/>
  <c r="I157" i="7"/>
  <c r="N157" i="7" s="1" a="1"/>
  <c r="N157" i="7" s="1"/>
  <c r="I158" i="7"/>
  <c r="N158" i="7" s="1" a="1"/>
  <c r="N158" i="7" s="1"/>
  <c r="I159" i="7"/>
  <c r="N159" i="7" s="1" a="1"/>
  <c r="N159" i="7" s="1"/>
  <c r="I160" i="7"/>
  <c r="N160" i="7" s="1" a="1"/>
  <c r="N160" i="7" s="1"/>
  <c r="I161" i="7"/>
  <c r="N161" i="7" s="1" a="1"/>
  <c r="N161" i="7" s="1"/>
  <c r="I162" i="7"/>
  <c r="N162" i="7" s="1" a="1"/>
  <c r="N162" i="7" s="1"/>
  <c r="I163" i="7"/>
  <c r="N163" i="7" s="1" a="1"/>
  <c r="N163" i="7" s="1"/>
  <c r="I164" i="7"/>
  <c r="N164" i="7" s="1" a="1"/>
  <c r="N164" i="7" s="1"/>
  <c r="I165" i="7"/>
  <c r="I166" i="7"/>
  <c r="I167" i="7"/>
  <c r="I168" i="7"/>
  <c r="N168" i="7" s="1" a="1"/>
  <c r="N168" i="7" s="1"/>
  <c r="I169" i="7"/>
  <c r="N169" i="7" s="1" a="1"/>
  <c r="N169" i="7" s="1"/>
  <c r="I170" i="7"/>
  <c r="N170" i="7" s="1" a="1"/>
  <c r="N170" i="7" s="1"/>
  <c r="I171" i="7"/>
  <c r="N171" i="7" s="1" a="1"/>
  <c r="N171" i="7" s="1"/>
  <c r="I172" i="7"/>
  <c r="N172" i="7" s="1" a="1"/>
  <c r="N172" i="7" s="1"/>
  <c r="I173" i="7"/>
  <c r="N173" i="7" s="1" a="1"/>
  <c r="N173" i="7" s="1"/>
  <c r="I174" i="7"/>
  <c r="I175" i="7"/>
  <c r="I176" i="7"/>
  <c r="N176" i="7" s="1" a="1"/>
  <c r="N176" i="7" s="1"/>
  <c r="I177" i="7"/>
  <c r="N177" i="7" s="1" a="1"/>
  <c r="N177" i="7" s="1"/>
  <c r="I178" i="7"/>
  <c r="N178" i="7" s="1" a="1"/>
  <c r="N178" i="7" s="1"/>
  <c r="I179" i="7"/>
  <c r="N179" i="7" s="1" a="1"/>
  <c r="N179" i="7" s="1"/>
  <c r="I180" i="7"/>
  <c r="N180" i="7" s="1" a="1"/>
  <c r="N180" i="7" s="1"/>
  <c r="I181" i="7"/>
  <c r="N181" i="7" s="1" a="1"/>
  <c r="N181" i="7" s="1"/>
  <c r="I182" i="7"/>
  <c r="N182" i="7" s="1" a="1"/>
  <c r="N182" i="7" s="1"/>
  <c r="I183" i="7"/>
  <c r="N183" i="7" s="1" a="1"/>
  <c r="N183" i="7" s="1"/>
  <c r="I184" i="7"/>
  <c r="N184" i="7" s="1" a="1"/>
  <c r="N184" i="7" s="1"/>
  <c r="I185" i="7"/>
  <c r="N185" i="7" s="1" a="1"/>
  <c r="N185" i="7" s="1"/>
  <c r="I186" i="7"/>
  <c r="N186" i="7" s="1" a="1"/>
  <c r="N186" i="7" s="1"/>
  <c r="I187" i="7"/>
  <c r="N187" i="7" s="1" a="1"/>
  <c r="N187" i="7" s="1"/>
  <c r="I188" i="7"/>
  <c r="N188" i="7" s="1" a="1"/>
  <c r="N188" i="7" s="1"/>
  <c r="I189" i="7"/>
  <c r="I190" i="7"/>
  <c r="I191" i="7"/>
  <c r="I192" i="7"/>
  <c r="N192" i="7" s="1" a="1"/>
  <c r="N192" i="7" s="1"/>
  <c r="I193" i="7"/>
  <c r="N193" i="7" s="1" a="1"/>
  <c r="N193" i="7" s="1"/>
  <c r="I194" i="7"/>
  <c r="N194" i="7" s="1" a="1"/>
  <c r="N194" i="7" s="1"/>
  <c r="I195" i="7"/>
  <c r="N195" i="7" s="1" a="1"/>
  <c r="N195" i="7" s="1"/>
  <c r="I196" i="7"/>
  <c r="N196" i="7" s="1" a="1"/>
  <c r="N196" i="7" s="1"/>
  <c r="I197" i="7"/>
  <c r="N197" i="7" s="1" a="1"/>
  <c r="N197" i="7" s="1"/>
  <c r="I198" i="7"/>
  <c r="I199" i="7"/>
  <c r="I200" i="7"/>
  <c r="N200" i="7" s="1" a="1"/>
  <c r="N200" i="7" s="1"/>
  <c r="I201" i="7"/>
  <c r="N201" i="7" s="1" a="1"/>
  <c r="N201" i="7" s="1"/>
  <c r="I202" i="7"/>
  <c r="N202" i="7" s="1" a="1"/>
  <c r="N202" i="7" s="1"/>
  <c r="I203" i="7"/>
  <c r="N203" i="7" s="1" a="1"/>
  <c r="N203" i="7" s="1"/>
  <c r="I204" i="7"/>
  <c r="N204" i="7" s="1" a="1"/>
  <c r="N204" i="7" s="1"/>
  <c r="I205" i="7"/>
  <c r="N205" i="7" s="1" a="1"/>
  <c r="N205" i="7" s="1"/>
  <c r="I206" i="7"/>
  <c r="N206" i="7" s="1" a="1"/>
  <c r="N206" i="7" s="1"/>
  <c r="I207" i="7"/>
  <c r="N207" i="7" s="1" a="1"/>
  <c r="N207" i="7" s="1"/>
  <c r="I208" i="7"/>
  <c r="N208" i="7" s="1" a="1"/>
  <c r="N208" i="7" s="1"/>
  <c r="I209" i="7"/>
  <c r="N209" i="7" s="1" a="1"/>
  <c r="N209" i="7" s="1"/>
  <c r="I210" i="7"/>
  <c r="N210" i="7" s="1" a="1"/>
  <c r="N210" i="7" s="1"/>
  <c r="I211" i="7"/>
  <c r="N211" i="7" s="1" a="1"/>
  <c r="N211" i="7" s="1"/>
  <c r="I212" i="7"/>
  <c r="N212" i="7" s="1" a="1"/>
  <c r="N212" i="7" s="1"/>
  <c r="I213" i="7"/>
  <c r="I214" i="7"/>
  <c r="I215" i="7"/>
  <c r="I216" i="7"/>
  <c r="N216" i="7" s="1" a="1"/>
  <c r="N216" i="7" s="1"/>
  <c r="I217" i="7"/>
  <c r="N217" i="7" s="1" a="1"/>
  <c r="N217" i="7" s="1"/>
  <c r="I218" i="7"/>
  <c r="N218" i="7" s="1" a="1"/>
  <c r="N218" i="7" s="1"/>
  <c r="I219" i="7"/>
  <c r="N219" i="7" s="1" a="1"/>
  <c r="N219" i="7" s="1"/>
  <c r="I220" i="7"/>
  <c r="N220" i="7" s="1" a="1"/>
  <c r="N220" i="7" s="1"/>
  <c r="I221" i="7"/>
  <c r="N221" i="7" s="1" a="1"/>
  <c r="N221" i="7" s="1"/>
  <c r="I222" i="7"/>
  <c r="I223" i="7"/>
  <c r="I224" i="7"/>
  <c r="N224" i="7" s="1" a="1"/>
  <c r="N224" i="7" s="1"/>
  <c r="I225" i="7"/>
  <c r="N225" i="7" s="1" a="1"/>
  <c r="N225" i="7" s="1"/>
  <c r="I226" i="7"/>
  <c r="N226" i="7" s="1" a="1"/>
  <c r="N226" i="7" s="1"/>
  <c r="I227" i="7"/>
  <c r="N227" i="7" s="1" a="1"/>
  <c r="N227" i="7" s="1"/>
  <c r="I228" i="7"/>
  <c r="N228" i="7" s="1" a="1"/>
  <c r="N228" i="7" s="1"/>
  <c r="I229" i="7"/>
  <c r="N229" i="7" s="1" a="1"/>
  <c r="N229" i="7" s="1"/>
  <c r="I230" i="7"/>
  <c r="N230" i="7" s="1" a="1"/>
  <c r="N230" i="7" s="1"/>
  <c r="I231" i="7"/>
  <c r="N231" i="7" s="1" a="1"/>
  <c r="N231" i="7" s="1"/>
  <c r="I232" i="7"/>
  <c r="N232" i="7" s="1" a="1"/>
  <c r="N232" i="7" s="1"/>
  <c r="I233" i="7"/>
  <c r="N233" i="7" s="1" a="1"/>
  <c r="N233" i="7" s="1"/>
  <c r="I234" i="7"/>
  <c r="N234" i="7" s="1" a="1"/>
  <c r="N234" i="7" s="1"/>
  <c r="I235" i="7"/>
  <c r="N235" i="7" s="1" a="1"/>
  <c r="N235" i="7" s="1"/>
  <c r="I236" i="7"/>
  <c r="N236" i="7" s="1" a="1"/>
  <c r="N236" i="7" s="1"/>
  <c r="I237" i="7"/>
  <c r="I238" i="7"/>
  <c r="I239" i="7"/>
  <c r="I240" i="7"/>
  <c r="N240" i="7" s="1" a="1"/>
  <c r="N240" i="7" s="1"/>
  <c r="I241" i="7"/>
  <c r="N241" i="7" s="1" a="1"/>
  <c r="N241" i="7" s="1"/>
  <c r="I242" i="7"/>
  <c r="N242" i="7" s="1" a="1"/>
  <c r="N242" i="7" s="1"/>
  <c r="I243" i="7"/>
  <c r="N243" i="7" s="1" a="1"/>
  <c r="N243" i="7" s="1"/>
  <c r="I244" i="7"/>
  <c r="N244" i="7" s="1" a="1"/>
  <c r="N244" i="7" s="1"/>
  <c r="I245" i="7"/>
  <c r="N245" i="7" s="1" a="1"/>
  <c r="N245" i="7" s="1"/>
  <c r="I246" i="7"/>
  <c r="I247" i="7"/>
  <c r="I248" i="7"/>
  <c r="N248" i="7" s="1" a="1"/>
  <c r="N248" i="7" s="1"/>
  <c r="I249" i="7"/>
  <c r="N249" i="7" s="1" a="1"/>
  <c r="N249" i="7" s="1"/>
  <c r="I250" i="7"/>
  <c r="N250" i="7" s="1" a="1"/>
  <c r="N250" i="7" s="1"/>
  <c r="I251" i="7"/>
  <c r="N251" i="7" s="1" a="1"/>
  <c r="N251" i="7" s="1"/>
  <c r="I252" i="7"/>
  <c r="N252" i="7" s="1" a="1"/>
  <c r="N252" i="7" s="1"/>
  <c r="I253" i="7"/>
  <c r="N253" i="7" s="1" a="1"/>
  <c r="N253" i="7" s="1"/>
  <c r="I254" i="7"/>
  <c r="N254" i="7" s="1" a="1"/>
  <c r="N254" i="7" s="1"/>
  <c r="I255" i="7"/>
  <c r="N255" i="7" s="1" a="1"/>
  <c r="N255" i="7" s="1"/>
  <c r="I256" i="7"/>
  <c r="N256" i="7" s="1" a="1"/>
  <c r="N256" i="7" s="1"/>
  <c r="I257" i="7"/>
  <c r="N257" i="7" s="1" a="1"/>
  <c r="N257" i="7" s="1"/>
  <c r="I258" i="7"/>
  <c r="N258" i="7" s="1" a="1"/>
  <c r="N258" i="7" s="1"/>
  <c r="I259" i="7"/>
  <c r="N259" i="7" s="1" a="1"/>
  <c r="N259" i="7" s="1"/>
  <c r="I260" i="7"/>
  <c r="N260" i="7" s="1" a="1"/>
  <c r="N260" i="7" s="1"/>
  <c r="I261" i="7"/>
  <c r="I262" i="7"/>
  <c r="I263" i="7"/>
  <c r="I264" i="7"/>
  <c r="N264" i="7" s="1" a="1"/>
  <c r="N264" i="7" s="1"/>
  <c r="I265" i="7"/>
  <c r="N265" i="7" s="1" a="1"/>
  <c r="N265" i="7" s="1"/>
  <c r="I266" i="7"/>
  <c r="N266" i="7" s="1" a="1"/>
  <c r="N266" i="7" s="1"/>
  <c r="I267" i="7"/>
  <c r="N267" i="7" s="1" a="1"/>
  <c r="N267" i="7" s="1"/>
  <c r="I268" i="7"/>
  <c r="N268" i="7" s="1" a="1"/>
  <c r="N268" i="7" s="1"/>
  <c r="I269" i="7"/>
  <c r="N269" i="7" s="1" a="1"/>
  <c r="N269" i="7" s="1"/>
  <c r="I270" i="7"/>
  <c r="I271" i="7"/>
  <c r="I272" i="7"/>
  <c r="N272" i="7" s="1" a="1"/>
  <c r="N272" i="7" s="1"/>
  <c r="I273" i="7"/>
  <c r="N273" i="7" s="1" a="1"/>
  <c r="N273" i="7" s="1"/>
  <c r="I274" i="7"/>
  <c r="N274" i="7" s="1" a="1"/>
  <c r="N274" i="7" s="1"/>
  <c r="I275" i="7"/>
  <c r="N275" i="7" s="1" a="1"/>
  <c r="N275" i="7" s="1"/>
  <c r="I276" i="7"/>
  <c r="N276" i="7" s="1" a="1"/>
  <c r="N276" i="7" s="1"/>
  <c r="I277" i="7"/>
  <c r="N277" i="7" s="1" a="1"/>
  <c r="N277" i="7" s="1"/>
  <c r="I278" i="7"/>
  <c r="N278" i="7" s="1" a="1"/>
  <c r="N278" i="7" s="1"/>
  <c r="I279" i="7"/>
  <c r="N279" i="7" s="1" a="1"/>
  <c r="N279" i="7" s="1"/>
  <c r="I280" i="7"/>
  <c r="N280" i="7" s="1" a="1"/>
  <c r="N280" i="7" s="1"/>
  <c r="I281" i="7"/>
  <c r="N281" i="7" s="1" a="1"/>
  <c r="N281" i="7" s="1"/>
  <c r="I282" i="7"/>
  <c r="N282" i="7" s="1" a="1"/>
  <c r="N282" i="7" s="1"/>
  <c r="I283" i="7"/>
  <c r="N283" i="7" s="1" a="1"/>
  <c r="N283" i="7" s="1"/>
  <c r="I284" i="7"/>
  <c r="N284" i="7" s="1" a="1"/>
  <c r="N284" i="7" s="1"/>
  <c r="I285" i="7"/>
  <c r="I286" i="7"/>
  <c r="I287" i="7"/>
  <c r="I288" i="7"/>
  <c r="N288" i="7" s="1" a="1"/>
  <c r="N288" i="7" s="1"/>
  <c r="I289" i="7"/>
  <c r="N289" i="7" s="1" a="1"/>
  <c r="N289" i="7" s="1"/>
  <c r="I290" i="7"/>
  <c r="N290" i="7" s="1" a="1"/>
  <c r="N290" i="7" s="1"/>
  <c r="I291" i="7"/>
  <c r="N291" i="7" s="1" a="1"/>
  <c r="N291" i="7" s="1"/>
  <c r="I292" i="7"/>
  <c r="N292" i="7" s="1" a="1"/>
  <c r="N292" i="7" s="1"/>
  <c r="I293" i="7"/>
  <c r="N293" i="7" s="1" a="1"/>
  <c r="N293" i="7" s="1"/>
  <c r="I294" i="7"/>
  <c r="I295" i="7"/>
  <c r="I296" i="7"/>
  <c r="N296" i="7" s="1" a="1"/>
  <c r="N296" i="7" s="1"/>
  <c r="I297" i="7"/>
  <c r="N297" i="7" s="1" a="1"/>
  <c r="N297" i="7" s="1"/>
  <c r="I298" i="7"/>
  <c r="N298" i="7" s="1" a="1"/>
  <c r="N298" i="7" s="1"/>
  <c r="I299" i="7"/>
  <c r="N299" i="7" s="1" a="1"/>
  <c r="N299" i="7" s="1"/>
  <c r="I300" i="7"/>
  <c r="N300" i="7" s="1" a="1"/>
  <c r="N300" i="7" s="1"/>
  <c r="I301" i="7"/>
  <c r="N301" i="7" s="1" a="1"/>
  <c r="N301" i="7" s="1"/>
  <c r="I302" i="7"/>
  <c r="N302" i="7" s="1" a="1"/>
  <c r="N302" i="7" s="1"/>
  <c r="I303" i="7"/>
  <c r="N303" i="7" s="1" a="1"/>
  <c r="N303" i="7" s="1"/>
  <c r="I304" i="7"/>
  <c r="N304" i="7" s="1" a="1"/>
  <c r="N304" i="7" s="1"/>
  <c r="I305" i="7"/>
  <c r="N305" i="7" s="1" a="1"/>
  <c r="N305" i="7" s="1"/>
  <c r="I306" i="7"/>
  <c r="N306" i="7" s="1" a="1"/>
  <c r="N306" i="7" s="1"/>
  <c r="I307" i="7"/>
  <c r="N307" i="7" s="1" a="1"/>
  <c r="N307" i="7" s="1"/>
  <c r="I308" i="7"/>
  <c r="N308" i="7" s="1" a="1"/>
  <c r="N308" i="7" s="1"/>
  <c r="I309" i="7"/>
  <c r="I310" i="7"/>
  <c r="I311" i="7"/>
  <c r="I312" i="7"/>
  <c r="N312" i="7" s="1" a="1"/>
  <c r="N312" i="7" s="1"/>
  <c r="I313" i="7"/>
  <c r="N313" i="7" s="1" a="1"/>
  <c r="N313" i="7" s="1"/>
  <c r="I314" i="7"/>
  <c r="N314" i="7" s="1" a="1"/>
  <c r="N314" i="7" s="1"/>
  <c r="I315" i="7"/>
  <c r="N315" i="7" s="1" a="1"/>
  <c r="N315" i="7" s="1"/>
  <c r="I316" i="7"/>
  <c r="N316" i="7" s="1" a="1"/>
  <c r="N316" i="7" s="1"/>
  <c r="I317" i="7"/>
  <c r="N317" i="7" s="1" a="1"/>
  <c r="N317" i="7" s="1"/>
  <c r="I318" i="7"/>
  <c r="I319" i="7"/>
  <c r="I320" i="7"/>
  <c r="N320" i="7" s="1" a="1"/>
  <c r="N320" i="7" s="1"/>
  <c r="I321" i="7"/>
  <c r="N321" i="7" s="1" a="1"/>
  <c r="N321" i="7" s="1"/>
  <c r="I322" i="7"/>
  <c r="N322" i="7" s="1" a="1"/>
  <c r="N322" i="7" s="1"/>
  <c r="I323" i="7"/>
  <c r="N323" i="7" s="1" a="1"/>
  <c r="N323" i="7" s="1"/>
  <c r="I324" i="7"/>
  <c r="N324" i="7" s="1" a="1"/>
  <c r="N324" i="7" s="1"/>
  <c r="I325" i="7"/>
  <c r="N325" i="7" s="1" a="1"/>
  <c r="N325" i="7" s="1"/>
  <c r="I326" i="7"/>
  <c r="N326" i="7" s="1" a="1"/>
  <c r="N326" i="7" s="1"/>
  <c r="I327" i="7"/>
  <c r="N327" i="7" s="1" a="1"/>
  <c r="N327" i="7" s="1"/>
  <c r="I328" i="7"/>
  <c r="N328" i="7" s="1" a="1"/>
  <c r="N328" i="7" s="1"/>
  <c r="I329" i="7"/>
  <c r="N329" i="7" s="1" a="1"/>
  <c r="N329" i="7" s="1"/>
  <c r="I330" i="7"/>
  <c r="N330" i="7" s="1" a="1"/>
  <c r="N330" i="7" s="1"/>
  <c r="I331" i="7"/>
  <c r="N331" i="7" s="1" a="1"/>
  <c r="N331" i="7" s="1"/>
  <c r="I332" i="7"/>
  <c r="N332" i="7" s="1" a="1"/>
  <c r="N332" i="7" s="1"/>
  <c r="I333" i="7"/>
  <c r="I334" i="7"/>
  <c r="I335" i="7"/>
  <c r="I336" i="7"/>
  <c r="N336" i="7" s="1" a="1"/>
  <c r="N336" i="7" s="1"/>
  <c r="I337" i="7"/>
  <c r="N337" i="7" s="1" a="1"/>
  <c r="N337" i="7" s="1"/>
  <c r="I338" i="7"/>
  <c r="N338" i="7" s="1" a="1"/>
  <c r="N338" i="7" s="1"/>
  <c r="I339" i="7"/>
  <c r="N339" i="7" s="1" a="1"/>
  <c r="N339" i="7" s="1"/>
  <c r="I340" i="7"/>
  <c r="N340" i="7" s="1" a="1"/>
  <c r="N340" i="7" s="1"/>
  <c r="I341" i="7"/>
  <c r="N341" i="7" s="1" a="1"/>
  <c r="N341" i="7" s="1"/>
  <c r="I342" i="7"/>
  <c r="I343" i="7"/>
  <c r="I344" i="7"/>
  <c r="N344" i="7" s="1" a="1"/>
  <c r="N344" i="7" s="1"/>
  <c r="I345" i="7"/>
  <c r="N345" i="7" s="1" a="1"/>
  <c r="N345" i="7" s="1"/>
  <c r="I346" i="7"/>
  <c r="N346" i="7" s="1" a="1"/>
  <c r="N346" i="7" s="1"/>
  <c r="I347" i="7"/>
  <c r="N347" i="7" s="1" a="1"/>
  <c r="N347" i="7" s="1"/>
  <c r="I348" i="7"/>
  <c r="N348" i="7" s="1" a="1"/>
  <c r="N348" i="7" s="1"/>
  <c r="I349" i="7"/>
  <c r="N349" i="7" s="1" a="1"/>
  <c r="N349" i="7" s="1"/>
  <c r="I350" i="7"/>
  <c r="N350" i="7" s="1" a="1"/>
  <c r="N350" i="7" s="1"/>
  <c r="I351" i="7"/>
  <c r="N351" i="7" s="1" a="1"/>
  <c r="N351" i="7" s="1"/>
  <c r="I352" i="7"/>
  <c r="N352" i="7" s="1" a="1"/>
  <c r="N352" i="7" s="1"/>
  <c r="I353" i="7"/>
  <c r="N353" i="7" s="1" a="1"/>
  <c r="N353" i="7" s="1"/>
  <c r="I354" i="7"/>
  <c r="N354" i="7" s="1" a="1"/>
  <c r="N354" i="7" s="1"/>
  <c r="I355" i="7"/>
  <c r="N355" i="7" s="1" a="1"/>
  <c r="N355" i="7" s="1"/>
  <c r="I356" i="7"/>
  <c r="N356" i="7" s="1" a="1"/>
  <c r="N356" i="7" s="1"/>
  <c r="I357" i="7"/>
  <c r="I358" i="7"/>
  <c r="I359" i="7"/>
  <c r="I360" i="7"/>
  <c r="N360" i="7" s="1" a="1"/>
  <c r="N360" i="7" s="1"/>
  <c r="I361" i="7"/>
  <c r="N361" i="7" s="1" a="1"/>
  <c r="N361" i="7" s="1"/>
  <c r="I362" i="7"/>
  <c r="N362" i="7" s="1" a="1"/>
  <c r="N362" i="7" s="1"/>
  <c r="I363" i="7"/>
  <c r="N363" i="7" s="1" a="1"/>
  <c r="N363" i="7" s="1"/>
  <c r="I364" i="7"/>
  <c r="N364" i="7" s="1" a="1"/>
  <c r="N364" i="7" s="1"/>
  <c r="I365" i="7"/>
  <c r="N365" i="7" s="1" a="1"/>
  <c r="N365" i="7" s="1"/>
  <c r="I366" i="7"/>
  <c r="I367" i="7"/>
  <c r="I368" i="7"/>
  <c r="N368" i="7" s="1" a="1"/>
  <c r="N368" i="7" s="1"/>
  <c r="I369" i="7"/>
  <c r="N369" i="7" s="1" a="1"/>
  <c r="N369" i="7" s="1"/>
  <c r="I370" i="7"/>
  <c r="N370" i="7" s="1" a="1"/>
  <c r="N370" i="7" s="1"/>
  <c r="I371" i="7"/>
  <c r="N371" i="7" s="1" a="1"/>
  <c r="N371" i="7" s="1"/>
  <c r="I372" i="7"/>
  <c r="N372" i="7" s="1" a="1"/>
  <c r="N372" i="7" s="1"/>
  <c r="I373" i="7"/>
  <c r="N373" i="7" s="1" a="1"/>
  <c r="N373" i="7" s="1"/>
  <c r="I374" i="7"/>
  <c r="N374" i="7" s="1" a="1"/>
  <c r="N374" i="7" s="1"/>
  <c r="I375" i="7"/>
  <c r="N375" i="7" s="1" a="1"/>
  <c r="N375" i="7" s="1"/>
  <c r="I376" i="7"/>
  <c r="N376" i="7" s="1" a="1"/>
  <c r="N376" i="7" s="1"/>
  <c r="I377" i="7"/>
  <c r="N377" i="7" s="1" a="1"/>
  <c r="N377" i="7" s="1"/>
  <c r="I378" i="7"/>
  <c r="N378" i="7" s="1" a="1"/>
  <c r="N378" i="7" s="1"/>
  <c r="I379" i="7"/>
  <c r="N379" i="7" s="1" a="1"/>
  <c r="N379" i="7" s="1"/>
  <c r="I380" i="7"/>
  <c r="N380" i="7" s="1" a="1"/>
  <c r="N380" i="7" s="1"/>
  <c r="I381" i="7"/>
  <c r="I382" i="7"/>
  <c r="I383" i="7"/>
  <c r="I384" i="7"/>
  <c r="N384" i="7" s="1" a="1"/>
  <c r="N384" i="7" s="1"/>
  <c r="I385" i="7"/>
  <c r="N385" i="7" s="1" a="1"/>
  <c r="N385" i="7" s="1"/>
  <c r="I386" i="7"/>
  <c r="N386" i="7" s="1" a="1"/>
  <c r="N386" i="7" s="1"/>
  <c r="I387" i="7"/>
  <c r="N387" i="7" s="1" a="1"/>
  <c r="N387" i="7" s="1"/>
  <c r="I388" i="7"/>
  <c r="N388" i="7" s="1" a="1"/>
  <c r="N388" i="7" s="1"/>
  <c r="I389" i="7"/>
  <c r="N389" i="7" s="1" a="1"/>
  <c r="N389" i="7" s="1"/>
  <c r="I390" i="7"/>
  <c r="I391" i="7"/>
  <c r="I392" i="7"/>
  <c r="N392" i="7" s="1" a="1"/>
  <c r="N392" i="7" s="1"/>
  <c r="I393" i="7"/>
  <c r="N393" i="7" s="1" a="1"/>
  <c r="N393" i="7" s="1"/>
  <c r="I394" i="7"/>
  <c r="N394" i="7" s="1" a="1"/>
  <c r="N394" i="7" s="1"/>
  <c r="I395" i="7"/>
  <c r="N395" i="7" s="1" a="1"/>
  <c r="N395" i="7" s="1"/>
  <c r="I396" i="7"/>
  <c r="N396" i="7" s="1" a="1"/>
  <c r="N396" i="7" s="1"/>
  <c r="I397" i="7"/>
  <c r="N397" i="7" s="1" a="1"/>
  <c r="N397" i="7" s="1"/>
  <c r="I398" i="7"/>
  <c r="N398" i="7" s="1" a="1"/>
  <c r="N398" i="7" s="1"/>
  <c r="I399" i="7"/>
  <c r="N399" i="7" s="1" a="1"/>
  <c r="N399" i="7" s="1"/>
  <c r="I400" i="7"/>
  <c r="N400" i="7" s="1" a="1"/>
  <c r="N400" i="7" s="1"/>
  <c r="I401" i="7"/>
  <c r="N401" i="7" s="1" a="1"/>
  <c r="N401" i="7" s="1"/>
  <c r="I402" i="7"/>
  <c r="N402" i="7" s="1" a="1"/>
  <c r="N402" i="7" s="1"/>
  <c r="I403" i="7"/>
  <c r="N403" i="7" s="1" a="1"/>
  <c r="N403" i="7" s="1"/>
  <c r="I404" i="7"/>
  <c r="N404" i="7" s="1" a="1"/>
  <c r="N404" i="7" s="1"/>
  <c r="I405" i="7"/>
  <c r="I406" i="7"/>
  <c r="I407" i="7"/>
  <c r="I408" i="7"/>
  <c r="N408" i="7" s="1" a="1"/>
  <c r="N408" i="7" s="1"/>
  <c r="I409" i="7"/>
  <c r="N409" i="7" s="1" a="1"/>
  <c r="N409" i="7" s="1"/>
  <c r="I410" i="7"/>
  <c r="N410" i="7" s="1" a="1"/>
  <c r="N410" i="7" s="1"/>
  <c r="I411" i="7"/>
  <c r="N411" i="7" s="1" a="1"/>
  <c r="N411" i="7" s="1"/>
  <c r="I412" i="7"/>
  <c r="N412" i="7" s="1" a="1"/>
  <c r="N412" i="7" s="1"/>
  <c r="I413" i="7"/>
  <c r="N413" i="7" s="1" a="1"/>
  <c r="N413" i="7" s="1"/>
  <c r="I414" i="7"/>
  <c r="I415" i="7"/>
  <c r="I416" i="7"/>
  <c r="N416" i="7" s="1" a="1"/>
  <c r="N416" i="7" s="1"/>
  <c r="I417" i="7"/>
  <c r="N417" i="7" s="1" a="1"/>
  <c r="N417" i="7" s="1"/>
  <c r="I418" i="7"/>
  <c r="N418" i="7" s="1" a="1"/>
  <c r="N418" i="7" s="1"/>
  <c r="I419" i="7"/>
  <c r="N419" i="7" s="1" a="1"/>
  <c r="N419" i="7" s="1"/>
  <c r="I420" i="7"/>
  <c r="N420" i="7" s="1" a="1"/>
  <c r="N420" i="7" s="1"/>
  <c r="I421" i="7"/>
  <c r="N421" i="7" s="1" a="1"/>
  <c r="N421" i="7" s="1"/>
  <c r="I422" i="7"/>
  <c r="N422" i="7" s="1" a="1"/>
  <c r="N422" i="7" s="1"/>
  <c r="I423" i="7"/>
  <c r="N423" i="7" s="1" a="1"/>
  <c r="N423" i="7" s="1"/>
  <c r="I424" i="7"/>
  <c r="N424" i="7" s="1" a="1"/>
  <c r="N424" i="7" s="1"/>
  <c r="I425" i="7"/>
  <c r="N425" i="7" s="1" a="1"/>
  <c r="N425" i="7" s="1"/>
  <c r="I426" i="7"/>
  <c r="N426" i="7" s="1" a="1"/>
  <c r="N426" i="7" s="1"/>
  <c r="I427" i="7"/>
  <c r="N427" i="7" s="1" a="1"/>
  <c r="N427" i="7" s="1"/>
  <c r="I428" i="7"/>
  <c r="N428" i="7" s="1" a="1"/>
  <c r="N428" i="7" s="1"/>
  <c r="I429" i="7"/>
  <c r="I430" i="7"/>
  <c r="I431" i="7"/>
  <c r="I432" i="7"/>
  <c r="N432" i="7" s="1" a="1"/>
  <c r="N432" i="7" s="1"/>
  <c r="I433" i="7"/>
  <c r="N433" i="7" s="1" a="1"/>
  <c r="N433" i="7" s="1"/>
  <c r="I434" i="7"/>
  <c r="N434" i="7" s="1" a="1"/>
  <c r="N434" i="7" s="1"/>
  <c r="I435" i="7"/>
  <c r="N435" i="7" s="1" a="1"/>
  <c r="N435" i="7" s="1"/>
  <c r="I436" i="7"/>
  <c r="N436" i="7" s="1" a="1"/>
  <c r="N436" i="7" s="1"/>
  <c r="I437" i="7"/>
  <c r="N437" i="7" s="1" a="1"/>
  <c r="N437" i="7" s="1"/>
  <c r="I438" i="7"/>
  <c r="I439" i="7"/>
  <c r="I440" i="7"/>
  <c r="N440" i="7" s="1" a="1"/>
  <c r="N440" i="7" s="1"/>
  <c r="I441" i="7"/>
  <c r="N441" i="7" s="1" a="1"/>
  <c r="N441" i="7" s="1"/>
  <c r="I442" i="7"/>
  <c r="N442" i="7" s="1" a="1"/>
  <c r="N442" i="7" s="1"/>
  <c r="I443" i="7"/>
  <c r="N443" i="7" s="1" a="1"/>
  <c r="N443" i="7" s="1"/>
  <c r="I444" i="7"/>
  <c r="N444" i="7" s="1" a="1"/>
  <c r="N444" i="7" s="1"/>
  <c r="I445" i="7"/>
  <c r="N445" i="7" s="1" a="1"/>
  <c r="N445" i="7" s="1"/>
  <c r="I446" i="7"/>
  <c r="N446" i="7" s="1" a="1"/>
  <c r="N446" i="7" s="1"/>
  <c r="I447" i="7"/>
  <c r="N447" i="7" s="1" a="1"/>
  <c r="N447" i="7" s="1"/>
  <c r="I448" i="7"/>
  <c r="N448" i="7" s="1" a="1"/>
  <c r="N448" i="7" s="1"/>
  <c r="I449" i="7"/>
  <c r="N449" i="7" s="1" a="1"/>
  <c r="N449" i="7" s="1"/>
  <c r="I450" i="7"/>
  <c r="N450" i="7" s="1" a="1"/>
  <c r="N450" i="7" s="1"/>
  <c r="I451" i="7"/>
  <c r="N451" i="7" s="1" a="1"/>
  <c r="N451" i="7" s="1"/>
  <c r="I452" i="7"/>
  <c r="N452" i="7" s="1" a="1"/>
  <c r="N452" i="7" s="1"/>
  <c r="I453" i="7"/>
  <c r="I454" i="7"/>
  <c r="I455" i="7"/>
  <c r="I456" i="7"/>
  <c r="N456" i="7" s="1" a="1"/>
  <c r="N456" i="7" s="1"/>
  <c r="I457" i="7"/>
  <c r="N457" i="7" s="1" a="1"/>
  <c r="N457" i="7" s="1"/>
  <c r="I458" i="7"/>
  <c r="N458" i="7" s="1" a="1"/>
  <c r="N458" i="7" s="1"/>
  <c r="I459" i="7"/>
  <c r="N459" i="7" s="1" a="1"/>
  <c r="N459" i="7" s="1"/>
  <c r="I460" i="7"/>
  <c r="N460" i="7" s="1" a="1"/>
  <c r="N460" i="7" s="1"/>
  <c r="I461" i="7"/>
  <c r="N461" i="7" s="1" a="1"/>
  <c r="N461" i="7" s="1"/>
  <c r="I462" i="7"/>
  <c r="I463" i="7"/>
  <c r="I464" i="7"/>
  <c r="N464" i="7" s="1" a="1"/>
  <c r="N464" i="7" s="1"/>
  <c r="I465" i="7"/>
  <c r="N465" i="7" s="1" a="1"/>
  <c r="N465" i="7" s="1"/>
  <c r="I466" i="7"/>
  <c r="N466" i="7" s="1" a="1"/>
  <c r="N466" i="7" s="1"/>
  <c r="I467" i="7"/>
  <c r="N467" i="7" s="1" a="1"/>
  <c r="N467" i="7" s="1"/>
  <c r="I468" i="7"/>
  <c r="N468" i="7" s="1" a="1"/>
  <c r="N468" i="7" s="1"/>
  <c r="I469" i="7"/>
  <c r="N469" i="7" s="1" a="1"/>
  <c r="N469" i="7" s="1"/>
  <c r="I470" i="7"/>
  <c r="N470" i="7" s="1" a="1"/>
  <c r="N470" i="7" s="1"/>
  <c r="I471" i="7"/>
  <c r="N471" i="7" s="1" a="1"/>
  <c r="N471" i="7" s="1"/>
  <c r="I472" i="7"/>
  <c r="N472" i="7" s="1" a="1"/>
  <c r="N472" i="7" s="1"/>
  <c r="I473" i="7"/>
  <c r="N473" i="7" s="1" a="1"/>
  <c r="N473" i="7" s="1"/>
  <c r="I474" i="7"/>
  <c r="N474" i="7" s="1" a="1"/>
  <c r="N474" i="7" s="1"/>
  <c r="I475" i="7"/>
  <c r="N475" i="7" s="1" a="1"/>
  <c r="N475" i="7" s="1"/>
  <c r="I476" i="7"/>
  <c r="N476" i="7" s="1" a="1"/>
  <c r="N476" i="7" s="1"/>
  <c r="I477" i="7"/>
  <c r="I478" i="7"/>
  <c r="I479" i="7"/>
  <c r="I480" i="7"/>
  <c r="N480" i="7" s="1" a="1"/>
  <c r="N480" i="7" s="1"/>
  <c r="I481" i="7"/>
  <c r="N481" i="7" s="1" a="1"/>
  <c r="N481" i="7" s="1"/>
  <c r="I482" i="7"/>
  <c r="N482" i="7" s="1" a="1"/>
  <c r="N482" i="7" s="1"/>
  <c r="I483" i="7"/>
  <c r="N483" i="7" s="1" a="1"/>
  <c r="N483" i="7" s="1"/>
  <c r="I484" i="7"/>
  <c r="N484" i="7" s="1" a="1"/>
  <c r="N484" i="7" s="1"/>
  <c r="I485" i="7"/>
  <c r="N485" i="7" s="1" a="1"/>
  <c r="N485" i="7" s="1"/>
  <c r="I486" i="7"/>
  <c r="I487" i="7"/>
  <c r="I488" i="7"/>
  <c r="N488" i="7" s="1" a="1"/>
  <c r="N488" i="7" s="1"/>
  <c r="I489" i="7"/>
  <c r="N489" i="7" s="1" a="1"/>
  <c r="N489" i="7" s="1"/>
  <c r="I490" i="7"/>
  <c r="N490" i="7" s="1" a="1"/>
  <c r="N490" i="7" s="1"/>
  <c r="I491" i="7"/>
  <c r="N491" i="7" s="1" a="1"/>
  <c r="N491" i="7" s="1"/>
  <c r="I492" i="7"/>
  <c r="N492" i="7" s="1" a="1"/>
  <c r="N492" i="7" s="1"/>
  <c r="I493" i="7"/>
  <c r="N493" i="7" s="1" a="1"/>
  <c r="N493" i="7" s="1"/>
  <c r="I494" i="7"/>
  <c r="N494" i="7" s="1" a="1"/>
  <c r="N494" i="7" s="1"/>
  <c r="I495" i="7"/>
  <c r="N495" i="7" s="1" a="1"/>
  <c r="N495" i="7" s="1"/>
  <c r="I496" i="7"/>
  <c r="N496" i="7" s="1" a="1"/>
  <c r="N496" i="7" s="1"/>
  <c r="I497" i="7"/>
  <c r="N497" i="7" s="1" a="1"/>
  <c r="N497" i="7" s="1"/>
  <c r="I498" i="7"/>
  <c r="N498" i="7" s="1" a="1"/>
  <c r="N498" i="7" s="1"/>
  <c r="I499" i="7"/>
  <c r="N499" i="7" s="1" a="1"/>
  <c r="N499" i="7" s="1"/>
  <c r="I500" i="7"/>
  <c r="N500" i="7" s="1" a="1"/>
  <c r="N500" i="7" s="1"/>
  <c r="I501" i="7"/>
  <c r="I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E990F2-2699-45A0-9612-C139B243F0A0}" keepAlive="1" name="Query - customers_500_linked" description="Connection to the 'customers_500_linked' query in the workbook." type="5" refreshedVersion="0" background="1">
    <dbPr connection="Provider=Microsoft.Mashup.OleDb.1;Data Source=$Workbook$;Location=customers_500_linked;Extended Properties=&quot;&quot;" command="SELECT * FROM [customers_500_linked]"/>
  </connection>
  <connection id="2" xr16:uid="{13324568-9365-478C-BDE0-B98A216C88AD}" keepAlive="1" name="Query - customers_500_linked (2)" description="Connection to the 'customers_500_linked (2)' query in the workbook." type="5" refreshedVersion="0" background="1">
    <dbPr connection="Provider=Microsoft.Mashup.OleDb.1;Data Source=$Workbook$;Location=&quot;customers_500_linked (2)&quot;;Extended Properties=&quot;&quot;" command="SELECT * FROM [customers_500_linked (2)]"/>
  </connection>
  <connection id="3" xr16:uid="{C27B99E5-A068-4C85-A79D-DE26B0E35DC2}" keepAlive="1" name="Query - orders_500" description="Connection to the 'orders_500' query in the workbook." type="5" refreshedVersion="0" background="1">
    <dbPr connection="Provider=Microsoft.Mashup.OleDb.1;Data Source=$Workbook$;Location=orders_500;Extended Properties=&quot;&quot;" command="SELECT * FROM [orders_500]"/>
  </connection>
  <connection id="4" xr16:uid="{D95E9C77-704D-46F7-8589-10C5A5694A8A}" keepAlive="1" name="Query - orders_500 (2)" description="Connection to the 'orders_500 (2)' query in the workbook." type="5" refreshedVersion="0" background="1">
    <dbPr connection="Provider=Microsoft.Mashup.OleDb.1;Data Source=$Workbook$;Location=&quot;orders_500 (2)&quot;;Extended Properties=&quot;&quot;" command="SELECT * FROM [orders_500 (2)]"/>
  </connection>
  <connection id="5" xr16:uid="{CB2EDDB8-6106-41CE-9D30-937A009FA3F6}" keepAlive="1" name="Query - orders_500 (3)" description="Connection to the 'orders_500 (3)' query in the workbook." type="5" refreshedVersion="0" background="1">
    <dbPr connection="Provider=Microsoft.Mashup.OleDb.1;Data Source=$Workbook$;Location=&quot;orders_500 (3)&quot;;Extended Properties=&quot;&quot;" command="SELECT * FROM [orders_500 (3)]"/>
  </connection>
  <connection id="6" xr16:uid="{A9E26A95-7238-4388-92D6-31CA307F952E}" keepAlive="1" name="Query - products_500" description="Connection to the 'products_500' query in the workbook." type="5" refreshedVersion="0" background="1">
    <dbPr connection="Provider=Microsoft.Mashup.OleDb.1;Data Source=$Workbook$;Location=products_500;Extended Properties=&quot;&quot;" command="SELECT * FROM [products_500]"/>
  </connection>
  <connection id="7" xr16:uid="{81B3975F-C663-49A2-B273-1E649E7DD674}" keepAlive="1" name="Query - products_500 (2)" description="Connection to the 'products_500 (2)' query in the workbook." type="5" refreshedVersion="0" background="1">
    <dbPr connection="Provider=Microsoft.Mashup.OleDb.1;Data Source=$Workbook$;Location=&quot;products_500 (2)&quot;;Extended Properties=&quot;&quot;" command="SELECT * FROM [products_500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<sst xmlns="http://schemas.openxmlformats.org/spreadsheetml/2006/main" count="5938" uniqueCount="3660">
  <si>
    <t>Order ID</t>
  </si>
  <si>
    <t>Order Date</t>
  </si>
  <si>
    <t>Customer ID</t>
  </si>
  <si>
    <t>Product ID</t>
  </si>
  <si>
    <t>Quantity</t>
  </si>
  <si>
    <t>Customer Name</t>
  </si>
  <si>
    <t>Email</t>
  </si>
  <si>
    <t>Country</t>
  </si>
  <si>
    <t>Coffee Type</t>
  </si>
  <si>
    <t>Roast Type</t>
  </si>
  <si>
    <t>Size</t>
  </si>
  <si>
    <t>Unit Price</t>
  </si>
  <si>
    <t>Sales</t>
  </si>
  <si>
    <t>A-D-2.5</t>
  </si>
  <si>
    <t>Arabica</t>
  </si>
  <si>
    <t>M-A-2.5</t>
  </si>
  <si>
    <t>L-R-0.5</t>
  </si>
  <si>
    <t>D-L-2.5</t>
  </si>
  <si>
    <t>A-R-0.5</t>
  </si>
  <si>
    <t>Robusta</t>
  </si>
  <si>
    <t>E-A-1</t>
  </si>
  <si>
    <t>M-M-2.5</t>
  </si>
  <si>
    <t>A-M-0.5</t>
  </si>
  <si>
    <t>E-R-1</t>
  </si>
  <si>
    <t>L-L-2.5</t>
  </si>
  <si>
    <t>D-L-0.5</t>
  </si>
  <si>
    <t>D-D-2.5</t>
  </si>
  <si>
    <t>R-L-1</t>
  </si>
  <si>
    <t>A-M-1</t>
  </si>
  <si>
    <t>D-R-2.5</t>
  </si>
  <si>
    <t>E-L-2.5</t>
  </si>
  <si>
    <t>E-E-2.5</t>
  </si>
  <si>
    <t>R-M-0.5</t>
  </si>
  <si>
    <t>M-L-0.5</t>
  </si>
  <si>
    <t>E-D-1</t>
  </si>
  <si>
    <t>A-E-0.5</t>
  </si>
  <si>
    <t>L-R-2.5</t>
  </si>
  <si>
    <t>A-L-0.5</t>
  </si>
  <si>
    <t>L-D-1</t>
  </si>
  <si>
    <t>R-A-2.5</t>
  </si>
  <si>
    <t>D-D-1</t>
  </si>
  <si>
    <t>A-R-1</t>
  </si>
  <si>
    <t>A-E-2.5</t>
  </si>
  <si>
    <t>E-M-2.5</t>
  </si>
  <si>
    <t>E-D-2.5</t>
  </si>
  <si>
    <t>M-E-1</t>
  </si>
  <si>
    <t>M-L-2.5</t>
  </si>
  <si>
    <t>M-R-0.5</t>
  </si>
  <si>
    <t>L-D-2.5</t>
  </si>
  <si>
    <t>L-A-2.5</t>
  </si>
  <si>
    <t>R-L-2.5</t>
  </si>
  <si>
    <t>A-L-2.5</t>
  </si>
  <si>
    <t>R-E-0.5</t>
  </si>
  <si>
    <t>D-E-1</t>
  </si>
  <si>
    <t>L-E-0.5</t>
  </si>
  <si>
    <t>M-M-1</t>
  </si>
  <si>
    <t>E-R-2.5</t>
  </si>
  <si>
    <t>M-E-2.5</t>
  </si>
  <si>
    <t>M-R-2.5</t>
  </si>
  <si>
    <t>D-R-1</t>
  </si>
  <si>
    <t>M-R-1</t>
  </si>
  <si>
    <t>A-E-1</t>
  </si>
  <si>
    <t>E-D-0.5</t>
  </si>
  <si>
    <t>L-E-2.5</t>
  </si>
  <si>
    <t>M-D-0.5</t>
  </si>
  <si>
    <t>A-R-2.5</t>
  </si>
  <si>
    <t>L-M-1</t>
  </si>
  <si>
    <t>R-M-1</t>
  </si>
  <si>
    <t>D-M-0.5</t>
  </si>
  <si>
    <t>R-R-0.5</t>
  </si>
  <si>
    <t>R-L-0.5</t>
  </si>
  <si>
    <t>D-E-0.5</t>
  </si>
  <si>
    <t>R-R-1</t>
  </si>
  <si>
    <t>M-E-0.5</t>
  </si>
  <si>
    <t>A-L-1</t>
  </si>
  <si>
    <t>E-A-0.5</t>
  </si>
  <si>
    <t>D-A-2.5</t>
  </si>
  <si>
    <t>A-A-1</t>
  </si>
  <si>
    <t>D-M-1</t>
  </si>
  <si>
    <t>M-M-0.5</t>
  </si>
  <si>
    <t>A-D-0.5</t>
  </si>
  <si>
    <t>R-E-2.5</t>
  </si>
  <si>
    <t>D-L-1</t>
  </si>
  <si>
    <t>E-R-0.5</t>
  </si>
  <si>
    <t>E-L-1</t>
  </si>
  <si>
    <t>R-D-1</t>
  </si>
  <si>
    <t>L-R-1</t>
  </si>
  <si>
    <t>L-A-1</t>
  </si>
  <si>
    <t>A-D-1</t>
  </si>
  <si>
    <t>E-E-0.5</t>
  </si>
  <si>
    <t>E-M-0.5</t>
  </si>
  <si>
    <t>L-A-0.5</t>
  </si>
  <si>
    <t>L-M-2.5</t>
  </si>
  <si>
    <t>R-A-1</t>
  </si>
  <si>
    <t>E-E-1</t>
  </si>
  <si>
    <t>D-D-0.5</t>
  </si>
  <si>
    <t>E-L-0.5</t>
  </si>
  <si>
    <t>L-L-1</t>
  </si>
  <si>
    <t>A-A-2.5</t>
  </si>
  <si>
    <t>R-A-0.5</t>
  </si>
  <si>
    <t>A-M-2.5</t>
  </si>
  <si>
    <t>R-M-2.5</t>
  </si>
  <si>
    <t>R-E-1</t>
  </si>
  <si>
    <t>M-L-1</t>
  </si>
  <si>
    <t>M-D-2.5</t>
  </si>
  <si>
    <t>E-M-1</t>
  </si>
  <si>
    <t>D-R-0.5</t>
  </si>
  <si>
    <t>R-D-0.5</t>
  </si>
  <si>
    <t>L-L-0.5</t>
  </si>
  <si>
    <t>M-D-1</t>
  </si>
  <si>
    <t>R-D-2.5</t>
  </si>
  <si>
    <t>D-A-1</t>
  </si>
  <si>
    <t>R-R-2.5</t>
  </si>
  <si>
    <t>E-A-2.5</t>
  </si>
  <si>
    <t>L-E-1</t>
  </si>
  <si>
    <t>D-A-0.5</t>
  </si>
  <si>
    <t>M-A-0.5</t>
  </si>
  <si>
    <t>D-E-2.5</t>
  </si>
  <si>
    <t>M-A-1</t>
  </si>
  <si>
    <t>Phone Number</t>
  </si>
  <si>
    <t>Address Line 1</t>
  </si>
  <si>
    <t>City</t>
  </si>
  <si>
    <t>Postcode</t>
  </si>
  <si>
    <t>Loyalty Card</t>
  </si>
  <si>
    <t>Ireland</t>
  </si>
  <si>
    <t>Yes</t>
  </si>
  <si>
    <t>United Kingdom</t>
  </si>
  <si>
    <t>No</t>
  </si>
  <si>
    <t>United States</t>
  </si>
  <si>
    <t>Port Christopher</t>
  </si>
  <si>
    <t>Port James</t>
  </si>
  <si>
    <t>New Amy</t>
  </si>
  <si>
    <t>Jamesmouth</t>
  </si>
  <si>
    <t>Josephville</t>
  </si>
  <si>
    <t>South James</t>
  </si>
  <si>
    <t>Matthew Rodriguez</t>
  </si>
  <si>
    <t>Thomastown</t>
  </si>
  <si>
    <t>East James</t>
  </si>
  <si>
    <t>Rebeccaside</t>
  </si>
  <si>
    <t>Richard Martin</t>
  </si>
  <si>
    <t>East Ashley</t>
  </si>
  <si>
    <t>Michael Murphy</t>
  </si>
  <si>
    <t>Davisfort</t>
  </si>
  <si>
    <t>James Holt</t>
  </si>
  <si>
    <t>Christopherport</t>
  </si>
  <si>
    <t>Price per 100g</t>
  </si>
  <si>
    <t>Profit</t>
  </si>
  <si>
    <t>Ara</t>
  </si>
  <si>
    <t>L</t>
  </si>
  <si>
    <t>Rob</t>
  </si>
  <si>
    <t>M</t>
  </si>
  <si>
    <t>D</t>
  </si>
  <si>
    <t>Roast Type Name</t>
  </si>
  <si>
    <t>948689-54779-PX</t>
  </si>
  <si>
    <t>Jennifer Prince</t>
  </si>
  <si>
    <t>norrisjason@yahoo.com</t>
  </si>
  <si>
    <t>170-246-977</t>
  </si>
  <si>
    <t>402 Ware Island</t>
  </si>
  <si>
    <t>Bellfurt</t>
  </si>
  <si>
    <t>261989-89133-ST</t>
  </si>
  <si>
    <t>Catherine Kent</t>
  </si>
  <si>
    <t>cristinawolfe@lee.info</t>
  </si>
  <si>
    <t>698-740-133</t>
  </si>
  <si>
    <t>90862 Vance Haven</t>
  </si>
  <si>
    <t>Boothport</t>
  </si>
  <si>
    <t>685463-89567-IC</t>
  </si>
  <si>
    <t>Rebecca Rice</t>
  </si>
  <si>
    <t>thale@gmail.com</t>
  </si>
  <si>
    <t>745-524-226</t>
  </si>
  <si>
    <t>5275 Matthew Expressway Suite 324</t>
  </si>
  <si>
    <t>South Jonathanton</t>
  </si>
  <si>
    <t>664968-31924-NC</t>
  </si>
  <si>
    <t>Todd White</t>
  </si>
  <si>
    <t>tracycampbell@gmail.com</t>
  </si>
  <si>
    <t>858-754-509</t>
  </si>
  <si>
    <t>690 Mitchell Pine Suite 141</t>
  </si>
  <si>
    <t>Port Michellestad</t>
  </si>
  <si>
    <t>421827-72449-BY</t>
  </si>
  <si>
    <t>Alexander Burnett</t>
  </si>
  <si>
    <t>tranlinda@gmail.com</t>
  </si>
  <si>
    <t>760-272-133</t>
  </si>
  <si>
    <t>9844 Ruiz Knoll Suite 732</t>
  </si>
  <si>
    <t>North Tony</t>
  </si>
  <si>
    <t>563415-51776-IQ</t>
  </si>
  <si>
    <t>Bruce Holt</t>
  </si>
  <si>
    <t>gary77@hotmail.com</t>
  </si>
  <si>
    <t>887-181-870</t>
  </si>
  <si>
    <t>49203 Lori Inlet Suite 657</t>
  </si>
  <si>
    <t>Lake Pamelaberg</t>
  </si>
  <si>
    <t>843472-26283-DT</t>
  </si>
  <si>
    <t>Shannon Green</t>
  </si>
  <si>
    <t>misty74@lambert.com</t>
  </si>
  <si>
    <t>432-126-376</t>
  </si>
  <si>
    <t>64541 William Brooks Suite 831</t>
  </si>
  <si>
    <t>East Jacob</t>
  </si>
  <si>
    <t>595168-33250-UA</t>
  </si>
  <si>
    <t>Yesenia Martinez</t>
  </si>
  <si>
    <t>sdavis@chandler.com</t>
  </si>
  <si>
    <t>238-804-110</t>
  </si>
  <si>
    <t>99170 Bradley Roads Apt. 290</t>
  </si>
  <si>
    <t>North Andrewfurt</t>
  </si>
  <si>
    <t>617809-77530-ZN</t>
  </si>
  <si>
    <t>David Ellis</t>
  </si>
  <si>
    <t>aaron58@wang.org</t>
  </si>
  <si>
    <t>318-505-858</t>
  </si>
  <si>
    <t>629 Allen Lights Apt. 937</t>
  </si>
  <si>
    <t>Jimenezburgh</t>
  </si>
  <si>
    <t>282537-91322-OB</t>
  </si>
  <si>
    <t>Todd Taylor</t>
  </si>
  <si>
    <t>mitchelldanielle@reed.org</t>
  </si>
  <si>
    <t>540-679-668</t>
  </si>
  <si>
    <t>2450 Johnson Lights</t>
  </si>
  <si>
    <t>Port Brendan</t>
  </si>
  <si>
    <t>315369-85725-EO</t>
  </si>
  <si>
    <t>Brett Ramos</t>
  </si>
  <si>
    <t>montgomerykatie@mcknight.com</t>
  </si>
  <si>
    <t>270-107-456</t>
  </si>
  <si>
    <t>683 Rivers Curve Suite 705</t>
  </si>
  <si>
    <t>Lake Patrick</t>
  </si>
  <si>
    <t>191370-84217-QJ</t>
  </si>
  <si>
    <t>Crystal Hill</t>
  </si>
  <si>
    <t>karen90@gmail.com</t>
  </si>
  <si>
    <t>340-617-309</t>
  </si>
  <si>
    <t>8908 Crawford Mountain</t>
  </si>
  <si>
    <t>South Troyview</t>
  </si>
  <si>
    <t>265791-80125-NC</t>
  </si>
  <si>
    <t>Laura Ibarra</t>
  </si>
  <si>
    <t>thomas38@ruiz.com</t>
  </si>
  <si>
    <t>116-965-515</t>
  </si>
  <si>
    <t>6694 Foster Points Apt. 005</t>
  </si>
  <si>
    <t>West Kristen</t>
  </si>
  <si>
    <t>785194-42400-CU</t>
  </si>
  <si>
    <t>Kevin David</t>
  </si>
  <si>
    <t>rothjennifer@vazquez.org</t>
  </si>
  <si>
    <t>854-125-360</t>
  </si>
  <si>
    <t>74275 Carroll Dale</t>
  </si>
  <si>
    <t>Jamesland</t>
  </si>
  <si>
    <t>561003-62175-BY</t>
  </si>
  <si>
    <t>Michael Zamora</t>
  </si>
  <si>
    <t>tuckerteresa@mclaughlin-hardin.info</t>
  </si>
  <si>
    <t>411-486-987</t>
  </si>
  <si>
    <t>88220 Campbell Park Suite 252</t>
  </si>
  <si>
    <t>Lake Aliciabury</t>
  </si>
  <si>
    <t>948478-38935-PX</t>
  </si>
  <si>
    <t>Allen Page</t>
  </si>
  <si>
    <t>yorkkaitlin@gmail.com</t>
  </si>
  <si>
    <t>280-396-980</t>
  </si>
  <si>
    <t>3116 Steven Fall Suite 271</t>
  </si>
  <si>
    <t>South Robert</t>
  </si>
  <si>
    <t>658536-48459-RG</t>
  </si>
  <si>
    <t>Nicole Davis</t>
  </si>
  <si>
    <t>vhicks@yahoo.com</t>
  </si>
  <si>
    <t>378-858-830</t>
  </si>
  <si>
    <t>41733 Natalie Unions</t>
  </si>
  <si>
    <t>Catherinefort</t>
  </si>
  <si>
    <t>713017-41051-HI</t>
  </si>
  <si>
    <t>Tiffany Wagner</t>
  </si>
  <si>
    <t>crystal91@martinez-wilcox.com</t>
  </si>
  <si>
    <t>646-669-624</t>
  </si>
  <si>
    <t>3941 Nicholas Point Suite 195</t>
  </si>
  <si>
    <t>Webbchester</t>
  </si>
  <si>
    <t>611794-32826-RB</t>
  </si>
  <si>
    <t>Donald Rodgers</t>
  </si>
  <si>
    <t>morriszachary@gmail.com</t>
  </si>
  <si>
    <t>941-937-987</t>
  </si>
  <si>
    <t>737 Garcia Parks</t>
  </si>
  <si>
    <t>Chandlerfurt</t>
  </si>
  <si>
    <t>344307-16255-CB</t>
  </si>
  <si>
    <t>Mark Pitts</t>
  </si>
  <si>
    <t>nathaniel47@clark.info</t>
  </si>
  <si>
    <t>689-152-784</t>
  </si>
  <si>
    <t>025 Keith Run</t>
  </si>
  <si>
    <t>East Darrell</t>
  </si>
  <si>
    <t>563127-76950-CU</t>
  </si>
  <si>
    <t>Nicole Howe</t>
  </si>
  <si>
    <t>henryrebecca@hotmail.com</t>
  </si>
  <si>
    <t>508-618-731</t>
  </si>
  <si>
    <t>251 Ramirez Parkway</t>
  </si>
  <si>
    <t>New Jacqueline</t>
  </si>
  <si>
    <t>853816-80065-RB</t>
  </si>
  <si>
    <t>Gwendolyn Evans</t>
  </si>
  <si>
    <t>bradleyjoseph@lyons.com</t>
  </si>
  <si>
    <t>650-976-551</t>
  </si>
  <si>
    <t>2577 Dudley Run Suite 694</t>
  </si>
  <si>
    <t>Maddenland</t>
  </si>
  <si>
    <t>512148-28868-EO</t>
  </si>
  <si>
    <t>Robert Barron</t>
  </si>
  <si>
    <t>romeromelissa@torres.com</t>
  </si>
  <si>
    <t>125-463-473</t>
  </si>
  <si>
    <t>2218 Hutchinson Well Suite 890</t>
  </si>
  <si>
    <t>Richardsport</t>
  </si>
  <si>
    <t>362696-48248-OB</t>
  </si>
  <si>
    <t>Walter Soto</t>
  </si>
  <si>
    <t>fcastaneda@anderson.org</t>
  </si>
  <si>
    <t>445-894-243</t>
  </si>
  <si>
    <t>73360 Miller Way Suite 267</t>
  </si>
  <si>
    <t>Lake Ericborough</t>
  </si>
  <si>
    <t>994598-79138-NC</t>
  </si>
  <si>
    <t>Daniel Terry</t>
  </si>
  <si>
    <t>emosley@rodriguez.net</t>
  </si>
  <si>
    <t>496-511-629</t>
  </si>
  <si>
    <t>579 Brenda Glen</t>
  </si>
  <si>
    <t>Samanthaburgh</t>
  </si>
  <si>
    <t>665650-52900-UZ</t>
  </si>
  <si>
    <t>Daniel Chandler</t>
  </si>
  <si>
    <t>vasquezjames@chambers-brown.com</t>
  </si>
  <si>
    <t>216-901-432</t>
  </si>
  <si>
    <t>54763 Steven Row</t>
  </si>
  <si>
    <t>Longhaven</t>
  </si>
  <si>
    <t>845069-32350-UZ</t>
  </si>
  <si>
    <t>Kendra Bishop</t>
  </si>
  <si>
    <t>award@gmail.com</t>
  </si>
  <si>
    <t>698-231-106</t>
  </si>
  <si>
    <t>9354 Michael Camp Apt. 157</t>
  </si>
  <si>
    <t>Lake Heatherborough</t>
  </si>
  <si>
    <t>860376-64332-HI</t>
  </si>
  <si>
    <t>Alicia Sandoval</t>
  </si>
  <si>
    <t>colemandavid@hotmail.com</t>
  </si>
  <si>
    <t>933-508-598</t>
  </si>
  <si>
    <t>259 Smith Shores</t>
  </si>
  <si>
    <t>Stephensmouth</t>
  </si>
  <si>
    <t>373075-65351-DT</t>
  </si>
  <si>
    <t>Ricardo Murray</t>
  </si>
  <si>
    <t>omendez@ryan-mendez.com</t>
  </si>
  <si>
    <t>374-689-418</t>
  </si>
  <si>
    <t>2686 Perez Village</t>
  </si>
  <si>
    <t>New Jon</t>
  </si>
  <si>
    <t>697279-56450-ZC</t>
  </si>
  <si>
    <t>Melissa Davidson</t>
  </si>
  <si>
    <t>myerssherri@yahoo.com</t>
  </si>
  <si>
    <t>802-849-435</t>
  </si>
  <si>
    <t>89309 William Forge</t>
  </si>
  <si>
    <t>West Lisa</t>
  </si>
  <si>
    <t>366817-11276-QJ</t>
  </si>
  <si>
    <t>Kathryn Powell</t>
  </si>
  <si>
    <t>castillonatasha@watkins-evans.com</t>
  </si>
  <si>
    <t>671-697-558</t>
  </si>
  <si>
    <t>3401 Valencia Plaza</t>
  </si>
  <si>
    <t>Michaelchester</t>
  </si>
  <si>
    <t>115145-55023-BB</t>
  </si>
  <si>
    <t>Justin Flores</t>
  </si>
  <si>
    <t>christian01@garcia.org</t>
  </si>
  <si>
    <t>970-875-952</t>
  </si>
  <si>
    <t>60050 Walton Circle Suite 626</t>
  </si>
  <si>
    <t>Jasonstad</t>
  </si>
  <si>
    <t>451742-18049-RG</t>
  </si>
  <si>
    <t>Richard Yates</t>
  </si>
  <si>
    <t>qroberts@johnson.com</t>
  </si>
  <si>
    <t>509-469-896</t>
  </si>
  <si>
    <t>7353 Vaughn Circles</t>
  </si>
  <si>
    <t>Yvonnemouth</t>
  </si>
  <si>
    <t>677723-99459-DT</t>
  </si>
  <si>
    <t>Joan Guzman</t>
  </si>
  <si>
    <t>susanhanna@gmail.com</t>
  </si>
  <si>
    <t>301-980-150</t>
  </si>
  <si>
    <t>96857 Peterson Ridge</t>
  </si>
  <si>
    <t>Reyesbury</t>
  </si>
  <si>
    <t>570670-91018-QU</t>
  </si>
  <si>
    <t>Christy Patterson</t>
  </si>
  <si>
    <t>tdavis@snyder.org</t>
  </si>
  <si>
    <t>273-742-451</t>
  </si>
  <si>
    <t>784 Chambers Lane</t>
  </si>
  <si>
    <t>South Marisaport</t>
  </si>
  <si>
    <t>988944-42026-QO</t>
  </si>
  <si>
    <t>Michael Wright</t>
  </si>
  <si>
    <t>yjones@lopez.com</t>
  </si>
  <si>
    <t>120-259-183</t>
  </si>
  <si>
    <t>60745 Mark Meadows</t>
  </si>
  <si>
    <t>West Tracy</t>
  </si>
  <si>
    <t>728807-81642-ZC</t>
  </si>
  <si>
    <t>Keith Drake</t>
  </si>
  <si>
    <t>xcox@gmail.com</t>
  </si>
  <si>
    <t>168-221-103</t>
  </si>
  <si>
    <t>14178 Vincent Terrace Apt. 042</t>
  </si>
  <si>
    <t>West Danielville</t>
  </si>
  <si>
    <t>381256-89124-QJ</t>
  </si>
  <si>
    <t>Lori Ross PhD</t>
  </si>
  <si>
    <t>ryanmiller@hotmail.com</t>
  </si>
  <si>
    <t>549-311-136</t>
  </si>
  <si>
    <t>6430 Estes Wells</t>
  </si>
  <si>
    <t>Port Daniel</t>
  </si>
  <si>
    <t>632838-17869-BB</t>
  </si>
  <si>
    <t>Stacey Dunlap</t>
  </si>
  <si>
    <t>staceygonzalez@edwards.net</t>
  </si>
  <si>
    <t>570-729-120</t>
  </si>
  <si>
    <t>659 Brian Point Apt. 172</t>
  </si>
  <si>
    <t>Jasonfurt</t>
  </si>
  <si>
    <t>556059-64849-RG</t>
  </si>
  <si>
    <t>Linda Douglas</t>
  </si>
  <si>
    <t>johnsonnicole@harris.biz</t>
  </si>
  <si>
    <t>673-812-816</t>
  </si>
  <si>
    <t>98094 Sue Islands Apt. 275</t>
  </si>
  <si>
    <t>Daniellestad</t>
  </si>
  <si>
    <t>944051-38009-RG</t>
  </si>
  <si>
    <t>Michael Thompson</t>
  </si>
  <si>
    <t>churchjorge@yahoo.com</t>
  </si>
  <si>
    <t>680-775-658</t>
  </si>
  <si>
    <t>8554 Harris Walks</t>
  </si>
  <si>
    <t>North Davidberg</t>
  </si>
  <si>
    <t>823092-22049-CB</t>
  </si>
  <si>
    <t>Mrs. Rachel Callahan MD</t>
  </si>
  <si>
    <t>xdavis@carter-gregory.com</t>
  </si>
  <si>
    <t>470-430-471</t>
  </si>
  <si>
    <t>770 Riley Knoll</t>
  </si>
  <si>
    <t>East Alexisview</t>
  </si>
  <si>
    <t>903022-62185-CB</t>
  </si>
  <si>
    <t>Brian Hamilton</t>
  </si>
  <si>
    <t>bmiller@hotmail.com</t>
  </si>
  <si>
    <t>792-721-510</t>
  </si>
  <si>
    <t>2175 Jorge Walks Apt. 457</t>
  </si>
  <si>
    <t>769901-32146-FR</t>
  </si>
  <si>
    <t>Katherine Douglas</t>
  </si>
  <si>
    <t>ricardo25@moore.net</t>
  </si>
  <si>
    <t>896-994-522</t>
  </si>
  <si>
    <t>62161 Daniels Parkway Suite 691</t>
  </si>
  <si>
    <t>West Jonathanside</t>
  </si>
  <si>
    <t>562948-80090-IQ</t>
  </si>
  <si>
    <t>Renee Hodge</t>
  </si>
  <si>
    <t>pbradley@coleman-johnson.com</t>
  </si>
  <si>
    <t>802-128-653</t>
  </si>
  <si>
    <t>69738 Hart Landing</t>
  </si>
  <si>
    <t>Port Rhonda</t>
  </si>
  <si>
    <t>315708-38523-ZC</t>
  </si>
  <si>
    <t>Eric Bright</t>
  </si>
  <si>
    <t>jamesdouglas@yahoo.com</t>
  </si>
  <si>
    <t>103-542-500</t>
  </si>
  <si>
    <t>678 Brittany Field Apt. 046</t>
  </si>
  <si>
    <t>South Janet</t>
  </si>
  <si>
    <t>199392-46455-BQ</t>
  </si>
  <si>
    <t>Ariel Briggs</t>
  </si>
  <si>
    <t>bstevenson@scott-harrison.com</t>
  </si>
  <si>
    <t>254-373-241</t>
  </si>
  <si>
    <t>419 Sanchez Tunnel</t>
  </si>
  <si>
    <t>Taramouth</t>
  </si>
  <si>
    <t>517884-98036-DT</t>
  </si>
  <si>
    <t>Kelly Dickson</t>
  </si>
  <si>
    <t>reidheather@yahoo.com</t>
  </si>
  <si>
    <t>786-112-949</t>
  </si>
  <si>
    <t>400 Carter Falls</t>
  </si>
  <si>
    <t>New Benjaminfurt</t>
  </si>
  <si>
    <t>682818-46461-OU</t>
  </si>
  <si>
    <t>Theresa Stuart</t>
  </si>
  <si>
    <t>deanjoshua@warren.com</t>
  </si>
  <si>
    <t>202-838-113</t>
  </si>
  <si>
    <t>69537 Kimberly Lights</t>
  </si>
  <si>
    <t>South Jimmy</t>
  </si>
  <si>
    <t>660635-73570-FR</t>
  </si>
  <si>
    <t>Janet Thompson</t>
  </si>
  <si>
    <t>lee19@gmail.com</t>
  </si>
  <si>
    <t>133-136-941</t>
  </si>
  <si>
    <t>44514 Jeff Expressway</t>
  </si>
  <si>
    <t>Reedland</t>
  </si>
  <si>
    <t>780638-15405-RG</t>
  </si>
  <si>
    <t>Elizabeth Day</t>
  </si>
  <si>
    <t>lauren79@yahoo.com</t>
  </si>
  <si>
    <t>307-515-724</t>
  </si>
  <si>
    <t>1451 Shelton Estate Suite 422</t>
  </si>
  <si>
    <t>South Jason</t>
  </si>
  <si>
    <t>134029-38372-QJ</t>
  </si>
  <si>
    <t>Tammy Hernandez</t>
  </si>
  <si>
    <t>morrowjeremiah@brown.com</t>
  </si>
  <si>
    <t>617-536-150</t>
  </si>
  <si>
    <t>0577 Campbell Branch Suite 042</t>
  </si>
  <si>
    <t>South Kristina</t>
  </si>
  <si>
    <t>526003-95490-UZ</t>
  </si>
  <si>
    <t>Sandra Smith</t>
  </si>
  <si>
    <t>walkerkevin@gmail.com</t>
  </si>
  <si>
    <t>836-287-982</t>
  </si>
  <si>
    <t>090 Julian Station Suite 899</t>
  </si>
  <si>
    <t>East Linda</t>
  </si>
  <si>
    <t>578508-61894-ZN</t>
  </si>
  <si>
    <t>Frank Delgado</t>
  </si>
  <si>
    <t>chambersricardo@yahoo.com</t>
  </si>
  <si>
    <t>820-655-578</t>
  </si>
  <si>
    <t>1821 Tanya Shoal</t>
  </si>
  <si>
    <t>West Derekshire</t>
  </si>
  <si>
    <t>255031-54930-QJ</t>
  </si>
  <si>
    <t>Elizabeth Sanchez</t>
  </si>
  <si>
    <t>pholloway@arias.biz</t>
  </si>
  <si>
    <t>949-933-778</t>
  </si>
  <si>
    <t>13820 Mcdaniel Path</t>
  </si>
  <si>
    <t>Delgadoland</t>
  </si>
  <si>
    <t>732779-91826-ZC</t>
  </si>
  <si>
    <t>Jacqueline Randall</t>
  </si>
  <si>
    <t>anthonycook@parker-mack.com</t>
  </si>
  <si>
    <t>361-966-913</t>
  </si>
  <si>
    <t>9186 Mckenzie Village</t>
  </si>
  <si>
    <t>North Douglasfurt</t>
  </si>
  <si>
    <t>457948-72489-PE</t>
  </si>
  <si>
    <t>Emily Ellis</t>
  </si>
  <si>
    <t>william89@holmes.com</t>
  </si>
  <si>
    <t>423-788-908</t>
  </si>
  <si>
    <t>593 Lane Via Suite 050</t>
  </si>
  <si>
    <t>Port Robertborough</t>
  </si>
  <si>
    <t>670993-31115-QU</t>
  </si>
  <si>
    <t>Kristie Turner</t>
  </si>
  <si>
    <t>valenciaashley@hotmail.com</t>
  </si>
  <si>
    <t>803-683-529</t>
  </si>
  <si>
    <t>71207 Jones Circle Suite 988</t>
  </si>
  <si>
    <t>Karenfurt</t>
  </si>
  <si>
    <t>298966-42836-ZC</t>
  </si>
  <si>
    <t>Shane Johnson</t>
  </si>
  <si>
    <t>willispreston@gmail.com</t>
  </si>
  <si>
    <t>106-630-576</t>
  </si>
  <si>
    <t>1660 Robert Creek</t>
  </si>
  <si>
    <t>Vernonberg</t>
  </si>
  <si>
    <t>823081-62695-BY</t>
  </si>
  <si>
    <t>Kristi Garcia</t>
  </si>
  <si>
    <t>nixonkara@burton.info</t>
  </si>
  <si>
    <t>400-587-481</t>
  </si>
  <si>
    <t>64490 Michael Drive Suite 023</t>
  </si>
  <si>
    <t>Lake Jimmystad</t>
  </si>
  <si>
    <t>149541-44243-QU</t>
  </si>
  <si>
    <t>Karen Small</t>
  </si>
  <si>
    <t>jjones@hotmail.com</t>
  </si>
  <si>
    <t>706-831-837</t>
  </si>
  <si>
    <t>09185 Crystal Rest</t>
  </si>
  <si>
    <t>South Connorberg</t>
  </si>
  <si>
    <t>344686-31248-FR</t>
  </si>
  <si>
    <t>Mrs. Megan Guzman</t>
  </si>
  <si>
    <t>smitheric@gmail.com</t>
  </si>
  <si>
    <t>238-658-495</t>
  </si>
  <si>
    <t>36058 Henderson Mountains</t>
  </si>
  <si>
    <t>North Cathyfort</t>
  </si>
  <si>
    <t>635754-27182-QU</t>
  </si>
  <si>
    <t>Lisa Martinez</t>
  </si>
  <si>
    <t>tjones@hotmail.com</t>
  </si>
  <si>
    <t>418-338-974</t>
  </si>
  <si>
    <t>142 Osborne Harbors Suite 961</t>
  </si>
  <si>
    <t>Ericburgh</t>
  </si>
  <si>
    <t>240138-12198-ST</t>
  </si>
  <si>
    <t>Kyle Martinez</t>
  </si>
  <si>
    <t>collinsgregory@hotmail.com</t>
  </si>
  <si>
    <t>217-671-522</t>
  </si>
  <si>
    <t>6506 Jennifer Villages Apt. 013</t>
  </si>
  <si>
    <t>North Jessica</t>
  </si>
  <si>
    <t>504995-73938-JQ</t>
  </si>
  <si>
    <t>Denise Campbell</t>
  </si>
  <si>
    <t>qrobinson@sosa.net</t>
  </si>
  <si>
    <t>456-137-744</t>
  </si>
  <si>
    <t>613 Pamela Crescent Suite 864</t>
  </si>
  <si>
    <t>Lake Josephbury</t>
  </si>
  <si>
    <t>144246-60462-OU</t>
  </si>
  <si>
    <t>Jeremy Cain</t>
  </si>
  <si>
    <t>thomascooper@yahoo.com</t>
  </si>
  <si>
    <t>101-993-325</t>
  </si>
  <si>
    <t>6957 Alexis Extensions Suite 192</t>
  </si>
  <si>
    <t>East Ryan</t>
  </si>
  <si>
    <t>167871-20444-HW</t>
  </si>
  <si>
    <t>John Morgan</t>
  </si>
  <si>
    <t>gcampbell@fernandez.info</t>
  </si>
  <si>
    <t>867-819-309</t>
  </si>
  <si>
    <t>3198 Andrews Expressway Suite 098</t>
  </si>
  <si>
    <t>Matthewshire</t>
  </si>
  <si>
    <t>290537-91875-RB</t>
  </si>
  <si>
    <t>Tanya Alvarado</t>
  </si>
  <si>
    <t>adamkline@gmail.com</t>
  </si>
  <si>
    <t>316-723-638</t>
  </si>
  <si>
    <t>859 Rachel Common</t>
  </si>
  <si>
    <t>East Erik</t>
  </si>
  <si>
    <t>844123-13949-BQ</t>
  </si>
  <si>
    <t>Sarah Rice</t>
  </si>
  <si>
    <t>amy40@hotmail.com</t>
  </si>
  <si>
    <t>992-868-536</t>
  </si>
  <si>
    <t>5267 Richard Lights Suite 788</t>
  </si>
  <si>
    <t>Ballardburgh</t>
  </si>
  <si>
    <t>660663-97579-OB</t>
  </si>
  <si>
    <t>Miranda Olson</t>
  </si>
  <si>
    <t>douglaslindsey@reynolds.com</t>
  </si>
  <si>
    <t>374-413-425</t>
  </si>
  <si>
    <t>5323 Farmer Spurs Apt. 664</t>
  </si>
  <si>
    <t>Brentfort</t>
  </si>
  <si>
    <t>895749-32206-DT</t>
  </si>
  <si>
    <t>Nichole Chase</t>
  </si>
  <si>
    <t>mary23@york.com</t>
  </si>
  <si>
    <t>939-477-932</t>
  </si>
  <si>
    <t>2007 Kelsey Tunnel</t>
  </si>
  <si>
    <t>North Juliehaven</t>
  </si>
  <si>
    <t>383041-75241-ZC</t>
  </si>
  <si>
    <t>Stacey Massey</t>
  </si>
  <si>
    <t>catherine02@gmail.com</t>
  </si>
  <si>
    <t>387-401-755</t>
  </si>
  <si>
    <t>67250 Samuel Alley</t>
  </si>
  <si>
    <t>South Kevinbury</t>
  </si>
  <si>
    <t>175637-31516-HI</t>
  </si>
  <si>
    <t>Michael Lopez</t>
  </si>
  <si>
    <t>uberger@hotmail.com</t>
  </si>
  <si>
    <t>318-140-744</t>
  </si>
  <si>
    <t>7429 Lane Ramp</t>
  </si>
  <si>
    <t>Popeburgh</t>
  </si>
  <si>
    <t>622549-77471-QJ</t>
  </si>
  <si>
    <t>Tammy Miller</t>
  </si>
  <si>
    <t>wisesteven@wells.net</t>
  </si>
  <si>
    <t>797-859-785</t>
  </si>
  <si>
    <t>029 Valenzuela Landing Suite 777</t>
  </si>
  <si>
    <t>Lake Evan</t>
  </si>
  <si>
    <t>557912-26600-BB</t>
  </si>
  <si>
    <t>William Leon</t>
  </si>
  <si>
    <t>kkim@parker-martinez.biz</t>
  </si>
  <si>
    <t>382-836-392</t>
  </si>
  <si>
    <t>946 Cindy Summit</t>
  </si>
  <si>
    <t>Port Jamesview</t>
  </si>
  <si>
    <t>725481-98141-FR</t>
  </si>
  <si>
    <t>Stacy Palmer</t>
  </si>
  <si>
    <t>walkeraustin@ramirez-huffman.com</t>
  </si>
  <si>
    <t>825-189-521</t>
  </si>
  <si>
    <t>07781 Calvin Meadows Apt. 614</t>
  </si>
  <si>
    <t>Port Amandashire</t>
  </si>
  <si>
    <t>826963-15787-RG</t>
  </si>
  <si>
    <t>Alison Shea</t>
  </si>
  <si>
    <t>laura96@parker.info</t>
  </si>
  <si>
    <t>225-899-568</t>
  </si>
  <si>
    <t>22271 Christian Circles Suite 436</t>
  </si>
  <si>
    <t>Rosschester</t>
  </si>
  <si>
    <t>821426-25499-NC</t>
  </si>
  <si>
    <t>Courtney House</t>
  </si>
  <si>
    <t>dlewis@blackwell.com</t>
  </si>
  <si>
    <t>671-293-606</t>
  </si>
  <si>
    <t>85159 Mary Brook Apt. 915</t>
  </si>
  <si>
    <t>Lake Christopher</t>
  </si>
  <si>
    <t>681787-14931-UA</t>
  </si>
  <si>
    <t>Rebecca Austin</t>
  </si>
  <si>
    <t>bcannon@hotmail.com</t>
  </si>
  <si>
    <t>204-934-302</t>
  </si>
  <si>
    <t>7369 Brown Well</t>
  </si>
  <si>
    <t>Port Sarah</t>
  </si>
  <si>
    <t>804254-29771-ZC</t>
  </si>
  <si>
    <t>Kelly Wood</t>
  </si>
  <si>
    <t>kevinlewis@skinner-moore.biz</t>
  </si>
  <si>
    <t>706-306-865</t>
  </si>
  <si>
    <t>574 David Bridge</t>
  </si>
  <si>
    <t>Wandaport</t>
  </si>
  <si>
    <t>680894-49019-QU</t>
  </si>
  <si>
    <t>Patrick Brown</t>
  </si>
  <si>
    <t>teresabrown@brady.com</t>
  </si>
  <si>
    <t>279-182-796</t>
  </si>
  <si>
    <t>6769 Porter Falls Apt. 608</t>
  </si>
  <si>
    <t>Jeremyshire</t>
  </si>
  <si>
    <t>900292-44647-QU</t>
  </si>
  <si>
    <t>Kimberly Parsons</t>
  </si>
  <si>
    <t>kbutler@smith.com</t>
  </si>
  <si>
    <t>297-782-612</t>
  </si>
  <si>
    <t>704 John Ridges</t>
  </si>
  <si>
    <t>Port Michael</t>
  </si>
  <si>
    <t>445178-12020-ST</t>
  </si>
  <si>
    <t>Dean Gill</t>
  </si>
  <si>
    <t>kwilliams@gomez-boyd.biz</t>
  </si>
  <si>
    <t>710-236-435</t>
  </si>
  <si>
    <t>3412 Wells Meadow Suite 382</t>
  </si>
  <si>
    <t>Reyesfurt</t>
  </si>
  <si>
    <t>654039-52200-IC</t>
  </si>
  <si>
    <t>Alexis Horton</t>
  </si>
  <si>
    <t>kimberly23@yahoo.com</t>
  </si>
  <si>
    <t>667-556-559</t>
  </si>
  <si>
    <t>49340 Ochoa Knoll Suite 515</t>
  </si>
  <si>
    <t>Kathleenstad</t>
  </si>
  <si>
    <t>164636-44429-OB</t>
  </si>
  <si>
    <t>Keith Rojas</t>
  </si>
  <si>
    <t>suzanne45@hotmail.com</t>
  </si>
  <si>
    <t>368-890-562</t>
  </si>
  <si>
    <t>612 Russell Ways Suite 681</t>
  </si>
  <si>
    <t>Lake Toddview</t>
  </si>
  <si>
    <t>217580-45906-BY</t>
  </si>
  <si>
    <t>Alicia Armstrong</t>
  </si>
  <si>
    <t>catherine39@gmail.com</t>
  </si>
  <si>
    <t>882-131-840</t>
  </si>
  <si>
    <t>81100 Vernon Cape Suite 203</t>
  </si>
  <si>
    <t>Port Brookeside</t>
  </si>
  <si>
    <t>737288-57413-CU</t>
  </si>
  <si>
    <t>Tina Herman</t>
  </si>
  <si>
    <t>mcculloughallison@jones-wilkins.biz</t>
  </si>
  <si>
    <t>377-252-853</t>
  </si>
  <si>
    <t>6252 Krystal Mission Suite 830</t>
  </si>
  <si>
    <t>Lake Robert</t>
  </si>
  <si>
    <t>475106-62649-UZ</t>
  </si>
  <si>
    <t>Jeffery Snyder</t>
  </si>
  <si>
    <t>karensmith@guerrero.net</t>
  </si>
  <si>
    <t>284-910-427</t>
  </si>
  <si>
    <t>822 Jacobs Roads</t>
  </si>
  <si>
    <t>Davidborough</t>
  </si>
  <si>
    <t>552597-81212-ZN</t>
  </si>
  <si>
    <t>Thomas Wood</t>
  </si>
  <si>
    <t>dawsonmelissa@yahoo.com</t>
  </si>
  <si>
    <t>608-439-417</t>
  </si>
  <si>
    <t>677 Michael Plain Apt. 306</t>
  </si>
  <si>
    <t>Wilsonborough</t>
  </si>
  <si>
    <t>725011-25142-IC</t>
  </si>
  <si>
    <t>Mr. Antonio Wade</t>
  </si>
  <si>
    <t>lambertstacy@hotmail.com</t>
  </si>
  <si>
    <t>456-336-733</t>
  </si>
  <si>
    <t>3174 Willie Plains</t>
  </si>
  <si>
    <t>Thompsontown</t>
  </si>
  <si>
    <t>420311-24346-RG</t>
  </si>
  <si>
    <t>Christina Wiley</t>
  </si>
  <si>
    <t>allisonbridges@hotmail.com</t>
  </si>
  <si>
    <t>908-411-428</t>
  </si>
  <si>
    <t>9648 Dudley Ford Apt. 136</t>
  </si>
  <si>
    <t>New Sheri</t>
  </si>
  <si>
    <t>891904-39935-PX</t>
  </si>
  <si>
    <t>Arthur Russo</t>
  </si>
  <si>
    <t>marissa63@hotmail.com</t>
  </si>
  <si>
    <t>487-886-474</t>
  </si>
  <si>
    <t>819 Morgan Square Suite 013</t>
  </si>
  <si>
    <t>Annafort</t>
  </si>
  <si>
    <t>128873-86821-PX</t>
  </si>
  <si>
    <t>Sarah Gonzalez</t>
  </si>
  <si>
    <t>andrewball@yahoo.com</t>
  </si>
  <si>
    <t>774-590-109</t>
  </si>
  <si>
    <t>522 Gibson Locks</t>
  </si>
  <si>
    <t>New Ronaldshire</t>
  </si>
  <si>
    <t>381767-44093-UZ</t>
  </si>
  <si>
    <t>Chelsea Thompson</t>
  </si>
  <si>
    <t>beanmelissa@yahoo.com</t>
  </si>
  <si>
    <t>224-274-919</t>
  </si>
  <si>
    <t>5559 Jennifer Crossroad Apt. 005</t>
  </si>
  <si>
    <t>New Alejandro</t>
  </si>
  <si>
    <t>241155-19879-PE</t>
  </si>
  <si>
    <t>Stephanie Cole</t>
  </si>
  <si>
    <t>nicholashall@scott.com</t>
  </si>
  <si>
    <t>423-951-963</t>
  </si>
  <si>
    <t>032 Duncan Bridge</t>
  </si>
  <si>
    <t>Rodneyfort</t>
  </si>
  <si>
    <t>923527-70775-BY</t>
  </si>
  <si>
    <t>Melissa Smith</t>
  </si>
  <si>
    <t>juarezkenneth@gmail.com</t>
  </si>
  <si>
    <t>233-544-193</t>
  </si>
  <si>
    <t>82987 Hughes Neck</t>
  </si>
  <si>
    <t>Port Ethan</t>
  </si>
  <si>
    <t>148523-92032-CB</t>
  </si>
  <si>
    <t>Jonathan Andrade</t>
  </si>
  <si>
    <t>owong@hotmail.com</t>
  </si>
  <si>
    <t>248-568-889</t>
  </si>
  <si>
    <t>2309 Michael Glen</t>
  </si>
  <si>
    <t>Kimberlyside</t>
  </si>
  <si>
    <t>726117-30589-CU</t>
  </si>
  <si>
    <t>Kyle Mcintyre</t>
  </si>
  <si>
    <t>johnsonrhonda@hotmail.com</t>
  </si>
  <si>
    <t>589-730-680</t>
  </si>
  <si>
    <t>1609 Ryan Road</t>
  </si>
  <si>
    <t>Jacksonhaven</t>
  </si>
  <si>
    <t>107660-22653-BB</t>
  </si>
  <si>
    <t>Anthony Middleton</t>
  </si>
  <si>
    <t>shudson@santiago.biz</t>
  </si>
  <si>
    <t>674-270-703</t>
  </si>
  <si>
    <t>65516 Robinson Hollow Apt. 906</t>
  </si>
  <si>
    <t>Lake Andrew</t>
  </si>
  <si>
    <t>785398-13026-PX</t>
  </si>
  <si>
    <t>James Ferguson</t>
  </si>
  <si>
    <t>kwood@wilson-adams.com</t>
  </si>
  <si>
    <t>310-746-339</t>
  </si>
  <si>
    <t>8253 Daniel Gardens</t>
  </si>
  <si>
    <t>Michaelberg</t>
  </si>
  <si>
    <t>158690-55519-CU</t>
  </si>
  <si>
    <t>Larry Taylor</t>
  </si>
  <si>
    <t>dlewis@vasquez-wagner.info</t>
  </si>
  <si>
    <t>570-125-310</t>
  </si>
  <si>
    <t>151 Hansen Wells Suite 957</t>
  </si>
  <si>
    <t>Xavierbury</t>
  </si>
  <si>
    <t>928928-89854-OM</t>
  </si>
  <si>
    <t>John Murray</t>
  </si>
  <si>
    <t>xjackson@mason-bolton.com</t>
  </si>
  <si>
    <t>745-782-999</t>
  </si>
  <si>
    <t>028 Peter Knoll Apt. 349</t>
  </si>
  <si>
    <t>Butlerhaven</t>
  </si>
  <si>
    <t>115328-36339-DT</t>
  </si>
  <si>
    <t>Thomas Brown</t>
  </si>
  <si>
    <t>elliottgregory@lee.com</t>
  </si>
  <si>
    <t>235-210-967</t>
  </si>
  <si>
    <t>12769 Ayala Rapids Suite 550</t>
  </si>
  <si>
    <t>Jonland</t>
  </si>
  <si>
    <t>463672-28891-ZC</t>
  </si>
  <si>
    <t>Brittany Taylor</t>
  </si>
  <si>
    <t>dunnshelly@gmail.com</t>
  </si>
  <si>
    <t>734-485-395</t>
  </si>
  <si>
    <t>6932 Trevor Manor</t>
  </si>
  <si>
    <t>New Kevintown</t>
  </si>
  <si>
    <t>888782-75399-FR</t>
  </si>
  <si>
    <t>Erik Alexander</t>
  </si>
  <si>
    <t>chelseahancock@yahoo.com</t>
  </si>
  <si>
    <t>723-428-232</t>
  </si>
  <si>
    <t>324 Carol Bridge</t>
  </si>
  <si>
    <t>Lake Jamesmouth</t>
  </si>
  <si>
    <t>183314-71278-QO</t>
  </si>
  <si>
    <t>Justin Jordan</t>
  </si>
  <si>
    <t>pattersonbrenda@york.com</t>
  </si>
  <si>
    <t>910-118-820</t>
  </si>
  <si>
    <t>90511 Andrew Skyway</t>
  </si>
  <si>
    <t>East Stephanieborough</t>
  </si>
  <si>
    <t>268171-46463-UA</t>
  </si>
  <si>
    <t>Angela Davis</t>
  </si>
  <si>
    <t>tammy32@rogers.biz</t>
  </si>
  <si>
    <t>201-588-869</t>
  </si>
  <si>
    <t>333 Owens Locks</t>
  </si>
  <si>
    <t>Jeremyborough</t>
  </si>
  <si>
    <t>586527-37539-QJ</t>
  </si>
  <si>
    <t>Lori Hendrix</t>
  </si>
  <si>
    <t>bakermorgan@white.com</t>
  </si>
  <si>
    <t>760-203-864</t>
  </si>
  <si>
    <t>28031 Edwin Locks Suite 369</t>
  </si>
  <si>
    <t>Lowestad</t>
  </si>
  <si>
    <t>807259-35128-HI</t>
  </si>
  <si>
    <t>Tasha Vincent</t>
  </si>
  <si>
    <t>kristen64@garcia-williams.info</t>
  </si>
  <si>
    <t>486-523-262</t>
  </si>
  <si>
    <t>5574 Kaitlyn Plains</t>
  </si>
  <si>
    <t>South Justin</t>
  </si>
  <si>
    <t>889729-64111-OB</t>
  </si>
  <si>
    <t>Gabrielle Garcia</t>
  </si>
  <si>
    <t>russellbrenda@morris.com</t>
  </si>
  <si>
    <t>846-134-456</t>
  </si>
  <si>
    <t>395 Cook Junctions Suite 251</t>
  </si>
  <si>
    <t>308217-80935-QO</t>
  </si>
  <si>
    <t>Peggy Macdonald</t>
  </si>
  <si>
    <t>mhartman@herman-cuevas.com</t>
  </si>
  <si>
    <t>836-478-841</t>
  </si>
  <si>
    <t>80584 Lara Field Apt. 031</t>
  </si>
  <si>
    <t>Taylortown</t>
  </si>
  <si>
    <t>253135-60168-ZN</t>
  </si>
  <si>
    <t>Erica Solis</t>
  </si>
  <si>
    <t>alisonlawrence@hotmail.com</t>
  </si>
  <si>
    <t>939-296-171</t>
  </si>
  <si>
    <t>4762 Fox Mount</t>
  </si>
  <si>
    <t>Millerside</t>
  </si>
  <si>
    <t>341415-84745-UZ</t>
  </si>
  <si>
    <t>Darren Mahoney</t>
  </si>
  <si>
    <t>qnelson@snyder-lee.com</t>
  </si>
  <si>
    <t>893-432-281</t>
  </si>
  <si>
    <t>59667 Gray Meadow</t>
  </si>
  <si>
    <t>Samanthashire</t>
  </si>
  <si>
    <t>929093-47265-QJ</t>
  </si>
  <si>
    <t>Duane Ward</t>
  </si>
  <si>
    <t>tyoung@gmail.com</t>
  </si>
  <si>
    <t>308-315-740</t>
  </si>
  <si>
    <t>17889 Taylor Ramp Suite 009</t>
  </si>
  <si>
    <t>Michelleland</t>
  </si>
  <si>
    <t>239275-31890-NC</t>
  </si>
  <si>
    <t>Ashley Parker</t>
  </si>
  <si>
    <t>mcculloughvanessa@webb-butler.com</t>
  </si>
  <si>
    <t>329-162-769</t>
  </si>
  <si>
    <t>699 Robert Manors Suite 922</t>
  </si>
  <si>
    <t>North Bethfurt</t>
  </si>
  <si>
    <t>907624-69898-HI</t>
  </si>
  <si>
    <t>Brandon Solomon</t>
  </si>
  <si>
    <t>ruizjeremy@gmail.com</t>
  </si>
  <si>
    <t>292-230-537</t>
  </si>
  <si>
    <t>684 Samantha Radial</t>
  </si>
  <si>
    <t>South Alejandro</t>
  </si>
  <si>
    <t>846512-47525-PE</t>
  </si>
  <si>
    <t>Maria Allen</t>
  </si>
  <si>
    <t>donovanjeremy@wolfe.com</t>
  </si>
  <si>
    <t>927-969-333</t>
  </si>
  <si>
    <t>0161 Alexis Rapid</t>
  </si>
  <si>
    <t>Port Cynthiafort</t>
  </si>
  <si>
    <t>324165-82726-UV</t>
  </si>
  <si>
    <t>William Jackson</t>
  </si>
  <si>
    <t>vmartin@savage.com</t>
  </si>
  <si>
    <t>319-639-848</t>
  </si>
  <si>
    <t>07083 Madison Rapids</t>
  </si>
  <si>
    <t>East Davidborough</t>
  </si>
  <si>
    <t>660082-70499-OM</t>
  </si>
  <si>
    <t>Michele Moon</t>
  </si>
  <si>
    <t>andersondana@buckley-french.com</t>
  </si>
  <si>
    <t>522-536-716</t>
  </si>
  <si>
    <t>0356 Martin Green Apt. 041</t>
  </si>
  <si>
    <t>Matthewside</t>
  </si>
  <si>
    <t>709128-10649-DT</t>
  </si>
  <si>
    <t>Angela Wallace</t>
  </si>
  <si>
    <t>emily16@gmail.com</t>
  </si>
  <si>
    <t>967-841-837</t>
  </si>
  <si>
    <t>304 Melissa Falls</t>
  </si>
  <si>
    <t>South Miranda</t>
  </si>
  <si>
    <t>601357-62156-IQ</t>
  </si>
  <si>
    <t>Kevin Freeman</t>
  </si>
  <si>
    <t>jacksonkari@hotmail.com</t>
  </si>
  <si>
    <t>906-888-906</t>
  </si>
  <si>
    <t>334 Mason Shoals Apt. 958</t>
  </si>
  <si>
    <t>Patriciafurt</t>
  </si>
  <si>
    <t>648490-28005-UZ</t>
  </si>
  <si>
    <t>Claudia Schultz</t>
  </si>
  <si>
    <t>sarah58@patel.org</t>
  </si>
  <si>
    <t>289-776-243</t>
  </si>
  <si>
    <t>4708 Lewis Stravenue Apt. 984</t>
  </si>
  <si>
    <t>North Douglasmouth</t>
  </si>
  <si>
    <t>385338-40027-RB</t>
  </si>
  <si>
    <t>David Gonzales</t>
  </si>
  <si>
    <t>hcameron@hotmail.com</t>
  </si>
  <si>
    <t>711-827-698</t>
  </si>
  <si>
    <t>84227 Kyle River Suite 613</t>
  </si>
  <si>
    <t>Sarahshire</t>
  </si>
  <si>
    <t>829708-49048-OU</t>
  </si>
  <si>
    <t>Jessica Williams</t>
  </si>
  <si>
    <t>robert14@yahoo.com</t>
  </si>
  <si>
    <t>799-321-185</t>
  </si>
  <si>
    <t>59791 Ashley Rue</t>
  </si>
  <si>
    <t>New Rebekah</t>
  </si>
  <si>
    <t>760706-54718-CB</t>
  </si>
  <si>
    <t>Douglas Patterson</t>
  </si>
  <si>
    <t>mterrell@dunn.com</t>
  </si>
  <si>
    <t>158-466-542</t>
  </si>
  <si>
    <t>21057 Cabrera Vista</t>
  </si>
  <si>
    <t>East Danielle</t>
  </si>
  <si>
    <t>332825-42865-OB</t>
  </si>
  <si>
    <t>Mary Garcia MD</t>
  </si>
  <si>
    <t>tammy02@rivas.info</t>
  </si>
  <si>
    <t>853-641-671</t>
  </si>
  <si>
    <t>43569 Miller Plaza Suite 419</t>
  </si>
  <si>
    <t>Kevinshire</t>
  </si>
  <si>
    <t>823399-35022-ST</t>
  </si>
  <si>
    <t>Nancy Wong</t>
  </si>
  <si>
    <t>rzamora@gmail.com</t>
  </si>
  <si>
    <t>146-654-858</t>
  </si>
  <si>
    <t>97340 Day Route Apt. 870</t>
  </si>
  <si>
    <t>East Granttown</t>
  </si>
  <si>
    <t>743219-14186-UV</t>
  </si>
  <si>
    <t>Kim Reynolds</t>
  </si>
  <si>
    <t>dsullivan@wood.com</t>
  </si>
  <si>
    <t>488-250-598</t>
  </si>
  <si>
    <t>513 Smith Walks</t>
  </si>
  <si>
    <t>Crystalmouth</t>
  </si>
  <si>
    <t>655784-26609-CB</t>
  </si>
  <si>
    <t>Jeffrey Peters</t>
  </si>
  <si>
    <t>rmurphy@miller-harper.com</t>
  </si>
  <si>
    <t>542-748-753</t>
  </si>
  <si>
    <t>12365 Tina Dam Apt. 570</t>
  </si>
  <si>
    <t>Calvintown</t>
  </si>
  <si>
    <t>332469-37136-IQ</t>
  </si>
  <si>
    <t>Charles Villegas</t>
  </si>
  <si>
    <t>omaresparza@bowman-hawkins.com</t>
  </si>
  <si>
    <t>274-617-897</t>
  </si>
  <si>
    <t>800 Daniel Light Suite 234</t>
  </si>
  <si>
    <t>North Denisetown</t>
  </si>
  <si>
    <t>625071-35695-RB</t>
  </si>
  <si>
    <t>Marco Johnson</t>
  </si>
  <si>
    <t>scottruiz@gmail.com</t>
  </si>
  <si>
    <t>853-995-553</t>
  </si>
  <si>
    <t>4806 Reid Dam</t>
  </si>
  <si>
    <t>West Brian</t>
  </si>
  <si>
    <t>133850-90760-NC</t>
  </si>
  <si>
    <t>Robert Smith</t>
  </si>
  <si>
    <t>gonzalezjohn@gmail.com</t>
  </si>
  <si>
    <t>179-596-567</t>
  </si>
  <si>
    <t>79314 Angela Flat Apt. 485</t>
  </si>
  <si>
    <t>Richardville</t>
  </si>
  <si>
    <t>935097-47191-JQ</t>
  </si>
  <si>
    <t>Megan Robinson</t>
  </si>
  <si>
    <t>eacevedo@yahoo.com</t>
  </si>
  <si>
    <t>442-237-274</t>
  </si>
  <si>
    <t>061 Chambers Alley Apt. 945</t>
  </si>
  <si>
    <t>Travisfort</t>
  </si>
  <si>
    <t>997292-12282-EO</t>
  </si>
  <si>
    <t>Toni Lewis</t>
  </si>
  <si>
    <t>steve18@thompson.net</t>
  </si>
  <si>
    <t>923-164-581</t>
  </si>
  <si>
    <t>123 Adkins Plains</t>
  </si>
  <si>
    <t>South Lindseyshire</t>
  </si>
  <si>
    <t>325389-68611-PE</t>
  </si>
  <si>
    <t>Zachary Howard</t>
  </si>
  <si>
    <t>rodriguezdenise@gmail.com</t>
  </si>
  <si>
    <t>866-646-581</t>
  </si>
  <si>
    <t>99670 Terry Meadows Suite 894</t>
  </si>
  <si>
    <t>Colleenmouth</t>
  </si>
  <si>
    <t>587413-32541-OM</t>
  </si>
  <si>
    <t>Scott Fernandez</t>
  </si>
  <si>
    <t>tyleramy@yahoo.com</t>
  </si>
  <si>
    <t>962-928-624</t>
  </si>
  <si>
    <t>560 Peggy Skyway Apt. 465</t>
  </si>
  <si>
    <t>New Alexander</t>
  </si>
  <si>
    <t>712709-31066-ST</t>
  </si>
  <si>
    <t>Andrew Nunez</t>
  </si>
  <si>
    <t>adamriley@martinez-campbell.org</t>
  </si>
  <si>
    <t>437-953-524</t>
  </si>
  <si>
    <t>8279 Moran Meadow Suite 896</t>
  </si>
  <si>
    <t>Perrychester</t>
  </si>
  <si>
    <t>193952-78892-OU</t>
  </si>
  <si>
    <t>Kyle Cooley</t>
  </si>
  <si>
    <t>nancyfranklin@young.com</t>
  </si>
  <si>
    <t>266-118-984</t>
  </si>
  <si>
    <t>66230 Smith Meadows Apt. 100</t>
  </si>
  <si>
    <t>West Brucechester</t>
  </si>
  <si>
    <t>102415-31715-QO</t>
  </si>
  <si>
    <t>Christopher Smith</t>
  </si>
  <si>
    <t>montgomerychristina@rivera.com</t>
  </si>
  <si>
    <t>440-793-176</t>
  </si>
  <si>
    <t>454 Walter Isle Apt. 417</t>
  </si>
  <si>
    <t>Tinafurt</t>
  </si>
  <si>
    <t>870643-97545-UV</t>
  </si>
  <si>
    <t>Carlos Peterson</t>
  </si>
  <si>
    <t>smithrobin@fox.com</t>
  </si>
  <si>
    <t>178-369-477</t>
  </si>
  <si>
    <t>4262 Wolf Pine Apt. 495</t>
  </si>
  <si>
    <t>Calhounbury</t>
  </si>
  <si>
    <t>137860-77741-QJ</t>
  </si>
  <si>
    <t>Anthony Smith</t>
  </si>
  <si>
    <t>karenhoffman@walker-buck.com</t>
  </si>
  <si>
    <t>487-622-249</t>
  </si>
  <si>
    <t>87596 Jonathan Cliff</t>
  </si>
  <si>
    <t>Terryland</t>
  </si>
  <si>
    <t>950569-99144-QU</t>
  </si>
  <si>
    <t>Sandra Schwartz</t>
  </si>
  <si>
    <t>martinezrichard@gmail.com</t>
  </si>
  <si>
    <t>944-696-659</t>
  </si>
  <si>
    <t>040 Carlson Overpass</t>
  </si>
  <si>
    <t>Lake Paulside</t>
  </si>
  <si>
    <t>803809-40239-CU</t>
  </si>
  <si>
    <t>Mike Lambert</t>
  </si>
  <si>
    <t>qellis@peterson-quinn.info</t>
  </si>
  <si>
    <t>360-427-487</t>
  </si>
  <si>
    <t>87702 Danielle Circle Suite 615</t>
  </si>
  <si>
    <t>South Markborough</t>
  </si>
  <si>
    <t>762580-34480-OB</t>
  </si>
  <si>
    <t>Elizabeth Owens</t>
  </si>
  <si>
    <t>david54@yahoo.com</t>
  </si>
  <si>
    <t>999-923-771</t>
  </si>
  <si>
    <t>41086 Goodman Shores Suite 649</t>
  </si>
  <si>
    <t>North Michelleville</t>
  </si>
  <si>
    <t>621140-58592-QO</t>
  </si>
  <si>
    <t>James Casey</t>
  </si>
  <si>
    <t>lbrown@richards.org</t>
  </si>
  <si>
    <t>132-758-485</t>
  </si>
  <si>
    <t>087 Anthony Locks Apt. 239</t>
  </si>
  <si>
    <t>Michelleburgh</t>
  </si>
  <si>
    <t>853832-73968-BY</t>
  </si>
  <si>
    <t>urogers@hotmail.com</t>
  </si>
  <si>
    <t>544-413-664</t>
  </si>
  <si>
    <t>5547 Chambers Walks Apt. 432</t>
  </si>
  <si>
    <t>Port Dennis</t>
  </si>
  <si>
    <t>997048-37617-NC</t>
  </si>
  <si>
    <t>Samantha Orr MD</t>
  </si>
  <si>
    <t>joshuajames@gmail.com</t>
  </si>
  <si>
    <t>177-781-781</t>
  </si>
  <si>
    <t>209 Mckay Brooks</t>
  </si>
  <si>
    <t>Audreytown</t>
  </si>
  <si>
    <t>617851-84693-UV</t>
  </si>
  <si>
    <t>John Pratt</t>
  </si>
  <si>
    <t>manderson@gonzalez.com</t>
  </si>
  <si>
    <t>645-976-422</t>
  </si>
  <si>
    <t>139 Marcus Islands</t>
  </si>
  <si>
    <t>West Joy</t>
  </si>
  <si>
    <t>615819-32130-HW</t>
  </si>
  <si>
    <t>Michael Willis</t>
  </si>
  <si>
    <t>yperkins@blake.biz</t>
  </si>
  <si>
    <t>640-956-698</t>
  </si>
  <si>
    <t>46445 Andre Ways</t>
  </si>
  <si>
    <t>West Thomas</t>
  </si>
  <si>
    <t>813743-57801-HW</t>
  </si>
  <si>
    <t>Brittany Roberson</t>
  </si>
  <si>
    <t>conleykaitlyn@gentry-smith.com</t>
  </si>
  <si>
    <t>614-816-297</t>
  </si>
  <si>
    <t>50559 Bruce Locks</t>
  </si>
  <si>
    <t>Longstad</t>
  </si>
  <si>
    <t>327106-83146-UV</t>
  </si>
  <si>
    <t>Adrienne Green</t>
  </si>
  <si>
    <t>oflynn@yahoo.com</t>
  </si>
  <si>
    <t>464-680-220</t>
  </si>
  <si>
    <t>01828 White Crest</t>
  </si>
  <si>
    <t>Simmonsport</t>
  </si>
  <si>
    <t>543272-19740-HW</t>
  </si>
  <si>
    <t>Jennifer Norman</t>
  </si>
  <si>
    <t>zparrish@gmail.com</t>
  </si>
  <si>
    <t>616-556-484</t>
  </si>
  <si>
    <t>57370 Nathan Crossing</t>
  </si>
  <si>
    <t>Stacyfort</t>
  </si>
  <si>
    <t>573974-77673-OM</t>
  </si>
  <si>
    <t>Michelle Marshall</t>
  </si>
  <si>
    <t>randymiller@yahoo.com</t>
  </si>
  <si>
    <t>538-263-129</t>
  </si>
  <si>
    <t>0227 Anthony Mountain</t>
  </si>
  <si>
    <t>Port Jessestad</t>
  </si>
  <si>
    <t>679069-64185-QU</t>
  </si>
  <si>
    <t>Stephen Price</t>
  </si>
  <si>
    <t>mark93@gmail.com</t>
  </si>
  <si>
    <t>817-117-750</t>
  </si>
  <si>
    <t>6399 Cox Glens</t>
  </si>
  <si>
    <t>Lake Blake</t>
  </si>
  <si>
    <t>634702-26671-QJ</t>
  </si>
  <si>
    <t>Julie Nguyen</t>
  </si>
  <si>
    <t>tinawilliams@gmail.com</t>
  </si>
  <si>
    <t>420-193-345</t>
  </si>
  <si>
    <t>998 Nicole Corners Apt. 079</t>
  </si>
  <si>
    <t>South Anne</t>
  </si>
  <si>
    <t>696556-96291-QJ</t>
  </si>
  <si>
    <t>Steven Smith</t>
  </si>
  <si>
    <t>tricia91@hotmail.com</t>
  </si>
  <si>
    <t>271-592-254</t>
  </si>
  <si>
    <t>7352 Michelle Streets Suite 744</t>
  </si>
  <si>
    <t>609485-20101-CB</t>
  </si>
  <si>
    <t>Christian Alexander</t>
  </si>
  <si>
    <t>wrobertson@hotmail.com</t>
  </si>
  <si>
    <t>221-655-132</t>
  </si>
  <si>
    <t>3884 Chambers Freeway Suite 014</t>
  </si>
  <si>
    <t>West James</t>
  </si>
  <si>
    <t>823026-88978-QU</t>
  </si>
  <si>
    <t>Marc Brooks</t>
  </si>
  <si>
    <t>sara63@yahoo.com</t>
  </si>
  <si>
    <t>483-387-547</t>
  </si>
  <si>
    <t>8848 Guy Hill</t>
  </si>
  <si>
    <t>Shahmouth</t>
  </si>
  <si>
    <t>188995-26144-UZ</t>
  </si>
  <si>
    <t>Ian Hughes</t>
  </si>
  <si>
    <t>pamelalewis@gmail.com</t>
  </si>
  <si>
    <t>563-847-137</t>
  </si>
  <si>
    <t>020 Johnson Fork</t>
  </si>
  <si>
    <t>Lake Jerry</t>
  </si>
  <si>
    <t>817617-37170-ZC</t>
  </si>
  <si>
    <t>Catherine Johnson</t>
  </si>
  <si>
    <t>otran@rivera-santiago.biz</t>
  </si>
  <si>
    <t>385-298-857</t>
  </si>
  <si>
    <t>86689 Jennifer Dam Apt. 259</t>
  </si>
  <si>
    <t>North Mark</t>
  </si>
  <si>
    <t>770785-65595-ZC</t>
  </si>
  <si>
    <t>Jason Gregory</t>
  </si>
  <si>
    <t>dennis22@simmons-vazquez.info</t>
  </si>
  <si>
    <t>541-742-506</t>
  </si>
  <si>
    <t>7524 Diana Place Apt. 861</t>
  </si>
  <si>
    <t>Hughesbury</t>
  </si>
  <si>
    <t>542510-60482-UZ</t>
  </si>
  <si>
    <t>Shawn Larson</t>
  </si>
  <si>
    <t>oruiz@clark.com</t>
  </si>
  <si>
    <t>607-552-948</t>
  </si>
  <si>
    <t>8109 Brandi Station Apt. 857</t>
  </si>
  <si>
    <t>South Dylan</t>
  </si>
  <si>
    <t>456239-75706-RB</t>
  </si>
  <si>
    <t>Alexander James</t>
  </si>
  <si>
    <t>andrea40@gmail.com</t>
  </si>
  <si>
    <t>910-817-101</t>
  </si>
  <si>
    <t>607 Richard Plains Suite 611</t>
  </si>
  <si>
    <t>South Nicholasburgh</t>
  </si>
  <si>
    <t>440047-46964-CU</t>
  </si>
  <si>
    <t>Karen Mata</t>
  </si>
  <si>
    <t>ppratt@petersen.com</t>
  </si>
  <si>
    <t>935-727-985</t>
  </si>
  <si>
    <t>061 Christopher Harbors</t>
  </si>
  <si>
    <t>Lake Stevenfort</t>
  </si>
  <si>
    <t>434745-36083-QO</t>
  </si>
  <si>
    <t>Tammy Graham</t>
  </si>
  <si>
    <t>ocoleman@king.com</t>
  </si>
  <si>
    <t>657-313-618</t>
  </si>
  <si>
    <t>935 Glover Radial Suite 030</t>
  </si>
  <si>
    <t>Carolyntown</t>
  </si>
  <si>
    <t>386022-34641-OB</t>
  </si>
  <si>
    <t>Leslie Anderson</t>
  </si>
  <si>
    <t>jgarner@simpson-contreras.org</t>
  </si>
  <si>
    <t>696-110-208</t>
  </si>
  <si>
    <t>42503 Cooper Junction Apt. 191</t>
  </si>
  <si>
    <t>West Sandra</t>
  </si>
  <si>
    <t>833302-97342-UA</t>
  </si>
  <si>
    <t>Michael Luna</t>
  </si>
  <si>
    <t>samantha43@gmail.com</t>
  </si>
  <si>
    <t>956-264-816</t>
  </si>
  <si>
    <t>0955 Howard Parks</t>
  </si>
  <si>
    <t>Georgeberg</t>
  </si>
  <si>
    <t>812888-85331-ST</t>
  </si>
  <si>
    <t>Rick Cook</t>
  </si>
  <si>
    <t>diazshannon@wolf.biz</t>
  </si>
  <si>
    <t>984-322-187</t>
  </si>
  <si>
    <t>33685 Neal Junctions Apt. 332</t>
  </si>
  <si>
    <t>Lake Philip</t>
  </si>
  <si>
    <t>671830-30107-BB</t>
  </si>
  <si>
    <t>John Kelley</t>
  </si>
  <si>
    <t>astewart@strong.com</t>
  </si>
  <si>
    <t>764-761-230</t>
  </si>
  <si>
    <t>9047 Ryan Avenue</t>
  </si>
  <si>
    <t>Angieton</t>
  </si>
  <si>
    <t>608999-21449-BY</t>
  </si>
  <si>
    <t>Tracie Olson MD</t>
  </si>
  <si>
    <t>anthonydaniels@gmail.com</t>
  </si>
  <si>
    <t>553-348-872</t>
  </si>
  <si>
    <t>1730 Michele Common</t>
  </si>
  <si>
    <t>Port Michelleborough</t>
  </si>
  <si>
    <t>422780-80969-PX</t>
  </si>
  <si>
    <t>Jamie Schroeder</t>
  </si>
  <si>
    <t>pwebb@gmail.com</t>
  </si>
  <si>
    <t>516-989-186</t>
  </si>
  <si>
    <t>587 Jesse Radial Suite 032</t>
  </si>
  <si>
    <t>North Matthew</t>
  </si>
  <si>
    <t>474097-74388-UZ</t>
  </si>
  <si>
    <t>Guy Miles</t>
  </si>
  <si>
    <t>elizabeth57@yahoo.com</t>
  </si>
  <si>
    <t>896-986-538</t>
  </si>
  <si>
    <t>8890 James Corners Apt. 977</t>
  </si>
  <si>
    <t>North Raven</t>
  </si>
  <si>
    <t>718838-33881-UV</t>
  </si>
  <si>
    <t>Charles Torres</t>
  </si>
  <si>
    <t>stravis@hotmail.com</t>
  </si>
  <si>
    <t>350-655-631</t>
  </si>
  <si>
    <t>149 Campbell Ports Apt. 743</t>
  </si>
  <si>
    <t>Scottfurt</t>
  </si>
  <si>
    <t>622098-58358-FR</t>
  </si>
  <si>
    <t>Alexis Dean</t>
  </si>
  <si>
    <t>tcook@perry-douglas.org</t>
  </si>
  <si>
    <t>860-138-325</t>
  </si>
  <si>
    <t>61996 Christine Dam</t>
  </si>
  <si>
    <t>South Robin</t>
  </si>
  <si>
    <t>178129-67446-IC</t>
  </si>
  <si>
    <t>Kevin Wilson</t>
  </si>
  <si>
    <t>tarnold@kelly.com</t>
  </si>
  <si>
    <t>149-629-624</t>
  </si>
  <si>
    <t>1768 Bennett Ville Suite 639</t>
  </si>
  <si>
    <t>Port Ericaburgh</t>
  </si>
  <si>
    <t>217086-25874-PE</t>
  </si>
  <si>
    <t>Lindsey Phillips</t>
  </si>
  <si>
    <t>robert23@gmail.com</t>
  </si>
  <si>
    <t>113-729-879</t>
  </si>
  <si>
    <t>93610 Amy Shoal Suite 826</t>
  </si>
  <si>
    <t>New Jose</t>
  </si>
  <si>
    <t>486057-38222-OU</t>
  </si>
  <si>
    <t>Daniel White</t>
  </si>
  <si>
    <t>jennifer13@gmail.com</t>
  </si>
  <si>
    <t>858-315-593</t>
  </si>
  <si>
    <t>918 Kevin Rest Apt. 850</t>
  </si>
  <si>
    <t>West Laurentown</t>
  </si>
  <si>
    <t>466819-89912-OB</t>
  </si>
  <si>
    <t>Justin Harding</t>
  </si>
  <si>
    <t>lisa69@yahoo.com</t>
  </si>
  <si>
    <t>234-756-197</t>
  </si>
  <si>
    <t>0712 Luis Corner Apt. 179</t>
  </si>
  <si>
    <t>Aprilmouth</t>
  </si>
  <si>
    <t>143467-27143-ZN</t>
  </si>
  <si>
    <t>Carla Smith</t>
  </si>
  <si>
    <t>vflynn@allen.com</t>
  </si>
  <si>
    <t>850-893-769</t>
  </si>
  <si>
    <t>1300 Rebecca Lodge Apt. 808</t>
  </si>
  <si>
    <t>Freemanside</t>
  </si>
  <si>
    <t>443573-14228-OB</t>
  </si>
  <si>
    <t>Rhonda Swanson</t>
  </si>
  <si>
    <t>reedjoseph@perry-brown.org</t>
  </si>
  <si>
    <t>520-626-733</t>
  </si>
  <si>
    <t>3122 Davis Crescent Apt. 322</t>
  </si>
  <si>
    <t>West Elizabethburgh</t>
  </si>
  <si>
    <t>251702-94203-OB</t>
  </si>
  <si>
    <t>Pamela George</t>
  </si>
  <si>
    <t>curtis77@richards.com</t>
  </si>
  <si>
    <t>135-781-312</t>
  </si>
  <si>
    <t>565 Lynn Gateway Apt. 164</t>
  </si>
  <si>
    <t>New Angela</t>
  </si>
  <si>
    <t>902810-66918-PX</t>
  </si>
  <si>
    <t>Rebecca Sosa</t>
  </si>
  <si>
    <t>dennisdorsey@yahoo.com</t>
  </si>
  <si>
    <t>558-246-790</t>
  </si>
  <si>
    <t>0623 Hicks Lodge</t>
  </si>
  <si>
    <t>Bakerville</t>
  </si>
  <si>
    <t>596003-11217-HW</t>
  </si>
  <si>
    <t>Caitlin Lucero</t>
  </si>
  <si>
    <t>dominic07@yahoo.com</t>
  </si>
  <si>
    <t>225-587-851</t>
  </si>
  <si>
    <t>4314 Peterson Estates</t>
  </si>
  <si>
    <t>Mariahside</t>
  </si>
  <si>
    <t>503249-47127-OM</t>
  </si>
  <si>
    <t>Erica Roach</t>
  </si>
  <si>
    <t>thomas80@edwards-golden.org</t>
  </si>
  <si>
    <t>455-940-652</t>
  </si>
  <si>
    <t>00124 William Via</t>
  </si>
  <si>
    <t>Rodriguezchester</t>
  </si>
  <si>
    <t>676547-29809-HI</t>
  </si>
  <si>
    <t>Tim Dixon</t>
  </si>
  <si>
    <t>ulowe@brown.info</t>
  </si>
  <si>
    <t>100-428-527</t>
  </si>
  <si>
    <t>05439 Brittany Cove Apt. 926</t>
  </si>
  <si>
    <t>New Francesborough</t>
  </si>
  <si>
    <t>933917-41962-ZC</t>
  </si>
  <si>
    <t>Christopher Adams</t>
  </si>
  <si>
    <t>watsonjacob@stewart-snyder.biz</t>
  </si>
  <si>
    <t>975-420-670</t>
  </si>
  <si>
    <t>804 Bailey Harbor Suite 745</t>
  </si>
  <si>
    <t>Kristinchester</t>
  </si>
  <si>
    <t>167706-37894-NC</t>
  </si>
  <si>
    <t>Nicholas Snyder</t>
  </si>
  <si>
    <t>katherinerodriguez@yahoo.com</t>
  </si>
  <si>
    <t>761-855-500</t>
  </si>
  <si>
    <t>3729 Fisher Lane</t>
  </si>
  <si>
    <t>Danielberg</t>
  </si>
  <si>
    <t>953211-38883-BY</t>
  </si>
  <si>
    <t>Dorothy Hall</t>
  </si>
  <si>
    <t>larnold@gmail.com</t>
  </si>
  <si>
    <t>543-121-997</t>
  </si>
  <si>
    <t>034 Michael Crescent Suite 162</t>
  </si>
  <si>
    <t>Davidberg</t>
  </si>
  <si>
    <t>627072-93542-UA</t>
  </si>
  <si>
    <t>Michelle Murphy</t>
  </si>
  <si>
    <t>adammccall@gmail.com</t>
  </si>
  <si>
    <t>805-188-975</t>
  </si>
  <si>
    <t>83070 Fisher Unions Suite 597</t>
  </si>
  <si>
    <t>Tonyshire</t>
  </si>
  <si>
    <t>825174-72414-JQ</t>
  </si>
  <si>
    <t>Jamie Young</t>
  </si>
  <si>
    <t>linda11@christian-mclaughlin.org</t>
  </si>
  <si>
    <t>916-932-201</t>
  </si>
  <si>
    <t>658 Samuel Streets</t>
  </si>
  <si>
    <t>Lake Shelly</t>
  </si>
  <si>
    <t>706733-30118-QU</t>
  </si>
  <si>
    <t>Daniel Coleman</t>
  </si>
  <si>
    <t>feliciacarr@christensen-reynolds.info</t>
  </si>
  <si>
    <t>257-410-628</t>
  </si>
  <si>
    <t>6531 Ryan Corners</t>
  </si>
  <si>
    <t>Dianabury</t>
  </si>
  <si>
    <t>905351-51149-UV</t>
  </si>
  <si>
    <t>Antonio Dominguez</t>
  </si>
  <si>
    <t>stephennorton@ward.net</t>
  </si>
  <si>
    <t>903-710-539</t>
  </si>
  <si>
    <t>25191 Palmer Coves</t>
  </si>
  <si>
    <t>Lewisfort</t>
  </si>
  <si>
    <t>504198-14054-JQ</t>
  </si>
  <si>
    <t>Amanda Jones</t>
  </si>
  <si>
    <t>reneediaz@lopez-castillo.biz</t>
  </si>
  <si>
    <t>591-703-426</t>
  </si>
  <si>
    <t>0834 Vazquez Squares</t>
  </si>
  <si>
    <t>South Nathan</t>
  </si>
  <si>
    <t>174326-42759-FR</t>
  </si>
  <si>
    <t>David Mcguire</t>
  </si>
  <si>
    <t>twilson@green.com</t>
  </si>
  <si>
    <t>146-922-643</t>
  </si>
  <si>
    <t>4490 Kimberly Junction</t>
  </si>
  <si>
    <t>North Rachelville</t>
  </si>
  <si>
    <t>772552-25657-ZC</t>
  </si>
  <si>
    <t>Austin Martinez</t>
  </si>
  <si>
    <t>gwendolynparker@gmail.com</t>
  </si>
  <si>
    <t>921-540-727</t>
  </si>
  <si>
    <t>6044 Colon Oval Apt. 644</t>
  </si>
  <si>
    <t>Burgesstown</t>
  </si>
  <si>
    <t>287829-22898-UV</t>
  </si>
  <si>
    <t>Hayden Ramos</t>
  </si>
  <si>
    <t>jeffery33@knight.info</t>
  </si>
  <si>
    <t>236-531-893</t>
  </si>
  <si>
    <t>784 Davis Island</t>
  </si>
  <si>
    <t>Lake Geoffrey</t>
  </si>
  <si>
    <t>761185-83560-OM</t>
  </si>
  <si>
    <t>Rachel Beltran</t>
  </si>
  <si>
    <t>ryanpage@yahoo.com</t>
  </si>
  <si>
    <t>317-121-461</t>
  </si>
  <si>
    <t>052 Espinoza Street</t>
  </si>
  <si>
    <t>Port Blakeshire</t>
  </si>
  <si>
    <t>397600-39175-OM</t>
  </si>
  <si>
    <t>Carolyn Torres</t>
  </si>
  <si>
    <t>illoyd@gmail.com</t>
  </si>
  <si>
    <t>185-185-780</t>
  </si>
  <si>
    <t>01363 Strickland Cove</t>
  </si>
  <si>
    <t>South Markberg</t>
  </si>
  <si>
    <t>623180-80763-BB</t>
  </si>
  <si>
    <t>Kyle Davis</t>
  </si>
  <si>
    <t>jhill@rivera-klein.org</t>
  </si>
  <si>
    <t>791-195-399</t>
  </si>
  <si>
    <t>12173 Carter Rue Suite 433</t>
  </si>
  <si>
    <t>South Sheenaville</t>
  </si>
  <si>
    <t>936282-25554-OU</t>
  </si>
  <si>
    <t>Kelly Carroll</t>
  </si>
  <si>
    <t>osawyer@yahoo.com</t>
  </si>
  <si>
    <t>929-119-658</t>
  </si>
  <si>
    <t>468 Farmer Alley Apt. 695</t>
  </si>
  <si>
    <t>Hayesport</t>
  </si>
  <si>
    <t>864997-28972-JQ</t>
  </si>
  <si>
    <t>Krista Winters</t>
  </si>
  <si>
    <t>arellanonicole@delacruz-rodriguez.net</t>
  </si>
  <si>
    <t>105-852-668</t>
  </si>
  <si>
    <t>43703 Jeffrey Circles</t>
  </si>
  <si>
    <t>Farleyhaven</t>
  </si>
  <si>
    <t>229359-25328-RB</t>
  </si>
  <si>
    <t>Lee Mccoy</t>
  </si>
  <si>
    <t>cathythompson@gmail.com</t>
  </si>
  <si>
    <t>816-886-392</t>
  </si>
  <si>
    <t>75500 Marsh Prairie Apt. 603</t>
  </si>
  <si>
    <t>East Pamelachester</t>
  </si>
  <si>
    <t>892381-11745-DT</t>
  </si>
  <si>
    <t>Diana Harrison</t>
  </si>
  <si>
    <t>cjenkins@hotmail.com</t>
  </si>
  <si>
    <t>689-211-849</t>
  </si>
  <si>
    <t>162 Andre Heights</t>
  </si>
  <si>
    <t>Warrenborough</t>
  </si>
  <si>
    <t>666258-21189-EO</t>
  </si>
  <si>
    <t>William Bruce</t>
  </si>
  <si>
    <t>paul38@gmail.com</t>
  </si>
  <si>
    <t>967-466-920</t>
  </si>
  <si>
    <t>842 Ronald Trafficway Apt. 562</t>
  </si>
  <si>
    <t>Richardsberg</t>
  </si>
  <si>
    <t>569654-69627-OB</t>
  </si>
  <si>
    <t>Adam Jones</t>
  </si>
  <si>
    <t>dswanson@gmail.com</t>
  </si>
  <si>
    <t>163-504-715</t>
  </si>
  <si>
    <t>603 Garcia Ranch Suite 006</t>
  </si>
  <si>
    <t>350917-53430-QO</t>
  </si>
  <si>
    <t>Elizabeth Rodriguez DDS</t>
  </si>
  <si>
    <t>ehoward@yahoo.com</t>
  </si>
  <si>
    <t>121-208-935</t>
  </si>
  <si>
    <t>56102 Carla Islands Suite 593</t>
  </si>
  <si>
    <t>New Jessefort</t>
  </si>
  <si>
    <t>233230-57349-OB</t>
  </si>
  <si>
    <t>Alexis James</t>
  </si>
  <si>
    <t>christineortiz@gmail.com</t>
  </si>
  <si>
    <t>325-687-496</t>
  </si>
  <si>
    <t>0870 Rodney Pines</t>
  </si>
  <si>
    <t>Manuelport</t>
  </si>
  <si>
    <t>814291-47762-QO</t>
  </si>
  <si>
    <t>Emily Moody</t>
  </si>
  <si>
    <t>enorris@gmail.com</t>
  </si>
  <si>
    <t>405-634-132</t>
  </si>
  <si>
    <t>0717 Long Lane</t>
  </si>
  <si>
    <t>Lake Joanna</t>
  </si>
  <si>
    <t>871691-96627-RG</t>
  </si>
  <si>
    <t>David Martinez</t>
  </si>
  <si>
    <t>stephanie63@webb.net</t>
  </si>
  <si>
    <t>788-202-814</t>
  </si>
  <si>
    <t>9735 Raymond Ways</t>
  </si>
  <si>
    <t>Lake Jordan</t>
  </si>
  <si>
    <t>617062-72725-UA</t>
  </si>
  <si>
    <t>Matthew Cox</t>
  </si>
  <si>
    <t>meghan13@padilla.com</t>
  </si>
  <si>
    <t>691-135-486</t>
  </si>
  <si>
    <t>791 Johnson Loaf Suite 851</t>
  </si>
  <si>
    <t>East Amy</t>
  </si>
  <si>
    <t>885878-14155-HI</t>
  </si>
  <si>
    <t>Mr. Mark Roberts</t>
  </si>
  <si>
    <t>karen62@yahoo.com</t>
  </si>
  <si>
    <t>220-838-898</t>
  </si>
  <si>
    <t>513 Malone Manor Apt. 515</t>
  </si>
  <si>
    <t>Janettown</t>
  </si>
  <si>
    <t>886540-93774-UA</t>
  </si>
  <si>
    <t>Thomas Lee</t>
  </si>
  <si>
    <t>ypeterson@gmail.com</t>
  </si>
  <si>
    <t>882-203-209</t>
  </si>
  <si>
    <t>1023 Luna Mall</t>
  </si>
  <si>
    <t>Emilytown</t>
  </si>
  <si>
    <t>174112-45858-UZ</t>
  </si>
  <si>
    <t>Pamela White</t>
  </si>
  <si>
    <t>kristen14@gmail.com</t>
  </si>
  <si>
    <t>962-557-776</t>
  </si>
  <si>
    <t>41055 Jackson Extension Suite 824</t>
  </si>
  <si>
    <t>Port Justinchester</t>
  </si>
  <si>
    <t>413756-88123-QO</t>
  </si>
  <si>
    <t>Johnathan Webster</t>
  </si>
  <si>
    <t>hpatel@hotmail.com</t>
  </si>
  <si>
    <t>708-604-793</t>
  </si>
  <si>
    <t>1615 Cruz Meadow Suite 867</t>
  </si>
  <si>
    <t>Harrisburgh</t>
  </si>
  <si>
    <t>405779-73984-BB</t>
  </si>
  <si>
    <t>Ashley Simpson</t>
  </si>
  <si>
    <t>bushjohn@lloyd.net</t>
  </si>
  <si>
    <t>149-606-651</t>
  </si>
  <si>
    <t>410 Tammy Trail</t>
  </si>
  <si>
    <t>Lake Ronald</t>
  </si>
  <si>
    <t>606452-50706-DT</t>
  </si>
  <si>
    <t>Michael Rogers</t>
  </si>
  <si>
    <t>yeseniapowell@massey.net</t>
  </si>
  <si>
    <t>953-671-708</t>
  </si>
  <si>
    <t>446 Little Crest Suite 677</t>
  </si>
  <si>
    <t>South Joel</t>
  </si>
  <si>
    <t>755512-33946-HI</t>
  </si>
  <si>
    <t>Amanda Williams</t>
  </si>
  <si>
    <t>alexanderlopez@yahoo.com</t>
  </si>
  <si>
    <t>265-412-252</t>
  </si>
  <si>
    <t>589 Hartman Ridges Apt. 603</t>
  </si>
  <si>
    <t>East Rachel</t>
  </si>
  <si>
    <t>634628-90960-QJ</t>
  </si>
  <si>
    <t>Philip Williams</t>
  </si>
  <si>
    <t>hoganjacob@bautista.com</t>
  </si>
  <si>
    <t>236-864-384</t>
  </si>
  <si>
    <t>277 Shawn Circles</t>
  </si>
  <si>
    <t>Williamfurt</t>
  </si>
  <si>
    <t>730179-33345-BB</t>
  </si>
  <si>
    <t>Tina Knight</t>
  </si>
  <si>
    <t>walkerwilliam@hotmail.com</t>
  </si>
  <si>
    <t>423-793-550</t>
  </si>
  <si>
    <t>18347 Harris Keys</t>
  </si>
  <si>
    <t>West Christinamouth</t>
  </si>
  <si>
    <t>649015-69674-UA</t>
  </si>
  <si>
    <t>John Rivas</t>
  </si>
  <si>
    <t>xbaker@yahoo.com</t>
  </si>
  <si>
    <t>612-785-748</t>
  </si>
  <si>
    <t>6228 Brittany Falls</t>
  </si>
  <si>
    <t>Mooretown</t>
  </si>
  <si>
    <t>842508-46870-BB</t>
  </si>
  <si>
    <t>Mr. Brandon Mathews</t>
  </si>
  <si>
    <t>zyoung@kirk.com</t>
  </si>
  <si>
    <t>357-857-865</t>
  </si>
  <si>
    <t>07596 Patrick Point Apt. 334</t>
  </si>
  <si>
    <t>Roberttown</t>
  </si>
  <si>
    <t>257670-65537-RG</t>
  </si>
  <si>
    <t>Duane Cowan</t>
  </si>
  <si>
    <t>foxlance@stewart-ortiz.biz</t>
  </si>
  <si>
    <t>449-237-496</t>
  </si>
  <si>
    <t>10866 Christopher Course</t>
  </si>
  <si>
    <t>Meganville</t>
  </si>
  <si>
    <t>164306-40463-ZC</t>
  </si>
  <si>
    <t>Bryan Cross</t>
  </si>
  <si>
    <t>edward12@reid-carter.info</t>
  </si>
  <si>
    <t>685-221-103</t>
  </si>
  <si>
    <t>9267 Billy Heights</t>
  </si>
  <si>
    <t>Nicholasville</t>
  </si>
  <si>
    <t>910581-67217-JQ</t>
  </si>
  <si>
    <t>Kevin Sims</t>
  </si>
  <si>
    <t>walkersara@hotmail.com</t>
  </si>
  <si>
    <t>787-704-811</t>
  </si>
  <si>
    <t>644 Reyes Path</t>
  </si>
  <si>
    <t>Heatherport</t>
  </si>
  <si>
    <t>171430-55397-FR</t>
  </si>
  <si>
    <t>Tyler Harper</t>
  </si>
  <si>
    <t>kingpaula@long.com</t>
  </si>
  <si>
    <t>905-371-499</t>
  </si>
  <si>
    <t>45928 Erika Freeway</t>
  </si>
  <si>
    <t>Janetchester</t>
  </si>
  <si>
    <t>914373-65409-OM</t>
  </si>
  <si>
    <t>Marc Cruz</t>
  </si>
  <si>
    <t>davidbrown@hotmail.com</t>
  </si>
  <si>
    <t>775-396-587</t>
  </si>
  <si>
    <t>1679 Lamb Cliff Suite 287</t>
  </si>
  <si>
    <t>New Rebeccastad</t>
  </si>
  <si>
    <t>667852-93437-QJ</t>
  </si>
  <si>
    <t>Amy Kennedy</t>
  </si>
  <si>
    <t>twright@williams.com</t>
  </si>
  <si>
    <t>697-788-797</t>
  </si>
  <si>
    <t>926 Amy Circle Suite 970</t>
  </si>
  <si>
    <t>Margaretmouth</t>
  </si>
  <si>
    <t>225963-50611-DT</t>
  </si>
  <si>
    <t>Heather Hines</t>
  </si>
  <si>
    <t>jennifer00@gray-davila.org</t>
  </si>
  <si>
    <t>300-432-332</t>
  </si>
  <si>
    <t>183 Jordan Island</t>
  </si>
  <si>
    <t>Lake Scott</t>
  </si>
  <si>
    <t>701333-34678-QU</t>
  </si>
  <si>
    <t>Tracy Sandoval</t>
  </si>
  <si>
    <t>larry90@burnett.com</t>
  </si>
  <si>
    <t>941-965-884</t>
  </si>
  <si>
    <t>15620 Matthew Plains Suite 382</t>
  </si>
  <si>
    <t>Lake Jennifermouth</t>
  </si>
  <si>
    <t>678441-95224-ZC</t>
  </si>
  <si>
    <t>Michael Carr</t>
  </si>
  <si>
    <t>joshua77@gmail.com</t>
  </si>
  <si>
    <t>393-882-952</t>
  </si>
  <si>
    <t>733 Briggs Path</t>
  </si>
  <si>
    <t>Jamesport</t>
  </si>
  <si>
    <t>556065-24575-DT</t>
  </si>
  <si>
    <t>Alyssa White</t>
  </si>
  <si>
    <t>brownjavier@chen.info</t>
  </si>
  <si>
    <t>835-783-702</t>
  </si>
  <si>
    <t>192 Knight Drives</t>
  </si>
  <si>
    <t>Nancyburgh</t>
  </si>
  <si>
    <t>595765-87939-BY</t>
  </si>
  <si>
    <t>Carmen Brown</t>
  </si>
  <si>
    <t>garrettconnie@hotmail.com</t>
  </si>
  <si>
    <t>948-565-777</t>
  </si>
  <si>
    <t>462 Robinson Plain</t>
  </si>
  <si>
    <t>New Aaronview</t>
  </si>
  <si>
    <t>952460-81071-UA</t>
  </si>
  <si>
    <t>Brian Diaz</t>
  </si>
  <si>
    <t>robertwilliams@roberts-wagner.com</t>
  </si>
  <si>
    <t>178-794-974</t>
  </si>
  <si>
    <t>8744 Eric Fork</t>
  </si>
  <si>
    <t>West Richard</t>
  </si>
  <si>
    <t>357093-46664-OB</t>
  </si>
  <si>
    <t>Brenda Smith</t>
  </si>
  <si>
    <t>josephyoung@lamb.info</t>
  </si>
  <si>
    <t>351-867-526</t>
  </si>
  <si>
    <t>6487 Jones Drive Suite 330</t>
  </si>
  <si>
    <t>841672-76432-PE</t>
  </si>
  <si>
    <t>Janice Moore</t>
  </si>
  <si>
    <t>michaelgibson@novak-roy.com</t>
  </si>
  <si>
    <t>152-467-268</t>
  </si>
  <si>
    <t>4600 Ethan Hollow Apt. 007</t>
  </si>
  <si>
    <t>West Peter</t>
  </si>
  <si>
    <t>816764-66497-IQ</t>
  </si>
  <si>
    <t>Brooke David</t>
  </si>
  <si>
    <t>rebecca68@nicholson-ochoa.org</t>
  </si>
  <si>
    <t>387-206-349</t>
  </si>
  <si>
    <t>60547 Webb Corners Suite 575</t>
  </si>
  <si>
    <t>Susanton</t>
  </si>
  <si>
    <t>652400-98691-RB</t>
  </si>
  <si>
    <t>Ryan Rose</t>
  </si>
  <si>
    <t>tiffanywillis@yahoo.com</t>
  </si>
  <si>
    <t>872-155-456</t>
  </si>
  <si>
    <t>61205 Christopher Centers</t>
  </si>
  <si>
    <t>Lake Jameschester</t>
  </si>
  <si>
    <t>537339-60907-ZN</t>
  </si>
  <si>
    <t>Michelle Wise</t>
  </si>
  <si>
    <t>mitchellanne@yahoo.com</t>
  </si>
  <si>
    <t>583-897-940</t>
  </si>
  <si>
    <t>1328 Mann Ville</t>
  </si>
  <si>
    <t>Woodfort</t>
  </si>
  <si>
    <t>286029-87272-BB</t>
  </si>
  <si>
    <t>Steven Henry</t>
  </si>
  <si>
    <t>oanderson@romero-lambert.com</t>
  </si>
  <si>
    <t>377-794-117</t>
  </si>
  <si>
    <t>35465 Thomas Dale Apt. 099</t>
  </si>
  <si>
    <t>Codyfort</t>
  </si>
  <si>
    <t>440202-48926-IQ</t>
  </si>
  <si>
    <t>Timothy Taylor</t>
  </si>
  <si>
    <t>cookjulian@yahoo.com</t>
  </si>
  <si>
    <t>982-276-611</t>
  </si>
  <si>
    <t>7577 Karen Neck</t>
  </si>
  <si>
    <t>Rachelhaven</t>
  </si>
  <si>
    <t>688014-98465-IQ</t>
  </si>
  <si>
    <t>Anna Wade</t>
  </si>
  <si>
    <t>barbaralivingston@hotmail.com</t>
  </si>
  <si>
    <t>112-283-354</t>
  </si>
  <si>
    <t>702 Lucero Union</t>
  </si>
  <si>
    <t>Mooreport</t>
  </si>
  <si>
    <t>590217-35091-OM</t>
  </si>
  <si>
    <t>Sarah Reyes</t>
  </si>
  <si>
    <t>joseph36@pierce.com</t>
  </si>
  <si>
    <t>664-460-623</t>
  </si>
  <si>
    <t>87817 Rachel Cove Suite 140</t>
  </si>
  <si>
    <t>New Ashleyton</t>
  </si>
  <si>
    <t>220617-44648-HI</t>
  </si>
  <si>
    <t>Mr. Brandon Walters</t>
  </si>
  <si>
    <t>fostertaylor@moon.com</t>
  </si>
  <si>
    <t>378-250-557</t>
  </si>
  <si>
    <t>66017 Joseph Harbors Apt. 179</t>
  </si>
  <si>
    <t>Lake William</t>
  </si>
  <si>
    <t>395419-64347-HW</t>
  </si>
  <si>
    <t>Amanda Shaw</t>
  </si>
  <si>
    <t>gnichols@gmail.com</t>
  </si>
  <si>
    <t>395-962-736</t>
  </si>
  <si>
    <t>8455 Estes Plains Suite 327</t>
  </si>
  <si>
    <t>South Ann</t>
  </si>
  <si>
    <t>778948-56399-FR</t>
  </si>
  <si>
    <t>Barbara Williams</t>
  </si>
  <si>
    <t>farmermarc@hotmail.com</t>
  </si>
  <si>
    <t>584-371-740</t>
  </si>
  <si>
    <t>173 Gallegos Road</t>
  </si>
  <si>
    <t>North Melissa</t>
  </si>
  <si>
    <t>388267-35454-UA</t>
  </si>
  <si>
    <t>Vincent Harper</t>
  </si>
  <si>
    <t>brianna55@robertson.com</t>
  </si>
  <si>
    <t>393-178-883</t>
  </si>
  <si>
    <t>43719 Flores Hollow Apt. 918</t>
  </si>
  <si>
    <t>Cynthiaberg</t>
  </si>
  <si>
    <t>538154-96983-ST</t>
  </si>
  <si>
    <t>Billy Caldwell</t>
  </si>
  <si>
    <t>fgregory@bailey-thomas.com</t>
  </si>
  <si>
    <t>279-193-124</t>
  </si>
  <si>
    <t>9024 Tammy Route Apt. 917</t>
  </si>
  <si>
    <t>Lake Joshuaside</t>
  </si>
  <si>
    <t>127285-70987-BQ</t>
  </si>
  <si>
    <t>Lisa Mills</t>
  </si>
  <si>
    <t>martingeorge@hammond.org</t>
  </si>
  <si>
    <t>449-784-456</t>
  </si>
  <si>
    <t>48334 Stephanie Radial Apt. 760</t>
  </si>
  <si>
    <t>New Kathryn</t>
  </si>
  <si>
    <t>669781-64233-QO</t>
  </si>
  <si>
    <t>Maria Scott</t>
  </si>
  <si>
    <t>lallen@sullivan-bennett.com</t>
  </si>
  <si>
    <t>948-775-843</t>
  </si>
  <si>
    <t>69288 Lang Mill Apt. 985</t>
  </si>
  <si>
    <t>North Dakotaview</t>
  </si>
  <si>
    <t>607647-79004-ZN</t>
  </si>
  <si>
    <t>Paul Miller</t>
  </si>
  <si>
    <t>amurphy@gmail.com</t>
  </si>
  <si>
    <t>168-693-961</t>
  </si>
  <si>
    <t>35492 Traci Well Apt. 491</t>
  </si>
  <si>
    <t>Richardmouth</t>
  </si>
  <si>
    <t>136726-24779-DT</t>
  </si>
  <si>
    <t>Adam Chen</t>
  </si>
  <si>
    <t>fernandezaaron@hotmail.com</t>
  </si>
  <si>
    <t>630-866-918</t>
  </si>
  <si>
    <t>03572 Shelton Loop Suite 694</t>
  </si>
  <si>
    <t>North Stephaniefurt</t>
  </si>
  <si>
    <t>225080-21370-BY</t>
  </si>
  <si>
    <t>Kenneth Matthews</t>
  </si>
  <si>
    <t>xbrown@wilson-gray.org</t>
  </si>
  <si>
    <t>120-169-489</t>
  </si>
  <si>
    <t>03247 Thomas Cape</t>
  </si>
  <si>
    <t>Lake Erikchester</t>
  </si>
  <si>
    <t>709290-14997-FR</t>
  </si>
  <si>
    <t>Alyssa Ball</t>
  </si>
  <si>
    <t>morrisonelizabeth@boyle.com</t>
  </si>
  <si>
    <t>681-892-803</t>
  </si>
  <si>
    <t>345 Smith Estate Suite 141</t>
  </si>
  <si>
    <t>968219-19154-BY</t>
  </si>
  <si>
    <t>Daniel Stevens</t>
  </si>
  <si>
    <t>erindickerson@vazquez.info</t>
  </si>
  <si>
    <t>581-411-384</t>
  </si>
  <si>
    <t>132 Matthew Turnpike</t>
  </si>
  <si>
    <t>West Bradley</t>
  </si>
  <si>
    <t>993795-84888-ST</t>
  </si>
  <si>
    <t>Stephanie Vance</t>
  </si>
  <si>
    <t>riverahenry@harvey-fischer.com</t>
  </si>
  <si>
    <t>199-483-419</t>
  </si>
  <si>
    <t>4820 Lyons Shores</t>
  </si>
  <si>
    <t>Pattersonfurt</t>
  </si>
  <si>
    <t>815079-67786-IQ</t>
  </si>
  <si>
    <t>Christina Roberts</t>
  </si>
  <si>
    <t>colleen91@hotmail.com</t>
  </si>
  <si>
    <t>535-719-710</t>
  </si>
  <si>
    <t>786 Stephens Squares Suite 496</t>
  </si>
  <si>
    <t>Howardchester</t>
  </si>
  <si>
    <t>462737-68369-ZN</t>
  </si>
  <si>
    <t>John May</t>
  </si>
  <si>
    <t>ahunt@robinson-tyler.info</t>
  </si>
  <si>
    <t>126-695-180</t>
  </si>
  <si>
    <t>423 Phillips Pike Suite 299</t>
  </si>
  <si>
    <t>New Maryhaven</t>
  </si>
  <si>
    <t>408410-45029-HW</t>
  </si>
  <si>
    <t>Gary Russell</t>
  </si>
  <si>
    <t>andrewmorris@yahoo.com</t>
  </si>
  <si>
    <t>968-307-249</t>
  </si>
  <si>
    <t>62619 Jesse Forks Suite 378</t>
  </si>
  <si>
    <t>Leonardfurt</t>
  </si>
  <si>
    <t>230853-62826-UA</t>
  </si>
  <si>
    <t>Walter Spencer</t>
  </si>
  <si>
    <t>lpacheco@gmail.com</t>
  </si>
  <si>
    <t>228-169-845</t>
  </si>
  <si>
    <t>6630 Taylor Unions</t>
  </si>
  <si>
    <t>Singhstad</t>
  </si>
  <si>
    <t>415331-47860-UV</t>
  </si>
  <si>
    <t>Joseph King</t>
  </si>
  <si>
    <t>murraylinda@gmail.com</t>
  </si>
  <si>
    <t>940-247-794</t>
  </si>
  <si>
    <t>8540 Jones Parkways Suite 914</t>
  </si>
  <si>
    <t>North Jamie</t>
  </si>
  <si>
    <t>775707-25429-QU</t>
  </si>
  <si>
    <t>Julie Thomas</t>
  </si>
  <si>
    <t>mhernandez@parker.biz</t>
  </si>
  <si>
    <t>122-162-780</t>
  </si>
  <si>
    <t>35330 Golden Parkways</t>
  </si>
  <si>
    <t>Comptonshire</t>
  </si>
  <si>
    <t>294332-84148-QU</t>
  </si>
  <si>
    <t>Alyssa Johnson</t>
  </si>
  <si>
    <t>ncook@hotmail.com</t>
  </si>
  <si>
    <t>895-125-791</t>
  </si>
  <si>
    <t>99879 Hess Mountains Apt. 320</t>
  </si>
  <si>
    <t>Port Jasonchester</t>
  </si>
  <si>
    <t>457108-88509-HI</t>
  </si>
  <si>
    <t>Brent Lewis</t>
  </si>
  <si>
    <t>nicole99@walsh.com</t>
  </si>
  <si>
    <t>469-242-782</t>
  </si>
  <si>
    <t>835 Burch Haven</t>
  </si>
  <si>
    <t>Joannaside</t>
  </si>
  <si>
    <t>838261-48853-QU</t>
  </si>
  <si>
    <t>James White</t>
  </si>
  <si>
    <t>andersonvalerie@gmail.com</t>
  </si>
  <si>
    <t>418-554-617</t>
  </si>
  <si>
    <t>065 Moore Prairie Apt. 835</t>
  </si>
  <si>
    <t>Jonathanton</t>
  </si>
  <si>
    <t>445685-94596-CB</t>
  </si>
  <si>
    <t>Connie Rodriguez</t>
  </si>
  <si>
    <t>cdavis@morris-johnson.com</t>
  </si>
  <si>
    <t>225-281-809</t>
  </si>
  <si>
    <t>6752 Megan Pines Suite 107</t>
  </si>
  <si>
    <t>Saramouth</t>
  </si>
  <si>
    <t>435231-60644-JQ</t>
  </si>
  <si>
    <t>Jodi Herrera</t>
  </si>
  <si>
    <t>cheyennemontgomery@taylor-herrera.info</t>
  </si>
  <si>
    <t>997-912-382</t>
  </si>
  <si>
    <t>117 Leon Trail</t>
  </si>
  <si>
    <t>Conleyville</t>
  </si>
  <si>
    <t>866065-45622-PE</t>
  </si>
  <si>
    <t>Philip Dalton</t>
  </si>
  <si>
    <t>leonbrooks@hotmail.com</t>
  </si>
  <si>
    <t>278-403-911</t>
  </si>
  <si>
    <t>3889 Shaun Extensions Apt. 226</t>
  </si>
  <si>
    <t>Claytonton</t>
  </si>
  <si>
    <t>699463-47791-BQ</t>
  </si>
  <si>
    <t>Rachel Andrews DDS</t>
  </si>
  <si>
    <t>nunezdaniel@wood-tran.biz</t>
  </si>
  <si>
    <t>644-796-474</t>
  </si>
  <si>
    <t>428 Rebecca Villages</t>
  </si>
  <si>
    <t>Shannonmouth</t>
  </si>
  <si>
    <t>428227-51868-RG</t>
  </si>
  <si>
    <t>Kathleen Sanchez</t>
  </si>
  <si>
    <t>montoyamadeline@martin.com</t>
  </si>
  <si>
    <t>450-169-512</t>
  </si>
  <si>
    <t>8165 Deborah Summit</t>
  </si>
  <si>
    <t>Manuelville</t>
  </si>
  <si>
    <t>114773-43653-EO</t>
  </si>
  <si>
    <t>Catherine Gardner</t>
  </si>
  <si>
    <t>alejandra86@yahoo.com</t>
  </si>
  <si>
    <t>469-503-151</t>
  </si>
  <si>
    <t>95994 Mary Overpass Apt. 498</t>
  </si>
  <si>
    <t>North Tyler</t>
  </si>
  <si>
    <t>845473-75857-EO</t>
  </si>
  <si>
    <t>Anthony Turner</t>
  </si>
  <si>
    <t>sskinner@meyer.net</t>
  </si>
  <si>
    <t>224-392-400</t>
  </si>
  <si>
    <t>729 David Neck Suite 402</t>
  </si>
  <si>
    <t>South Christophermouth</t>
  </si>
  <si>
    <t>565959-22582-QU</t>
  </si>
  <si>
    <t>David Brown DVM</t>
  </si>
  <si>
    <t>melissa94@flores.com</t>
  </si>
  <si>
    <t>644-388-274</t>
  </si>
  <si>
    <t>565 Michael Harbor Suite 002</t>
  </si>
  <si>
    <t>South Adam</t>
  </si>
  <si>
    <t>605611-92552-OU</t>
  </si>
  <si>
    <t>Jason Lee DVM</t>
  </si>
  <si>
    <t>ubauer@horne.com</t>
  </si>
  <si>
    <t>207-214-971</t>
  </si>
  <si>
    <t>069 Martinez Cliff</t>
  </si>
  <si>
    <t>Jamesborough</t>
  </si>
  <si>
    <t>331244-84622-EO</t>
  </si>
  <si>
    <t>Alex Lane</t>
  </si>
  <si>
    <t>catherine77@wu-preston.org</t>
  </si>
  <si>
    <t>622-527-687</t>
  </si>
  <si>
    <t>53777 Bryan Track Apt. 611</t>
  </si>
  <si>
    <t>North Stephenmouth</t>
  </si>
  <si>
    <t>102294-63388-HW</t>
  </si>
  <si>
    <t>Elizabeth Aguirre</t>
  </si>
  <si>
    <t>riosrichard@webb.com</t>
  </si>
  <si>
    <t>799-911-763</t>
  </si>
  <si>
    <t>402 Rhonda Motorway Suite 994</t>
  </si>
  <si>
    <t>Acostaview</t>
  </si>
  <si>
    <t>679000-73129-PX</t>
  </si>
  <si>
    <t>Shane Baker</t>
  </si>
  <si>
    <t>jasonhorton@gmail.com</t>
  </si>
  <si>
    <t>477-355-667</t>
  </si>
  <si>
    <t>9174 Smith Corners</t>
  </si>
  <si>
    <t>Williamsfort</t>
  </si>
  <si>
    <t>620000-42003-EO</t>
  </si>
  <si>
    <t>Christopher Lawrence</t>
  </si>
  <si>
    <t>kimsmith@yahoo.com</t>
  </si>
  <si>
    <t>627-357-264</t>
  </si>
  <si>
    <t>9368 Myers Knolls</t>
  </si>
  <si>
    <t>Staceyhaven</t>
  </si>
  <si>
    <t>123213-82896-UV</t>
  </si>
  <si>
    <t>Scott Mendez</t>
  </si>
  <si>
    <t>ryanrobinson@hotmail.com</t>
  </si>
  <si>
    <t>791-165-528</t>
  </si>
  <si>
    <t>691 Stout Course Suite 075</t>
  </si>
  <si>
    <t>Michaelland</t>
  </si>
  <si>
    <t>733956-74701-HI</t>
  </si>
  <si>
    <t>Elijah King</t>
  </si>
  <si>
    <t>ljennings@hotmail.com</t>
  </si>
  <si>
    <t>773-702-908</t>
  </si>
  <si>
    <t>3279 Estrada Falls Suite 018</t>
  </si>
  <si>
    <t>North Dawn</t>
  </si>
  <si>
    <t>679930-33196-PX</t>
  </si>
  <si>
    <t>Bridget Wagner</t>
  </si>
  <si>
    <t>johnthomas@douglas.org</t>
  </si>
  <si>
    <t>806-776-397</t>
  </si>
  <si>
    <t>98593 Mckenzie Island</t>
  </si>
  <si>
    <t>Jacobsfurt</t>
  </si>
  <si>
    <t>445988-28129-BY</t>
  </si>
  <si>
    <t>Ricardo Moore</t>
  </si>
  <si>
    <t>martha14@yahoo.com</t>
  </si>
  <si>
    <t>244-923-307</t>
  </si>
  <si>
    <t>6516 Warren Knoll</t>
  </si>
  <si>
    <t>Jasonville</t>
  </si>
  <si>
    <t>313814-46033-ZN</t>
  </si>
  <si>
    <t>Scott Barnes</t>
  </si>
  <si>
    <t>markmoore@gmail.com</t>
  </si>
  <si>
    <t>221-234-552</t>
  </si>
  <si>
    <t>96946 Smith Station Apt. 488</t>
  </si>
  <si>
    <t>Patrickton</t>
  </si>
  <si>
    <t>250375-32646-RG</t>
  </si>
  <si>
    <t>Donna Hughes</t>
  </si>
  <si>
    <t>jasonevans@webb-francis.net</t>
  </si>
  <si>
    <t>511-194-503</t>
  </si>
  <si>
    <t>8819 Johnathan Points</t>
  </si>
  <si>
    <t>New Leahberg</t>
  </si>
  <si>
    <t>554114-90159-HW</t>
  </si>
  <si>
    <t>Jacqueline Byrd</t>
  </si>
  <si>
    <t>emccormick@hotmail.com</t>
  </si>
  <si>
    <t>358-538-221</t>
  </si>
  <si>
    <t>71945 Francis Glens Suite 058</t>
  </si>
  <si>
    <t>Clarkberg</t>
  </si>
  <si>
    <t>614331-61725-NC</t>
  </si>
  <si>
    <t>Patrick Daniels</t>
  </si>
  <si>
    <t>brownjames@marks-curry.com</t>
  </si>
  <si>
    <t>261-888-802</t>
  </si>
  <si>
    <t>7796 Martin Plains</t>
  </si>
  <si>
    <t>Ronnieton</t>
  </si>
  <si>
    <t>594314-65519-IQ</t>
  </si>
  <si>
    <t>ypatterson@moody.com</t>
  </si>
  <si>
    <t>282-810-477</t>
  </si>
  <si>
    <t>87192 Hoover Knoll</t>
  </si>
  <si>
    <t>Fischerchester</t>
  </si>
  <si>
    <t>921348-39311-UZ</t>
  </si>
  <si>
    <t>Sergio Ryan</t>
  </si>
  <si>
    <t>michelle58@hotmail.com</t>
  </si>
  <si>
    <t>472-672-148</t>
  </si>
  <si>
    <t>91154 Thompson Extension Suite 660</t>
  </si>
  <si>
    <t>Moranland</t>
  </si>
  <si>
    <t>127964-76239-DT</t>
  </si>
  <si>
    <t>Wesley Burns</t>
  </si>
  <si>
    <t>johnsonnicole@bush.com</t>
  </si>
  <si>
    <t>484-855-491</t>
  </si>
  <si>
    <t>952 Sharon Expressway Apt. 410</t>
  </si>
  <si>
    <t>Lake Robertshire</t>
  </si>
  <si>
    <t>939832-57486-UV</t>
  </si>
  <si>
    <t>Laura Patton</t>
  </si>
  <si>
    <t>kirkwilliams@yahoo.com</t>
  </si>
  <si>
    <t>381-722-535</t>
  </si>
  <si>
    <t>0561 Barnes Flat</t>
  </si>
  <si>
    <t>Staffordberg</t>
  </si>
  <si>
    <t>961945-16213-QU</t>
  </si>
  <si>
    <t>Seth Duke</t>
  </si>
  <si>
    <t>grojas@gmail.com</t>
  </si>
  <si>
    <t>553-439-799</t>
  </si>
  <si>
    <t>3151 James Ways Apt. 707</t>
  </si>
  <si>
    <t>Davishaven</t>
  </si>
  <si>
    <t>318964-87958-FR</t>
  </si>
  <si>
    <t>Jeffrey Sanders</t>
  </si>
  <si>
    <t>jenniferhernandez@perkins-thompson.com</t>
  </si>
  <si>
    <t>136-814-559</t>
  </si>
  <si>
    <t>4588 Pope Crescent Suite 904</t>
  </si>
  <si>
    <t>Lake Williamside</t>
  </si>
  <si>
    <t>308935-90328-OB</t>
  </si>
  <si>
    <t>Christopher Nelson</t>
  </si>
  <si>
    <t>lawsonstephanie@gmail.com</t>
  </si>
  <si>
    <t>879-149-515</t>
  </si>
  <si>
    <t>17358 Sanchez Parkway Suite 178</t>
  </si>
  <si>
    <t>Baileyview</t>
  </si>
  <si>
    <t>844274-94626-EO</t>
  </si>
  <si>
    <t>Diana Nelson</t>
  </si>
  <si>
    <t>erin73@hotmail.com</t>
  </si>
  <si>
    <t>421-810-215</t>
  </si>
  <si>
    <t>788 Jasmine Burgs Suite 352</t>
  </si>
  <si>
    <t>New Davidland</t>
  </si>
  <si>
    <t>664351-52956-UA</t>
  </si>
  <si>
    <t>Jill Munoz</t>
  </si>
  <si>
    <t>william17@long.info</t>
  </si>
  <si>
    <t>602-123-772</t>
  </si>
  <si>
    <t>9517 Cruz Loaf</t>
  </si>
  <si>
    <t>Sandramouth</t>
  </si>
  <si>
    <t>226811-95051-IQ</t>
  </si>
  <si>
    <t>Raymond White</t>
  </si>
  <si>
    <t>richard43@gonzalez-anderson.org</t>
  </si>
  <si>
    <t>168-770-545</t>
  </si>
  <si>
    <t>2942 Nathan Harbors</t>
  </si>
  <si>
    <t>Cynthiahaven</t>
  </si>
  <si>
    <t>245687-95018-UZ</t>
  </si>
  <si>
    <t>Samuel Schultz</t>
  </si>
  <si>
    <t>john31@hotmail.com</t>
  </si>
  <si>
    <t>903-525-346</t>
  </si>
  <si>
    <t>1927 Ashley Plains Apt. 072</t>
  </si>
  <si>
    <t>Alantown</t>
  </si>
  <si>
    <t>676447-93025-OB</t>
  </si>
  <si>
    <t>Justin Parsons</t>
  </si>
  <si>
    <t>darrenmorales@barry.com</t>
  </si>
  <si>
    <t>850-782-238</t>
  </si>
  <si>
    <t>70991 Gutierrez Walks</t>
  </si>
  <si>
    <t>Morganfurt</t>
  </si>
  <si>
    <t>335609-94607-UA</t>
  </si>
  <si>
    <t>Keith Cook</t>
  </si>
  <si>
    <t>margaret76@johnson.biz</t>
  </si>
  <si>
    <t>452-334-470</t>
  </si>
  <si>
    <t>7429 Brian Gardens Suite 752</t>
  </si>
  <si>
    <t>Lake Paula</t>
  </si>
  <si>
    <t>938129-30103-ST</t>
  </si>
  <si>
    <t>Dr. Stacy Wallace DDS</t>
  </si>
  <si>
    <t>mark41@ford.com</t>
  </si>
  <si>
    <t>649-465-378</t>
  </si>
  <si>
    <t>854 Douglas Knoll Suite 161</t>
  </si>
  <si>
    <t>North Sharimouth</t>
  </si>
  <si>
    <t>166295-91592-UZ</t>
  </si>
  <si>
    <t>Shannon Guerrero</t>
  </si>
  <si>
    <t>ofoster@gmail.com</t>
  </si>
  <si>
    <t>298-648-137</t>
  </si>
  <si>
    <t>283 Mendoza Mews Apt. 511</t>
  </si>
  <si>
    <t>Port Alexander</t>
  </si>
  <si>
    <t>638651-86782-BB</t>
  </si>
  <si>
    <t>Mary Garrison</t>
  </si>
  <si>
    <t>nortonbilly@gmail.com</t>
  </si>
  <si>
    <t>184-675-960</t>
  </si>
  <si>
    <t>357 Mccormick Lodge</t>
  </si>
  <si>
    <t>Annberg</t>
  </si>
  <si>
    <t>404335-59314-UA</t>
  </si>
  <si>
    <t>Kristy Haas</t>
  </si>
  <si>
    <t>khall@hamilton.com</t>
  </si>
  <si>
    <t>380-692-487</t>
  </si>
  <si>
    <t>99662 Jessica Underpass</t>
  </si>
  <si>
    <t>Randallfurt</t>
  </si>
  <si>
    <t>631400-18025-NC</t>
  </si>
  <si>
    <t>Jacob Watkins</t>
  </si>
  <si>
    <t>schwartzroger@vargas.net</t>
  </si>
  <si>
    <t>815-212-707</t>
  </si>
  <si>
    <t>4148 Wiggins Creek</t>
  </si>
  <si>
    <t>Danielland</t>
  </si>
  <si>
    <t>576475-75784-BY</t>
  </si>
  <si>
    <t>Kelly Wolfe</t>
  </si>
  <si>
    <t>butlertricia@yahoo.com</t>
  </si>
  <si>
    <t>297-561-179</t>
  </si>
  <si>
    <t>78662 Michael Rue Apt. 054</t>
  </si>
  <si>
    <t>North Michaelland</t>
  </si>
  <si>
    <t>715415-22158-BY</t>
  </si>
  <si>
    <t>Juan Jackson</t>
  </si>
  <si>
    <t>cindy11@hotmail.com</t>
  </si>
  <si>
    <t>399-837-974</t>
  </si>
  <si>
    <t>4080 Larson Turnpike</t>
  </si>
  <si>
    <t>North Eric</t>
  </si>
  <si>
    <t>599542-38005-CU</t>
  </si>
  <si>
    <t>Juan Elliott</t>
  </si>
  <si>
    <t>lorraine95@yahoo.com</t>
  </si>
  <si>
    <t>848-910-839</t>
  </si>
  <si>
    <t>17255 Garrett Hills</t>
  </si>
  <si>
    <t>New Rebeccabury</t>
  </si>
  <si>
    <t>896027-13501-OM</t>
  </si>
  <si>
    <t>Todd Morgan</t>
  </si>
  <si>
    <t>joshuafowler@yahoo.com</t>
  </si>
  <si>
    <t>395-426-929</t>
  </si>
  <si>
    <t>1142 Paula View</t>
  </si>
  <si>
    <t>Smithhaven</t>
  </si>
  <si>
    <t>738660-69587-OM</t>
  </si>
  <si>
    <t>Debra Gibson</t>
  </si>
  <si>
    <t>jenniferharris@macias-harrison.org</t>
  </si>
  <si>
    <t>116-759-185</t>
  </si>
  <si>
    <t>8999 King Curve</t>
  </si>
  <si>
    <t>Reedton</t>
  </si>
  <si>
    <t>635684-13554-BB</t>
  </si>
  <si>
    <t>Rhonda Johnson</t>
  </si>
  <si>
    <t>michaelwest@hotmail.com</t>
  </si>
  <si>
    <t>180-922-849</t>
  </si>
  <si>
    <t>01696 Wendy Ridges</t>
  </si>
  <si>
    <t>Port Anita</t>
  </si>
  <si>
    <t>400916-54033-IC</t>
  </si>
  <si>
    <t>Peter Figueroa</t>
  </si>
  <si>
    <t>deniseturner@carlson.com</t>
  </si>
  <si>
    <t>594-692-402</t>
  </si>
  <si>
    <t>902 Natasha Underpass Apt. 700</t>
  </si>
  <si>
    <t>Hallbury</t>
  </si>
  <si>
    <t>598181-53146-FR</t>
  </si>
  <si>
    <t>Regina Smith</t>
  </si>
  <si>
    <t>kennethdaniels@yahoo.com</t>
  </si>
  <si>
    <t>736-213-414</t>
  </si>
  <si>
    <t>2566 Chen Forge</t>
  </si>
  <si>
    <t>Chenfort</t>
  </si>
  <si>
    <t>995379-51338-QO</t>
  </si>
  <si>
    <t>Michelle Schroeder</t>
  </si>
  <si>
    <t>diazbryan@yahoo.com</t>
  </si>
  <si>
    <t>176-668-298</t>
  </si>
  <si>
    <t>183 Davis Mission Apt. 537</t>
  </si>
  <si>
    <t>Frankbury</t>
  </si>
  <si>
    <t>382679-21876-IC</t>
  </si>
  <si>
    <t>Daniel Lucas</t>
  </si>
  <si>
    <t>todd88@middleton.net</t>
  </si>
  <si>
    <t>536-758-669</t>
  </si>
  <si>
    <t>33414 Daniel Ports</t>
  </si>
  <si>
    <t>Zimmermanland</t>
  </si>
  <si>
    <t>656353-59141-CB</t>
  </si>
  <si>
    <t>Jasmine Garrett</t>
  </si>
  <si>
    <t>lacey50@hotmail.com</t>
  </si>
  <si>
    <t>683-858-261</t>
  </si>
  <si>
    <t>55990 Horton Motorway</t>
  </si>
  <si>
    <t>Lopezshire</t>
  </si>
  <si>
    <t>982411-73833-ST</t>
  </si>
  <si>
    <t>Anna Byrd</t>
  </si>
  <si>
    <t>hawkinssarah@gmail.com</t>
  </si>
  <si>
    <t>409-463-891</t>
  </si>
  <si>
    <t>2101 Katherine Springs</t>
  </si>
  <si>
    <t>East Teresaland</t>
  </si>
  <si>
    <t>626527-31050-BQ</t>
  </si>
  <si>
    <t>Helen Page</t>
  </si>
  <si>
    <t>trevinomegan@gmail.com</t>
  </si>
  <si>
    <t>188-221-205</t>
  </si>
  <si>
    <t>5752 Phillips Mountain Suite 992</t>
  </si>
  <si>
    <t>Port Billyfurt</t>
  </si>
  <si>
    <t>368800-43006-JQ</t>
  </si>
  <si>
    <t>Dr. Clifford Palmer</t>
  </si>
  <si>
    <t>colleentucker@gmail.com</t>
  </si>
  <si>
    <t>843-475-134</t>
  </si>
  <si>
    <t>4631 Monica Hills Suite 548</t>
  </si>
  <si>
    <t>South Glorialand</t>
  </si>
  <si>
    <t>180874-15435-UV</t>
  </si>
  <si>
    <t>Jacob Peters</t>
  </si>
  <si>
    <t>jessecarroll@hotmail.com</t>
  </si>
  <si>
    <t>185-856-413</t>
  </si>
  <si>
    <t>3502 Leslie Ferry Suite 994</t>
  </si>
  <si>
    <t>East Jonathan</t>
  </si>
  <si>
    <t>176081-82655-HI</t>
  </si>
  <si>
    <t>Colin Middleton</t>
  </si>
  <si>
    <t>sherrymorgan@yahoo.com</t>
  </si>
  <si>
    <t>743-453-853</t>
  </si>
  <si>
    <t>144 Stephen River</t>
  </si>
  <si>
    <t>Hardingport</t>
  </si>
  <si>
    <t>833171-99481-UV</t>
  </si>
  <si>
    <t>Shawn King</t>
  </si>
  <si>
    <t>stonevincent@yahoo.com</t>
  </si>
  <si>
    <t>929-247-272</t>
  </si>
  <si>
    <t>4515 Sarah Forest Apt. 990</t>
  </si>
  <si>
    <t>East Laurenfurt</t>
  </si>
  <si>
    <t>181059-18165-BY</t>
  </si>
  <si>
    <t>Alicia Johnson</t>
  </si>
  <si>
    <t>don11@aguilar.com</t>
  </si>
  <si>
    <t>397-887-445</t>
  </si>
  <si>
    <t>741 Strong Junction Apt. 900</t>
  </si>
  <si>
    <t>South Tyler</t>
  </si>
  <si>
    <t>167841-90682-UZ</t>
  </si>
  <si>
    <t>Kayla Carter</t>
  </si>
  <si>
    <t>robertgay@gmail.com</t>
  </si>
  <si>
    <t>360-495-345</t>
  </si>
  <si>
    <t>89904 Kara Streets</t>
  </si>
  <si>
    <t>Butlerside</t>
  </si>
  <si>
    <t>221334-92652-BY</t>
  </si>
  <si>
    <t>Amy Cooke</t>
  </si>
  <si>
    <t>wtorres@yahoo.com</t>
  </si>
  <si>
    <t>798-756-238</t>
  </si>
  <si>
    <t>425 Silva Roads</t>
  </si>
  <si>
    <t>Feliciafort</t>
  </si>
  <si>
    <t>933387-71149-BY</t>
  </si>
  <si>
    <t>Alicia Davidson</t>
  </si>
  <si>
    <t>ycalderon@hotmail.com</t>
  </si>
  <si>
    <t>313-314-390</t>
  </si>
  <si>
    <t>56303 Terri Fort</t>
  </si>
  <si>
    <t>Vanessamouth</t>
  </si>
  <si>
    <t>915597-23403-PE</t>
  </si>
  <si>
    <t>Whitney Smith</t>
  </si>
  <si>
    <t>dwood@hotmail.com</t>
  </si>
  <si>
    <t>259-739-905</t>
  </si>
  <si>
    <t>69683 Ashley Forge</t>
  </si>
  <si>
    <t>Cookland</t>
  </si>
  <si>
    <t>231292-78184-UV</t>
  </si>
  <si>
    <t>Christopher Harris</t>
  </si>
  <si>
    <t>ibrown@gmail.com</t>
  </si>
  <si>
    <t>857-411-602</t>
  </si>
  <si>
    <t>847 Dustin Loaf Suite 055</t>
  </si>
  <si>
    <t>Shanebury</t>
  </si>
  <si>
    <t>242567-41847-HW</t>
  </si>
  <si>
    <t>Jessica Sullivan</t>
  </si>
  <si>
    <t>sanchezamy@nichols.com</t>
  </si>
  <si>
    <t>969-260-278</t>
  </si>
  <si>
    <t>29103 Erin Path Suite 983</t>
  </si>
  <si>
    <t>West Michael</t>
  </si>
  <si>
    <t>470391-43898-NC</t>
  </si>
  <si>
    <t>Nicole Tucker</t>
  </si>
  <si>
    <t>todd09@hotmail.com</t>
  </si>
  <si>
    <t>400-488-522</t>
  </si>
  <si>
    <t>9645 Chad Point</t>
  </si>
  <si>
    <t>North Patrickstad</t>
  </si>
  <si>
    <t>948899-22311-PE</t>
  </si>
  <si>
    <t>Chris Gonzalez</t>
  </si>
  <si>
    <t>raymondayala@hernandez.org</t>
  </si>
  <si>
    <t>818-355-697</t>
  </si>
  <si>
    <t>395 Garrett Key Suite 169</t>
  </si>
  <si>
    <t>North Laurastad</t>
  </si>
  <si>
    <t>418309-87153-IC</t>
  </si>
  <si>
    <t>Matthew Brown</t>
  </si>
  <si>
    <t>ugarcia@avila-phelps.org</t>
  </si>
  <si>
    <t>204-669-906</t>
  </si>
  <si>
    <t>0458 King Shoal</t>
  </si>
  <si>
    <t>Chenchester</t>
  </si>
  <si>
    <t>279799-69766-RB</t>
  </si>
  <si>
    <t>Carl Thomas</t>
  </si>
  <si>
    <t>heathercochran@hotmail.com</t>
  </si>
  <si>
    <t>637-700-529</t>
  </si>
  <si>
    <t>8133 Penny Pass</t>
  </si>
  <si>
    <t>New Michael</t>
  </si>
  <si>
    <t>202557-15362-ZC</t>
  </si>
  <si>
    <t>Erin Cortez</t>
  </si>
  <si>
    <t>twoodard@garza.com</t>
  </si>
  <si>
    <t>201-877-717</t>
  </si>
  <si>
    <t>169 Gwendolyn Wells</t>
  </si>
  <si>
    <t>South Scottshire</t>
  </si>
  <si>
    <t>980779-10003-QU</t>
  </si>
  <si>
    <t>Ronald Walker</t>
  </si>
  <si>
    <t>littlecarmen@marshall.com</t>
  </si>
  <si>
    <t>279-785-209</t>
  </si>
  <si>
    <t>729 Lisa Neck</t>
  </si>
  <si>
    <t>West Douglas</t>
  </si>
  <si>
    <t>843264-69961-FR</t>
  </si>
  <si>
    <t>Angela Castro</t>
  </si>
  <si>
    <t>gabrielcole@gmail.com</t>
  </si>
  <si>
    <t>511-971-117</t>
  </si>
  <si>
    <t>51652 Brendan Ways</t>
  </si>
  <si>
    <t>New Andrewfort</t>
  </si>
  <si>
    <t>963569-11436-HI</t>
  </si>
  <si>
    <t>Christian Ellis</t>
  </si>
  <si>
    <t>dford@lewis.com</t>
  </si>
  <si>
    <t>308-615-102</t>
  </si>
  <si>
    <t>464 Ray Key</t>
  </si>
  <si>
    <t>West Jonathanfort</t>
  </si>
  <si>
    <t>471824-50753-BY</t>
  </si>
  <si>
    <t>Deborah Baker</t>
  </si>
  <si>
    <t>hwilliams@baker.com</t>
  </si>
  <si>
    <t>286-319-260</t>
  </si>
  <si>
    <t>5168 Julie Creek</t>
  </si>
  <si>
    <t>South Jeanmouth</t>
  </si>
  <si>
    <t>640402-46282-JQ</t>
  </si>
  <si>
    <t>James Farmer</t>
  </si>
  <si>
    <t>emilywells@gmail.com</t>
  </si>
  <si>
    <t>186-856-244</t>
  </si>
  <si>
    <t>4680 Jerry Roads</t>
  </si>
  <si>
    <t>South Troymouth</t>
  </si>
  <si>
    <t>570652-78121-PE</t>
  </si>
  <si>
    <t>Jason Lang</t>
  </si>
  <si>
    <t>ericwarren@yahoo.com</t>
  </si>
  <si>
    <t>880-371-826</t>
  </si>
  <si>
    <t>005 Brenda Plains Suite 014</t>
  </si>
  <si>
    <t>Sanchezmouth</t>
  </si>
  <si>
    <t>947790-29894-IQ</t>
  </si>
  <si>
    <t>Kristen Evans</t>
  </si>
  <si>
    <t>joshua03@yahoo.com</t>
  </si>
  <si>
    <t>748-735-394</t>
  </si>
  <si>
    <t>90035 Madeline Falls Suite 636</t>
  </si>
  <si>
    <t>Mcculloughfurt</t>
  </si>
  <si>
    <t>884343-85476-BB</t>
  </si>
  <si>
    <t>Matthew Mendez</t>
  </si>
  <si>
    <t>johnsonpeter@yahoo.com</t>
  </si>
  <si>
    <t>747-188-329</t>
  </si>
  <si>
    <t>6326 Lee Port Apt. 539</t>
  </si>
  <si>
    <t>Ronaldfort</t>
  </si>
  <si>
    <t>839140-58647-PE</t>
  </si>
  <si>
    <t>Mary Hoover</t>
  </si>
  <si>
    <t>nataliejohnson@thomas.net</t>
  </si>
  <si>
    <t>985-886-403</t>
  </si>
  <si>
    <t>9548 Flowers Landing</t>
  </si>
  <si>
    <t>822251-98945-RB</t>
  </si>
  <si>
    <t>Douglas Cunningham</t>
  </si>
  <si>
    <t>meyerwilliam@benson.com</t>
  </si>
  <si>
    <t>244-608-369</t>
  </si>
  <si>
    <t>32303 David Burg</t>
  </si>
  <si>
    <t>Jackchester</t>
  </si>
  <si>
    <t>618335-53300-QO</t>
  </si>
  <si>
    <t>Gregory Parker</t>
  </si>
  <si>
    <t>ortegamark@hotmail.com</t>
  </si>
  <si>
    <t>473-665-844</t>
  </si>
  <si>
    <t>808 Young Lock Suite 254</t>
  </si>
  <si>
    <t>South Kayla</t>
  </si>
  <si>
    <t>403396-16337-QJ</t>
  </si>
  <si>
    <t>John Smith</t>
  </si>
  <si>
    <t>shannonmorse@nash.biz</t>
  </si>
  <si>
    <t>911-476-909</t>
  </si>
  <si>
    <t>40271 Mitchell Throughway</t>
  </si>
  <si>
    <t>Mullenstad</t>
  </si>
  <si>
    <t>965943-68867-RB</t>
  </si>
  <si>
    <t>Joshua Mathis</t>
  </si>
  <si>
    <t>iromero@gmail.com</t>
  </si>
  <si>
    <t>306-116-526</t>
  </si>
  <si>
    <t>43835 Anthony Village</t>
  </si>
  <si>
    <t>Angelaside</t>
  </si>
  <si>
    <t>671874-52467-IQ</t>
  </si>
  <si>
    <t>Amanda Clark</t>
  </si>
  <si>
    <t>williamsrichard@yahoo.com</t>
  </si>
  <si>
    <t>104-469-614</t>
  </si>
  <si>
    <t>7569 Nichols Landing</t>
  </si>
  <si>
    <t>Mezafort</t>
  </si>
  <si>
    <t>712903-12164-RG</t>
  </si>
  <si>
    <t>Johnny Hawkins</t>
  </si>
  <si>
    <t>oharris@hernandez-reed.com</t>
  </si>
  <si>
    <t>171-252-169</t>
  </si>
  <si>
    <t>5684 Harrington Streets Apt. 926</t>
  </si>
  <si>
    <t>North Thomas</t>
  </si>
  <si>
    <t>125273-66235-HW</t>
  </si>
  <si>
    <t>Jessica Rocha MD</t>
  </si>
  <si>
    <t>tracy96@cook.info</t>
  </si>
  <si>
    <t>400-720-801</t>
  </si>
  <si>
    <t>349 Nathaniel Garden Apt. 574</t>
  </si>
  <si>
    <t>Coopermouth</t>
  </si>
  <si>
    <t>778319-18570-PX</t>
  </si>
  <si>
    <t>Janet Martin</t>
  </si>
  <si>
    <t>tconner@hotmail.com</t>
  </si>
  <si>
    <t>277-824-135</t>
  </si>
  <si>
    <t>29248 Kristen Centers Suite 283</t>
  </si>
  <si>
    <t>Lake Shane</t>
  </si>
  <si>
    <t>959096-62628-BQ</t>
  </si>
  <si>
    <t>Audrey Perry</t>
  </si>
  <si>
    <t>richard68@neal.info</t>
  </si>
  <si>
    <t>776-614-580</t>
  </si>
  <si>
    <t>0732 Campbell Expressway</t>
  </si>
  <si>
    <t>Ashleyton</t>
  </si>
  <si>
    <t>779429-10644-ZC</t>
  </si>
  <si>
    <t>James Moore</t>
  </si>
  <si>
    <t>maria20@gmail.com</t>
  </si>
  <si>
    <t>968-369-387</t>
  </si>
  <si>
    <t>333 Jeremy Falls</t>
  </si>
  <si>
    <t>East Lauraberg</t>
  </si>
  <si>
    <t>399453-97013-CB</t>
  </si>
  <si>
    <t>Javier Olson</t>
  </si>
  <si>
    <t>rebeccajohnson@gmail.com</t>
  </si>
  <si>
    <t>428-653-552</t>
  </si>
  <si>
    <t>69656 Erin Port</t>
  </si>
  <si>
    <t>Port Jessica</t>
  </si>
  <si>
    <t>871283-42496-QJ</t>
  </si>
  <si>
    <t>Crystal Pierce</t>
  </si>
  <si>
    <t>benitezchristina@gmail.com</t>
  </si>
  <si>
    <t>846-977-619</t>
  </si>
  <si>
    <t>1712 Richmond Points Suite 825</t>
  </si>
  <si>
    <t>Port Francischester</t>
  </si>
  <si>
    <t>510658-91674-UZ</t>
  </si>
  <si>
    <t>Gregory Ford</t>
  </si>
  <si>
    <t>amanda69@griffin-romero.com</t>
  </si>
  <si>
    <t>831-534-267</t>
  </si>
  <si>
    <t>338 Aguilar Valley</t>
  </si>
  <si>
    <t>West Jamesborough</t>
  </si>
  <si>
    <t>380735-14621-OB</t>
  </si>
  <si>
    <t>Brandon Turner</t>
  </si>
  <si>
    <t>leonjonathan@hotmail.com</t>
  </si>
  <si>
    <t>465-627-604</t>
  </si>
  <si>
    <t>3154 Jordan Freeway Suite 304</t>
  </si>
  <si>
    <t>East Madison</t>
  </si>
  <si>
    <t>602293-82731-ST</t>
  </si>
  <si>
    <t>Jennifer Calhoun</t>
  </si>
  <si>
    <t>dhenderson@williamson.com</t>
  </si>
  <si>
    <t>196-364-857</t>
  </si>
  <si>
    <t>962 Bethany Hill</t>
  </si>
  <si>
    <t>Sanchezland</t>
  </si>
  <si>
    <t>382420-48689-CU</t>
  </si>
  <si>
    <t>Allison Bautista</t>
  </si>
  <si>
    <t>kaneelizabeth@gmail.com</t>
  </si>
  <si>
    <t>389-182-135</t>
  </si>
  <si>
    <t>019 Mendez Center</t>
  </si>
  <si>
    <t>West Travis</t>
  </si>
  <si>
    <t>919535-28094-RG</t>
  </si>
  <si>
    <t>Jessica Kim</t>
  </si>
  <si>
    <t>thunter@andrews-strickland.biz</t>
  </si>
  <si>
    <t>880-129-943</t>
  </si>
  <si>
    <t>406 Rogers Overpass Suite 119</t>
  </si>
  <si>
    <t>Rogerfurt</t>
  </si>
  <si>
    <t>752523-94391-DT</t>
  </si>
  <si>
    <t>Dana Kline</t>
  </si>
  <si>
    <t>eharris@hotmail.com</t>
  </si>
  <si>
    <t>144-646-576</t>
  </si>
  <si>
    <t>261 Shelia Mount Apt. 024</t>
  </si>
  <si>
    <t>Moralesmouth</t>
  </si>
  <si>
    <t>767619-61987-QJ</t>
  </si>
  <si>
    <t>Jason Oconnor</t>
  </si>
  <si>
    <t>raydevin@wall-mason.biz</t>
  </si>
  <si>
    <t>626-269-765</t>
  </si>
  <si>
    <t>713 Danielle Stream Apt. 123</t>
  </si>
  <si>
    <t>North Jeremiahberg</t>
  </si>
  <si>
    <t>472392-89698-DT</t>
  </si>
  <si>
    <t>Ashley Walker</t>
  </si>
  <si>
    <t>susanwebb@ball.com</t>
  </si>
  <si>
    <t>506-994-997</t>
  </si>
  <si>
    <t>85593 Joseph Plain Apt. 430</t>
  </si>
  <si>
    <t>Port Edwardbury</t>
  </si>
  <si>
    <t>678188-20646-ZN</t>
  </si>
  <si>
    <t>Susan Phillips</t>
  </si>
  <si>
    <t>frederick28@thompson-braun.com</t>
  </si>
  <si>
    <t>280-173-950</t>
  </si>
  <si>
    <t>5041 Jennifer Village</t>
  </si>
  <si>
    <t>West Sharonmouth</t>
  </si>
  <si>
    <t>449227-38186-HW</t>
  </si>
  <si>
    <t>Katherine Watkins</t>
  </si>
  <si>
    <t>warejennifer@hotmail.com</t>
  </si>
  <si>
    <t>916-705-525</t>
  </si>
  <si>
    <t>32761 Jennifer Gateway Suite 961</t>
  </si>
  <si>
    <t>Pattersonhaven</t>
  </si>
  <si>
    <t>718010-94357-ZC</t>
  </si>
  <si>
    <t>Ann Christian</t>
  </si>
  <si>
    <t>anthonyfrench@hotmail.com</t>
  </si>
  <si>
    <t>325-747-598</t>
  </si>
  <si>
    <t>2619 Amber Avenue Suite 636</t>
  </si>
  <si>
    <t>South Heather</t>
  </si>
  <si>
    <t>683153-88301-HI</t>
  </si>
  <si>
    <t>Lori Torres</t>
  </si>
  <si>
    <t>tonyawilson@yahoo.com</t>
  </si>
  <si>
    <t>757-859-529</t>
  </si>
  <si>
    <t>05914 Montgomery Groves</t>
  </si>
  <si>
    <t>Huntertown</t>
  </si>
  <si>
    <t>241750-77512-OB</t>
  </si>
  <si>
    <t>Jordan Nelson</t>
  </si>
  <si>
    <t>ashleybuchanan@gmail.com</t>
  </si>
  <si>
    <t>746-662-869</t>
  </si>
  <si>
    <t>9230 Khan Coves</t>
  </si>
  <si>
    <t>Port Kathyshire</t>
  </si>
  <si>
    <t>444430-49620-HI</t>
  </si>
  <si>
    <t>Jeremy Watts</t>
  </si>
  <si>
    <t>michelle12@cortez-crosby.org</t>
  </si>
  <si>
    <t>210-921-490</t>
  </si>
  <si>
    <t>227 Denise Glens</t>
  </si>
  <si>
    <t>Brownmouth</t>
  </si>
  <si>
    <t>466752-81052-OU</t>
  </si>
  <si>
    <t>Todd Sheppard</t>
  </si>
  <si>
    <t>rcasey@harris-thompson.com</t>
  </si>
  <si>
    <t>112-389-546</t>
  </si>
  <si>
    <t>741 Massey Villages Suite 472</t>
  </si>
  <si>
    <t>828769-10940-FR</t>
  </si>
  <si>
    <t>Stephanie Odom</t>
  </si>
  <si>
    <t>snowpeter@carter.org</t>
  </si>
  <si>
    <t>534-625-744</t>
  </si>
  <si>
    <t>7108 White Well Suite 552</t>
  </si>
  <si>
    <t>Moorestad</t>
  </si>
  <si>
    <t>752032-71375-UZ</t>
  </si>
  <si>
    <t>Angela Lewis</t>
  </si>
  <si>
    <t>uellis@nelson.com</t>
  </si>
  <si>
    <t>375-132-658</t>
  </si>
  <si>
    <t>1817 Cox Pike Suite 469</t>
  </si>
  <si>
    <t>Newtonfurt</t>
  </si>
  <si>
    <t>726518-89467-OB</t>
  </si>
  <si>
    <t>Jeffrey Gomez</t>
  </si>
  <si>
    <t>bbray@hotmail.com</t>
  </si>
  <si>
    <t>656-178-608</t>
  </si>
  <si>
    <t>325 Sandra Summit Apt. 027</t>
  </si>
  <si>
    <t>Martinezfurt</t>
  </si>
  <si>
    <t>402527-87379-BY</t>
  </si>
  <si>
    <t>Natalie Campbell</t>
  </si>
  <si>
    <t>philipcarrillo@gmail.com</t>
  </si>
  <si>
    <t>356-548-336</t>
  </si>
  <si>
    <t>88456 Bennett Ways</t>
  </si>
  <si>
    <t>Timothystad</t>
  </si>
  <si>
    <t>780587-77061-PE</t>
  </si>
  <si>
    <t>Elizabeth Brown</t>
  </si>
  <si>
    <t>grossbelinda@allen-fox.com</t>
  </si>
  <si>
    <t>658-273-755</t>
  </si>
  <si>
    <t>1532 Kathryn Manors Apt. 906</t>
  </si>
  <si>
    <t>New Erinchester</t>
  </si>
  <si>
    <t>618037-86482-UV</t>
  </si>
  <si>
    <t>Mark Dunn</t>
  </si>
  <si>
    <t>denise18@summers.org</t>
  </si>
  <si>
    <t>710-385-867</t>
  </si>
  <si>
    <t>83268 Pena Mount Apt. 652</t>
  </si>
  <si>
    <t>Romerohaven</t>
  </si>
  <si>
    <t>842420-73561-OM</t>
  </si>
  <si>
    <t>Brandon Allen</t>
  </si>
  <si>
    <t>sarah96@gonzales-hoffman.com</t>
  </si>
  <si>
    <t>989-865-439</t>
  </si>
  <si>
    <t>6923 Kaufman Vista Apt. 619</t>
  </si>
  <si>
    <t>New Chelseamouth</t>
  </si>
  <si>
    <t>436462-61743-OB</t>
  </si>
  <si>
    <t>Courtney Rose</t>
  </si>
  <si>
    <t>jasminebates@hotmail.com</t>
  </si>
  <si>
    <t>274-128-135</t>
  </si>
  <si>
    <t>274 Khan Rapids Suite 288</t>
  </si>
  <si>
    <t>Fitzgeraldfurt</t>
  </si>
  <si>
    <t>252827-63849-ZN</t>
  </si>
  <si>
    <t>Michael Sherman</t>
  </si>
  <si>
    <t>aaron77@martin.net</t>
  </si>
  <si>
    <t>307-677-580</t>
  </si>
  <si>
    <t>890 Love Lodge Apt. 157</t>
  </si>
  <si>
    <t>New Rebecca</t>
  </si>
  <si>
    <t>743983-46332-NC</t>
  </si>
  <si>
    <t>Marissa Hall</t>
  </si>
  <si>
    <t>jessicaweiss@gonzales-mccarty.info</t>
  </si>
  <si>
    <t>310-748-784</t>
  </si>
  <si>
    <t>0222 Linda Inlet</t>
  </si>
  <si>
    <t>East Shannonstad</t>
  </si>
  <si>
    <t>485885-59966-BB</t>
  </si>
  <si>
    <t>Lisa Tucker</t>
  </si>
  <si>
    <t>karlrivera@andersen-neal.com</t>
  </si>
  <si>
    <t>530-443-406</t>
  </si>
  <si>
    <t>41703 Gaines Ridges</t>
  </si>
  <si>
    <t>Robinsonshire</t>
  </si>
  <si>
    <t>537884-99995-QO</t>
  </si>
  <si>
    <t>John Sharp</t>
  </si>
  <si>
    <t>dcarter@yahoo.com</t>
  </si>
  <si>
    <t>126-450-522</t>
  </si>
  <si>
    <t>16852 Baker Drive Suite 517</t>
  </si>
  <si>
    <t>Morrisview</t>
  </si>
  <si>
    <t>438922-19589-DT</t>
  </si>
  <si>
    <t>Lisa Aguilar</t>
  </si>
  <si>
    <t>gmay@yahoo.com</t>
  </si>
  <si>
    <t>445-501-524</t>
  </si>
  <si>
    <t>28242 Michael Plain Apt. 752</t>
  </si>
  <si>
    <t>Port Tiffanyside</t>
  </si>
  <si>
    <t>835235-97753-QU</t>
  </si>
  <si>
    <t>Tanya Myers</t>
  </si>
  <si>
    <t>sherryrodriguez@kramer.biz</t>
  </si>
  <si>
    <t>766-242-284</t>
  </si>
  <si>
    <t>99751 William Drive</t>
  </si>
  <si>
    <t>Lake Linda</t>
  </si>
  <si>
    <t>254792-67057-OB</t>
  </si>
  <si>
    <t>Amy Turner</t>
  </si>
  <si>
    <t>stephanieburke@smith-evans.info</t>
  </si>
  <si>
    <t>736-416-606</t>
  </si>
  <si>
    <t>63801 Maddox Shores</t>
  </si>
  <si>
    <t>Lake Blakemouth</t>
  </si>
  <si>
    <t>982958-59033-ZC</t>
  </si>
  <si>
    <t>Melissa Kennedy</t>
  </si>
  <si>
    <t>kwhitehead@hotmail.com</t>
  </si>
  <si>
    <t>558-768-871</t>
  </si>
  <si>
    <t>8596 David Burgs Suite 549</t>
  </si>
  <si>
    <t>Lake Richard</t>
  </si>
  <si>
    <t>347489-48370-PE</t>
  </si>
  <si>
    <t>Wesley Sparks</t>
  </si>
  <si>
    <t>samanthamiller@russell.com</t>
  </si>
  <si>
    <t>716-325-550</t>
  </si>
  <si>
    <t>19781 Nicholas Mill</t>
  </si>
  <si>
    <t>East Isaiah</t>
  </si>
  <si>
    <t>291839-89576-QJ</t>
  </si>
  <si>
    <t>Brittany Livingston</t>
  </si>
  <si>
    <t>qsolomon@hotmail.com</t>
  </si>
  <si>
    <t>284-513-721</t>
  </si>
  <si>
    <t>464 Tracy Vista Apt. 260</t>
  </si>
  <si>
    <t>Haleborough</t>
  </si>
  <si>
    <t>963913-20344-ZC</t>
  </si>
  <si>
    <t>Matthew Cannon</t>
  </si>
  <si>
    <t>melanie22@randall-moore.net</t>
  </si>
  <si>
    <t>176-946-476</t>
  </si>
  <si>
    <t>15462 Joseph Forge</t>
  </si>
  <si>
    <t>Lake Ann</t>
  </si>
  <si>
    <t>568800-46353-RG</t>
  </si>
  <si>
    <t>Aaron Sanchez</t>
  </si>
  <si>
    <t>hulldebra@coleman-villegas.org</t>
  </si>
  <si>
    <t>371-543-243</t>
  </si>
  <si>
    <t>40609 Duncan Fords</t>
  </si>
  <si>
    <t>South Allison</t>
  </si>
  <si>
    <t>800709-98891-UZ</t>
  </si>
  <si>
    <t>Lisa Bennett</t>
  </si>
  <si>
    <t>berrycameron@brown.com</t>
  </si>
  <si>
    <t>654-106-675</t>
  </si>
  <si>
    <t>057 Bishop Corners Suite 443</t>
  </si>
  <si>
    <t>Russellhaven</t>
  </si>
  <si>
    <t>945276-22418-UV</t>
  </si>
  <si>
    <t>Carolyn Young</t>
  </si>
  <si>
    <t>mendezlaura@gmail.com</t>
  </si>
  <si>
    <t>623-287-876</t>
  </si>
  <si>
    <t>703 Moore Parkways Apt. 513</t>
  </si>
  <si>
    <t>East Markbury</t>
  </si>
  <si>
    <t>128349-30418-OM</t>
  </si>
  <si>
    <t>David Campbell</t>
  </si>
  <si>
    <t>alejandra35@gmail.com</t>
  </si>
  <si>
    <t>850-996-584</t>
  </si>
  <si>
    <t>7158 Michael Unions Suite 393</t>
  </si>
  <si>
    <t>West Nichole</t>
  </si>
  <si>
    <t>939769-94037-PE</t>
  </si>
  <si>
    <t>Amy Johnston</t>
  </si>
  <si>
    <t>nunezjeanette@jones.com</t>
  </si>
  <si>
    <t>642-714-431</t>
  </si>
  <si>
    <t>77528 Ford Courts</t>
  </si>
  <si>
    <t>North Hayley</t>
  </si>
  <si>
    <t>926997-59693-EO</t>
  </si>
  <si>
    <t>Julie Abbott</t>
  </si>
  <si>
    <t>richardrichardson@hotmail.com</t>
  </si>
  <si>
    <t>268-356-330</t>
  </si>
  <si>
    <t>7485 Joshua Flat</t>
  </si>
  <si>
    <t>West Brandonhaven</t>
  </si>
  <si>
    <t>351623-66625-CU</t>
  </si>
  <si>
    <t>Brandon Gibson</t>
  </si>
  <si>
    <t>ppayne@carter.org</t>
  </si>
  <si>
    <t>398-700-604</t>
  </si>
  <si>
    <t>482 Jeremiah Prairie</t>
  </si>
  <si>
    <t>New Randyberg</t>
  </si>
  <si>
    <t>828866-66789-BB</t>
  </si>
  <si>
    <t>Jacob Brown</t>
  </si>
  <si>
    <t>laceywoods@hotmail.com</t>
  </si>
  <si>
    <t>648-314-252</t>
  </si>
  <si>
    <t>1166 Gabriel Stravenue</t>
  </si>
  <si>
    <t>Dixonstad</t>
  </si>
  <si>
    <t>935237-80079-CU</t>
  </si>
  <si>
    <t>Benjamin Hunter</t>
  </si>
  <si>
    <t>amandareese@salazar-moran.com</t>
  </si>
  <si>
    <t>319-953-555</t>
  </si>
  <si>
    <t>9032 Brown Light Apt. 478</t>
  </si>
  <si>
    <t>Tanyafurt</t>
  </si>
  <si>
    <t>407864-78629-PX</t>
  </si>
  <si>
    <t>Susan Miller DVM</t>
  </si>
  <si>
    <t>nestes@benton-jones.biz</t>
  </si>
  <si>
    <t>609-741-218</t>
  </si>
  <si>
    <t>886 Lowe Lock Suite 006</t>
  </si>
  <si>
    <t>Jenniferland</t>
  </si>
  <si>
    <t>247287-94129-BB</t>
  </si>
  <si>
    <t>Nathan Allen</t>
  </si>
  <si>
    <t>suzanne64@hotmail.com</t>
  </si>
  <si>
    <t>852-165-456</t>
  </si>
  <si>
    <t>5425 Jeffrey Passage</t>
  </si>
  <si>
    <t>Travisshire</t>
  </si>
  <si>
    <t>816104-41186-UZ</t>
  </si>
  <si>
    <t>Paula Torres</t>
  </si>
  <si>
    <t>tiffanyhuber@garner-stewart.net</t>
  </si>
  <si>
    <t>695-327-259</t>
  </si>
  <si>
    <t>35654 James Manors</t>
  </si>
  <si>
    <t>Alexaburgh</t>
  </si>
  <si>
    <t>619850-56946-PE</t>
  </si>
  <si>
    <t>Joseph Willis</t>
  </si>
  <si>
    <t>james68@reyes.biz</t>
  </si>
  <si>
    <t>916-350-581</t>
  </si>
  <si>
    <t>96513 John Camp</t>
  </si>
  <si>
    <t>Owensmouth</t>
  </si>
  <si>
    <t>512933-80165-UZ</t>
  </si>
  <si>
    <t>Dr. Robert Morales</t>
  </si>
  <si>
    <t>brandonandrews@cooper.org</t>
  </si>
  <si>
    <t>131-234-130</t>
  </si>
  <si>
    <t>18874 Tammy Summit</t>
  </si>
  <si>
    <t>Gordonborough</t>
  </si>
  <si>
    <t>203827-63260-DT</t>
  </si>
  <si>
    <t>Karen Heath</t>
  </si>
  <si>
    <t>gomezthomas@gmail.com</t>
  </si>
  <si>
    <t>672-611-615</t>
  </si>
  <si>
    <t>18822 Smith Lodge</t>
  </si>
  <si>
    <t>West Kellichester</t>
  </si>
  <si>
    <t>471881-95234-OM</t>
  </si>
  <si>
    <t>Carolyn Lopez</t>
  </si>
  <si>
    <t>alexis57@hotmail.com</t>
  </si>
  <si>
    <t>409-232-481</t>
  </si>
  <si>
    <t>36268 Jessica Glen Apt. 639</t>
  </si>
  <si>
    <t>Powellhaven</t>
  </si>
  <si>
    <t>519396-97021-CB</t>
  </si>
  <si>
    <t>Joshua Cook</t>
  </si>
  <si>
    <t>petersmith@hotmail.com</t>
  </si>
  <si>
    <t>519-447-219</t>
  </si>
  <si>
    <t>4328 Patricia Walks</t>
  </si>
  <si>
    <t>Sherishire</t>
  </si>
  <si>
    <t>311584-49317-CB</t>
  </si>
  <si>
    <t>Richard Taylor</t>
  </si>
  <si>
    <t>owood@yahoo.com</t>
  </si>
  <si>
    <t>183-816-621</t>
  </si>
  <si>
    <t>47629 Patrick Oval</t>
  </si>
  <si>
    <t>North Lesliechester</t>
  </si>
  <si>
    <t>182849-51031-BY</t>
  </si>
  <si>
    <t>Marc King</t>
  </si>
  <si>
    <t>gjones@benton.com</t>
  </si>
  <si>
    <t>576-274-221</t>
  </si>
  <si>
    <t>101 Wendy Roads Suite 202</t>
  </si>
  <si>
    <t>Aaronville</t>
  </si>
  <si>
    <t>587422-23454-ZC</t>
  </si>
  <si>
    <t>Carla Shaffer</t>
  </si>
  <si>
    <t>bradbarry@green-peterson.org</t>
  </si>
  <si>
    <t>119-981-598</t>
  </si>
  <si>
    <t>68544 Howard Mills</t>
  </si>
  <si>
    <t>Wilsonstad</t>
  </si>
  <si>
    <t>896885-87193-JQ</t>
  </si>
  <si>
    <t>Corey Rodriguez</t>
  </si>
  <si>
    <t>jacksonsharon@hotmail.com</t>
  </si>
  <si>
    <t>974-205-290</t>
  </si>
  <si>
    <t>683 James Wall Suite 370</t>
  </si>
  <si>
    <t>Lake Angelaton</t>
  </si>
  <si>
    <t>816642-55917-HI</t>
  </si>
  <si>
    <t>Brooke Jordan</t>
  </si>
  <si>
    <t>davislisa@good.com</t>
  </si>
  <si>
    <t>933-311-723</t>
  </si>
  <si>
    <t>2571 Mary Corner</t>
  </si>
  <si>
    <t>North Teresachester</t>
  </si>
  <si>
    <t>758807-73111-UA</t>
  </si>
  <si>
    <t>Joseph White</t>
  </si>
  <si>
    <t>hmatthews@hansen.com</t>
  </si>
  <si>
    <t>484-245-183</t>
  </si>
  <si>
    <t>312 Justin Drive Apt. 075</t>
  </si>
  <si>
    <t>East Ross</t>
  </si>
  <si>
    <t>505401-14448-HI</t>
  </si>
  <si>
    <t>Jenna Wilson</t>
  </si>
  <si>
    <t>woodwardangela@gmail.com</t>
  </si>
  <si>
    <t>431-348-574</t>
  </si>
  <si>
    <t>789 Thomas Grove Suite 978</t>
  </si>
  <si>
    <t>278837-50512-IQ</t>
  </si>
  <si>
    <t>Sara Mccarthy</t>
  </si>
  <si>
    <t>dennis07@watson.org</t>
  </si>
  <si>
    <t>526-314-594</t>
  </si>
  <si>
    <t>855 Goodwin Burg</t>
  </si>
  <si>
    <t>Veronicamouth</t>
  </si>
  <si>
    <t>182424-87358-BY</t>
  </si>
  <si>
    <t>Paul Brown</t>
  </si>
  <si>
    <t>cathydoyle@hotmail.com</t>
  </si>
  <si>
    <t>564-821-767</t>
  </si>
  <si>
    <t>225 Edward Mountain Apt. 661</t>
  </si>
  <si>
    <t>Nataliemouth</t>
  </si>
  <si>
    <t>470017-25558-UA</t>
  </si>
  <si>
    <t>Joseph Miller</t>
  </si>
  <si>
    <t>wilsonjames@obrien.com</t>
  </si>
  <si>
    <t>976-123-688</t>
  </si>
  <si>
    <t>8799 Kaitlin Circles Suite 863</t>
  </si>
  <si>
    <t>North Connor</t>
  </si>
  <si>
    <t>404599-69927-HI</t>
  </si>
  <si>
    <t>Robert Moreno</t>
  </si>
  <si>
    <t>whitney98@yahoo.com</t>
  </si>
  <si>
    <t>732-684-563</t>
  </si>
  <si>
    <t>790 Billy Meadows Suite 111</t>
  </si>
  <si>
    <t>East Marvinbury</t>
  </si>
  <si>
    <t>952028-75328-IC</t>
  </si>
  <si>
    <t>Victor Perez</t>
  </si>
  <si>
    <t>emilygarcia@pierce.com</t>
  </si>
  <si>
    <t>953-159-656</t>
  </si>
  <si>
    <t>98422 Klein Groves Apt. 409</t>
  </si>
  <si>
    <t>Lake Eric</t>
  </si>
  <si>
    <t>937210-12041-IC</t>
  </si>
  <si>
    <t>James Gonzalez</t>
  </si>
  <si>
    <t>jacob69@yahoo.com</t>
  </si>
  <si>
    <t>505-133-342</t>
  </si>
  <si>
    <t>00005 Teresa Plaza</t>
  </si>
  <si>
    <t>Westhaven</t>
  </si>
  <si>
    <t>434538-60328-UZ</t>
  </si>
  <si>
    <t>Daniel Foster</t>
  </si>
  <si>
    <t>pgreen@nelson.biz</t>
  </si>
  <si>
    <t>476-228-930</t>
  </si>
  <si>
    <t>6935 Nicholas Isle Suite 664</t>
  </si>
  <si>
    <t>West David</t>
  </si>
  <si>
    <t>623115-57247-RB</t>
  </si>
  <si>
    <t>Mr. Ricky Mcdonald</t>
  </si>
  <si>
    <t>rodney54@gmail.com</t>
  </si>
  <si>
    <t>530-317-978</t>
  </si>
  <si>
    <t>6144 Hernandez Lodge Suite 309</t>
  </si>
  <si>
    <t>981160-55827-FR</t>
  </si>
  <si>
    <t>Tiffany Stevens</t>
  </si>
  <si>
    <t>katherine76@miller-morrison.com</t>
  </si>
  <si>
    <t>807-809-582</t>
  </si>
  <si>
    <t>29880 Foley Cove Suite 483</t>
  </si>
  <si>
    <t>North Katherineburgh</t>
  </si>
  <si>
    <t>238284-55371-RG</t>
  </si>
  <si>
    <t>Eric Stafford</t>
  </si>
  <si>
    <t>kathryn45@baker.info</t>
  </si>
  <si>
    <t>841-677-292</t>
  </si>
  <si>
    <t>4878 Susan Walk</t>
  </si>
  <si>
    <t>North Tracyburgh</t>
  </si>
  <si>
    <t>188777-92988-QJ</t>
  </si>
  <si>
    <t>Ashley Thompson</t>
  </si>
  <si>
    <t>oyoung@yahoo.com</t>
  </si>
  <si>
    <t>723-447-611</t>
  </si>
  <si>
    <t>8127 Lori Courts</t>
  </si>
  <si>
    <t>South Nancyview</t>
  </si>
  <si>
    <t>165692-97671-ZC</t>
  </si>
  <si>
    <t>George Waters</t>
  </si>
  <si>
    <t>robert50@wright.info</t>
  </si>
  <si>
    <t>725-325-870</t>
  </si>
  <si>
    <t>8175 David Flats Suite 890</t>
  </si>
  <si>
    <t>West Cindy</t>
  </si>
  <si>
    <t>922080-22098-QU</t>
  </si>
  <si>
    <t>Tiffany Bennett</t>
  </si>
  <si>
    <t>dsimmons@hotmail.com</t>
  </si>
  <si>
    <t>490-351-768</t>
  </si>
  <si>
    <t>6491 John Junction</t>
  </si>
  <si>
    <t>New Lisaport</t>
  </si>
  <si>
    <t>137828-85052-RB</t>
  </si>
  <si>
    <t>Faith Lee</t>
  </si>
  <si>
    <t>nbean@hotmail.com</t>
  </si>
  <si>
    <t>121-682-533</t>
  </si>
  <si>
    <t>7616 Katie Orchard Suite 325</t>
  </si>
  <si>
    <t>Ramirezhaven</t>
  </si>
  <si>
    <t>868620-46899-HW</t>
  </si>
  <si>
    <t>Michael Brown</t>
  </si>
  <si>
    <t>richard14@hotmail.com</t>
  </si>
  <si>
    <t>966-554-198</t>
  </si>
  <si>
    <t>5011 Roy Curve Suite 665</t>
  </si>
  <si>
    <t>West Jacqueline</t>
  </si>
  <si>
    <t>927449-13354-EO</t>
  </si>
  <si>
    <t>William Wright</t>
  </si>
  <si>
    <t>richanne@estrada-sharp.org</t>
  </si>
  <si>
    <t>262-237-171</t>
  </si>
  <si>
    <t>1619 West Brooks Apt. 684</t>
  </si>
  <si>
    <t>587304-92897-RB</t>
  </si>
  <si>
    <t>Jesse Nelson</t>
  </si>
  <si>
    <t>schneiderlaura@davis-henry.com</t>
  </si>
  <si>
    <t>971-495-936</t>
  </si>
  <si>
    <t>8389 Cynthia Islands Apt. 747</t>
  </si>
  <si>
    <t>West Derrickstad</t>
  </si>
  <si>
    <t>333131-46988-RG</t>
  </si>
  <si>
    <t>Bryan Kidd</t>
  </si>
  <si>
    <t>joneselizabeth@yahoo.com</t>
  </si>
  <si>
    <t>125-563-569</t>
  </si>
  <si>
    <t>70646 Dakota Summit</t>
  </si>
  <si>
    <t>East Tammy</t>
  </si>
  <si>
    <t>583441-76541-EO</t>
  </si>
  <si>
    <t>Tracy Taylor</t>
  </si>
  <si>
    <t>deanna06@yahoo.com</t>
  </si>
  <si>
    <t>489-502-589</t>
  </si>
  <si>
    <t>0715 Perez Plains Suite 764</t>
  </si>
  <si>
    <t>New Kevinshire</t>
  </si>
  <si>
    <t>684301-65156-BY</t>
  </si>
  <si>
    <t>Steven James</t>
  </si>
  <si>
    <t>mary03@hunt.com</t>
  </si>
  <si>
    <t>824-898-417</t>
  </si>
  <si>
    <t>66599 Stephen Hollow</t>
  </si>
  <si>
    <t>Bernardmouth</t>
  </si>
  <si>
    <t>290062-67140-OB</t>
  </si>
  <si>
    <t>Michele Wheeler</t>
  </si>
  <si>
    <t>laurajohnson@gmail.com</t>
  </si>
  <si>
    <t>505-743-234</t>
  </si>
  <si>
    <t>8077 Hernandez Ford</t>
  </si>
  <si>
    <t>911481-37766-UV</t>
  </si>
  <si>
    <t>Christopher Turner</t>
  </si>
  <si>
    <t>gmeadows@smith.info</t>
  </si>
  <si>
    <t>546-552-103</t>
  </si>
  <si>
    <t>994 Logan Prairie</t>
  </si>
  <si>
    <t>Angelastad</t>
  </si>
  <si>
    <t>761683-70302-ZC</t>
  </si>
  <si>
    <t>David Cummings</t>
  </si>
  <si>
    <t>darlene25@ibarra.com</t>
  </si>
  <si>
    <t>762-180-750</t>
  </si>
  <si>
    <t>551 Jones Corners</t>
  </si>
  <si>
    <t>261357-67771-QU</t>
  </si>
  <si>
    <t>Leslie Garcia</t>
  </si>
  <si>
    <t>nsmall@ryan.net</t>
  </si>
  <si>
    <t>737-373-161</t>
  </si>
  <si>
    <t>04293 Robinson Tunnel Apt. 894</t>
  </si>
  <si>
    <t>New Jeffreyfurt</t>
  </si>
  <si>
    <t>932943-58755-UV</t>
  </si>
  <si>
    <t>Thomas Dalton</t>
  </si>
  <si>
    <t>stephanie03@mason.net</t>
  </si>
  <si>
    <t>678-191-744</t>
  </si>
  <si>
    <t>757 Salazar Drives Apt. 025</t>
  </si>
  <si>
    <t>Lindseyville</t>
  </si>
  <si>
    <t>709149-16614-HW</t>
  </si>
  <si>
    <t>Jacob Maxwell</t>
  </si>
  <si>
    <t>ngonzales@gmail.com</t>
  </si>
  <si>
    <t>807-723-891</t>
  </si>
  <si>
    <t>833 Hester Causeway Apt. 316</t>
  </si>
  <si>
    <t>North Jenniferhaven</t>
  </si>
  <si>
    <t>476171-34397-CB</t>
  </si>
  <si>
    <t>Kathryn Nichols</t>
  </si>
  <si>
    <t>villanuevasally@townsend-hunter.net</t>
  </si>
  <si>
    <t>799-930-911</t>
  </si>
  <si>
    <t>48243 Laura Vista</t>
  </si>
  <si>
    <t>New Elizabeth</t>
  </si>
  <si>
    <t>472315-68150-JQ</t>
  </si>
  <si>
    <t>Caitlin Walters</t>
  </si>
  <si>
    <t>karen75@dunlap-schneider.com</t>
  </si>
  <si>
    <t>724-389-726</t>
  </si>
  <si>
    <t>5540 Kimberly Brooks Apt. 095</t>
  </si>
  <si>
    <t>Myersfurt</t>
  </si>
  <si>
    <t>444039-81037-QO</t>
  </si>
  <si>
    <t>Aaron Williams</t>
  </si>
  <si>
    <t>hulldebra@sullivan-payne.com</t>
  </si>
  <si>
    <t>890-856-176</t>
  </si>
  <si>
    <t>65016 Mendez Bridge</t>
  </si>
  <si>
    <t>Christinahaven</t>
  </si>
  <si>
    <t>717118-76540-UZ</t>
  </si>
  <si>
    <t>Tammy Sullivan</t>
  </si>
  <si>
    <t>jeffrey12@gmail.com</t>
  </si>
  <si>
    <t>558-887-205</t>
  </si>
  <si>
    <t>0791 Leroy Villages</t>
  </si>
  <si>
    <t>Port Timothy</t>
  </si>
  <si>
    <t>976106-92215-EO</t>
  </si>
  <si>
    <t>Logan Jones</t>
  </si>
  <si>
    <t>rojasdavid@gmail.com</t>
  </si>
  <si>
    <t>689-345-681</t>
  </si>
  <si>
    <t>492 Ramirez Ramp</t>
  </si>
  <si>
    <t>Salazarbury</t>
  </si>
  <si>
    <t>603340-70428-UZ</t>
  </si>
  <si>
    <t>Bianca Stewart MD</t>
  </si>
  <si>
    <t>rblackwell@evans-garner.com</t>
  </si>
  <si>
    <t>205-638-527</t>
  </si>
  <si>
    <t>18377 Toni Glens</t>
  </si>
  <si>
    <t>Rileyborough</t>
  </si>
  <si>
    <t>710048-35448-BY</t>
  </si>
  <si>
    <t>Henry Mcdowell</t>
  </si>
  <si>
    <t>xchavez@yahoo.com</t>
  </si>
  <si>
    <t>369-316-539</t>
  </si>
  <si>
    <t>768 Mann Junction</t>
  </si>
  <si>
    <t>North Kimberly</t>
  </si>
  <si>
    <t>418885-30760-UV</t>
  </si>
  <si>
    <t>Steven Harrison</t>
  </si>
  <si>
    <t>michael16@gmail.com</t>
  </si>
  <si>
    <t>703-711-114</t>
  </si>
  <si>
    <t>70361 Elaine Burg Suite 070</t>
  </si>
  <si>
    <t>383314-85724-IC</t>
  </si>
  <si>
    <t>Andrea Owens</t>
  </si>
  <si>
    <t>patrickpatton@delgado.org</t>
  </si>
  <si>
    <t>484-583-505</t>
  </si>
  <si>
    <t>21820 Roman Falls Suite 695</t>
  </si>
  <si>
    <t>Marialand</t>
  </si>
  <si>
    <t>525629-72515-FR</t>
  </si>
  <si>
    <t>Marcus Camacho</t>
  </si>
  <si>
    <t>acruz@hotmail.com</t>
  </si>
  <si>
    <t>184-127-204</t>
  </si>
  <si>
    <t>21136 Jonathan Plaza</t>
  </si>
  <si>
    <t>Fieldsbury</t>
  </si>
  <si>
    <t>948560-45199-UZ</t>
  </si>
  <si>
    <t>Jeremy Ibarra</t>
  </si>
  <si>
    <t>awood@gmail.com</t>
  </si>
  <si>
    <t>572-345-322</t>
  </si>
  <si>
    <t>356 Karen Corner Apt. 061</t>
  </si>
  <si>
    <t>East Shelly</t>
  </si>
  <si>
    <t>309051-27874-RG</t>
  </si>
  <si>
    <t>Samantha Kim</t>
  </si>
  <si>
    <t>nphillips@yahoo.com</t>
  </si>
  <si>
    <t>197-607-411</t>
  </si>
  <si>
    <t>6128 Michael Flat Apt. 418</t>
  </si>
  <si>
    <t>South Luke</t>
  </si>
  <si>
    <t>304246-68734-DT</t>
  </si>
  <si>
    <t>William Johnson</t>
  </si>
  <si>
    <t>gromero@hotmail.com</t>
  </si>
  <si>
    <t>256-920-259</t>
  </si>
  <si>
    <t>014 Karen Estate</t>
  </si>
  <si>
    <t>South Johnnyfurt</t>
  </si>
  <si>
    <t>479348-68698-QO</t>
  </si>
  <si>
    <t>Joseph Petersen</t>
  </si>
  <si>
    <t>lbailey@taylor-carson.com</t>
  </si>
  <si>
    <t>581-973-839</t>
  </si>
  <si>
    <t>5419 Laura Landing Apt. 574</t>
  </si>
  <si>
    <t>South Calvin</t>
  </si>
  <si>
    <t>900960-31323-BB</t>
  </si>
  <si>
    <t>Jodi Harris</t>
  </si>
  <si>
    <t>andrewbrown@hotmail.com</t>
  </si>
  <si>
    <t>909-931-257</t>
  </si>
  <si>
    <t>071 Brett Grove</t>
  </si>
  <si>
    <t>East Julieville</t>
  </si>
  <si>
    <t>565604-64585-CB</t>
  </si>
  <si>
    <t>Jeffrey Salinas</t>
  </si>
  <si>
    <t>stephendonaldson@sloan-king.com</t>
  </si>
  <si>
    <t>155-250-996</t>
  </si>
  <si>
    <t>9877 Kristie Port Apt. 799</t>
  </si>
  <si>
    <t>Ramireztown</t>
  </si>
  <si>
    <t>842881-51309-HW</t>
  </si>
  <si>
    <t>Laura Mcdaniel</t>
  </si>
  <si>
    <t>eedwards@yahoo.com</t>
  </si>
  <si>
    <t>174-462-585</t>
  </si>
  <si>
    <t>5464 Clayton Stravenue Suite 702</t>
  </si>
  <si>
    <t>Brownchester</t>
  </si>
  <si>
    <t>885268-87974-OM</t>
  </si>
  <si>
    <t>Amanda Davis</t>
  </si>
  <si>
    <t>kathryn99@whitaker-henderson.com</t>
  </si>
  <si>
    <t>701-640-659</t>
  </si>
  <si>
    <t>21970 Sanchez Greens</t>
  </si>
  <si>
    <t>431147-72562-RG</t>
  </si>
  <si>
    <t>Leah Smith</t>
  </si>
  <si>
    <t>joshua12@kirk-owens.com</t>
  </si>
  <si>
    <t>840-916-348</t>
  </si>
  <si>
    <t>1972 Julia Points</t>
  </si>
  <si>
    <t>New Eugenehaven</t>
  </si>
  <si>
    <t>437356-94780-QO</t>
  </si>
  <si>
    <t>Reginald Howe</t>
  </si>
  <si>
    <t>rortega@gmail.com</t>
  </si>
  <si>
    <t>112-471-352</t>
  </si>
  <si>
    <t>9608 Jonathan Terrace</t>
  </si>
  <si>
    <t>Port Jasmineview</t>
  </si>
  <si>
    <t>823119-62945-ZN</t>
  </si>
  <si>
    <t>Wesley Hughes</t>
  </si>
  <si>
    <t>andreavillanueva@lewis-knight.org</t>
  </si>
  <si>
    <t>373-973-115</t>
  </si>
  <si>
    <t>5547 Charles Meadows Apt. 363</t>
  </si>
  <si>
    <t>Stevensside</t>
  </si>
  <si>
    <t>815101-24703-OB</t>
  </si>
  <si>
    <t>gregory69@gmail.com</t>
  </si>
  <si>
    <t>816-431-472</t>
  </si>
  <si>
    <t>3893 Alexander Trace Apt. 777</t>
  </si>
  <si>
    <t>621101-46758-NC</t>
  </si>
  <si>
    <t>Brittany Pitts</t>
  </si>
  <si>
    <t>acostadarrell@gmail.com</t>
  </si>
  <si>
    <t>148-904-300</t>
  </si>
  <si>
    <t>426 Joyce Club</t>
  </si>
  <si>
    <t>Harperview</t>
  </si>
  <si>
    <t>638371-57569-CB</t>
  </si>
  <si>
    <t>Keith Bender</t>
  </si>
  <si>
    <t>kevinscott@simpson-cline.com</t>
  </si>
  <si>
    <t>680-148-280</t>
  </si>
  <si>
    <t>2682 Taylor Street Suite 211</t>
  </si>
  <si>
    <t>Floresborough</t>
  </si>
  <si>
    <t>282982-15964-UV</t>
  </si>
  <si>
    <t>George Hodge</t>
  </si>
  <si>
    <t>hspencer@yahoo.com</t>
  </si>
  <si>
    <t>581-376-997</t>
  </si>
  <si>
    <t>0367 Hays Turnpike Apt. 053</t>
  </si>
  <si>
    <t>North Denise</t>
  </si>
  <si>
    <t>129491-34275-QU</t>
  </si>
  <si>
    <t>Nancy Scott MD</t>
  </si>
  <si>
    <t>jennifer06@jackson-bell.com</t>
  </si>
  <si>
    <t>731-510-619</t>
  </si>
  <si>
    <t>700 Martin Overpass</t>
  </si>
  <si>
    <t>Allenside</t>
  </si>
  <si>
    <t>833228-94648-OM</t>
  </si>
  <si>
    <t>Michael Lang</t>
  </si>
  <si>
    <t>perrybrittany@hotmail.com</t>
  </si>
  <si>
    <t>412-260-292</t>
  </si>
  <si>
    <t>5270 Jason Hollow Apt. 460</t>
  </si>
  <si>
    <t>Stacybury</t>
  </si>
  <si>
    <t>380952-40043-CB</t>
  </si>
  <si>
    <t>Katrina Cervantes</t>
  </si>
  <si>
    <t>davidcummings@yahoo.com</t>
  </si>
  <si>
    <t>838-340-462</t>
  </si>
  <si>
    <t>657 Spence Ways</t>
  </si>
  <si>
    <t>Craigview</t>
  </si>
  <si>
    <t>478214-94272-OM</t>
  </si>
  <si>
    <t>tracy83@blankenship.com</t>
  </si>
  <si>
    <t>411-399-580</t>
  </si>
  <si>
    <t>449 Nguyen Isle Apt. 886</t>
  </si>
  <si>
    <t>Lake Chrisshire</t>
  </si>
  <si>
    <t>332534-75430-HI</t>
  </si>
  <si>
    <t>Kelly Sparks</t>
  </si>
  <si>
    <t>ronaldthomas@hotmail.com</t>
  </si>
  <si>
    <t>909-381-701</t>
  </si>
  <si>
    <t>5876 Nancy Station</t>
  </si>
  <si>
    <t>North Christophertown</t>
  </si>
  <si>
    <t>407092-40808-QJ</t>
  </si>
  <si>
    <t>zpatterson@schroeder.com</t>
  </si>
  <si>
    <t>804-927-769</t>
  </si>
  <si>
    <t>876 James Parkways Suite 422</t>
  </si>
  <si>
    <t>Jameschester</t>
  </si>
  <si>
    <t>172651-34792-PE</t>
  </si>
  <si>
    <t>Mark Moss</t>
  </si>
  <si>
    <t>amanda14@hotmail.com</t>
  </si>
  <si>
    <t>666-492-427</t>
  </si>
  <si>
    <t>4578 Jeffery Oval</t>
  </si>
  <si>
    <t>North Maryville</t>
  </si>
  <si>
    <t>847660-45323-FR</t>
  </si>
  <si>
    <t>Kelly Mendoza</t>
  </si>
  <si>
    <t>ksweeney@soto.com</t>
  </si>
  <si>
    <t>173-340-611</t>
  </si>
  <si>
    <t>7956 Weeks Glens Apt. 742</t>
  </si>
  <si>
    <t>Beckerfurt</t>
  </si>
  <si>
    <t>844039-96827-EO</t>
  </si>
  <si>
    <t>Jason Davis</t>
  </si>
  <si>
    <t>elizabeth78@williams.com</t>
  </si>
  <si>
    <t>908-795-733</t>
  </si>
  <si>
    <t>847 Le Port</t>
  </si>
  <si>
    <t>Reynoldsburgh</t>
  </si>
  <si>
    <t>281161-82002-ZN</t>
  </si>
  <si>
    <t>Brian Long</t>
  </si>
  <si>
    <t>scott52@krause-jensen.com</t>
  </si>
  <si>
    <t>796-431-676</t>
  </si>
  <si>
    <t>79940 Mccoy Meadow Suite 285</t>
  </si>
  <si>
    <t>253830-18429-HI</t>
  </si>
  <si>
    <t>Edgar White</t>
  </si>
  <si>
    <t>cynthiamartin@smith-johnson.com</t>
  </si>
  <si>
    <t>533-925-901</t>
  </si>
  <si>
    <t>8602 Reed Common</t>
  </si>
  <si>
    <t>Annefort</t>
  </si>
  <si>
    <t>259555-70205-ZC</t>
  </si>
  <si>
    <t>Rodney Kim</t>
  </si>
  <si>
    <t>joycemadeline@reed.com</t>
  </si>
  <si>
    <t>628-840-877</t>
  </si>
  <si>
    <t>3119 Shelton Manor Apt. 031</t>
  </si>
  <si>
    <t>Lake Sabrina</t>
  </si>
  <si>
    <t>847561-70545-QO</t>
  </si>
  <si>
    <t>Tiffany Hendricks DDS</t>
  </si>
  <si>
    <t>lori35@barber.net</t>
  </si>
  <si>
    <t>621-998-261</t>
  </si>
  <si>
    <t>48167 Jason Curve Suite 157</t>
  </si>
  <si>
    <t>West Paulton</t>
  </si>
  <si>
    <t>424793-60621-CU</t>
  </si>
  <si>
    <t>Virginia Floyd</t>
  </si>
  <si>
    <t>hudsonheidi@hotmail.com</t>
  </si>
  <si>
    <t>771-985-784</t>
  </si>
  <si>
    <t>674 Lopez Ports Suite 086</t>
  </si>
  <si>
    <t>631846-25373-CB</t>
  </si>
  <si>
    <t>Randall Keller</t>
  </si>
  <si>
    <t>caldwellnicole@thompson-acosta.com</t>
  </si>
  <si>
    <t>795-357-536</t>
  </si>
  <si>
    <t>40541 Diaz Circle Suite 634</t>
  </si>
  <si>
    <t>Port Nicole</t>
  </si>
  <si>
    <t>446676-80085-NC</t>
  </si>
  <si>
    <t>Joshua Estrada</t>
  </si>
  <si>
    <t>ginamartin@price.com</t>
  </si>
  <si>
    <t>233-665-751</t>
  </si>
  <si>
    <t>3761 Michael Mountain</t>
  </si>
  <si>
    <t>Chloeview</t>
  </si>
  <si>
    <t>497287-74326-BB</t>
  </si>
  <si>
    <t>Anthony Jones</t>
  </si>
  <si>
    <t>shelia60@yahoo.com</t>
  </si>
  <si>
    <t>109-494-567</t>
  </si>
  <si>
    <t>306 Johnston Estate</t>
  </si>
  <si>
    <t>Frenchview</t>
  </si>
  <si>
    <t>907087-18910-BB</t>
  </si>
  <si>
    <t>Michael Ramirez</t>
  </si>
  <si>
    <t>lucascandace@yahoo.com</t>
  </si>
  <si>
    <t>502-267-686</t>
  </si>
  <si>
    <t>979 Stephanie Extension</t>
  </si>
  <si>
    <t>West Ericburgh</t>
  </si>
  <si>
    <t>514628-69253-RG</t>
  </si>
  <si>
    <t>Allen Mills</t>
  </si>
  <si>
    <t>pcarr@yahoo.com</t>
  </si>
  <si>
    <t>799-893-834</t>
  </si>
  <si>
    <t>704 White Grove Apt. 570</t>
  </si>
  <si>
    <t>New Zacharyfort</t>
  </si>
  <si>
    <t>518861-68839-RB</t>
  </si>
  <si>
    <t>Michael Stephenson</t>
  </si>
  <si>
    <t>gblackburn@gmail.com</t>
  </si>
  <si>
    <t>591-660-550</t>
  </si>
  <si>
    <t>063 Daniel Island</t>
  </si>
  <si>
    <t>Pamelahaven</t>
  </si>
  <si>
    <t>540223-13749-EO</t>
  </si>
  <si>
    <t>Madeline Bradshaw</t>
  </si>
  <si>
    <t>mathewsjonathan@mccarthy-anderson.com</t>
  </si>
  <si>
    <t>238-799-502</t>
  </si>
  <si>
    <t>4527 Herman Hill Apt. 281</t>
  </si>
  <si>
    <t>South Frederickport</t>
  </si>
  <si>
    <t>884987-59662-CB</t>
  </si>
  <si>
    <t>Richard Alvarado</t>
  </si>
  <si>
    <t>jessica66@hotmail.com</t>
  </si>
  <si>
    <t>142-568-992</t>
  </si>
  <si>
    <t>0473 Brandy Manor Suite 435</t>
  </si>
  <si>
    <t>Vasquezside</t>
  </si>
  <si>
    <t>428133-45295-CU</t>
  </si>
  <si>
    <t>Cynthia Bailey</t>
  </si>
  <si>
    <t>gallegosstephen@buchanan.com</t>
  </si>
  <si>
    <t>943-698-360</t>
  </si>
  <si>
    <t>33948 Ford Pike</t>
  </si>
  <si>
    <t>New Danielbury</t>
  </si>
  <si>
    <t>648332-99873-QJ</t>
  </si>
  <si>
    <t>Kenneth King</t>
  </si>
  <si>
    <t>malik83@hotmail.com</t>
  </si>
  <si>
    <t>304-987-213</t>
  </si>
  <si>
    <t>65328 James Estate Suite 142</t>
  </si>
  <si>
    <t>Emilyside</t>
  </si>
  <si>
    <t>756966-34812-OB</t>
  </si>
  <si>
    <t>Erin Woods</t>
  </si>
  <si>
    <t>anna29@floyd.biz</t>
  </si>
  <si>
    <t>599-799-252</t>
  </si>
  <si>
    <t>899 Lewis Fall</t>
  </si>
  <si>
    <t>South Thomas</t>
  </si>
  <si>
    <t>867240-30406-ZC</t>
  </si>
  <si>
    <t>Zachary Kim</t>
  </si>
  <si>
    <t>gkim@fleming-campos.org</t>
  </si>
  <si>
    <t>538-973-102</t>
  </si>
  <si>
    <t>277 Carter Green Suite 045</t>
  </si>
  <si>
    <t>New Terriview</t>
  </si>
  <si>
    <t>122505-31945-HI</t>
  </si>
  <si>
    <t>Ana Benitez</t>
  </si>
  <si>
    <t>alicia03@hill-hernandez.org</t>
  </si>
  <si>
    <t>187-127-154</t>
  </si>
  <si>
    <t>285 Carolyn Club</t>
  </si>
  <si>
    <t>182033-26820-ZN</t>
  </si>
  <si>
    <t>John Gray</t>
  </si>
  <si>
    <t>robertwarren@whitney-mclaughlin.info</t>
  </si>
  <si>
    <t>732-296-828</t>
  </si>
  <si>
    <t>081 Nichole Heights Apt. 033</t>
  </si>
  <si>
    <t>New Daniel</t>
  </si>
  <si>
    <t>347599-12225-EO</t>
  </si>
  <si>
    <t>Brooke Davies</t>
  </si>
  <si>
    <t>matthewsmark@house.com</t>
  </si>
  <si>
    <t>833-875-436</t>
  </si>
  <si>
    <t>35092 Paula Path</t>
  </si>
  <si>
    <t>New Joshuashire</t>
  </si>
  <si>
    <t>315172-86301-OB</t>
  </si>
  <si>
    <t>Sandra Kim</t>
  </si>
  <si>
    <t>robertmccann@yahoo.com</t>
  </si>
  <si>
    <t>688-408-212</t>
  </si>
  <si>
    <t>9849 Williams Lane Suite 766</t>
  </si>
  <si>
    <t>Port Stanleyville</t>
  </si>
  <si>
    <t>983379-72380-DT</t>
  </si>
  <si>
    <t>Andrew Morales</t>
  </si>
  <si>
    <t>nhenry@yahoo.com</t>
  </si>
  <si>
    <t>471-119-200</t>
  </si>
  <si>
    <t>159 Donald Island Suite 552</t>
  </si>
  <si>
    <t>Lake Gregory</t>
  </si>
  <si>
    <t>442168-50906-NC</t>
  </si>
  <si>
    <t>Tony Mason</t>
  </si>
  <si>
    <t>meghan78@lopez-mccoy.biz</t>
  </si>
  <si>
    <t>740-450-308</t>
  </si>
  <si>
    <t>4403 Benson Valley</t>
  </si>
  <si>
    <t>Riveraside</t>
  </si>
  <si>
    <t>616001-45570-QO</t>
  </si>
  <si>
    <t>Anthony Lindsey</t>
  </si>
  <si>
    <t>hpena@hotmail.com</t>
  </si>
  <si>
    <t>347-866-663</t>
  </si>
  <si>
    <t>80543 Mindy Dam Apt. 761</t>
  </si>
  <si>
    <t>Port Stephanie</t>
  </si>
  <si>
    <t>817925-55925-QJ</t>
  </si>
  <si>
    <t>Cristina Myers</t>
  </si>
  <si>
    <t>jacksonchristopher@yahoo.com</t>
  </si>
  <si>
    <t>546-884-925</t>
  </si>
  <si>
    <t>92187 Thompson Burgs Suite 200</t>
  </si>
  <si>
    <t>Kimview</t>
  </si>
  <si>
    <t>598502-68976-ZN</t>
  </si>
  <si>
    <t>Andrea Mitchell</t>
  </si>
  <si>
    <t>fletchermatthew@cuevas-huerta.com</t>
  </si>
  <si>
    <t>639-314-160</t>
  </si>
  <si>
    <t>22173 Miguel Port Apt. 075</t>
  </si>
  <si>
    <t>Cookfurt</t>
  </si>
  <si>
    <t>646007-43887-DT</t>
  </si>
  <si>
    <t>Samuel Ferrell</t>
  </si>
  <si>
    <t>boydcasey@hotmail.com</t>
  </si>
  <si>
    <t>928-755-363</t>
  </si>
  <si>
    <t>86937 Miller Ranch Suite 190</t>
  </si>
  <si>
    <t>Danielston</t>
  </si>
  <si>
    <t>136291-86233-NC</t>
  </si>
  <si>
    <t>Kyle Serrano</t>
  </si>
  <si>
    <t>thomaselizabeth@flores-robertson.com</t>
  </si>
  <si>
    <t>837-577-180</t>
  </si>
  <si>
    <t>591 Williamson Hollow</t>
  </si>
  <si>
    <t>North Michael</t>
  </si>
  <si>
    <t>201015-69647-QJ</t>
  </si>
  <si>
    <t>Lindsay Taylor</t>
  </si>
  <si>
    <t>xhart@gmail.com</t>
  </si>
  <si>
    <t>808-367-778</t>
  </si>
  <si>
    <t>171 Elliott Circles Apt. 466</t>
  </si>
  <si>
    <t>Lake Scottbury</t>
  </si>
  <si>
    <t>64D4EA94</t>
  </si>
  <si>
    <t>0D8741D8</t>
  </si>
  <si>
    <t>D-M-2.5</t>
  </si>
  <si>
    <t>C676FCE1</t>
  </si>
  <si>
    <t>76CA6742</t>
  </si>
  <si>
    <t>B61D5274</t>
  </si>
  <si>
    <t>3D406FD0</t>
  </si>
  <si>
    <t>80A3C091</t>
  </si>
  <si>
    <t>6BCE3243</t>
  </si>
  <si>
    <t>1CCA461F</t>
  </si>
  <si>
    <t>4A1E158F</t>
  </si>
  <si>
    <t>2B1DE39E</t>
  </si>
  <si>
    <t>B5F97925</t>
  </si>
  <si>
    <t>4286A425</t>
  </si>
  <si>
    <t>D38AADAE</t>
  </si>
  <si>
    <t>D3E889EF</t>
  </si>
  <si>
    <t>7176EA01</t>
  </si>
  <si>
    <t>2EE271F7</t>
  </si>
  <si>
    <t>380E1C09</t>
  </si>
  <si>
    <t>03FEDDEA</t>
  </si>
  <si>
    <t>720DE1A1</t>
  </si>
  <si>
    <t>4D2FDB8A</t>
  </si>
  <si>
    <t>69F28012</t>
  </si>
  <si>
    <t>B8351BDF</t>
  </si>
  <si>
    <t>1E7B5080</t>
  </si>
  <si>
    <t>ECE21AC6</t>
  </si>
  <si>
    <t>523FE088</t>
  </si>
  <si>
    <t>B63C2B33</t>
  </si>
  <si>
    <t>FE3A9547</t>
  </si>
  <si>
    <t>F8D4D659</t>
  </si>
  <si>
    <t>5B69F332</t>
  </si>
  <si>
    <t>3C6FFDD2</t>
  </si>
  <si>
    <t>3F2D474F</t>
  </si>
  <si>
    <t>E647E9E7</t>
  </si>
  <si>
    <t>21113C18</t>
  </si>
  <si>
    <t>5970E97A</t>
  </si>
  <si>
    <t>65A996D1</t>
  </si>
  <si>
    <t>1A8E7786</t>
  </si>
  <si>
    <t>D3520634</t>
  </si>
  <si>
    <t>32F4A318</t>
  </si>
  <si>
    <t>6C5E99C3</t>
  </si>
  <si>
    <t>5907CEE2</t>
  </si>
  <si>
    <t>BEE8F29D</t>
  </si>
  <si>
    <t>9DBA2AFD</t>
  </si>
  <si>
    <t>610AA4BF</t>
  </si>
  <si>
    <t>0A087433</t>
  </si>
  <si>
    <t>96F23C8B</t>
  </si>
  <si>
    <t>438016CD</t>
  </si>
  <si>
    <t>AFB8C0E1</t>
  </si>
  <si>
    <t>4890D3BB</t>
  </si>
  <si>
    <t>69231038</t>
  </si>
  <si>
    <t>7DF7C967</t>
  </si>
  <si>
    <t>5A2D5223</t>
  </si>
  <si>
    <t>91EE561E</t>
  </si>
  <si>
    <t>7F51DF62</t>
  </si>
  <si>
    <t>42DA1C82</t>
  </si>
  <si>
    <t>EBC0D650</t>
  </si>
  <si>
    <t>B983014A</t>
  </si>
  <si>
    <t>8109DD09</t>
  </si>
  <si>
    <t>038B7406</t>
  </si>
  <si>
    <t>0ADDEC2C</t>
  </si>
  <si>
    <t>8532C109</t>
  </si>
  <si>
    <t>C9910C00</t>
  </si>
  <si>
    <t>D7929354</t>
  </si>
  <si>
    <t>E6461A26</t>
  </si>
  <si>
    <t>AA58544D</t>
  </si>
  <si>
    <t>9D7525C3</t>
  </si>
  <si>
    <t>0A0FF3DB</t>
  </si>
  <si>
    <t>3820917C</t>
  </si>
  <si>
    <t>B19A627D</t>
  </si>
  <si>
    <t>AC42B259</t>
  </si>
  <si>
    <t>0C5F1D39</t>
  </si>
  <si>
    <t>3DD53BC8</t>
  </si>
  <si>
    <t>4BCB1331</t>
  </si>
  <si>
    <t>DC4E261B</t>
  </si>
  <si>
    <t>37646699</t>
  </si>
  <si>
    <t>2FBC996F</t>
  </si>
  <si>
    <t>98752255</t>
  </si>
  <si>
    <t>6525EBE9</t>
  </si>
  <si>
    <t>33C32B1E</t>
  </si>
  <si>
    <t>0D668413</t>
  </si>
  <si>
    <t>17E70AC7</t>
  </si>
  <si>
    <t>280B4F2A</t>
  </si>
  <si>
    <t>4FE73097</t>
  </si>
  <si>
    <t>3B808A1C</t>
  </si>
  <si>
    <t>0BDF1D2E</t>
  </si>
  <si>
    <t>CADD5B37</t>
  </si>
  <si>
    <t>FCBA8BBB</t>
  </si>
  <si>
    <t>2BB97757</t>
  </si>
  <si>
    <t>19F09343</t>
  </si>
  <si>
    <t>5931A314</t>
  </si>
  <si>
    <t>37A52315</t>
  </si>
  <si>
    <t>80CC7C2C</t>
  </si>
  <si>
    <t>9D33FD46</t>
  </si>
  <si>
    <t>BF412348</t>
  </si>
  <si>
    <t>E6865939</t>
  </si>
  <si>
    <t>B3C83050</t>
  </si>
  <si>
    <t>210EF41D</t>
  </si>
  <si>
    <t>E15C1944</t>
  </si>
  <si>
    <t>A78B0B69</t>
  </si>
  <si>
    <t>FDD89C6C</t>
  </si>
  <si>
    <t>A0A2DBBB</t>
  </si>
  <si>
    <t>1B1AA2AE</t>
  </si>
  <si>
    <t>B1251AC1</t>
  </si>
  <si>
    <t>F174D520</t>
  </si>
  <si>
    <t>A892CB13</t>
  </si>
  <si>
    <t>7B78EC04</t>
  </si>
  <si>
    <t>6C992E4B</t>
  </si>
  <si>
    <t>0D3EAF5A</t>
  </si>
  <si>
    <t>0A8B1AB2</t>
  </si>
  <si>
    <t>A2858AAC</t>
  </si>
  <si>
    <t>12F0753E</t>
  </si>
  <si>
    <t>634282EC</t>
  </si>
  <si>
    <t>FDCDE164</t>
  </si>
  <si>
    <t>9CA789FE</t>
  </si>
  <si>
    <t>E0B53A7D</t>
  </si>
  <si>
    <t>C802BB03</t>
  </si>
  <si>
    <t>EA3EDC7C</t>
  </si>
  <si>
    <t>3CC680E1</t>
  </si>
  <si>
    <t>B633C2B9</t>
  </si>
  <si>
    <t>BA02AF33</t>
  </si>
  <si>
    <t>EAA28381</t>
  </si>
  <si>
    <t>9BA843BD</t>
  </si>
  <si>
    <t>38CD591C</t>
  </si>
  <si>
    <t>A69E30C5</t>
  </si>
  <si>
    <t>84A71B36</t>
  </si>
  <si>
    <t>FB4045C3</t>
  </si>
  <si>
    <t>ACFE5E09</t>
  </si>
  <si>
    <t>D38DD920</t>
  </si>
  <si>
    <t>E6E90BE1</t>
  </si>
  <si>
    <t>3FC9F1CD</t>
  </si>
  <si>
    <t>1A25D65D</t>
  </si>
  <si>
    <t>6F4F8FAD</t>
  </si>
  <si>
    <t>941597BB</t>
  </si>
  <si>
    <t>82520ACE</t>
  </si>
  <si>
    <t>AECD7AF3</t>
  </si>
  <si>
    <t>9AFE024C</t>
  </si>
  <si>
    <t>DEDA67E6</t>
  </si>
  <si>
    <t>CCE538D2</t>
  </si>
  <si>
    <t>30376B6E</t>
  </si>
  <si>
    <t>77F3379C</t>
  </si>
  <si>
    <t>972F550A</t>
  </si>
  <si>
    <t>B5FA6DD7</t>
  </si>
  <si>
    <t>B7432721</t>
  </si>
  <si>
    <t>8C173C55</t>
  </si>
  <si>
    <t>65DC6BAE</t>
  </si>
  <si>
    <t>4547453F</t>
  </si>
  <si>
    <t>4B966FEB</t>
  </si>
  <si>
    <t>725B0D92</t>
  </si>
  <si>
    <t>20ADB801</t>
  </si>
  <si>
    <t>F304168D</t>
  </si>
  <si>
    <t>58F2A17C</t>
  </si>
  <si>
    <t>A283C7BB</t>
  </si>
  <si>
    <t>427A119C</t>
  </si>
  <si>
    <t>7991AC97</t>
  </si>
  <si>
    <t>5E3D3875</t>
  </si>
  <si>
    <t>3EE163ED</t>
  </si>
  <si>
    <t>DACB1CDF</t>
  </si>
  <si>
    <t>6FE5B5FA</t>
  </si>
  <si>
    <t>14EF41DC</t>
  </si>
  <si>
    <t>360E83A0</t>
  </si>
  <si>
    <t>CE52B7C8</t>
  </si>
  <si>
    <t>F14D8FA3</t>
  </si>
  <si>
    <t>D5A04DF1</t>
  </si>
  <si>
    <t>4393D402</t>
  </si>
  <si>
    <t>353ABD72</t>
  </si>
  <si>
    <t>1F89333A</t>
  </si>
  <si>
    <t>EE283905</t>
  </si>
  <si>
    <t>39DAFBAF</t>
  </si>
  <si>
    <t>61BC85D3</t>
  </si>
  <si>
    <t>8B9127BD</t>
  </si>
  <si>
    <t>847C5845</t>
  </si>
  <si>
    <t>F8046AD3</t>
  </si>
  <si>
    <t>1086D712</t>
  </si>
  <si>
    <t>D1F10E05</t>
  </si>
  <si>
    <t>6A86F582</t>
  </si>
  <si>
    <t>75B51833</t>
  </si>
  <si>
    <t>EDA15F86</t>
  </si>
  <si>
    <t>707EEC08</t>
  </si>
  <si>
    <t>B3C62EB7</t>
  </si>
  <si>
    <t>5C2B9251</t>
  </si>
  <si>
    <t>C3C2D16A</t>
  </si>
  <si>
    <t>345ED73A</t>
  </si>
  <si>
    <t>F63AA02F</t>
  </si>
  <si>
    <t>CB9825B8</t>
  </si>
  <si>
    <t>F38DE289</t>
  </si>
  <si>
    <t>F875AE0A</t>
  </si>
  <si>
    <t>2D64BC94</t>
  </si>
  <si>
    <t>7FAE1210</t>
  </si>
  <si>
    <t>CEA84414</t>
  </si>
  <si>
    <t>FDE929D4</t>
  </si>
  <si>
    <t>BE7ACCE8</t>
  </si>
  <si>
    <t>0367D108</t>
  </si>
  <si>
    <t>CB6FD9DE</t>
  </si>
  <si>
    <t>280A6225</t>
  </si>
  <si>
    <t>A51C6B72</t>
  </si>
  <si>
    <t>656A3945</t>
  </si>
  <si>
    <t>5947E83F</t>
  </si>
  <si>
    <t>4A0384E1</t>
  </si>
  <si>
    <t>A860DC3B</t>
  </si>
  <si>
    <t>ABA7A0B5</t>
  </si>
  <si>
    <t>D4B7048E</t>
  </si>
  <si>
    <t>E1D761A9</t>
  </si>
  <si>
    <t>DE0F14BB</t>
  </si>
  <si>
    <t>E1313871</t>
  </si>
  <si>
    <t>F7EB7FA3</t>
  </si>
  <si>
    <t>9EFD94C2</t>
  </si>
  <si>
    <t>8865E265</t>
  </si>
  <si>
    <t>53BD32E3</t>
  </si>
  <si>
    <t>FF06314B</t>
  </si>
  <si>
    <t>BEA7576A</t>
  </si>
  <si>
    <t>42C811CE</t>
  </si>
  <si>
    <t>C6014997</t>
  </si>
  <si>
    <t>0CC582D4</t>
  </si>
  <si>
    <t>134ACB66</t>
  </si>
  <si>
    <t>3C640B6A</t>
  </si>
  <si>
    <t>1B8B3C25</t>
  </si>
  <si>
    <t>8F4BED43</t>
  </si>
  <si>
    <t>0C4B0798</t>
  </si>
  <si>
    <t>2215A802</t>
  </si>
  <si>
    <t>4211F785</t>
  </si>
  <si>
    <t>62FC599A</t>
  </si>
  <si>
    <t>C8874783</t>
  </si>
  <si>
    <t>7749B5FD</t>
  </si>
  <si>
    <t>B75EDFD5</t>
  </si>
  <si>
    <t>627EB2FA</t>
  </si>
  <si>
    <t>4D39132A</t>
  </si>
  <si>
    <t>96FAE700</t>
  </si>
  <si>
    <t>CF7A198E</t>
  </si>
  <si>
    <t>02E2C7A5</t>
  </si>
  <si>
    <t>A9458503</t>
  </si>
  <si>
    <t>B823C635</t>
  </si>
  <si>
    <t>4A8CDFAD</t>
  </si>
  <si>
    <t>EBEBC0F2</t>
  </si>
  <si>
    <t>FC8622B0</t>
  </si>
  <si>
    <t>167E158E</t>
  </si>
  <si>
    <t>DA5254FA</t>
  </si>
  <si>
    <t>6AD16F29</t>
  </si>
  <si>
    <t>935E2C65</t>
  </si>
  <si>
    <t>EA12968C</t>
  </si>
  <si>
    <t>F085B302</t>
  </si>
  <si>
    <t>0BAA431F</t>
  </si>
  <si>
    <t>50C8C2C5</t>
  </si>
  <si>
    <t>ED2CAFAB</t>
  </si>
  <si>
    <t>B0F8E757</t>
  </si>
  <si>
    <t>0BBCDA71</t>
  </si>
  <si>
    <t>D3552ECC</t>
  </si>
  <si>
    <t>506F51AA</t>
  </si>
  <si>
    <t>C2E3497C</t>
  </si>
  <si>
    <t>CF999135</t>
  </si>
  <si>
    <t>4F91920E</t>
  </si>
  <si>
    <t>20556358</t>
  </si>
  <si>
    <t>8BFC65D1</t>
  </si>
  <si>
    <t>F2CC0065</t>
  </si>
  <si>
    <t>14538A61</t>
  </si>
  <si>
    <t>9E875189</t>
  </si>
  <si>
    <t>10C1874E</t>
  </si>
  <si>
    <t>B3892055</t>
  </si>
  <si>
    <t>7A65E03A</t>
  </si>
  <si>
    <t>AD57523F</t>
  </si>
  <si>
    <t>2D23DEC2</t>
  </si>
  <si>
    <t>A7AFCC09</t>
  </si>
  <si>
    <t>5739C2E0</t>
  </si>
  <si>
    <t>1828D32F</t>
  </si>
  <si>
    <t>2B90E11C</t>
  </si>
  <si>
    <t>B6052D1A</t>
  </si>
  <si>
    <t>006045E8</t>
  </si>
  <si>
    <t>65DA84B5</t>
  </si>
  <si>
    <t>516D716D</t>
  </si>
  <si>
    <t>A5E9327A</t>
  </si>
  <si>
    <t>D37CC01A</t>
  </si>
  <si>
    <t>75C75C85</t>
  </si>
  <si>
    <t>CE44130A</t>
  </si>
  <si>
    <t>E8FA8C7E</t>
  </si>
  <si>
    <t>78FE7EA2</t>
  </si>
  <si>
    <t>55472B99</t>
  </si>
  <si>
    <t>D275B3F6</t>
  </si>
  <si>
    <t>9D1E2A1F</t>
  </si>
  <si>
    <t>7777668E</t>
  </si>
  <si>
    <t>C5712EFE</t>
  </si>
  <si>
    <t>3EE9F097</t>
  </si>
  <si>
    <t>7565EA23</t>
  </si>
  <si>
    <t>EF9E1643</t>
  </si>
  <si>
    <t>F2F22E3B</t>
  </si>
  <si>
    <t>C7213512</t>
  </si>
  <si>
    <t>42EDA28A</t>
  </si>
  <si>
    <t>03101337</t>
  </si>
  <si>
    <t>A2AF38E9</t>
  </si>
  <si>
    <t>526F4063</t>
  </si>
  <si>
    <t>F324B20C</t>
  </si>
  <si>
    <t>F5449E24</t>
  </si>
  <si>
    <t>3470811C</t>
  </si>
  <si>
    <t>401A1F3F</t>
  </si>
  <si>
    <t>173AB5B2</t>
  </si>
  <si>
    <t>4E0FBED7</t>
  </si>
  <si>
    <t>5B2A95C0</t>
  </si>
  <si>
    <t>EF9AABB5</t>
  </si>
  <si>
    <t>73612FF0</t>
  </si>
  <si>
    <t>A52B5967</t>
  </si>
  <si>
    <t>997B882F</t>
  </si>
  <si>
    <t>A7A49070</t>
  </si>
  <si>
    <t>DEEEC5E5</t>
  </si>
  <si>
    <t>0AB59D1E</t>
  </si>
  <si>
    <t>AFBF1579</t>
  </si>
  <si>
    <t>26CFA4A4</t>
  </si>
  <si>
    <t>A72DDABA</t>
  </si>
  <si>
    <t>2C4C1170</t>
  </si>
  <si>
    <t>EB20CE25</t>
  </si>
  <si>
    <t>AC63C588</t>
  </si>
  <si>
    <t>0EF4C798</t>
  </si>
  <si>
    <t>E8AECA94</t>
  </si>
  <si>
    <t>5760960C</t>
  </si>
  <si>
    <t>689FB2E8</t>
  </si>
  <si>
    <t>29213CE7</t>
  </si>
  <si>
    <t>A20DA05E</t>
  </si>
  <si>
    <t>B58FD40E</t>
  </si>
  <si>
    <t>084DD261</t>
  </si>
  <si>
    <t>4DA4AEAB</t>
  </si>
  <si>
    <t>F7ABA05F</t>
  </si>
  <si>
    <t>6F67E23B</t>
  </si>
  <si>
    <t>1799C15E</t>
  </si>
  <si>
    <t>87D64B22</t>
  </si>
  <si>
    <t>06B82024</t>
  </si>
  <si>
    <t>F4AD374E</t>
  </si>
  <si>
    <t>F8594B6C</t>
  </si>
  <si>
    <t>89153488</t>
  </si>
  <si>
    <t>18392EE8</t>
  </si>
  <si>
    <t>80C74251</t>
  </si>
  <si>
    <t>C2F2459A</t>
  </si>
  <si>
    <t>0FBF146C</t>
  </si>
  <si>
    <t>39782A94</t>
  </si>
  <si>
    <t>2AAB3B9E</t>
  </si>
  <si>
    <t>947DF070</t>
  </si>
  <si>
    <t>0E32A068</t>
  </si>
  <si>
    <t>ED93317C</t>
  </si>
  <si>
    <t>217C3431</t>
  </si>
  <si>
    <t>B3221E67</t>
  </si>
  <si>
    <t>802D694B</t>
  </si>
  <si>
    <t>2E06ACE2</t>
  </si>
  <si>
    <t>764FB2F8</t>
  </si>
  <si>
    <t>D2EECC78</t>
  </si>
  <si>
    <t>66A7534E</t>
  </si>
  <si>
    <t>4B0DE60E</t>
  </si>
  <si>
    <t>C3897029</t>
  </si>
  <si>
    <t>965BDDFA</t>
  </si>
  <si>
    <t>4C9553B4</t>
  </si>
  <si>
    <t>9744DBC2</t>
  </si>
  <si>
    <t>4D11D636</t>
  </si>
  <si>
    <t>D511412E</t>
  </si>
  <si>
    <t>EE6243B0</t>
  </si>
  <si>
    <t>6B410471</t>
  </si>
  <si>
    <t>C629E73F</t>
  </si>
  <si>
    <t>71D943F4</t>
  </si>
  <si>
    <t>80FB1635</t>
  </si>
  <si>
    <t>3CA77B7D</t>
  </si>
  <si>
    <t>67B8CA65</t>
  </si>
  <si>
    <t>CFA3ED12</t>
  </si>
  <si>
    <t>1BC33A2E</t>
  </si>
  <si>
    <t>54EBC64D</t>
  </si>
  <si>
    <t>0DD7CD08</t>
  </si>
  <si>
    <t>35FDEECA</t>
  </si>
  <si>
    <t>BC4FCD0D</t>
  </si>
  <si>
    <t>3E2F6C8C</t>
  </si>
  <si>
    <t>761A7B6E</t>
  </si>
  <si>
    <t>5554623A</t>
  </si>
  <si>
    <t>A8A80714</t>
  </si>
  <si>
    <t>2DACAD0B</t>
  </si>
  <si>
    <t>DC521A65</t>
  </si>
  <si>
    <t>E56A4B9B</t>
  </si>
  <si>
    <t>FEC6D37D</t>
  </si>
  <si>
    <t>8BD5341D</t>
  </si>
  <si>
    <t>DBF248A9</t>
  </si>
  <si>
    <t>5DFF8F30</t>
  </si>
  <si>
    <t>251394BD</t>
  </si>
  <si>
    <t>387FA2E0</t>
  </si>
  <si>
    <t>F89B5846</t>
  </si>
  <si>
    <t>C5B8ABA6</t>
  </si>
  <si>
    <t>F14A14A1</t>
  </si>
  <si>
    <t>51F80111</t>
  </si>
  <si>
    <t>6B26900D</t>
  </si>
  <si>
    <t>26423BFB</t>
  </si>
  <si>
    <t>CD530F31</t>
  </si>
  <si>
    <t>FFE7C17A</t>
  </si>
  <si>
    <t>409E0657</t>
  </si>
  <si>
    <t>F029D954</t>
  </si>
  <si>
    <t>EA88F7CB</t>
  </si>
  <si>
    <t>3CF922FC</t>
  </si>
  <si>
    <t>DF61B583</t>
  </si>
  <si>
    <t>458FD4B4</t>
  </si>
  <si>
    <t>8F6AF1FA</t>
  </si>
  <si>
    <t>D5DD1F35</t>
  </si>
  <si>
    <t>0F8824BD</t>
  </si>
  <si>
    <t>114B1A2F</t>
  </si>
  <si>
    <t>F657829B</t>
  </si>
  <si>
    <t>8C435E44</t>
  </si>
  <si>
    <t>D880DD8E</t>
  </si>
  <si>
    <t>E56021B5</t>
  </si>
  <si>
    <t>F3BE2298</t>
  </si>
  <si>
    <t>D94093E3</t>
  </si>
  <si>
    <t>1570AE3E</t>
  </si>
  <si>
    <t>0611B5A4</t>
  </si>
  <si>
    <t>9976CECB</t>
  </si>
  <si>
    <t>1B79F57A</t>
  </si>
  <si>
    <t>F32E0E93</t>
  </si>
  <si>
    <t>348AAB9D</t>
  </si>
  <si>
    <t>D08046ED</t>
  </si>
  <si>
    <t>03EC24AF</t>
  </si>
  <si>
    <t>0DD7AFE1</t>
  </si>
  <si>
    <t>E6BB3A2A</t>
  </si>
  <si>
    <t>3186C3E5</t>
  </si>
  <si>
    <t>81D55F9E</t>
  </si>
  <si>
    <t>13C88C9A</t>
  </si>
  <si>
    <t>C59FBD4E</t>
  </si>
  <si>
    <t>8F320D9B</t>
  </si>
  <si>
    <t>CF3389D4</t>
  </si>
  <si>
    <t>2E076B4F</t>
  </si>
  <si>
    <t>03A8CFA2</t>
  </si>
  <si>
    <t>592BE40E</t>
  </si>
  <si>
    <t>1DA06CF9</t>
  </si>
  <si>
    <t>3C9881D6</t>
  </si>
  <si>
    <t>695470E1</t>
  </si>
  <si>
    <t>D9D1DBE4</t>
  </si>
  <si>
    <t>0286B352</t>
  </si>
  <si>
    <t>4E6D7510</t>
  </si>
  <si>
    <t>7003296F</t>
  </si>
  <si>
    <t>425E938D</t>
  </si>
  <si>
    <t>A96B669A</t>
  </si>
  <si>
    <t>4775590E</t>
  </si>
  <si>
    <t>519B1671</t>
  </si>
  <si>
    <t>1789A2BB</t>
  </si>
  <si>
    <t>D2081F57</t>
  </si>
  <si>
    <t>7BD59FBA</t>
  </si>
  <si>
    <t>22162FA3</t>
  </si>
  <si>
    <t>08D8EE0F</t>
  </si>
  <si>
    <t>766ED021</t>
  </si>
  <si>
    <t>43FC8828</t>
  </si>
  <si>
    <t>386BA476</t>
  </si>
  <si>
    <t>1C13AC76</t>
  </si>
  <si>
    <t>86466B61</t>
  </si>
  <si>
    <t>7C70F13D</t>
  </si>
  <si>
    <t>AE1FB814</t>
  </si>
  <si>
    <t>D4864333</t>
  </si>
  <si>
    <t>E6075C2A</t>
  </si>
  <si>
    <t>32D3DC73</t>
  </si>
  <si>
    <t>3991A24D</t>
  </si>
  <si>
    <t>468CEF0C</t>
  </si>
  <si>
    <t>DD97D4B0</t>
  </si>
  <si>
    <t>6FA66C26</t>
  </si>
  <si>
    <t>0F2CF0B1</t>
  </si>
  <si>
    <t>2D74BE5B</t>
  </si>
  <si>
    <t>591E1C9D</t>
  </si>
  <si>
    <t>47A76CFB</t>
  </si>
  <si>
    <t>3E3C10B6</t>
  </si>
  <si>
    <t>F6F72D40</t>
  </si>
  <si>
    <t>67550ADF</t>
  </si>
  <si>
    <t>0D935A52</t>
  </si>
  <si>
    <t>D493B0C4</t>
  </si>
  <si>
    <t>C06274B1</t>
  </si>
  <si>
    <t>0102BF0F</t>
  </si>
  <si>
    <t>63401EFA</t>
  </si>
  <si>
    <t>637C7E0C</t>
  </si>
  <si>
    <t>FAC60C2C</t>
  </si>
  <si>
    <t>2A799068</t>
  </si>
  <si>
    <t>D0A61B27</t>
  </si>
  <si>
    <t>0A692C74</t>
  </si>
  <si>
    <t>4BFBDEFA</t>
  </si>
  <si>
    <t>91739CC8</t>
  </si>
  <si>
    <t>C7805953</t>
  </si>
  <si>
    <t>D8100009</t>
  </si>
  <si>
    <t>F05B96B2</t>
  </si>
  <si>
    <t>1722D9F6</t>
  </si>
  <si>
    <t>D86D9306</t>
  </si>
  <si>
    <t>2A4A3560</t>
  </si>
  <si>
    <t>0656C177</t>
  </si>
  <si>
    <t>521A5405</t>
  </si>
  <si>
    <t>F4DD967A</t>
  </si>
  <si>
    <t>2F3EA1F4</t>
  </si>
  <si>
    <t>8D08486E</t>
  </si>
  <si>
    <t>62294509</t>
  </si>
  <si>
    <t>426B97B7</t>
  </si>
  <si>
    <t>72026729</t>
  </si>
  <si>
    <t>0270057A</t>
  </si>
  <si>
    <t>7DE2158E</t>
  </si>
  <si>
    <t>C2AC198E</t>
  </si>
  <si>
    <t>0E5CC178</t>
  </si>
  <si>
    <t>9CEA52B8</t>
  </si>
  <si>
    <t>588DE4B5</t>
  </si>
  <si>
    <t>03E28FF8</t>
  </si>
  <si>
    <t>231643D5</t>
  </si>
  <si>
    <t>20B6C6E1</t>
  </si>
  <si>
    <t>3549FD78</t>
  </si>
  <si>
    <t>70D1CB6B</t>
  </si>
  <si>
    <t>33442AB9</t>
  </si>
  <si>
    <t>74B868A9</t>
  </si>
  <si>
    <t>2C64FB13</t>
  </si>
  <si>
    <t>B1F5F406</t>
  </si>
  <si>
    <t>3115C4FF</t>
  </si>
  <si>
    <t>E38EEDD5</t>
  </si>
  <si>
    <t>34224404</t>
  </si>
  <si>
    <t>4F319848</t>
  </si>
  <si>
    <t>2AD23D33</t>
  </si>
  <si>
    <t>Coffee Type Name</t>
  </si>
  <si>
    <t>2019</t>
  </si>
  <si>
    <t>2020</t>
  </si>
  <si>
    <t>2021</t>
  </si>
  <si>
    <t>2022</t>
  </si>
  <si>
    <t>2023</t>
  </si>
  <si>
    <t>Jan</t>
  </si>
  <si>
    <t>Feb</t>
  </si>
  <si>
    <t>Mar</t>
  </si>
  <si>
    <t>Apr</t>
  </si>
  <si>
    <t>May</t>
  </si>
  <si>
    <t>Jun</t>
  </si>
  <si>
    <t>Jul</t>
  </si>
  <si>
    <t>Aug</t>
  </si>
  <si>
    <t>Sep</t>
  </si>
  <si>
    <t>Oct</t>
  </si>
  <si>
    <t>Nov</t>
  </si>
  <si>
    <t>Dec</t>
  </si>
  <si>
    <t>Sum of Sales</t>
  </si>
  <si>
    <t>Lib</t>
  </si>
  <si>
    <t>Exc</t>
  </si>
  <si>
    <t>Liberica</t>
  </si>
  <si>
    <t>Excelsa</t>
  </si>
  <si>
    <t>2019 Total</t>
  </si>
  <si>
    <t>2020 Total</t>
  </si>
  <si>
    <t>2021 Total</t>
  </si>
  <si>
    <t>2022 Total</t>
  </si>
  <si>
    <t>2023 Total</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</si>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</sst>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quot;£&quot;#,##0.00"/>
    <numFmt numFmtId="165" formatCode="dd\-mmm\-yyyy"/>
    <numFmt numFmtId="166" formatCode="0.0&quot; kg&quot;"/>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0" fillId="3" borderId="2" xfId="0" applyFill="1" applyBorder="1"/>
    <xf numFmtId="0" fontId="0" fillId="3" borderId="3" xfId="0" applyFill="1" applyBorder="1"/>
    <xf numFmtId="0" fontId="0" fillId="0" borderId="2" xfId="0"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3" borderId="4" xfId="0" applyFill="1" applyBorder="1"/>
    <xf numFmtId="0" fontId="0" fillId="3" borderId="5" xfId="0" applyFill="1" applyBorder="1"/>
    <xf numFmtId="0" fontId="0" fillId="3" borderId="6" xfId="0" applyFill="1" applyBorder="1"/>
    <xf numFmtId="0" fontId="0" fillId="0" borderId="4" xfId="0" applyBorder="1"/>
    <xf numFmtId="0" fontId="0" fillId="0" borderId="5" xfId="0" applyBorder="1"/>
    <xf numFmtId="0" fontId="0" fillId="0" borderId="6" xfId="0" applyBorder="1"/>
    <xf numFmtId="0" fontId="0" fillId="0" borderId="1" xfId="0" applyBorder="1"/>
    <xf numFmtId="0" fontId="0" fillId="0" borderId="3" xfId="0" applyBorder="1"/>
    <xf numFmtId="0" fontId="0" fillId="3" borderId="1" xfId="0" applyFill="1" applyBorder="1"/>
    <xf numFmtId="0" fontId="3" fillId="0" borderId="0" xfId="0" applyFont="1"/>
    <xf numFmtId="0" fontId="4" fillId="0" borderId="0" xfId="0" applyFont="1"/>
    <xf numFmtId="164" fontId="3" fillId="0" borderId="0" xfId="1" applyNumberFormat="1" applyFont="1" applyFill="1" applyBorder="1"/>
    <xf numFmtId="164" fontId="4" fillId="0" borderId="0" xfId="1" applyNumberFormat="1" applyFont="1" applyFill="1" applyBorder="1"/>
    <xf numFmtId="164" fontId="4" fillId="0" borderId="0" xfId="0" applyNumberFormat="1" applyFont="1"/>
    <xf numFmtId="165" fontId="3" fillId="0" borderId="0" xfId="0" applyNumberFormat="1" applyFont="1"/>
    <xf numFmtId="165" fontId="4" fillId="0" borderId="0" xfId="0" applyNumberFormat="1" applyFont="1"/>
    <xf numFmtId="166" fontId="3" fillId="0" borderId="0" xfId="0" applyNumberFormat="1" applyFont="1"/>
    <xf numFmtId="166" fontId="4" fillId="0" borderId="0" xfId="0" applyNumberFormat="1" applyFont="1"/>
    <xf numFmtId="164" fontId="3" fillId="0" borderId="0" xfId="0" applyNumberFormat="1" applyFont="1"/>
    <xf numFmtId="0" fontId="0" fillId="0" borderId="0" xfId="0" pivotButton="1"/>
    <xf numFmtId="164" fontId="0" fillId="0" borderId="0" xfId="0" applyNumberFormat="1"/>
    <xf numFmtId="3" fontId="0" fillId="0" borderId="0" xfId="0" applyNumberFormat="1"/>
    <xf numFmtId="44" fontId="2" fillId="2" borderId="5" xfId="1" applyFont="1" applyFill="1" applyBorder="1"/>
    <xf numFmtId="44" fontId="0" fillId="3" borderId="5" xfId="1" applyFont="1" applyFill="1" applyBorder="1"/>
    <xf numFmtId="44" fontId="0" fillId="0" borderId="5" xfId="1" applyFont="1" applyBorder="1"/>
    <xf numFmtId="44" fontId="0" fillId="3" borderId="2" xfId="1" applyFont="1" applyFill="1" applyBorder="1"/>
    <xf numFmtId="44" fontId="0" fillId="0" borderId="0" xfId="1" applyFont="1"/>
  </cellXfs>
  <cellStyles count="2">
    <cellStyle name="Currency" xfId="1" builtinId="4"/>
    <cellStyle name="Normal" xfId="0" builtinId="0"/>
  </cellStyles>
  <dxfs count="20">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4"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4"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6" formatCode="0.0&quot; kg&quo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dd\-mmm\-yyyy"/>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dxf>
    <dxf>
      <font>
        <b val="0"/>
        <i val="0"/>
        <sz val="14"/>
        <color theme="0"/>
        <name val="Calibri Light"/>
        <family val="2"/>
        <charset val="238"/>
        <scheme val="major"/>
      </font>
    </dxf>
    <dxf>
      <font>
        <b/>
        <i val="0"/>
        <sz val="12"/>
        <color theme="0"/>
        <name val="Calibri Light"/>
        <family val="2"/>
        <charset val="238"/>
        <scheme val="major"/>
      </font>
      <fill>
        <patternFill patternType="solid">
          <bgColor rgb="FF002060"/>
        </patternFill>
      </fill>
    </dxf>
    <dxf>
      <font>
        <b/>
        <i val="0"/>
        <sz val="11"/>
        <color theme="0"/>
        <name val="Calibri Light"/>
        <family val="2"/>
        <charset val="238"/>
        <scheme val="major"/>
      </font>
    </dxf>
    <dxf>
      <font>
        <b val="0"/>
        <i val="0"/>
        <sz val="11"/>
        <name val="Calibri Light"/>
        <family val="2"/>
        <charset val="238"/>
        <scheme val="major"/>
      </font>
      <fill>
        <patternFill patternType="solid">
          <fgColor auto="1"/>
          <bgColor rgb="FF002060"/>
        </patternFill>
      </fill>
      <border>
        <left style="thin">
          <color theme="8" tint="-0.24994659260841701"/>
        </left>
        <right style="thin">
          <color theme="8" tint="-0.24994659260841701"/>
        </right>
        <top style="thin">
          <color theme="8" tint="-0.24994659260841701"/>
        </top>
        <bottom style="thin">
          <color theme="8" tint="-0.24994659260841701"/>
        </bottom>
      </border>
    </dxf>
  </dxfs>
  <tableStyles count="2" defaultTableStyle="TableStyleMedium2" defaultPivotStyle="PivotStyleLight16">
    <tableStyle name="Dark Blue Timeline" pivot="0" table="0" count="8" xr9:uid="{9829F775-7911-4C41-818C-C4C46ECE4A99}">
      <tableStyleElement type="wholeTable" dxfId="19"/>
      <tableStyleElement type="headerRow" dxfId="18"/>
    </tableStyle>
    <tableStyle name="Slicer Style 1" pivot="0" table="0" count="4" xr9:uid="{F5855960-EE02-4C91-9C61-AC23F8DC93E3}">
      <tableStyleElement type="wholeTable" dxfId="17"/>
      <tableStyleElement type="headerRow" dxfId="16"/>
    </tableStyle>
  </tableStyles>
  <colors>
    <mruColors>
      <color rgb="FFFF6600"/>
    </mruColors>
  </colors>
  <extLst>
    <ext xmlns:x14="http://schemas.microsoft.com/office/spreadsheetml/2009/9/main" uri="{46F421CA-312F-682f-3DD2-61675219B42D}">
      <x14:dxfs count="2">
        <dxf>
          <font>
            <b val="0"/>
            <i val="0"/>
            <sz val="12"/>
            <name val="Calibri Light"/>
            <family val="2"/>
            <charset val="238"/>
            <scheme val="major"/>
          </font>
          <fill>
            <patternFill>
              <bgColor theme="8" tint="0.59996337778862885"/>
            </patternFill>
          </fill>
          <border>
            <left style="thin">
              <color theme="0"/>
            </left>
            <right style="thin">
              <color theme="0"/>
            </right>
            <top style="thin">
              <color theme="0"/>
            </top>
            <bottom style="thin">
              <color theme="0"/>
            </bottom>
          </border>
        </dxf>
        <dxf>
          <font>
            <b val="0"/>
            <i val="0"/>
            <strike/>
            <sz val="12"/>
            <color theme="0" tint="-0.24994659260841701"/>
            <name val="Calibri Light"/>
            <family val="2"/>
            <charset val="238"/>
            <scheme val="maj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8" tint="0.59996337778862885"/>
            </patternFill>
          </fill>
        </dxf>
        <dxf>
          <font>
            <b/>
            <i val="0"/>
            <sz val="11"/>
            <color theme="0"/>
            <name val="Calibri Light"/>
            <family val="2"/>
            <charset val="238"/>
            <scheme val="major"/>
          </font>
        </dxf>
        <dxf>
          <font>
            <b/>
            <i val="0"/>
            <sz val="11"/>
            <color theme="0"/>
            <name val="Calibri Light"/>
            <family val="2"/>
            <charset val="238"/>
            <scheme val="major"/>
          </font>
        </dxf>
        <dxf>
          <font>
            <b/>
            <i val="0"/>
            <sz val="11"/>
            <color theme="0"/>
            <name val="Calibri Light"/>
            <family val="2"/>
            <charset val="238"/>
            <scheme val="major"/>
          </font>
        </dxf>
        <dxf>
          <font>
            <b/>
            <i val="0"/>
            <sz val="11"/>
            <color theme="0"/>
            <name val="Calibri Light"/>
            <family val="2"/>
            <charset val="238"/>
            <scheme val="major"/>
          </font>
        </dxf>
      </x15:dxfs>
    </ext>
    <ext xmlns:x15="http://schemas.microsoft.com/office/spreadsheetml/2010/11/main" uri="{9260A510-F301-46a8-8635-F512D64BE5F5}">
      <x15:timelineStyles defaultTimelineStyle="TimeSlicerStyleLight1">
        <x15:timelineStyle name="Dark Blu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Dashboard.xlsx]TotalSales!TotalSales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2400" b="1" i="1">
                <a:solidFill>
                  <a:schemeClr val="bg1"/>
                </a:solidFill>
              </a:rPr>
              <a:t>Total</a:t>
            </a:r>
            <a:r>
              <a:rPr lang="pl-PL" sz="2400" b="1" i="1" baseline="0">
                <a:solidFill>
                  <a:schemeClr val="bg1"/>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TotalSales!$A$5:$B$74</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2019</c:v>
                  </c:pt>
                  <c:pt idx="12">
                    <c:v>2020</c:v>
                  </c:pt>
                  <c:pt idx="24">
                    <c:v>2021</c:v>
                  </c:pt>
                  <c:pt idx="36">
                    <c:v>2022</c:v>
                  </c:pt>
                  <c:pt idx="48">
                    <c:v>2023</c:v>
                  </c:pt>
                </c:lvl>
              </c:multiLvlStrCache>
            </c:multiLvlStrRef>
          </c:cat>
          <c:val>
            <c:numRef>
              <c:f>TotalSales!$C$5:$C$74</c:f>
              <c:numCache>
                <c:formatCode>#,##0</c:formatCode>
                <c:ptCount val="60"/>
                <c:pt idx="0">
                  <c:v>41.838000000000001</c:v>
                </c:pt>
                <c:pt idx="1">
                  <c:v>152.952</c:v>
                </c:pt>
                <c:pt idx="2">
                  <c:v>150.917</c:v>
                </c:pt>
                <c:pt idx="3">
                  <c:v>56.735999999999997</c:v>
                </c:pt>
                <c:pt idx="4">
                  <c:v>20.04</c:v>
                </c:pt>
                <c:pt idx="5">
                  <c:v>92.480999999999995</c:v>
                </c:pt>
                <c:pt idx="6">
                  <c:v>86.733000000000004</c:v>
                </c:pt>
                <c:pt idx="7">
                  <c:v>85.103999999999999</c:v>
                </c:pt>
                <c:pt idx="8">
                  <c:v>182.196</c:v>
                </c:pt>
                <c:pt idx="9">
                  <c:v>382.39599999999996</c:v>
                </c:pt>
                <c:pt idx="10">
                  <c:v>87.724000000000004</c:v>
                </c:pt>
                <c:pt idx="11">
                  <c:v>11.925000000000001</c:v>
                </c:pt>
                <c:pt idx="12">
                  <c:v>258.58199999999999</c:v>
                </c:pt>
                <c:pt idx="13">
                  <c:v>47.7</c:v>
                </c:pt>
                <c:pt idx="14">
                  <c:v>276.21199999999999</c:v>
                </c:pt>
                <c:pt idx="15">
                  <c:v>209.005</c:v>
                </c:pt>
                <c:pt idx="16">
                  <c:v>34.940000000000005</c:v>
                </c:pt>
                <c:pt idx="17">
                  <c:v>307.22399999999993</c:v>
                </c:pt>
                <c:pt idx="18">
                  <c:v>52.218000000000004</c:v>
                </c:pt>
                <c:pt idx="19">
                  <c:v>20.964000000000002</c:v>
                </c:pt>
                <c:pt idx="20">
                  <c:v>26.277000000000001</c:v>
                </c:pt>
                <c:pt idx="21">
                  <c:v>73.471999999999994</c:v>
                </c:pt>
                <c:pt idx="22">
                  <c:v>141.27600000000001</c:v>
                </c:pt>
                <c:pt idx="23">
                  <c:v>105.108</c:v>
                </c:pt>
                <c:pt idx="24">
                  <c:v>39.064</c:v>
                </c:pt>
                <c:pt idx="25">
                  <c:v>164.89999999999998</c:v>
                </c:pt>
                <c:pt idx="26">
                  <c:v>94.183999999999997</c:v>
                </c:pt>
                <c:pt idx="27">
                  <c:v>14.321999999999999</c:v>
                </c:pt>
                <c:pt idx="29">
                  <c:v>52.554000000000002</c:v>
                </c:pt>
                <c:pt idx="32">
                  <c:v>15.585999999999999</c:v>
                </c:pt>
                <c:pt idx="33">
                  <c:v>133.518</c:v>
                </c:pt>
                <c:pt idx="34">
                  <c:v>87.447999999999993</c:v>
                </c:pt>
                <c:pt idx="35">
                  <c:v>157.65099999999998</c:v>
                </c:pt>
                <c:pt idx="36">
                  <c:v>83.676000000000002</c:v>
                </c:pt>
                <c:pt idx="37">
                  <c:v>58.596000000000004</c:v>
                </c:pt>
                <c:pt idx="38">
                  <c:v>172.75800000000001</c:v>
                </c:pt>
                <c:pt idx="39">
                  <c:v>99.35</c:v>
                </c:pt>
                <c:pt idx="40">
                  <c:v>25.492000000000001</c:v>
                </c:pt>
                <c:pt idx="41">
                  <c:v>136.02000000000001</c:v>
                </c:pt>
                <c:pt idx="43">
                  <c:v>210.6</c:v>
                </c:pt>
                <c:pt idx="44">
                  <c:v>18.367999999999999</c:v>
                </c:pt>
                <c:pt idx="47">
                  <c:v>84.116</c:v>
                </c:pt>
                <c:pt idx="48">
                  <c:v>211.02999999999997</c:v>
                </c:pt>
                <c:pt idx="50">
                  <c:v>109.41800000000001</c:v>
                </c:pt>
                <c:pt idx="51">
                  <c:v>107.346</c:v>
                </c:pt>
                <c:pt idx="52">
                  <c:v>60.384</c:v>
                </c:pt>
                <c:pt idx="53">
                  <c:v>38.664000000000001</c:v>
                </c:pt>
                <c:pt idx="55">
                  <c:v>29.298000000000002</c:v>
                </c:pt>
                <c:pt idx="56">
                  <c:v>23.545999999999999</c:v>
                </c:pt>
                <c:pt idx="57">
                  <c:v>47.012</c:v>
                </c:pt>
                <c:pt idx="58">
                  <c:v>14.183999999999999</c:v>
                </c:pt>
                <c:pt idx="59">
                  <c:v>103.148</c:v>
                </c:pt>
              </c:numCache>
            </c:numRef>
          </c:val>
          <c:smooth val="0"/>
          <c:extLst>
            <c:ext xmlns:c16="http://schemas.microsoft.com/office/drawing/2014/chart" uri="{C3380CC4-5D6E-409C-BE32-E72D297353CC}">
              <c16:uniqueId val="{00000004-B1E3-4C1B-A30B-91BDD025050A}"/>
            </c:ext>
          </c:extLst>
        </c:ser>
        <c:ser>
          <c:idx val="1"/>
          <c:order val="1"/>
          <c:tx>
            <c:strRef>
              <c:f>TotalSales!$D$3:$D$4</c:f>
              <c:strCache>
                <c:ptCount val="1"/>
                <c:pt idx="0">
                  <c:v>Robusta</c:v>
                </c:pt>
              </c:strCache>
            </c:strRef>
          </c:tx>
          <c:spPr>
            <a:ln w="28575" cap="rnd">
              <a:solidFill>
                <a:srgbClr val="FF6600"/>
              </a:solidFill>
              <a:round/>
            </a:ln>
            <a:effectLst/>
          </c:spPr>
          <c:marker>
            <c:symbol val="none"/>
          </c:marker>
          <c:cat>
            <c:multiLvlStrRef>
              <c:f>TotalSales!$A$5:$B$74</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2019</c:v>
                  </c:pt>
                  <c:pt idx="12">
                    <c:v>2020</c:v>
                  </c:pt>
                  <c:pt idx="24">
                    <c:v>2021</c:v>
                  </c:pt>
                  <c:pt idx="36">
                    <c:v>2022</c:v>
                  </c:pt>
                  <c:pt idx="48">
                    <c:v>2023</c:v>
                  </c:pt>
                </c:lvl>
              </c:multiLvlStrCache>
            </c:multiLvlStrRef>
          </c:cat>
          <c:val>
            <c:numRef>
              <c:f>TotalSales!$D$5:$D$74</c:f>
              <c:numCache>
                <c:formatCode>#,##0</c:formatCode>
                <c:ptCount val="60"/>
                <c:pt idx="0">
                  <c:v>172.19200000000001</c:v>
                </c:pt>
                <c:pt idx="1">
                  <c:v>236.15</c:v>
                </c:pt>
                <c:pt idx="2">
                  <c:v>79.44</c:v>
                </c:pt>
                <c:pt idx="4">
                  <c:v>163.607</c:v>
                </c:pt>
                <c:pt idx="5">
                  <c:v>26.164999999999999</c:v>
                </c:pt>
                <c:pt idx="6">
                  <c:v>50.018000000000001</c:v>
                </c:pt>
                <c:pt idx="7">
                  <c:v>100.036</c:v>
                </c:pt>
                <c:pt idx="8">
                  <c:v>38.253</c:v>
                </c:pt>
                <c:pt idx="9">
                  <c:v>116.259</c:v>
                </c:pt>
                <c:pt idx="10">
                  <c:v>129.149</c:v>
                </c:pt>
                <c:pt idx="11">
                  <c:v>119.16</c:v>
                </c:pt>
                <c:pt idx="14">
                  <c:v>227.87</c:v>
                </c:pt>
                <c:pt idx="15">
                  <c:v>73.674000000000007</c:v>
                </c:pt>
                <c:pt idx="16">
                  <c:v>161.74200000000002</c:v>
                </c:pt>
                <c:pt idx="17">
                  <c:v>33.229999999999997</c:v>
                </c:pt>
                <c:pt idx="18">
                  <c:v>119.834</c:v>
                </c:pt>
                <c:pt idx="19">
                  <c:v>150.054</c:v>
                </c:pt>
                <c:pt idx="20">
                  <c:v>76.506</c:v>
                </c:pt>
                <c:pt idx="21">
                  <c:v>338.00800000000004</c:v>
                </c:pt>
                <c:pt idx="22">
                  <c:v>32.36</c:v>
                </c:pt>
                <c:pt idx="23">
                  <c:v>52.111000000000004</c:v>
                </c:pt>
                <c:pt idx="24">
                  <c:v>312.07299999999998</c:v>
                </c:pt>
                <c:pt idx="25">
                  <c:v>66.223000000000013</c:v>
                </c:pt>
                <c:pt idx="26">
                  <c:v>188.565</c:v>
                </c:pt>
                <c:pt idx="27">
                  <c:v>338.90599999999995</c:v>
                </c:pt>
                <c:pt idx="28">
                  <c:v>117.22200000000001</c:v>
                </c:pt>
                <c:pt idx="29">
                  <c:v>84.902999999999992</c:v>
                </c:pt>
                <c:pt idx="30">
                  <c:v>203.83200000000002</c:v>
                </c:pt>
                <c:pt idx="31">
                  <c:v>38.832000000000001</c:v>
                </c:pt>
                <c:pt idx="32">
                  <c:v>47.180999999999997</c:v>
                </c:pt>
                <c:pt idx="33">
                  <c:v>134.785</c:v>
                </c:pt>
                <c:pt idx="34">
                  <c:v>38.405999999999992</c:v>
                </c:pt>
                <c:pt idx="35">
                  <c:v>128.42099999999999</c:v>
                </c:pt>
                <c:pt idx="36">
                  <c:v>60.919000000000004</c:v>
                </c:pt>
                <c:pt idx="37">
                  <c:v>85.106999999999999</c:v>
                </c:pt>
                <c:pt idx="38">
                  <c:v>42.089999999999996</c:v>
                </c:pt>
                <c:pt idx="39">
                  <c:v>130.38400000000001</c:v>
                </c:pt>
                <c:pt idx="40">
                  <c:v>14.03</c:v>
                </c:pt>
                <c:pt idx="41">
                  <c:v>199.71299999999999</c:v>
                </c:pt>
                <c:pt idx="42">
                  <c:v>79.44</c:v>
                </c:pt>
                <c:pt idx="43">
                  <c:v>197.614</c:v>
                </c:pt>
                <c:pt idx="44">
                  <c:v>162.834</c:v>
                </c:pt>
                <c:pt idx="45">
                  <c:v>90.123999999999995</c:v>
                </c:pt>
                <c:pt idx="47">
                  <c:v>173.36099999999999</c:v>
                </c:pt>
                <c:pt idx="48">
                  <c:v>116.91</c:v>
                </c:pt>
                <c:pt idx="50">
                  <c:v>18.122</c:v>
                </c:pt>
                <c:pt idx="51">
                  <c:v>190.166</c:v>
                </c:pt>
                <c:pt idx="52">
                  <c:v>13.37</c:v>
                </c:pt>
                <c:pt idx="53">
                  <c:v>89.375</c:v>
                </c:pt>
                <c:pt idx="55">
                  <c:v>233.928</c:v>
                </c:pt>
                <c:pt idx="57">
                  <c:v>179.46300000000002</c:v>
                </c:pt>
                <c:pt idx="58">
                  <c:v>61.252000000000002</c:v>
                </c:pt>
                <c:pt idx="59">
                  <c:v>103.39699999999999</c:v>
                </c:pt>
              </c:numCache>
            </c:numRef>
          </c:val>
          <c:smooth val="0"/>
          <c:extLst>
            <c:ext xmlns:c16="http://schemas.microsoft.com/office/drawing/2014/chart" uri="{C3380CC4-5D6E-409C-BE32-E72D297353CC}">
              <c16:uniqueId val="{00000005-B1E3-4C1B-A30B-91BDD025050A}"/>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TotalSales!$A$5:$B$74</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2019</c:v>
                  </c:pt>
                  <c:pt idx="12">
                    <c:v>2020</c:v>
                  </c:pt>
                  <c:pt idx="24">
                    <c:v>2021</c:v>
                  </c:pt>
                  <c:pt idx="36">
                    <c:v>2022</c:v>
                  </c:pt>
                  <c:pt idx="48">
                    <c:v>2023</c:v>
                  </c:pt>
                </c:lvl>
              </c:multiLvlStrCache>
            </c:multiLvlStrRef>
          </c:cat>
          <c:val>
            <c:numRef>
              <c:f>TotalSales!$E$5:$E$74</c:f>
              <c:numCache>
                <c:formatCode>#,##0</c:formatCode>
                <c:ptCount val="60"/>
                <c:pt idx="1">
                  <c:v>148.053</c:v>
                </c:pt>
                <c:pt idx="2">
                  <c:v>55.833000000000006</c:v>
                </c:pt>
                <c:pt idx="3">
                  <c:v>139.20400000000001</c:v>
                </c:pt>
                <c:pt idx="4">
                  <c:v>55.53</c:v>
                </c:pt>
                <c:pt idx="5">
                  <c:v>26.69</c:v>
                </c:pt>
                <c:pt idx="6">
                  <c:v>48.378</c:v>
                </c:pt>
                <c:pt idx="7">
                  <c:v>329.76800000000003</c:v>
                </c:pt>
                <c:pt idx="8">
                  <c:v>37.963999999999999</c:v>
                </c:pt>
                <c:pt idx="9">
                  <c:v>262.03000000000003</c:v>
                </c:pt>
                <c:pt idx="10">
                  <c:v>74.147999999999996</c:v>
                </c:pt>
                <c:pt idx="11">
                  <c:v>143.96799999999999</c:v>
                </c:pt>
                <c:pt idx="12">
                  <c:v>69.300000000000011</c:v>
                </c:pt>
                <c:pt idx="13">
                  <c:v>112.41</c:v>
                </c:pt>
                <c:pt idx="14">
                  <c:v>187.01400000000001</c:v>
                </c:pt>
                <c:pt idx="15">
                  <c:v>117.143</c:v>
                </c:pt>
                <c:pt idx="16">
                  <c:v>130.47399999999999</c:v>
                </c:pt>
                <c:pt idx="17">
                  <c:v>222.57599999999999</c:v>
                </c:pt>
                <c:pt idx="18">
                  <c:v>253.87400000000002</c:v>
                </c:pt>
                <c:pt idx="19">
                  <c:v>204.97099999999998</c:v>
                </c:pt>
                <c:pt idx="20">
                  <c:v>187.07100000000003</c:v>
                </c:pt>
                <c:pt idx="22">
                  <c:v>190.559</c:v>
                </c:pt>
                <c:pt idx="24">
                  <c:v>80.524000000000001</c:v>
                </c:pt>
                <c:pt idx="25">
                  <c:v>6.2039999999999997</c:v>
                </c:pt>
                <c:pt idx="26">
                  <c:v>198.09399999999999</c:v>
                </c:pt>
                <c:pt idx="27">
                  <c:v>34.650000000000006</c:v>
                </c:pt>
                <c:pt idx="28">
                  <c:v>67.227999999999994</c:v>
                </c:pt>
                <c:pt idx="29">
                  <c:v>33.317999999999998</c:v>
                </c:pt>
                <c:pt idx="30">
                  <c:v>299.113</c:v>
                </c:pt>
                <c:pt idx="32">
                  <c:v>132.30699999999999</c:v>
                </c:pt>
                <c:pt idx="33">
                  <c:v>85.015000000000001</c:v>
                </c:pt>
                <c:pt idx="34">
                  <c:v>13.898</c:v>
                </c:pt>
                <c:pt idx="35">
                  <c:v>168.83500000000001</c:v>
                </c:pt>
                <c:pt idx="36">
                  <c:v>55.25</c:v>
                </c:pt>
                <c:pt idx="37">
                  <c:v>89.616</c:v>
                </c:pt>
                <c:pt idx="38">
                  <c:v>203.56</c:v>
                </c:pt>
                <c:pt idx="39">
                  <c:v>74.009999999999991</c:v>
                </c:pt>
                <c:pt idx="40">
                  <c:v>88.757999999999996</c:v>
                </c:pt>
                <c:pt idx="41">
                  <c:v>64.766999999999996</c:v>
                </c:pt>
                <c:pt idx="42">
                  <c:v>90.549000000000007</c:v>
                </c:pt>
                <c:pt idx="43">
                  <c:v>159.946</c:v>
                </c:pt>
                <c:pt idx="44">
                  <c:v>59.335999999999999</c:v>
                </c:pt>
                <c:pt idx="45">
                  <c:v>86.489000000000004</c:v>
                </c:pt>
                <c:pt idx="46">
                  <c:v>183.68699999999998</c:v>
                </c:pt>
                <c:pt idx="47">
                  <c:v>150.45499999999998</c:v>
                </c:pt>
                <c:pt idx="48">
                  <c:v>158.68899999999999</c:v>
                </c:pt>
                <c:pt idx="49">
                  <c:v>67.647999999999996</c:v>
                </c:pt>
                <c:pt idx="50">
                  <c:v>98.572000000000003</c:v>
                </c:pt>
                <c:pt idx="51">
                  <c:v>164.7</c:v>
                </c:pt>
                <c:pt idx="52">
                  <c:v>67.55</c:v>
                </c:pt>
                <c:pt idx="53">
                  <c:v>98.236000000000004</c:v>
                </c:pt>
                <c:pt idx="54">
                  <c:v>78.826999999999998</c:v>
                </c:pt>
                <c:pt idx="55">
                  <c:v>63.962999999999994</c:v>
                </c:pt>
                <c:pt idx="56">
                  <c:v>222.18600000000001</c:v>
                </c:pt>
                <c:pt idx="57">
                  <c:v>174.99200000000002</c:v>
                </c:pt>
                <c:pt idx="58">
                  <c:v>297.66700000000003</c:v>
                </c:pt>
                <c:pt idx="59">
                  <c:v>11.103999999999999</c:v>
                </c:pt>
              </c:numCache>
            </c:numRef>
          </c:val>
          <c:smooth val="0"/>
          <c:extLst>
            <c:ext xmlns:c16="http://schemas.microsoft.com/office/drawing/2014/chart" uri="{C3380CC4-5D6E-409C-BE32-E72D297353CC}">
              <c16:uniqueId val="{00000006-B1E3-4C1B-A30B-91BDD025050A}"/>
            </c:ext>
          </c:extLst>
        </c:ser>
        <c:ser>
          <c:idx val="3"/>
          <c:order val="3"/>
          <c:tx>
            <c:strRef>
              <c:f>TotalSales!$F$3:$F$4</c:f>
              <c:strCache>
                <c:ptCount val="1"/>
                <c:pt idx="0">
                  <c:v>Excelsa</c:v>
                </c:pt>
              </c:strCache>
            </c:strRef>
          </c:tx>
          <c:spPr>
            <a:ln w="28575" cap="rnd">
              <a:solidFill>
                <a:schemeClr val="accent4"/>
              </a:solidFill>
              <a:round/>
            </a:ln>
            <a:effectLst/>
          </c:spPr>
          <c:marker>
            <c:symbol val="none"/>
          </c:marker>
          <c:cat>
            <c:multiLvlStrRef>
              <c:f>TotalSales!$A$5:$B$74</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2019</c:v>
                  </c:pt>
                  <c:pt idx="12">
                    <c:v>2020</c:v>
                  </c:pt>
                  <c:pt idx="24">
                    <c:v>2021</c:v>
                  </c:pt>
                  <c:pt idx="36">
                    <c:v>2022</c:v>
                  </c:pt>
                  <c:pt idx="48">
                    <c:v>2023</c:v>
                  </c:pt>
                </c:lvl>
              </c:multiLvlStrCache>
            </c:multiLvlStrRef>
          </c:cat>
          <c:val>
            <c:numRef>
              <c:f>TotalSales!$F$5:$F$74</c:f>
              <c:numCache>
                <c:formatCode>#,##0</c:formatCode>
                <c:ptCount val="60"/>
                <c:pt idx="0">
                  <c:v>143.77500000000001</c:v>
                </c:pt>
                <c:pt idx="1">
                  <c:v>255.70900000000003</c:v>
                </c:pt>
                <c:pt idx="2">
                  <c:v>28.404</c:v>
                </c:pt>
                <c:pt idx="4">
                  <c:v>215.95399999999998</c:v>
                </c:pt>
                <c:pt idx="5">
                  <c:v>155.77799999999999</c:v>
                </c:pt>
                <c:pt idx="6">
                  <c:v>125.85400000000001</c:v>
                </c:pt>
                <c:pt idx="7">
                  <c:v>99.108000000000004</c:v>
                </c:pt>
                <c:pt idx="8">
                  <c:v>125.71299999999999</c:v>
                </c:pt>
                <c:pt idx="9">
                  <c:v>28.677</c:v>
                </c:pt>
                <c:pt idx="10">
                  <c:v>61.822000000000003</c:v>
                </c:pt>
                <c:pt idx="11">
                  <c:v>52.277999999999992</c:v>
                </c:pt>
                <c:pt idx="12">
                  <c:v>318.81900000000002</c:v>
                </c:pt>
                <c:pt idx="13">
                  <c:v>244.22399999999999</c:v>
                </c:pt>
                <c:pt idx="14">
                  <c:v>83.65</c:v>
                </c:pt>
                <c:pt idx="15">
                  <c:v>183.14400000000001</c:v>
                </c:pt>
                <c:pt idx="17">
                  <c:v>51.701000000000008</c:v>
                </c:pt>
                <c:pt idx="18">
                  <c:v>77.819000000000003</c:v>
                </c:pt>
                <c:pt idx="19">
                  <c:v>85.644000000000005</c:v>
                </c:pt>
                <c:pt idx="20">
                  <c:v>109.12799999999999</c:v>
                </c:pt>
                <c:pt idx="21">
                  <c:v>218.56699999999998</c:v>
                </c:pt>
                <c:pt idx="22">
                  <c:v>71.602000000000004</c:v>
                </c:pt>
                <c:pt idx="24">
                  <c:v>94.765000000000001</c:v>
                </c:pt>
                <c:pt idx="25">
                  <c:v>74.775999999999996</c:v>
                </c:pt>
                <c:pt idx="26">
                  <c:v>195.05799999999999</c:v>
                </c:pt>
                <c:pt idx="27">
                  <c:v>188.03</c:v>
                </c:pt>
                <c:pt idx="28">
                  <c:v>166.93900000000002</c:v>
                </c:pt>
                <c:pt idx="29">
                  <c:v>185.32999999999998</c:v>
                </c:pt>
                <c:pt idx="30">
                  <c:v>20.47</c:v>
                </c:pt>
                <c:pt idx="32">
                  <c:v>191.2</c:v>
                </c:pt>
                <c:pt idx="33">
                  <c:v>92.02</c:v>
                </c:pt>
                <c:pt idx="34">
                  <c:v>171.43</c:v>
                </c:pt>
                <c:pt idx="35">
                  <c:v>67.415999999999997</c:v>
                </c:pt>
                <c:pt idx="36">
                  <c:v>163.643</c:v>
                </c:pt>
                <c:pt idx="37">
                  <c:v>215.81700000000001</c:v>
                </c:pt>
                <c:pt idx="38">
                  <c:v>22.404</c:v>
                </c:pt>
                <c:pt idx="39">
                  <c:v>96.475000000000009</c:v>
                </c:pt>
                <c:pt idx="40">
                  <c:v>57.902000000000001</c:v>
                </c:pt>
                <c:pt idx="41">
                  <c:v>118.572</c:v>
                </c:pt>
                <c:pt idx="42">
                  <c:v>141.81100000000001</c:v>
                </c:pt>
                <c:pt idx="44">
                  <c:v>82.373000000000005</c:v>
                </c:pt>
                <c:pt idx="45">
                  <c:v>222.49699999999999</c:v>
                </c:pt>
                <c:pt idx="46">
                  <c:v>8.2759999999999998</c:v>
                </c:pt>
                <c:pt idx="47">
                  <c:v>35.984000000000002</c:v>
                </c:pt>
                <c:pt idx="48">
                  <c:v>106.41000000000001</c:v>
                </c:pt>
                <c:pt idx="49">
                  <c:v>172.88499999999999</c:v>
                </c:pt>
                <c:pt idx="50">
                  <c:v>182.26</c:v>
                </c:pt>
                <c:pt idx="51">
                  <c:v>167.35</c:v>
                </c:pt>
                <c:pt idx="52">
                  <c:v>145.49700000000001</c:v>
                </c:pt>
                <c:pt idx="53">
                  <c:v>41.735999999999997</c:v>
                </c:pt>
                <c:pt idx="54">
                  <c:v>157.07</c:v>
                </c:pt>
                <c:pt idx="55">
                  <c:v>211.733</c:v>
                </c:pt>
                <c:pt idx="56">
                  <c:v>114.67200000000001</c:v>
                </c:pt>
                <c:pt idx="57">
                  <c:v>179.51800000000003</c:v>
                </c:pt>
                <c:pt idx="58">
                  <c:v>330.58199999999999</c:v>
                </c:pt>
                <c:pt idx="59">
                  <c:v>174.274</c:v>
                </c:pt>
              </c:numCache>
            </c:numRef>
          </c:val>
          <c:smooth val="0"/>
          <c:extLst>
            <c:ext xmlns:c16="http://schemas.microsoft.com/office/drawing/2014/chart" uri="{C3380CC4-5D6E-409C-BE32-E72D297353CC}">
              <c16:uniqueId val="{00000007-B1E3-4C1B-A30B-91BDD025050A}"/>
            </c:ext>
          </c:extLst>
        </c:ser>
        <c:dLbls>
          <c:showLegendKey val="0"/>
          <c:showVal val="0"/>
          <c:showCatName val="0"/>
          <c:showSerName val="0"/>
          <c:showPercent val="0"/>
          <c:showBubbleSize val="0"/>
        </c:dLbls>
        <c:smooth val="0"/>
        <c:axId val="2063886784"/>
        <c:axId val="2063887264"/>
      </c:lineChart>
      <c:catAx>
        <c:axId val="206388678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2063887264"/>
        <c:crosses val="autoZero"/>
        <c:auto val="1"/>
        <c:lblAlgn val="ctr"/>
        <c:lblOffset val="100"/>
        <c:noMultiLvlLbl val="0"/>
      </c:catAx>
      <c:valAx>
        <c:axId val="2063887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206388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Dashboard.xlsx]CountryBarChart!TotalSales</c:name>
    <c:fmtId val="24"/>
  </c:pivotSource>
  <c:chart>
    <c:title>
      <c:tx>
        <c:rich>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r>
              <a:rPr lang="en-US" sz="2400" b="1"/>
              <a:t>Sales By Country</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endParaRPr lang="pl-PL"/>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2060"/>
            </a:solidFill>
            <a:ln>
              <a:noFill/>
            </a:ln>
            <a:effectLst/>
          </c:spPr>
          <c:invertIfNegative val="0"/>
          <c:cat>
            <c:strRef>
              <c:f>CountryBarChart!$A$4:$A$6</c:f>
              <c:strCache>
                <c:ptCount val="3"/>
                <c:pt idx="0">
                  <c:v>United States</c:v>
                </c:pt>
                <c:pt idx="1">
                  <c:v>United Kingdom</c:v>
                </c:pt>
                <c:pt idx="2">
                  <c:v>Ireland</c:v>
                </c:pt>
              </c:strCache>
            </c:strRef>
          </c:cat>
          <c:val>
            <c:numRef>
              <c:f>CountryBarChart!$B$4:$B$6</c:f>
              <c:numCache>
                <c:formatCode>"£"#,##0.00</c:formatCode>
                <c:ptCount val="3"/>
                <c:pt idx="0">
                  <c:v>7974.2700000000059</c:v>
                </c:pt>
                <c:pt idx="1">
                  <c:v>8602.9439999999977</c:v>
                </c:pt>
                <c:pt idx="2">
                  <c:v>9417.0509999999958</c:v>
                </c:pt>
              </c:numCache>
            </c:numRef>
          </c:val>
          <c:extLst>
            <c:ext xmlns:c16="http://schemas.microsoft.com/office/drawing/2014/chart" uri="{C3380CC4-5D6E-409C-BE32-E72D297353CC}">
              <c16:uniqueId val="{00000004-44CD-4D66-9F93-292725EC30B2}"/>
            </c:ext>
          </c:extLst>
        </c:ser>
        <c:dLbls>
          <c:showLegendKey val="0"/>
          <c:showVal val="0"/>
          <c:showCatName val="0"/>
          <c:showSerName val="0"/>
          <c:showPercent val="0"/>
          <c:showBubbleSize val="0"/>
        </c:dLbls>
        <c:gapWidth val="219"/>
        <c:axId val="200558047"/>
        <c:axId val="200559007"/>
      </c:barChart>
      <c:catAx>
        <c:axId val="20055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pl-PL"/>
          </a:p>
        </c:txPr>
        <c:crossAx val="200559007"/>
        <c:crosses val="autoZero"/>
        <c:auto val="1"/>
        <c:lblAlgn val="ctr"/>
        <c:lblOffset val="100"/>
        <c:noMultiLvlLbl val="0"/>
      </c:catAx>
      <c:valAx>
        <c:axId val="200559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pl-PL"/>
          </a:p>
        </c:txPr>
        <c:crossAx val="200558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Sales Dashboard.xlsx]Top6Customers!TotalSales</c:name>
    <c:fmtId val="25"/>
  </c:pivotSource>
  <c:chart>
    <c:title>
      <c:tx>
        <c:rich>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r>
              <a:rPr lang="pl-PL" sz="2400" b="1"/>
              <a:t>Top</a:t>
            </a:r>
            <a:r>
              <a:rPr lang="pl-PL" sz="2400" b="1" baseline="0"/>
              <a:t> 6 Customers</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bg1"/>
              </a:solidFill>
              <a:latin typeface="+mn-lt"/>
              <a:ea typeface="+mn-ea"/>
              <a:cs typeface="+mn-cs"/>
            </a:defRPr>
          </a:pPr>
          <a:endParaRPr lang="pl-PL"/>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Top6Customers!$B$3</c:f>
              <c:strCache>
                <c:ptCount val="1"/>
                <c:pt idx="0">
                  <c:v>Total</c:v>
                </c:pt>
              </c:strCache>
            </c:strRef>
          </c:tx>
          <c:spPr>
            <a:solidFill>
              <a:srgbClr val="002060"/>
            </a:solidFill>
            <a:ln>
              <a:noFill/>
            </a:ln>
            <a:effectLst/>
          </c:spPr>
          <c:invertIfNegative val="0"/>
          <c:cat>
            <c:strRef>
              <c:f>Top6Customers!$A$4:$A$9</c:f>
              <c:strCache>
                <c:ptCount val="6"/>
                <c:pt idx="0">
                  <c:v>Bianca Stewart MD</c:v>
                </c:pt>
                <c:pt idx="1">
                  <c:v>John Sharp</c:v>
                </c:pt>
                <c:pt idx="2">
                  <c:v>Hayden Ramos</c:v>
                </c:pt>
                <c:pt idx="3">
                  <c:v>Christy Patterson</c:v>
                </c:pt>
                <c:pt idx="4">
                  <c:v>Christopher Harris</c:v>
                </c:pt>
                <c:pt idx="5">
                  <c:v>Yesenia Martinez</c:v>
                </c:pt>
              </c:strCache>
            </c:strRef>
          </c:cat>
          <c:val>
            <c:numRef>
              <c:f>Top6Customers!$B$4:$B$9</c:f>
              <c:numCache>
                <c:formatCode>"£"#,##0.00</c:formatCode>
                <c:ptCount val="6"/>
                <c:pt idx="0">
                  <c:v>163.93799999999999</c:v>
                </c:pt>
                <c:pt idx="1">
                  <c:v>163.93799999999999</c:v>
                </c:pt>
                <c:pt idx="2">
                  <c:v>163.93799999999999</c:v>
                </c:pt>
                <c:pt idx="3">
                  <c:v>165.31200000000001</c:v>
                </c:pt>
                <c:pt idx="4">
                  <c:v>172.06200000000001</c:v>
                </c:pt>
                <c:pt idx="5">
                  <c:v>172.06200000000001</c:v>
                </c:pt>
              </c:numCache>
            </c:numRef>
          </c:val>
          <c:extLst>
            <c:ext xmlns:c16="http://schemas.microsoft.com/office/drawing/2014/chart" uri="{C3380CC4-5D6E-409C-BE32-E72D297353CC}">
              <c16:uniqueId val="{00000001-CD2E-4B02-A3DD-5A17A7193A38}"/>
            </c:ext>
          </c:extLst>
        </c:ser>
        <c:dLbls>
          <c:showLegendKey val="0"/>
          <c:showVal val="0"/>
          <c:showCatName val="0"/>
          <c:showSerName val="0"/>
          <c:showPercent val="0"/>
          <c:showBubbleSize val="0"/>
        </c:dLbls>
        <c:gapWidth val="219"/>
        <c:axId val="200558047"/>
        <c:axId val="200559007"/>
      </c:barChart>
      <c:catAx>
        <c:axId val="20055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pl-PL"/>
          </a:p>
        </c:txPr>
        <c:crossAx val="200559007"/>
        <c:crosses val="autoZero"/>
        <c:auto val="1"/>
        <c:lblAlgn val="ctr"/>
        <c:lblOffset val="100"/>
        <c:noMultiLvlLbl val="0"/>
      </c:catAx>
      <c:valAx>
        <c:axId val="200559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pl-PL"/>
          </a:p>
        </c:txPr>
        <c:crossAx val="2005580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25</xdr:col>
      <xdr:colOff>0</xdr:colOff>
      <xdr:row>4</xdr:row>
      <xdr:rowOff>0</xdr:rowOff>
    </xdr:to>
    <xdr:sp macro="" textlink="">
      <xdr:nvSpPr>
        <xdr:cNvPr id="3" name="Rectangle: Rounded Corners 2">
          <a:extLst>
            <a:ext uri="{FF2B5EF4-FFF2-40B4-BE49-F238E27FC236}">
              <a16:creationId xmlns:a16="http://schemas.microsoft.com/office/drawing/2014/main" id="{B4172E15-8375-C3A0-55EC-A4C598AF4CA3}"/>
            </a:ext>
          </a:extLst>
        </xdr:cNvPr>
        <xdr:cNvSpPr/>
      </xdr:nvSpPr>
      <xdr:spPr>
        <a:xfrm>
          <a:off x="609600" y="0"/>
          <a:ext cx="14630400" cy="762000"/>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l-PL" sz="4400" b="1" i="1"/>
            <a:t>Coffe Sales Dashboard</a:t>
          </a:r>
        </a:p>
      </xdr:txBody>
    </xdr:sp>
    <xdr:clientData/>
  </xdr:twoCellAnchor>
  <xdr:twoCellAnchor>
    <xdr:from>
      <xdr:col>1</xdr:col>
      <xdr:colOff>0</xdr:colOff>
      <xdr:row>13</xdr:row>
      <xdr:rowOff>0</xdr:rowOff>
    </xdr:from>
    <xdr:to>
      <xdr:col>12</xdr:col>
      <xdr:colOff>152401</xdr:colOff>
      <xdr:row>35</xdr:row>
      <xdr:rowOff>0</xdr:rowOff>
    </xdr:to>
    <xdr:graphicFrame macro="">
      <xdr:nvGraphicFramePr>
        <xdr:cNvPr id="4" name="Chart 3">
          <a:extLst>
            <a:ext uri="{FF2B5EF4-FFF2-40B4-BE49-F238E27FC236}">
              <a16:creationId xmlns:a16="http://schemas.microsoft.com/office/drawing/2014/main" id="{CDD815C5-96F6-49C1-8C66-6AEAD915CC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12</xdr:col>
      <xdr:colOff>133350</xdr:colOff>
      <xdr:row>12</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906F1719-8626-4E71-B8FE-BBFEEF4A5F4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9600" y="952500"/>
              <a:ext cx="6838950" cy="1333500"/>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editAs="oneCell">
    <xdr:from>
      <xdr:col>18</xdr:col>
      <xdr:colOff>0</xdr:colOff>
      <xdr:row>5</xdr:row>
      <xdr:rowOff>0</xdr:rowOff>
    </xdr:from>
    <xdr:to>
      <xdr:col>21</xdr:col>
      <xdr:colOff>0</xdr:colOff>
      <xdr:row>12</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6ABFC551-8F06-4B20-A4EA-73F91924590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972800" y="952500"/>
              <a:ext cx="1828800" cy="1333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5</xdr:row>
      <xdr:rowOff>0</xdr:rowOff>
    </xdr:from>
    <xdr:to>
      <xdr:col>17</xdr:col>
      <xdr:colOff>0</xdr:colOff>
      <xdr:row>12</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DD316E5-29BC-4DB9-83FA-C963E19C088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924800" y="952500"/>
              <a:ext cx="2438400" cy="1333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5</xdr:row>
      <xdr:rowOff>0</xdr:rowOff>
    </xdr:from>
    <xdr:to>
      <xdr:col>25</xdr:col>
      <xdr:colOff>0</xdr:colOff>
      <xdr:row>12</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27DD5A41-DFD5-4F1B-91D6-9AC09172F40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411200" y="952500"/>
              <a:ext cx="1828800" cy="1333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13</xdr:row>
      <xdr:rowOff>0</xdr:rowOff>
    </xdr:from>
    <xdr:to>
      <xdr:col>25</xdr:col>
      <xdr:colOff>0</xdr:colOff>
      <xdr:row>23</xdr:row>
      <xdr:rowOff>0</xdr:rowOff>
    </xdr:to>
    <xdr:graphicFrame macro="">
      <xdr:nvGraphicFramePr>
        <xdr:cNvPr id="9" name="Chart 8">
          <a:extLst>
            <a:ext uri="{FF2B5EF4-FFF2-40B4-BE49-F238E27FC236}">
              <a16:creationId xmlns:a16="http://schemas.microsoft.com/office/drawing/2014/main" id="{4E4EA9D3-8F62-4BAB-807D-6EA2450EC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24</xdr:row>
      <xdr:rowOff>0</xdr:rowOff>
    </xdr:from>
    <xdr:to>
      <xdr:col>25</xdr:col>
      <xdr:colOff>0</xdr:colOff>
      <xdr:row>35</xdr:row>
      <xdr:rowOff>0</xdr:rowOff>
    </xdr:to>
    <xdr:graphicFrame macro="">
      <xdr:nvGraphicFramePr>
        <xdr:cNvPr id="10" name="Chart 9">
          <a:extLst>
            <a:ext uri="{FF2B5EF4-FFF2-40B4-BE49-F238E27FC236}">
              <a16:creationId xmlns:a16="http://schemas.microsoft.com/office/drawing/2014/main" id="{39DA2ED4-DCB4-466B-B52F-681267CCC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k U" refreshedDate="45904.0938306713" createdVersion="8" refreshedVersion="8" minRefreshableVersion="3" recordCount="500" xr:uid="{7B0860AB-B6CE-4C32-8BA0-2AFFF543C3F8}">
  <cacheSource type="worksheet">
    <worksheetSource name="Orders"/>
  </cacheSource>
  <cacheFields count="18">
    <cacheField name="Order ID" numFmtId="0">
      <sharedItems/>
    </cacheField>
    <cacheField name="Order Date" numFmtId="165">
      <sharedItems containsSemiMixedTypes="0" containsNonDate="0" containsDate="1" containsString="0" minDate="2019-01-01T00:00:00" maxDate="2024-01-01T00:00:00" count="428">
        <d v="2023-07-31T00:00:00"/>
        <d v="2021-03-21T00:00:00"/>
        <d v="2022-04-19T00:00:00"/>
        <d v="2022-11-05T00:00:00"/>
        <d v="2023-08-24T00:00:00"/>
        <d v="2019-12-29T00:00:00"/>
        <d v="2022-12-30T00:00:00"/>
        <d v="2022-08-22T00:00:00"/>
        <d v="2020-03-01T00:00:00"/>
        <d v="2023-10-15T00:00:00"/>
        <d v="2023-02-16T00:00:00"/>
        <d v="2020-12-20T00:00:00"/>
        <d v="2020-02-21T00:00:00"/>
        <d v="2021-05-28T00:00:00"/>
        <d v="2020-04-12T00:00:00"/>
        <d v="2020-10-06T00:00:00"/>
        <d v="2022-02-06T00:00:00"/>
        <d v="2021-05-05T00:00:00"/>
        <d v="2019-07-09T00:00:00"/>
        <d v="2019-05-17T00:00:00"/>
        <d v="2019-01-28T00:00:00"/>
        <d v="2021-07-17T00:00:00"/>
        <d v="2023-09-19T00:00:00"/>
        <d v="2022-01-15T00:00:00"/>
        <d v="2022-11-06T00:00:00"/>
        <d v="2022-01-09T00:00:00"/>
        <d v="2022-03-21T00:00:00"/>
        <d v="2021-01-16T00:00:00"/>
        <d v="2019-07-12T00:00:00"/>
        <d v="2023-08-01T00:00:00"/>
        <d v="2019-04-07T00:00:00"/>
        <d v="2019-01-18T00:00:00"/>
        <d v="2022-12-17T00:00:00"/>
        <d v="2020-03-22T00:00:00"/>
        <d v="2021-03-06T00:00:00"/>
        <d v="2023-02-03T00:00:00"/>
        <d v="2020-10-13T00:00:00"/>
        <d v="2022-12-29T00:00:00"/>
        <d v="2019-06-10T00:00:00"/>
        <d v="2020-04-10T00:00:00"/>
        <d v="2022-08-24T00:00:00"/>
        <d v="2021-09-14T00:00:00"/>
        <d v="2019-09-20T00:00:00"/>
        <d v="2021-12-23T00:00:00"/>
        <d v="2023-08-25T00:00:00"/>
        <d v="2019-11-11T00:00:00"/>
        <d v="2019-10-10T00:00:00"/>
        <d v="2023-09-15T00:00:00"/>
        <d v="2023-03-15T00:00:00"/>
        <d v="2022-08-19T00:00:00"/>
        <d v="2022-10-12T00:00:00"/>
        <d v="2020-04-05T00:00:00"/>
        <d v="2021-10-07T00:00:00"/>
        <d v="2019-12-26T00:00:00"/>
        <d v="2019-09-29T00:00:00"/>
        <d v="2023-05-06T00:00:00"/>
        <d v="2019-10-02T00:00:00"/>
        <d v="2020-06-21T00:00:00"/>
        <d v="2019-12-03T00:00:00"/>
        <d v="2021-01-06T00:00:00"/>
        <d v="2019-12-24T00:00:00"/>
        <d v="2022-10-24T00:00:00"/>
        <d v="2023-04-20T00:00:00"/>
        <d v="2019-11-05T00:00:00"/>
        <d v="2022-12-07T00:00:00"/>
        <d v="2022-08-16T00:00:00"/>
        <d v="2023-07-15T00:00:00"/>
        <d v="2020-01-23T00:00:00"/>
        <d v="2019-11-06T00:00:00"/>
        <d v="2022-05-19T00:00:00"/>
        <d v="2021-07-21T00:00:00"/>
        <d v="2023-02-05T00:00:00"/>
        <d v="2023-10-12T00:00:00"/>
        <d v="2021-10-28T00:00:00"/>
        <d v="2020-03-20T00:00:00"/>
        <d v="2019-09-14T00:00:00"/>
        <d v="2023-10-09T00:00:00"/>
        <d v="2020-05-29T00:00:00"/>
        <d v="2022-10-14T00:00:00"/>
        <d v="2022-12-31T00:00:00"/>
        <d v="2022-12-15T00:00:00"/>
        <d v="2021-10-12T00:00:00"/>
        <d v="2021-11-08T00:00:00"/>
        <d v="2022-11-03T00:00:00"/>
        <d v="2022-02-17T00:00:00"/>
        <d v="2022-06-13T00:00:00"/>
        <d v="2023-08-20T00:00:00"/>
        <d v="2023-03-03T00:00:00"/>
        <d v="2023-10-22T00:00:00"/>
        <d v="2022-03-23T00:00:00"/>
        <d v="2023-12-29T00:00:00"/>
        <d v="2019-02-19T00:00:00"/>
        <d v="2020-05-24T00:00:00"/>
        <d v="2019-09-24T00:00:00"/>
        <d v="2020-09-11T00:00:00"/>
        <d v="2021-03-12T00:00:00"/>
        <d v="2020-03-27T00:00:00"/>
        <d v="2021-11-06T00:00:00"/>
        <d v="2021-05-21T00:00:00"/>
        <d v="2023-01-24T00:00:00"/>
        <d v="2019-02-28T00:00:00"/>
        <d v="2023-04-10T00:00:00"/>
        <d v="2023-07-16T00:00:00"/>
        <d v="2023-12-10T00:00:00"/>
        <d v="2019-07-18T00:00:00"/>
        <d v="2023-08-16T00:00:00"/>
        <d v="2019-05-31T00:00:00"/>
        <d v="2019-10-15T00:00:00"/>
        <d v="2019-02-26T00:00:00"/>
        <d v="2023-05-10T00:00:00"/>
        <d v="2020-07-27T00:00:00"/>
        <d v="2023-11-08T00:00:00"/>
        <d v="2023-03-06T00:00:00"/>
        <d v="2021-05-22T00:00:00"/>
        <d v="2020-11-18T00:00:00"/>
        <d v="2019-11-15T00:00:00"/>
        <d v="2023-10-07T00:00:00"/>
        <d v="2023-12-17T00:00:00"/>
        <d v="2020-04-02T00:00:00"/>
        <d v="2022-02-07T00:00:00"/>
        <d v="2023-04-12T00:00:00"/>
        <d v="2019-03-28T00:00:00"/>
        <d v="2022-04-10T00:00:00"/>
        <d v="2023-10-06T00:00:00"/>
        <d v="2022-04-13T00:00:00"/>
        <d v="2023-11-04T00:00:00"/>
        <d v="2019-11-19T00:00:00"/>
        <d v="2020-11-26T00:00:00"/>
        <d v="2022-09-10T00:00:00"/>
        <d v="2022-06-07T00:00:00"/>
        <d v="2021-03-19T00:00:00"/>
        <d v="2021-12-18T00:00:00"/>
        <d v="2021-03-03T00:00:00"/>
        <d v="2022-11-17T00:00:00"/>
        <d v="2019-08-10T00:00:00"/>
        <d v="2021-01-12T00:00:00"/>
        <d v="2020-12-24T00:00:00"/>
        <d v="2022-05-04T00:00:00"/>
        <d v="2021-05-15T00:00:00"/>
        <d v="2019-08-04T00:00:00"/>
        <d v="2020-06-14T00:00:00"/>
        <d v="2020-03-29T00:00:00"/>
        <d v="2023-06-20T00:00:00"/>
        <d v="2022-10-21T00:00:00"/>
        <d v="2019-03-01T00:00:00"/>
        <d v="2021-06-08T00:00:00"/>
        <d v="2021-09-19T00:00:00"/>
        <d v="2021-11-26T00:00:00"/>
        <d v="2020-09-04T00:00:00"/>
        <d v="2020-07-10T00:00:00"/>
        <d v="2019-04-09T00:00:00"/>
        <d v="2020-06-27T00:00:00"/>
        <d v="2023-01-17T00:00:00"/>
        <d v="2022-03-02T00:00:00"/>
        <d v="2021-12-05T00:00:00"/>
        <d v="2022-08-08T00:00:00"/>
        <d v="2022-12-09T00:00:00"/>
        <d v="2019-09-19T00:00:00"/>
        <d v="2019-02-23T00:00:00"/>
        <d v="2020-01-27T00:00:00"/>
        <d v="2023-08-05T00:00:00"/>
        <d v="2022-09-14T00:00:00"/>
        <d v="2023-10-21T00:00:00"/>
        <d v="2021-09-10T00:00:00"/>
        <d v="2022-04-15T00:00:00"/>
        <d v="2022-09-23T00:00:00"/>
        <d v="2020-11-08T00:00:00"/>
        <d v="2020-06-09T00:00:00"/>
        <d v="2021-09-28T00:00:00"/>
        <d v="2020-07-09T00:00:00"/>
        <d v="2023-04-18T00:00:00"/>
        <d v="2021-02-26T00:00:00"/>
        <d v="2023-02-20T00:00:00"/>
        <d v="2022-09-08T00:00:00"/>
        <d v="2021-08-25T00:00:00"/>
        <d v="2023-11-05T00:00:00"/>
        <d v="2022-08-04T00:00:00"/>
        <d v="2022-01-26T00:00:00"/>
        <d v="2020-05-18T00:00:00"/>
        <d v="2021-01-27T00:00:00"/>
        <d v="2019-10-27T00:00:00"/>
        <d v="2023-08-27T00:00:00"/>
        <d v="2019-05-02T00:00:00"/>
        <d v="2022-10-11T00:00:00"/>
        <d v="2020-03-26T00:00:00"/>
        <d v="2023-01-07T00:00:00"/>
        <d v="2022-07-04T00:00:00"/>
        <d v="2022-02-22T00:00:00"/>
        <d v="2019-08-14T00:00:00"/>
        <d v="2023-10-11T00:00:00"/>
        <d v="2020-03-14T00:00:00"/>
        <d v="2019-10-17T00:00:00"/>
        <d v="2022-05-30T00:00:00"/>
        <d v="2020-07-05T00:00:00"/>
        <d v="2019-02-03T00:00:00"/>
        <d v="2022-03-30T00:00:00"/>
        <d v="2021-04-23T00:00:00"/>
        <d v="2019-06-16T00:00:00"/>
        <d v="2021-04-10T00:00:00"/>
        <d v="2019-04-13T00:00:00"/>
        <d v="2020-01-09T00:00:00"/>
        <d v="2021-12-31T00:00:00"/>
        <d v="2021-03-29T00:00:00"/>
        <d v="2022-10-15T00:00:00"/>
        <d v="2019-05-10T00:00:00"/>
        <d v="2020-10-16T00:00:00"/>
        <d v="2020-08-20T00:00:00"/>
        <d v="2020-06-16T00:00:00"/>
        <d v="2020-02-06T00:00:00"/>
        <d v="2023-09-27T00:00:00"/>
        <d v="2021-05-07T00:00:00"/>
        <d v="2019-07-08T00:00:00"/>
        <d v="2020-01-25T00:00:00"/>
        <d v="2022-02-14T00:00:00"/>
        <d v="2021-02-11T00:00:00"/>
        <d v="2023-05-09T00:00:00"/>
        <d v="2019-02-04T00:00:00"/>
        <d v="2023-01-08T00:00:00"/>
        <d v="2021-09-07T00:00:00"/>
        <d v="2023-05-12T00:00:00"/>
        <d v="2021-04-19T00:00:00"/>
        <d v="2023-06-29T00:00:00"/>
        <d v="2019-11-18T00:00:00"/>
        <d v="2020-03-21T00:00:00"/>
        <d v="2022-04-26T00:00:00"/>
        <d v="2020-01-22T00:00:00"/>
        <d v="2022-12-18T00:00:00"/>
        <d v="2019-02-11T00:00:00"/>
        <d v="2021-11-19T00:00:00"/>
        <d v="2020-11-16T00:00:00"/>
        <d v="2022-05-24T00:00:00"/>
        <d v="2023-05-17T00:00:00"/>
        <d v="2021-02-10T00:00:00"/>
        <d v="2022-01-05T00:00:00"/>
        <d v="2021-12-02T00:00:00"/>
        <d v="2021-10-20T00:00:00"/>
        <d v="2021-12-04T00:00:00"/>
        <d v="2019-02-16T00:00:00"/>
        <d v="2023-09-28T00:00:00"/>
        <d v="2023-10-18T00:00:00"/>
        <d v="2019-01-02T00:00:00"/>
        <d v="2020-03-02T00:00:00"/>
        <d v="2022-04-06T00:00:00"/>
        <d v="2022-08-21T00:00:00"/>
        <d v="2019-05-25T00:00:00"/>
        <d v="2019-08-09T00:00:00"/>
        <d v="2019-08-21T00:00:00"/>
        <d v="2023-07-27T00:00:00"/>
        <d v="2019-12-08T00:00:00"/>
        <d v="2019-06-14T00:00:00"/>
        <d v="2023-07-01T00:00:00"/>
        <d v="2019-10-20T00:00:00"/>
        <d v="2020-01-01T00:00:00"/>
        <d v="2019-11-24T00:00:00"/>
        <d v="2023-08-03T00:00:00"/>
        <d v="2023-01-04T00:00:00"/>
        <d v="2022-07-25T00:00:00"/>
        <d v="2019-03-07T00:00:00"/>
        <d v="2023-11-29T00:00:00"/>
        <d v="2019-09-30T00:00:00"/>
        <d v="2023-07-21T00:00:00"/>
        <d v="2020-07-21T00:00:00"/>
        <d v="2019-11-04T00:00:00"/>
        <d v="2021-04-21T00:00:00"/>
        <d v="2021-02-13T00:00:00"/>
        <d v="2021-02-23T00:00:00"/>
        <d v="2019-07-21T00:00:00"/>
        <d v="2022-08-14T00:00:00"/>
        <d v="2023-01-02T00:00:00"/>
        <d v="2023-03-17T00:00:00"/>
        <d v="2023-11-01T00:00:00"/>
        <d v="2021-09-29T00:00:00"/>
        <d v="2020-11-05T00:00:00"/>
        <d v="2022-07-07T00:00:00"/>
        <d v="2020-04-29T00:00:00"/>
        <d v="2019-11-20T00:00:00"/>
        <d v="2019-03-19T00:00:00"/>
        <d v="2020-07-07T00:00:00"/>
        <d v="2021-10-09T00:00:00"/>
        <d v="2022-09-30T00:00:00"/>
        <d v="2023-07-05T00:00:00"/>
        <d v="2022-05-05T00:00:00"/>
        <d v="2022-07-23T00:00:00"/>
        <d v="2023-11-02T00:00:00"/>
        <d v="2023-04-04T00:00:00"/>
        <d v="2021-12-01T00:00:00"/>
        <d v="2019-10-26T00:00:00"/>
        <d v="2020-06-18T00:00:00"/>
        <d v="2020-03-06T00:00:00"/>
        <d v="2023-05-24T00:00:00"/>
        <d v="2021-10-26T00:00:00"/>
        <d v="2020-07-16T00:00:00"/>
        <d v="2021-04-18T00:00:00"/>
        <d v="2019-01-01T00:00:00"/>
        <d v="2021-06-13T00:00:00"/>
        <d v="2021-09-06T00:00:00"/>
        <d v="2021-04-08T00:00:00"/>
        <d v="2023-10-17T00:00:00"/>
        <d v="2023-06-02T00:00:00"/>
        <d v="2019-06-30T00:00:00"/>
        <d v="2019-03-09T00:00:00"/>
        <d v="2022-11-04T00:00:00"/>
        <d v="2020-10-08T00:00:00"/>
        <d v="2020-08-19T00:00:00"/>
        <d v="2020-01-03T00:00:00"/>
        <d v="2022-09-13T00:00:00"/>
        <d v="2021-01-18T00:00:00"/>
        <d v="2022-07-14T00:00:00"/>
        <d v="2023-12-19T00:00:00"/>
        <d v="2021-02-19T00:00:00"/>
        <d v="2021-05-01T00:00:00"/>
        <d v="2023-03-05T00:00:00"/>
        <d v="2021-05-19T00:00:00"/>
        <d v="2021-07-24T00:00:00"/>
        <d v="2020-06-06T00:00:00"/>
        <d v="2021-11-04T00:00:00"/>
        <d v="2020-06-20T00:00:00"/>
        <d v="2020-10-15T00:00:00"/>
        <d v="2021-07-23T00:00:00"/>
        <d v="2019-10-03T00:00:00"/>
        <d v="2020-06-01T00:00:00"/>
        <d v="2023-08-04T00:00:00"/>
        <d v="2021-01-29T00:00:00"/>
        <d v="2020-02-01T00:00:00"/>
        <d v="2019-09-26T00:00:00"/>
        <d v="2020-05-11T00:00:00"/>
        <d v="2021-10-04T00:00:00"/>
        <d v="2020-12-21T00:00:00"/>
        <d v="2019-07-27T00:00:00"/>
        <d v="2019-10-23T00:00:00"/>
        <d v="2021-12-21T00:00:00"/>
        <d v="2019-08-27T00:00:00"/>
        <d v="2020-11-29T00:00:00"/>
        <d v="2020-08-31T00:00:00"/>
        <d v="2021-06-05T00:00:00"/>
        <d v="2020-07-04T00:00:00"/>
        <d v="2021-06-03T00:00:00"/>
        <d v="2021-09-01T00:00:00"/>
        <d v="2023-10-04T00:00:00"/>
        <d v="2019-03-03T00:00:00"/>
        <d v="2019-03-05T00:00:00"/>
        <d v="2021-04-24T00:00:00"/>
        <d v="2022-06-26T00:00:00"/>
        <d v="2022-07-11T00:00:00"/>
        <d v="2021-01-15T00:00:00"/>
        <d v="2022-10-27T00:00:00"/>
        <d v="2020-02-23T00:00:00"/>
        <d v="2022-01-03T00:00:00"/>
        <d v="2021-09-21T00:00:00"/>
        <d v="2019-04-24T00:00:00"/>
        <d v="2022-01-31T00:00:00"/>
        <d v="2021-06-18T00:00:00"/>
        <d v="2020-02-17T00:00:00"/>
        <d v="2022-12-22T00:00:00"/>
        <d v="2020-06-04T00:00:00"/>
        <d v="2021-05-31T00:00:00"/>
        <d v="2022-03-09T00:00:00"/>
        <d v="2020-07-11T00:00:00"/>
        <d v="2023-12-27T00:00:00"/>
        <d v="2021-01-01T00:00:00"/>
        <d v="2022-04-27T00:00:00"/>
        <d v="2019-05-20T00:00:00"/>
        <d v="2023-12-21T00:00:00"/>
        <d v="2022-04-04T00:00:00"/>
        <d v="2020-09-19T00:00:00"/>
        <d v="2022-07-24T00:00:00"/>
        <d v="2023-12-07T00:00:00"/>
        <d v="2020-02-25T00:00:00"/>
        <d v="2023-06-22T00:00:00"/>
        <d v="2020-09-06T00:00:00"/>
        <d v="2021-06-07T00:00:00"/>
        <d v="2023-11-07T00:00:00"/>
        <d v="2019-02-14T00:00:00"/>
        <d v="2021-07-07T00:00:00"/>
        <d v="2023-11-13T00:00:00"/>
        <d v="2019-05-22T00:00:00"/>
        <d v="2020-10-26T00:00:00"/>
        <d v="2020-10-29T00:00:00"/>
        <d v="2023-01-03T00:00:00"/>
        <d v="2023-04-07T00:00:00"/>
        <d v="2020-10-02T00:00:00"/>
        <d v="2023-03-23T00:00:00"/>
        <d v="2021-02-22T00:00:00"/>
        <d v="2019-11-27T00:00:00"/>
        <d v="2021-02-03T00:00:00"/>
        <d v="2022-02-16T00:00:00"/>
        <d v="2022-08-31T00:00:00"/>
        <d v="2020-06-12T00:00:00"/>
        <d v="2019-02-01T00:00:00"/>
        <d v="2023-11-10T00:00:00"/>
        <d v="2022-03-06T00:00:00"/>
        <d v="2023-09-24T00:00:00"/>
        <d v="2023-05-27T00:00:00"/>
        <d v="2022-07-30T00:00:00"/>
        <d v="2020-04-07T00:00:00"/>
        <d v="2023-04-01T00:00:00"/>
        <d v="2022-03-17T00:00:00"/>
        <d v="2020-08-07T00:00:00"/>
        <d v="2022-09-07T00:00:00"/>
        <d v="2019-02-24T00:00:00"/>
        <d v="2019-02-18T00:00:00"/>
        <d v="2023-08-12T00:00:00"/>
        <d v="2020-10-23T00:00:00"/>
        <d v="2022-01-10T00:00:00"/>
        <d v="2021-10-02T00:00:00"/>
        <d v="2019-01-13T00:00:00"/>
        <d v="2021-11-28T00:00:00"/>
        <d v="2022-09-16T00:00:00"/>
        <d v="2022-06-14T00:00:00"/>
        <d v="2023-04-22T00:00:00"/>
        <d v="2022-06-24T00:00:00"/>
        <d v="2022-06-02T00:00:00"/>
        <d v="2019-06-21T00:00:00"/>
        <d v="2023-03-28T00:00:00"/>
        <d v="2020-10-22T00:00:00"/>
        <d v="2022-03-03T00:00:00"/>
        <d v="2021-01-14T00:00:00"/>
        <d v="2019-06-07T00:00:00"/>
        <d v="2021-02-25T00:00:00"/>
        <d v="2023-12-31T00:00:00"/>
        <d v="2019-08-07T00:00:00"/>
        <d v="2020-04-01T00:00:00"/>
        <d v="2020-08-04T00:00:00"/>
        <d v="2019-01-12T00:00:00"/>
        <d v="2019-12-10T00:00:00"/>
        <d v="2023-04-03T00:00:00"/>
        <d v="2021-07-01T00:00:00"/>
        <d v="2021-10-11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499">
        <s v="Lee Mccoy"/>
        <s v="Michael Luna"/>
        <s v="Mrs. Megan Guzman"/>
        <s v="Daniel Coleman"/>
        <s v="Bryan Kidd"/>
        <s v="Christina Roberts"/>
        <s v="Matthew Mendez"/>
        <s v="Justin Jordan"/>
        <s v="Leslie Anderson"/>
        <s v="Jessica Sullivan"/>
        <s v="Elizabeth Aguirre"/>
        <s v="Philip Dalton"/>
        <s v="Ian Hughes"/>
        <s v="Wesley Burns"/>
        <s v="Michael Rogers"/>
        <s v="Daniel Terry"/>
        <s v="Samantha Kim"/>
        <s v="Mark Moss"/>
        <s v="Bryan Cross"/>
        <s v="Deborah Baker"/>
        <s v="David Cummings"/>
        <s v="David Mcguire"/>
        <s v="Adrienne Green"/>
        <s v="Kristie Turner"/>
        <s v="Susan Miller DVM"/>
        <s v="Marc King"/>
        <s v="Ashley Thompson"/>
        <s v="Jessica Rocha MD"/>
        <s v="David Brown DVM"/>
        <s v="Brandon Gibson"/>
        <s v="Jacob Watkins"/>
        <s v="Rhonda Swanson"/>
        <s v="Michael Lopez"/>
        <s v="Juan Jackson"/>
        <s v="Mr. Ricky Mcdonald"/>
        <s v="Todd Morgan"/>
        <s v="Shane Baker"/>
        <s v="Kenneth King"/>
        <s v="Jonathan Andrade"/>
        <s v="Kevin Wilson"/>
        <s v="Richard Alvarado"/>
        <s v="Christina Wiley"/>
        <s v="Shannon Guerrero"/>
        <s v="Jeffrey Gomez"/>
        <s v="Anthony Turner"/>
        <s v="Rachel Andrews DDS"/>
        <s v="Gregory Ford"/>
        <s v="Jeffery Snyder"/>
        <s v="Emily Ellis"/>
        <s v="Allison Bautista"/>
        <s v="Nancy Scott MD"/>
        <s v="Diana Nelson"/>
        <s v="Carolyn Lopez"/>
        <s v="Jeffrey Sanders"/>
        <s v="Christian Alexander"/>
        <s v="Rick Cook"/>
        <s v="Tiffany Wagner"/>
        <s v="Kayla Carter"/>
        <s v="Zachary Kim"/>
        <s v="Samuel Schultz"/>
        <s v="Jodi Harris"/>
        <s v="Jason Lee DVM"/>
        <s v="Michael Murphy"/>
        <s v="Kyle Cooley"/>
        <s v="Raymond White"/>
        <s v="Shawn Larson"/>
        <s v="Janice Moore"/>
        <s v="Natalie Campbell"/>
        <s v="Jeffrey Peters"/>
        <s v="Eric Bright"/>
        <s v="Joshua Cook"/>
        <s v="Ashley Parker"/>
        <s v="Catherine Johnson"/>
        <s v="Michael Ramirez"/>
        <s v="Jennifer Norman"/>
        <s v="Christopher Nelson"/>
        <s v="Alicia Sandoval"/>
        <s v="Kelly Sparks"/>
        <s v="Johnny Hawkins"/>
        <s v="Courtney Rose"/>
        <s v="Jill Munoz"/>
        <s v="Daniel Lucas"/>
        <s v="Elizabeth Brown"/>
        <s v="Michael Sherman"/>
        <s v="Tiffany Bennett"/>
        <s v="Madeline Bradshaw"/>
        <s v="Brittany Pitts"/>
        <s v="Diana Harrison"/>
        <s v="Sarah Gonzalez"/>
        <s v="Lisa Mills"/>
        <s v="Marc Cruz"/>
        <s v="Yesenia Martinez"/>
        <s v="John Morgan"/>
        <s v="Karen Small"/>
        <s v="Tracy Taylor"/>
        <s v="Joseph Petersen"/>
        <s v="Kim Reynolds"/>
        <s v="Nathan Allen"/>
        <s v="Michelle Marshall"/>
        <s v="Kenneth Matthews"/>
        <s v="Justin Harding"/>
        <s v="Jasmine Garrett"/>
        <s v="Kelly Wolfe"/>
        <s v="Angela Davis"/>
        <s v="Kathryn Nichols"/>
        <s v="Scott Fernandez"/>
        <s v="Ana Benitez"/>
        <s v="Maria Scott"/>
        <s v="Austin Martinez"/>
        <s v="Kyle Martinez"/>
        <s v="Walter Soto"/>
        <s v="Sara Mccarthy"/>
        <s v="Gwendolyn Evans"/>
        <s v="Jeremy Cain"/>
        <s v="Janet Thompson"/>
        <s v="Sandra Smith"/>
        <s v="Kathleen Sanchez"/>
        <s v="Kelly Dickson"/>
        <s v="Carlos Peterson"/>
        <s v="Julie Thomas"/>
        <s v="David Martinez"/>
        <s v="Lisa Bennett"/>
        <s v="Marissa Hall"/>
        <s v="George Waters"/>
        <s v="Philip Williams"/>
        <s v="Jeremy Ibarra"/>
        <s v="Lindsay Taylor"/>
        <s v="Leah Smith"/>
        <s v="Christopher Smith"/>
        <s v="Reginald Howe"/>
        <s v="Jeremy Watts"/>
        <s v="Elizabeth Rodriguez DDS"/>
        <s v="Alison Shea"/>
        <s v="William Leon"/>
        <s v="Jacqueline Byrd"/>
        <s v="Michelle Wise"/>
        <s v="Corey Rodriguez"/>
        <s v="Stephanie Cole"/>
        <s v="Katherine Douglas"/>
        <s v="Pamela George"/>
        <s v="Timothy Taylor"/>
        <s v="Paula Torres"/>
        <s v="Victor Perez"/>
        <s v="Elijah King"/>
        <s v="Alicia Johnson"/>
        <s v="Kelly Mendoza"/>
        <s v="Bridget Wagner"/>
        <s v="Larry Taylor"/>
        <s v="Jacob Brown"/>
        <s v="Dorothy Hall"/>
        <s v="Adam Chen"/>
        <s v="James White"/>
        <s v="Vincent Harper"/>
        <s v="Ann Christian"/>
        <s v="John May"/>
        <s v="James Gonzalez"/>
        <s v="Michael Brown"/>
        <s v="Alyssa Ball"/>
        <s v="Angela Lewis"/>
        <s v="Gary Russell"/>
        <s v="Paul Brown"/>
        <s v="Melissa Smith"/>
        <s v="Gregory Parker"/>
        <s v="Amy Kennedy"/>
        <s v="Susan Phillips"/>
        <s v="Leslie Garcia"/>
        <s v="Melissa Davidson"/>
        <s v="Tyler Harper"/>
        <s v="Mr. Brandon Mathews"/>
        <s v="Mary Garcia MD"/>
        <s v="Adam Jones"/>
        <s v="Tracy Sandoval"/>
        <s v="Anthony Jones"/>
        <s v="Hayden Ramos"/>
        <s v="Erica Solis"/>
        <s v="Robert Smith"/>
        <s v="Brandon Turner"/>
        <s v="William Johnson"/>
        <s v="Brandon Allen"/>
        <s v="Maria Allen"/>
        <s v="Michelle Murphy"/>
        <s v="Christopher Harris"/>
        <s v="Justin Flores"/>
        <s v="Alicia Armstrong"/>
        <s v="Alexander Burnett"/>
        <s v="James Holt"/>
        <s v="Sergio Ryan"/>
        <s v="Bianca Stewart MD"/>
        <s v="Carla Smith"/>
        <s v="Jason Lang"/>
        <s v="Anthony Smith"/>
        <s v="Karen Mata"/>
        <s v="Lisa Tucker"/>
        <s v="Michael Willis"/>
        <s v="Darren Mahoney"/>
        <s v="Tanya Alvarado"/>
        <s v="Billy Caldwell"/>
        <s v="Douglas Cunningham"/>
        <s v="Courtney House"/>
        <s v="Samantha Orr MD"/>
        <s v="Erik Alexander"/>
        <s v="Erin Cortez"/>
        <s v="Jennifer Prince"/>
        <s v="William Bruce"/>
        <s v="Dr. Clifford Palmer"/>
        <s v="Ronald Walker"/>
        <s v="Debra Gibson"/>
        <s v="Christy Patterson"/>
        <s v="Erica Roach"/>
        <s v="Kyle Serrano"/>
        <s v="Duane Cowan"/>
        <s v="Sarah Reyes"/>
        <s v="James Farmer"/>
        <s v="Daniel Foster"/>
        <s v="Regina Smith"/>
        <s v="Nicholas Snyder"/>
        <s v="Jason Davis"/>
        <s v="Joseph Miller"/>
        <s v="John Kelley"/>
        <s v="Chris Gonzalez"/>
        <s v="Thomas Dalton"/>
        <s v="Alyssa White"/>
        <s v="Juan Elliott"/>
        <s v="Mr. Brandon Walters"/>
        <s v="Jessica Kim"/>
        <s v="Brent Lewis"/>
        <s v="Joseph White"/>
        <s v="Kevin David"/>
        <s v="Jessica Williams"/>
        <s v="Gabrielle Garcia"/>
        <s v="Tammy Miller"/>
        <s v="Tiffany Hendricks DDS"/>
        <s v="Pamela White"/>
        <s v="Mary Garrison"/>
        <s v="Matthew Cox"/>
        <s v="Elizabeth Day"/>
        <s v="Amanda Shaw"/>
        <s v="Joseph Willis"/>
        <s v="John Murray"/>
        <s v="Stephanie Vance"/>
        <s v="Michelle Schroeder"/>
        <s v="Alyssa Johnson"/>
        <s v="Scott Barnes"/>
        <s v="Joshua Mathis"/>
        <s v="Amanda Clark"/>
        <s v="Justin Parsons"/>
        <s v="Anna Wade"/>
        <s v="Erin Woods"/>
        <s v="Donna Hughes"/>
        <s v="Keith Cook"/>
        <s v="Marc Brooks"/>
        <s v="Kelly Wood"/>
        <s v="Nicole Howe"/>
        <s v="Michele Wheeler"/>
        <s v="Christian Ellis"/>
        <s v="Shannon Green"/>
        <s v="Antonio Dominguez"/>
        <s v="Kevin Freeman"/>
        <s v="Nicole Tucker"/>
        <s v="Angela Wallace"/>
        <s v="Audrey Perry"/>
        <s v="Keith Rojas"/>
        <s v="John Rivas"/>
        <s v="Duane Ward"/>
        <s v="Kevin Sims"/>
        <s v="William Wright"/>
        <s v="Kimberly Parsons"/>
        <s v="Tim Dixon"/>
        <s v="Steven Smith"/>
        <s v="David Gonzales"/>
        <s v="Alexis James"/>
        <s v="Jordan Nelson"/>
        <s v="Joseph King"/>
        <s v="Julie Nguyen"/>
        <s v="Christopher Turner"/>
        <s v="Ashley Simpson"/>
        <s v="Mrs. Rachel Callahan MD"/>
        <s v="James Moore"/>
        <s v="John Gray"/>
        <s v="Joshua Estrada"/>
        <s v="Daniel Chandler"/>
        <s v="Janet Martin"/>
        <s v="Javier Olson"/>
        <s v="Megan Robinson"/>
        <s v="Jennifer Calhoun"/>
        <s v="Lori Torres"/>
        <s v="Laura Mcdaniel"/>
        <s v="Rebecca Austin"/>
        <s v="Johnathan Webster"/>
        <s v="Brian Hamilton"/>
        <s v="Virginia Floyd"/>
        <s v="Logan Jones"/>
        <s v="Kyle Mcintyre"/>
        <s v="Brooke Davies"/>
        <s v="Andrew Morales"/>
        <s v="Jesse Nelson"/>
        <s v="Paul Miller"/>
        <s v="Daniel Stevens"/>
        <s v="Guy Miles"/>
        <s v="Carla Shaffer"/>
        <s v="Laura Ibarra"/>
        <s v="Heather Hines"/>
        <s v="Elizabeth Sanchez"/>
        <s v="Katherine Watkins"/>
        <s v="Peggy Macdonald"/>
        <s v="Mary Hoover"/>
        <s v="Stacy Palmer"/>
        <s v="Anthony Lindsey"/>
        <s v="Brian Long"/>
        <s v="Mr. Mark Roberts"/>
        <s v="Todd Taylor"/>
        <s v="Kristen Evans"/>
        <s v="Edgar White"/>
        <s v="Tracie Olson MD"/>
        <s v="Alex Lane"/>
        <s v="Allen Page"/>
        <s v="Brittany Roberson"/>
        <s v="Jason Oconnor"/>
        <s v="Brandon Solomon"/>
        <s v="Rebecca Rice"/>
        <s v="Patrick Daniels"/>
        <s v="Marco Johnson"/>
        <s v="Douglas Patterson"/>
        <s v="Nichole Chase"/>
        <s v="Faith Lee"/>
        <s v="Walter Spencer"/>
        <s v="Keith Bender"/>
        <s v="Renee Hodge"/>
        <s v="Brooke David"/>
        <s v="Randall Keller"/>
        <s v="Crystal Hill"/>
        <s v="Chelsea Thompson"/>
        <s v="Alexis Horton"/>
        <s v="Michael Zamora"/>
        <s v="Jamie Schroeder"/>
        <s v="Kelly Carroll"/>
        <s v="Stacey Dunlap"/>
        <s v="Lori Ross PhD"/>
        <s v="Stephen Price"/>
        <s v="Frank Delgado"/>
        <s v="Ashley Walker"/>
        <s v="Allen Mills"/>
        <s v="Peter Figueroa"/>
        <s v="Christopher Adams"/>
        <s v="Michele Moon"/>
        <s v="Amanda Davis"/>
        <s v="Jodi Herrera"/>
        <s v="Jeffrey Salinas"/>
        <s v="Brittany Livingston"/>
        <s v="Patrick Brown"/>
        <s v="James Casey"/>
        <s v="Kyle Davis"/>
        <s v="Caitlin Lucero"/>
        <s v="Karen Heath"/>
        <s v="Andrea Mitchell"/>
        <s v="Rachel Beltran"/>
        <s v="Anthony Middleton"/>
        <s v="Tony Mason"/>
        <s v="Mark Dunn"/>
        <s v="John Sharp"/>
        <s v="Linda Douglas"/>
        <s v="Kathryn Powell"/>
        <s v="Helen Page"/>
        <s v="Robert Moreno"/>
        <s v="Rebecca Sosa"/>
        <s v="Jacqueline Randall"/>
        <s v="Amanda Jones"/>
        <s v="Brooke Jordan"/>
        <s v="Matthew Cannon"/>
        <s v="Keith Drake"/>
        <s v="John Smith"/>
        <s v="Amy Turner"/>
        <s v="Cristina Myers"/>
        <s v="Christopher Lawrence"/>
        <s v="Denise Campbell"/>
        <s v="Sandra Kim"/>
        <s v="Catherine Gardner"/>
        <s v="Krista Winters"/>
        <s v="Brittany Taylor"/>
        <s v="Tina Knight"/>
        <s v="Cynthia Bailey"/>
        <s v="Michael Thompson"/>
        <s v="Todd White"/>
        <s v="Matthew Rodriguez"/>
        <s v="Scott Mendez"/>
        <s v="Catherine Kent"/>
        <s v="Brett Ramos"/>
        <s v="Rodney Kim"/>
        <s v="Amy Johnston"/>
        <s v="Nicole Davis"/>
        <s v="Alicia Davidson"/>
        <s v="Theresa Stuart"/>
        <s v="Andrea Owens"/>
        <s v="Tammy Hernandez"/>
        <s v="Carolyn Young"/>
        <s v="Angela Castro"/>
        <s v="Tanya Myers"/>
        <s v="Jacob Peters"/>
        <s v="Tina Herman"/>
        <s v="Lisa Aguilar"/>
        <s v="Dean Gill"/>
        <s v="John Pratt"/>
        <s v="Stephanie Odom"/>
        <s v="George Hodge"/>
        <s v="Todd Sheppard"/>
        <s v="David Ellis"/>
        <s v="Julie Abbott"/>
        <s v="Steven Henry"/>
        <s v="Carl Thomas"/>
        <s v="Crystal Pierce"/>
        <s v="Michael Stephenson"/>
        <s v="Lori Hendrix"/>
        <s v="Robert Barron"/>
        <s v="Tammy Graham"/>
        <s v="Ricardo Murray"/>
        <s v="Seth Duke"/>
        <s v="Dr. Robert Morales"/>
        <s v="Jamie Young"/>
        <s v="Steven James"/>
        <s v="Amy Cooke"/>
        <s v="Michael Lang"/>
        <s v="Thomas Wood"/>
        <s v="Zachary Howard"/>
        <s v="Joan Guzman"/>
        <s v="Claudia Schultz"/>
        <s v="Shane Johnson"/>
        <s v="Donald Rodgers"/>
        <s v="Shawn King"/>
        <s v="Amanda Williams"/>
        <s v="Emily Moody"/>
        <s v="Henry Mcdowell"/>
        <s v="Mike Lambert"/>
        <s v="Thomas Brown"/>
        <s v="Eric Stafford"/>
        <s v="Rhonda Johnson"/>
        <s v="James Ferguson"/>
        <s v="Mr. Antonio Wade"/>
        <s v="Dana Kline"/>
        <s v="Ricardo Moore"/>
        <s v="Caitlin Walters"/>
        <s v="Andrew Nunez"/>
        <s v="Kendra Bishop"/>
        <s v="Richard Yates"/>
        <s v="Brian Diaz"/>
        <s v="Wesley Sparks"/>
        <s v="Tasha Vincent"/>
        <s v="Daniel White"/>
        <s v="David Campbell"/>
        <s v="Mark Pitts"/>
        <s v="Laura Patton"/>
        <s v="Ariel Briggs"/>
        <s v="Sandra Schwartz"/>
        <s v="Dr. Stacy Wallace DDS"/>
        <s v="Arthur Russo"/>
        <s v="Whitney Smith"/>
        <s v="Charles Villegas"/>
        <s v="Lisa Martinez"/>
        <s v="Tammy Sullivan"/>
        <s v="Anna Byrd"/>
        <s v="Thomas Lee"/>
        <s v="Samuel Ferrell"/>
        <s v="Richard Martin"/>
        <s v="Kristi Garcia"/>
        <s v="Katrina Cervantes"/>
        <s v="Sarah Rice"/>
        <s v="Marcus Camacho"/>
        <s v="Melissa Kennedy"/>
        <s v="Carolyn Torres"/>
        <s v="Ryan Rose"/>
        <s v="Richard Taylor"/>
        <s v="Michael Carr"/>
        <s v="Stacey Massey"/>
        <s v="Toni Lewis"/>
        <s v="Steven Harrison"/>
        <s v="Alexis Dean"/>
        <s v="William Jackson"/>
        <s v="Jason Gregory"/>
        <s v="Miranda Olson"/>
        <s v="Kristy Haas"/>
        <s v="Elizabeth Owens"/>
        <s v="Alexander James"/>
        <s v="Bruce Holt"/>
        <s v="Jacob Maxwell"/>
        <s v="Carmen Brown"/>
        <s v="Matthew Brown"/>
        <s v="Aaron Williams"/>
        <s v="Connie Rodriguez"/>
        <s v="Barbara Williams"/>
        <s v="Jenna Wilson"/>
        <s v="Benjamin Hunter"/>
        <s v="Wesley Hughes"/>
        <s v="Lindsey Phillips"/>
        <s v="Tiffany Stevens"/>
        <s v="Brenda Smith"/>
        <s v="Charles Torres"/>
        <s v="Michael Wright"/>
        <s v="Colin Middleton"/>
        <s v="Aaron Sanchez"/>
        <s v="Nancy Wong"/>
      </sharedItems>
    </cacheField>
    <cacheField name="Email" numFmtId="0">
      <sharedItems/>
    </cacheField>
    <cacheField name="Country" numFmtId="0">
      <sharedItems count="3">
        <s v="United Kingdom"/>
        <s v="Ireland"/>
        <s v="United States"/>
      </sharedItems>
    </cacheField>
    <cacheField name="Coffee Type" numFmtId="0">
      <sharedItems/>
    </cacheField>
    <cacheField name="Roast Type" numFmtId="0">
      <sharedItems/>
    </cacheField>
    <cacheField name="Size" numFmtId="166">
      <sharedItems containsSemiMixedTypes="0" containsString="0" containsNumber="1" minValue="0.5" maxValue="2.5" count="3">
        <n v="2.5"/>
        <n v="0.5"/>
        <n v="1"/>
      </sharedItems>
    </cacheField>
    <cacheField name="Unit Price" numFmtId="164">
      <sharedItems containsSemiMixedTypes="0" containsString="0" containsNumber="1" minValue="2.069" maxValue="29.872"/>
    </cacheField>
    <cacheField name="Sales" numFmtId="164">
      <sharedItems containsSemiMixedTypes="0" containsString="0" containsNumber="1" minValue="2.069" maxValue="172.06200000000001"/>
    </cacheField>
    <cacheField name="Coffee Type Name" numFmtId="0">
      <sharedItems count="4">
        <s v="Liberica"/>
        <s v="Robusta"/>
        <s v="Arabica"/>
        <s v="Excelsa"/>
      </sharedItems>
    </cacheField>
    <cacheField name="Roast Type Name" numFmtId="0">
      <sharedItems count="3">
        <s v="Dark"/>
        <s v="Medium"/>
        <s v="Light"/>
      </sharedItems>
    </cacheField>
    <cacheField name="Loyalty Card" numFmtId="0">
      <sharedItems count="3">
        <s v="No"/>
        <s v="Yes"/>
        <s v="  " u="1"/>
      </sharedItems>
    </cacheField>
    <cacheField name="Months (Order Date)" numFmtId="0" databaseField="0">
      <fieldGroup base="1">
        <rangePr groupBy="months" startDate="2019-01-01T00:00:00" endDate="2024-01-01T00:00:00"/>
        <groupItems count="14">
          <s v="&lt;01/01/2019"/>
          <s v="Jan"/>
          <s v="Feb"/>
          <s v="Mar"/>
          <s v="Apr"/>
          <s v="May"/>
          <s v="Jun"/>
          <s v="Jul"/>
          <s v="Aug"/>
          <s v="Sep"/>
          <s v="Oct"/>
          <s v="Nov"/>
          <s v="Dec"/>
          <s v="&gt;01/01/2024"/>
        </groupItems>
      </fieldGroup>
    </cacheField>
    <cacheField name="Years (Order Date)" numFmtId="0" databaseField="0">
      <fieldGroup base="1">
        <rangePr groupBy="years" startDate="2019-01-01T00:00:00" endDate="2024-01-01T00:00:00"/>
        <groupItems count="8">
          <s v="&lt;01/01/2019"/>
          <s v="2019"/>
          <s v="2020"/>
          <s v="2021"/>
          <s v="2022"/>
          <s v="2023"/>
          <s v="2024"/>
          <s v="&gt;01/01/2024"/>
        </groupItems>
      </fieldGroup>
    </cacheField>
  </cacheFields>
  <extLst>
    <ext xmlns:x14="http://schemas.microsoft.com/office/spreadsheetml/2009/9/main" uri="{725AE2AE-9491-48be-B2B4-4EB974FC3084}">
      <x14:pivotCacheDefinition pivotCacheId="690303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64D4EA94"/>
    <x v="0"/>
    <s v="229359-25328-RB"/>
    <s v="D-E-2.5"/>
    <n v="6"/>
    <x v="0"/>
    <s v="cathythompson@gmail.com"/>
    <x v="0"/>
    <s v="Lib"/>
    <s v="D"/>
    <x v="0"/>
    <n v="2.8809999999999998"/>
    <n v="17.285999999999998"/>
    <x v="0"/>
    <x v="0"/>
    <x v="0"/>
  </r>
  <r>
    <s v="0D8741D8"/>
    <x v="1"/>
    <s v="833302-97342-UA"/>
    <s v="D-M-2.5"/>
    <n v="6"/>
    <x v="1"/>
    <s v="samantha43@gmail.com"/>
    <x v="1"/>
    <s v="Rob"/>
    <s v="M"/>
    <x v="0"/>
    <n v="21.524000000000001"/>
    <n v="129.14400000000001"/>
    <x v="1"/>
    <x v="1"/>
    <x v="0"/>
  </r>
  <r>
    <s v="C676FCE1"/>
    <x v="2"/>
    <s v="344686-31248-FR"/>
    <s v="E-M-0.5"/>
    <n v="4"/>
    <x v="2"/>
    <s v="smitheric@gmail.com"/>
    <x v="0"/>
    <s v="Lib"/>
    <s v="D"/>
    <x v="1"/>
    <n v="11.106"/>
    <n v="44.423999999999999"/>
    <x v="0"/>
    <x v="0"/>
    <x v="0"/>
  </r>
  <r>
    <s v="76CA6742"/>
    <x v="3"/>
    <s v="706733-30118-QU"/>
    <s v="M-A-1"/>
    <n v="2"/>
    <x v="3"/>
    <s v="feliciacarr@christensen-reynolds.info"/>
    <x v="2"/>
    <s v="Lib"/>
    <s v="M"/>
    <x v="2"/>
    <n v="5.6890000000000001"/>
    <n v="11.378"/>
    <x v="0"/>
    <x v="1"/>
    <x v="0"/>
  </r>
  <r>
    <s v="B61D5274"/>
    <x v="4"/>
    <s v="333131-46988-RG"/>
    <s v="L-A-2.5"/>
    <n v="3"/>
    <x v="4"/>
    <s v="joneselizabeth@yahoo.com"/>
    <x v="2"/>
    <s v="Ara"/>
    <s v="D"/>
    <x v="0"/>
    <n v="9.766"/>
    <n v="29.298000000000002"/>
    <x v="2"/>
    <x v="0"/>
    <x v="1"/>
  </r>
  <r>
    <s v="3D406FD0"/>
    <x v="5"/>
    <s v="815079-67786-IQ"/>
    <s v="E-L-1"/>
    <n v="1"/>
    <x v="5"/>
    <s v="colleen91@hotmail.com"/>
    <x v="2"/>
    <s v="Exc"/>
    <s v="L"/>
    <x v="2"/>
    <n v="18.263999999999999"/>
    <n v="18.263999999999999"/>
    <x v="3"/>
    <x v="2"/>
    <x v="0"/>
  </r>
  <r>
    <s v="80A3C091"/>
    <x v="6"/>
    <s v="884343-85476-BB"/>
    <s v="L-E-1"/>
    <n v="4"/>
    <x v="6"/>
    <s v="johnsonpeter@yahoo.com"/>
    <x v="2"/>
    <s v="Ara"/>
    <s v="D"/>
    <x v="2"/>
    <n v="15.096"/>
    <n v="60.384"/>
    <x v="2"/>
    <x v="0"/>
    <x v="0"/>
  </r>
  <r>
    <s v="6BCE3243"/>
    <x v="7"/>
    <s v="183314-71278-QO"/>
    <s v="L-E-0.5"/>
    <n v="5"/>
    <x v="7"/>
    <s v="pattersonbrenda@york.com"/>
    <x v="0"/>
    <s v="Lib"/>
    <s v="L"/>
    <x v="1"/>
    <n v="23.603999999999999"/>
    <n v="118.02"/>
    <x v="0"/>
    <x v="2"/>
    <x v="0"/>
  </r>
  <r>
    <s v="1CCA461F"/>
    <x v="8"/>
    <s v="386022-34641-OB"/>
    <s v="M-L-0.5"/>
    <n v="4"/>
    <x v="8"/>
    <s v="jgarner@simpson-contreras.org"/>
    <x v="0"/>
    <s v="Rob"/>
    <s v="M"/>
    <x v="1"/>
    <n v="6.4720000000000004"/>
    <n v="25.888000000000002"/>
    <x v="1"/>
    <x v="1"/>
    <x v="1"/>
  </r>
  <r>
    <s v="4A1E158F"/>
    <x v="9"/>
    <s v="242567-41847-HW"/>
    <s v="R-M-2.5"/>
    <n v="1"/>
    <x v="9"/>
    <s v="sanchezamy@nichols.com"/>
    <x v="2"/>
    <s v="Rob"/>
    <s v="L"/>
    <x v="0"/>
    <n v="26.164999999999999"/>
    <n v="26.164999999999999"/>
    <x v="1"/>
    <x v="2"/>
    <x v="1"/>
  </r>
  <r>
    <s v="2B1DE39E"/>
    <x v="10"/>
    <s v="102294-63388-HW"/>
    <s v="M-E-1"/>
    <n v="4"/>
    <x v="10"/>
    <s v="riosrichard@webb.com"/>
    <x v="1"/>
    <s v="Lib"/>
    <s v="L"/>
    <x v="2"/>
    <n v="12.016"/>
    <n v="48.064"/>
    <x v="0"/>
    <x v="2"/>
    <x v="1"/>
  </r>
  <r>
    <s v="B5F97925"/>
    <x v="11"/>
    <s v="866065-45622-PE"/>
    <s v="A-R-1"/>
    <n v="6"/>
    <x v="11"/>
    <s v="leonbrooks@hotmail.com"/>
    <x v="2"/>
    <s v="Rob"/>
    <s v="D"/>
    <x v="2"/>
    <n v="4.1619999999999999"/>
    <n v="24.972000000000001"/>
    <x v="1"/>
    <x v="0"/>
    <x v="1"/>
  </r>
  <r>
    <s v="4286A425"/>
    <x v="12"/>
    <s v="188995-26144-UZ"/>
    <s v="A-R-0.5"/>
    <n v="5"/>
    <x v="12"/>
    <s v="pamelalewis@gmail.com"/>
    <x v="1"/>
    <s v="Lib"/>
    <s v="L"/>
    <x v="1"/>
    <n v="14.834"/>
    <n v="74.17"/>
    <x v="0"/>
    <x v="2"/>
    <x v="1"/>
  </r>
  <r>
    <s v="D38AADAE"/>
    <x v="13"/>
    <s v="127964-76239-DT"/>
    <s v="M-A-1"/>
    <n v="4"/>
    <x v="13"/>
    <s v="johnsonnicole@bush.com"/>
    <x v="0"/>
    <s v="Lib"/>
    <s v="M"/>
    <x v="2"/>
    <n v="5.6890000000000001"/>
    <n v="22.756"/>
    <x v="0"/>
    <x v="1"/>
    <x v="0"/>
  </r>
  <r>
    <s v="D3E889EF"/>
    <x v="14"/>
    <s v="606452-50706-DT"/>
    <s v="R-A-2.5"/>
    <n v="6"/>
    <x v="14"/>
    <s v="yeseniapowell@massey.net"/>
    <x v="2"/>
    <s v="Exc"/>
    <s v="M"/>
    <x v="0"/>
    <n v="10.054"/>
    <n v="60.323999999999998"/>
    <x v="3"/>
    <x v="1"/>
    <x v="1"/>
  </r>
  <r>
    <s v="7176EA01"/>
    <x v="15"/>
    <s v="994598-79138-NC"/>
    <s v="E-E-2.5"/>
    <n v="4"/>
    <x v="15"/>
    <s v="emosley@rodriguez.net"/>
    <x v="1"/>
    <s v="Rob"/>
    <s v="M"/>
    <x v="0"/>
    <n v="19.806999999999999"/>
    <n v="79.227999999999994"/>
    <x v="1"/>
    <x v="1"/>
    <x v="0"/>
  </r>
  <r>
    <s v="2EE271F7"/>
    <x v="16"/>
    <s v="309051-27874-RG"/>
    <s v="R-D-1"/>
    <n v="3"/>
    <x v="16"/>
    <s v="nphillips@yahoo.com"/>
    <x v="1"/>
    <s v="Exc"/>
    <s v="L"/>
    <x v="2"/>
    <n v="2.069"/>
    <n v="6.2069999999999999"/>
    <x v="3"/>
    <x v="2"/>
    <x v="1"/>
  </r>
  <r>
    <s v="380E1C09"/>
    <x v="17"/>
    <s v="172651-34792-PE"/>
    <s v="A-D-0.5"/>
    <n v="2"/>
    <x v="17"/>
    <s v="amanda14@hotmail.com"/>
    <x v="2"/>
    <s v="Rob"/>
    <s v="L"/>
    <x v="1"/>
    <n v="15.727"/>
    <n v="31.454000000000001"/>
    <x v="1"/>
    <x v="2"/>
    <x v="0"/>
  </r>
  <r>
    <s v="03FEDDEA"/>
    <x v="18"/>
    <s v="164306-40463-ZC"/>
    <s v="A-R-2.5"/>
    <n v="1"/>
    <x v="18"/>
    <s v="edward12@reid-carter.info"/>
    <x v="0"/>
    <s v="Ara"/>
    <s v="D"/>
    <x v="0"/>
    <n v="14.183999999999999"/>
    <n v="14.183999999999999"/>
    <x v="2"/>
    <x v="0"/>
    <x v="0"/>
  </r>
  <r>
    <s v="720DE1A1"/>
    <x v="19"/>
    <s v="471824-50753-BY"/>
    <s v="L-E-2.5"/>
    <n v="6"/>
    <x v="19"/>
    <s v="hwilliams@baker.com"/>
    <x v="1"/>
    <s v="Ara"/>
    <s v="L"/>
    <x v="0"/>
    <n v="3.34"/>
    <n v="20.04"/>
    <x v="2"/>
    <x v="2"/>
    <x v="0"/>
  </r>
  <r>
    <s v="4D2FDB8A"/>
    <x v="20"/>
    <s v="761683-70302-ZC"/>
    <s v="L-A-1"/>
    <n v="5"/>
    <x v="20"/>
    <s v="darlene25@ibarra.com"/>
    <x v="2"/>
    <s v="Exc"/>
    <s v="D"/>
    <x v="2"/>
    <n v="7.6870000000000003"/>
    <n v="38.435000000000002"/>
    <x v="3"/>
    <x v="0"/>
    <x v="1"/>
  </r>
  <r>
    <s v="69F28012"/>
    <x v="21"/>
    <s v="174326-42759-FR"/>
    <s v="R-L-0.5"/>
    <n v="6"/>
    <x v="21"/>
    <s v="twilson@green.com"/>
    <x v="1"/>
    <s v="Lib"/>
    <s v="D"/>
    <x v="1"/>
    <n v="22.763000000000002"/>
    <n v="136.578"/>
    <x v="0"/>
    <x v="0"/>
    <x v="0"/>
  </r>
  <r>
    <s v="B8351BDF"/>
    <x v="22"/>
    <s v="327106-83146-UV"/>
    <s v="M-L-2.5"/>
    <n v="6"/>
    <x v="22"/>
    <s v="oflynn@yahoo.com"/>
    <x v="1"/>
    <s v="Exc"/>
    <s v="L"/>
    <x v="0"/>
    <n v="5.7750000000000004"/>
    <n v="34.650000000000006"/>
    <x v="3"/>
    <x v="2"/>
    <x v="1"/>
  </r>
  <r>
    <s v="1E7B5080"/>
    <x v="23"/>
    <s v="670993-31115-QU"/>
    <s v="M-E-2.5"/>
    <n v="5"/>
    <x v="23"/>
    <s v="valenciaashley@hotmail.com"/>
    <x v="1"/>
    <s v="Rob"/>
    <s v="L"/>
    <x v="0"/>
    <n v="7.1820000000000004"/>
    <n v="35.910000000000004"/>
    <x v="1"/>
    <x v="2"/>
    <x v="1"/>
  </r>
  <r>
    <s v="ECE21AC6"/>
    <x v="24"/>
    <s v="407864-78629-PX"/>
    <s v="A-E-2.5"/>
    <n v="6"/>
    <x v="24"/>
    <s v="nestes@benton-jones.biz"/>
    <x v="0"/>
    <s v="Lib"/>
    <s v="M"/>
    <x v="0"/>
    <n v="21.183"/>
    <n v="127.098"/>
    <x v="0"/>
    <x v="1"/>
    <x v="1"/>
  </r>
  <r>
    <s v="523FE088"/>
    <x v="25"/>
    <s v="182849-51031-BY"/>
    <s v="M-E-0.5"/>
    <n v="6"/>
    <x v="25"/>
    <s v="gjones@benton.com"/>
    <x v="1"/>
    <s v="Exc"/>
    <s v="D"/>
    <x v="1"/>
    <n v="20.867999999999999"/>
    <n v="125.208"/>
    <x v="3"/>
    <x v="0"/>
    <x v="0"/>
  </r>
  <r>
    <s v="B63C2B33"/>
    <x v="26"/>
    <s v="188777-92988-QJ"/>
    <s v="M-D-1"/>
    <n v="1"/>
    <x v="26"/>
    <s v="oyoung@yahoo.com"/>
    <x v="2"/>
    <s v="Lib"/>
    <s v="D"/>
    <x v="2"/>
    <n v="4.8959999999999999"/>
    <n v="4.8959999999999999"/>
    <x v="0"/>
    <x v="0"/>
    <x v="1"/>
  </r>
  <r>
    <s v="FE3A9547"/>
    <x v="27"/>
    <s v="125273-66235-HW"/>
    <s v="L-R-1"/>
    <n v="5"/>
    <x v="27"/>
    <s v="tracy96@cook.info"/>
    <x v="2"/>
    <s v="Lib"/>
    <s v="L"/>
    <x v="2"/>
    <n v="3.4129999999999998"/>
    <n v="17.064999999999998"/>
    <x v="0"/>
    <x v="2"/>
    <x v="1"/>
  </r>
  <r>
    <s v="F8D4D659"/>
    <x v="28"/>
    <s v="565959-22582-QU"/>
    <s v="A-L-1"/>
    <n v="4"/>
    <x v="28"/>
    <s v="melissa94@flores.com"/>
    <x v="0"/>
    <s v="Exc"/>
    <s v="L"/>
    <x v="2"/>
    <n v="17.867000000000001"/>
    <n v="71.468000000000004"/>
    <x v="3"/>
    <x v="2"/>
    <x v="0"/>
  </r>
  <r>
    <s v="5B69F332"/>
    <x v="29"/>
    <s v="351623-66625-CU"/>
    <s v="R-A-2.5"/>
    <n v="3"/>
    <x v="29"/>
    <s v="ppayne@carter.org"/>
    <x v="1"/>
    <s v="Exc"/>
    <s v="M"/>
    <x v="0"/>
    <n v="10.054"/>
    <n v="30.161999999999999"/>
    <x v="3"/>
    <x v="1"/>
    <x v="1"/>
  </r>
  <r>
    <s v="3C6FFDD2"/>
    <x v="30"/>
    <s v="631400-18025-NC"/>
    <s v="A-R-0.5"/>
    <n v="1"/>
    <x v="30"/>
    <s v="schwartzroger@vargas.net"/>
    <x v="1"/>
    <s v="Lib"/>
    <s v="L"/>
    <x v="1"/>
    <n v="14.834"/>
    <n v="14.834"/>
    <x v="0"/>
    <x v="2"/>
    <x v="0"/>
  </r>
  <r>
    <s v="3F2D474F"/>
    <x v="31"/>
    <s v="443573-14228-OB"/>
    <s v="D-R-1"/>
    <n v="5"/>
    <x v="31"/>
    <s v="reedjoseph@perry-brown.org"/>
    <x v="1"/>
    <s v="Exc"/>
    <s v="L"/>
    <x v="2"/>
    <n v="11.012"/>
    <n v="55.06"/>
    <x v="3"/>
    <x v="2"/>
    <x v="0"/>
  </r>
  <r>
    <s v="E647E9E7"/>
    <x v="32"/>
    <s v="175637-31516-HI"/>
    <s v="M-R-2.5"/>
    <n v="1"/>
    <x v="32"/>
    <s v="uberger@hotmail.com"/>
    <x v="0"/>
    <s v="Lib"/>
    <s v="M"/>
    <x v="0"/>
    <n v="8.1029999999999998"/>
    <n v="8.1029999999999998"/>
    <x v="0"/>
    <x v="1"/>
    <x v="1"/>
  </r>
  <r>
    <s v="21113C18"/>
    <x v="33"/>
    <s v="715415-22158-BY"/>
    <s v="A-E-1"/>
    <n v="4"/>
    <x v="33"/>
    <s v="cindy11@hotmail.com"/>
    <x v="2"/>
    <s v="Exc"/>
    <s v="M"/>
    <x v="2"/>
    <n v="8.2720000000000002"/>
    <n v="33.088000000000001"/>
    <x v="3"/>
    <x v="1"/>
    <x v="1"/>
  </r>
  <r>
    <s v="5970E97A"/>
    <x v="34"/>
    <s v="623115-57247-RB"/>
    <s v="E-M-0.5"/>
    <n v="6"/>
    <x v="34"/>
    <s v="rodney54@gmail.com"/>
    <x v="2"/>
    <s v="Lib"/>
    <s v="D"/>
    <x v="1"/>
    <n v="11.106"/>
    <n v="66.635999999999996"/>
    <x v="0"/>
    <x v="0"/>
    <x v="0"/>
  </r>
  <r>
    <s v="65A996D1"/>
    <x v="35"/>
    <s v="896027-13501-OM"/>
    <s v="M-D-1"/>
    <n v="4"/>
    <x v="35"/>
    <s v="joshuafowler@yahoo.com"/>
    <x v="1"/>
    <s v="Lib"/>
    <s v="D"/>
    <x v="2"/>
    <n v="4.8959999999999999"/>
    <n v="19.584"/>
    <x v="0"/>
    <x v="0"/>
    <x v="1"/>
  </r>
  <r>
    <s v="1A8E7786"/>
    <x v="36"/>
    <s v="679000-73129-PX"/>
    <s v="A-E-1"/>
    <n v="1"/>
    <x v="36"/>
    <s v="jasonhorton@gmail.com"/>
    <x v="0"/>
    <s v="Exc"/>
    <s v="M"/>
    <x v="2"/>
    <n v="8.2720000000000002"/>
    <n v="8.2720000000000002"/>
    <x v="3"/>
    <x v="1"/>
    <x v="1"/>
  </r>
  <r>
    <s v="D3520634"/>
    <x v="37"/>
    <s v="648332-99873-QJ"/>
    <s v="M-E-2.5"/>
    <n v="6"/>
    <x v="37"/>
    <s v="malik83@hotmail.com"/>
    <x v="2"/>
    <s v="Rob"/>
    <s v="L"/>
    <x v="0"/>
    <n v="7.1820000000000004"/>
    <n v="43.091999999999999"/>
    <x v="1"/>
    <x v="2"/>
    <x v="1"/>
  </r>
  <r>
    <s v="32F4A318"/>
    <x v="38"/>
    <s v="148523-92032-CB"/>
    <s v="M-R-0.5"/>
    <n v="4"/>
    <x v="38"/>
    <s v="owong@hotmail.com"/>
    <x v="1"/>
    <s v="Ara"/>
    <s v="D"/>
    <x v="1"/>
    <n v="4.0819999999999999"/>
    <n v="16.327999999999999"/>
    <x v="2"/>
    <x v="0"/>
    <x v="0"/>
  </r>
  <r>
    <s v="6C5E99C3"/>
    <x v="39"/>
    <s v="178129-67446-IC"/>
    <s v="A-M-1"/>
    <n v="2"/>
    <x v="39"/>
    <s v="tarnold@kelly.com"/>
    <x v="2"/>
    <s v="Rob"/>
    <s v="D"/>
    <x v="2"/>
    <n v="15.313000000000001"/>
    <n v="30.626000000000001"/>
    <x v="1"/>
    <x v="0"/>
    <x v="0"/>
  </r>
  <r>
    <s v="5907CEE2"/>
    <x v="40"/>
    <s v="884987-59662-CB"/>
    <s v="A-M-0.5"/>
    <n v="5"/>
    <x v="40"/>
    <s v="jessica66@hotmail.com"/>
    <x v="1"/>
    <s v="Rob"/>
    <s v="D"/>
    <x v="1"/>
    <n v="6.4009999999999998"/>
    <n v="32.004999999999995"/>
    <x v="1"/>
    <x v="0"/>
    <x v="1"/>
  </r>
  <r>
    <s v="BEE8F29D"/>
    <x v="41"/>
    <s v="420311-24346-RG"/>
    <s v="L-E-2.5"/>
    <n v="1"/>
    <x v="41"/>
    <s v="allisonbridges@hotmail.com"/>
    <x v="1"/>
    <s v="Ara"/>
    <s v="L"/>
    <x v="0"/>
    <n v="3.34"/>
    <n v="3.34"/>
    <x v="2"/>
    <x v="2"/>
    <x v="0"/>
  </r>
  <r>
    <s v="9DBA2AFD"/>
    <x v="42"/>
    <s v="166295-91592-UZ"/>
    <s v="A-L-0.5"/>
    <n v="3"/>
    <x v="42"/>
    <s v="ofoster@gmail.com"/>
    <x v="0"/>
    <s v="Exc"/>
    <s v="D"/>
    <x v="1"/>
    <n v="28.498999999999999"/>
    <n v="85.497"/>
    <x v="3"/>
    <x v="0"/>
    <x v="0"/>
  </r>
  <r>
    <s v="610AA4BF"/>
    <x v="43"/>
    <s v="726518-89467-OB"/>
    <s v="E-R-0.5"/>
    <n v="2"/>
    <x v="43"/>
    <s v="bbray@hotmail.com"/>
    <x v="2"/>
    <s v="Rob"/>
    <s v="M"/>
    <x v="1"/>
    <n v="12.750999999999999"/>
    <n v="25.501999999999999"/>
    <x v="1"/>
    <x v="1"/>
    <x v="1"/>
  </r>
  <r>
    <s v="0A087433"/>
    <x v="44"/>
    <s v="845473-75857-EO"/>
    <s v="E-A-0.5"/>
    <n v="4"/>
    <x v="44"/>
    <s v="sskinner@meyer.net"/>
    <x v="2"/>
    <s v="Rob"/>
    <s v="M"/>
    <x v="1"/>
    <n v="27.138999999999999"/>
    <n v="108.556"/>
    <x v="1"/>
    <x v="1"/>
    <x v="1"/>
  </r>
  <r>
    <s v="96F23C8B"/>
    <x v="45"/>
    <s v="699463-47791-BQ"/>
    <s v="E-E-2.5"/>
    <n v="2"/>
    <x v="45"/>
    <s v="nunezdaniel@wood-tran.biz"/>
    <x v="0"/>
    <s v="Rob"/>
    <s v="M"/>
    <x v="0"/>
    <n v="19.806999999999999"/>
    <n v="39.613999999999997"/>
    <x v="1"/>
    <x v="1"/>
    <x v="1"/>
  </r>
  <r>
    <s v="438016CD"/>
    <x v="46"/>
    <s v="510658-91674-UZ"/>
    <s v="D-L-2.5"/>
    <n v="5"/>
    <x v="46"/>
    <s v="amanda69@griffin-romero.com"/>
    <x v="1"/>
    <s v="Ara"/>
    <s v="M"/>
    <x v="0"/>
    <n v="21.49"/>
    <n v="107.44999999999999"/>
    <x v="2"/>
    <x v="1"/>
    <x v="0"/>
  </r>
  <r>
    <s v="AFB8C0E1"/>
    <x v="47"/>
    <s v="475106-62649-UZ"/>
    <s v="A-R-0.5"/>
    <n v="5"/>
    <x v="47"/>
    <s v="karensmith@guerrero.net"/>
    <x v="2"/>
    <s v="Lib"/>
    <s v="L"/>
    <x v="1"/>
    <n v="14.834"/>
    <n v="74.17"/>
    <x v="0"/>
    <x v="2"/>
    <x v="1"/>
  </r>
  <r>
    <s v="4890D3BB"/>
    <x v="48"/>
    <s v="457948-72489-PE"/>
    <s v="R-E-2.5"/>
    <n v="5"/>
    <x v="48"/>
    <s v="william89@holmes.com"/>
    <x v="0"/>
    <s v="Lib"/>
    <s v="D"/>
    <x v="0"/>
    <n v="5.5519999999999996"/>
    <n v="27.759999999999998"/>
    <x v="0"/>
    <x v="0"/>
    <x v="0"/>
  </r>
  <r>
    <s v="69231038"/>
    <x v="49"/>
    <s v="382420-48689-CU"/>
    <s v="L-E-1"/>
    <n v="2"/>
    <x v="49"/>
    <s v="kaneelizabeth@gmail.com"/>
    <x v="1"/>
    <s v="Ara"/>
    <s v="D"/>
    <x v="2"/>
    <n v="15.096"/>
    <n v="30.192"/>
    <x v="2"/>
    <x v="0"/>
    <x v="1"/>
  </r>
  <r>
    <s v="7DF7C967"/>
    <x v="50"/>
    <s v="129491-34275-QU"/>
    <s v="A-A-1"/>
    <n v="3"/>
    <x v="50"/>
    <s v="jennifer06@jackson-bell.com"/>
    <x v="2"/>
    <s v="Exc"/>
    <s v="D"/>
    <x v="2"/>
    <n v="18.187999999999999"/>
    <n v="54.563999999999993"/>
    <x v="3"/>
    <x v="0"/>
    <x v="0"/>
  </r>
  <r>
    <s v="5A2D5223"/>
    <x v="51"/>
    <s v="844274-94626-EO"/>
    <s v="L-L-0.5"/>
    <n v="1"/>
    <x v="51"/>
    <s v="erin73@hotmail.com"/>
    <x v="1"/>
    <s v="Ara"/>
    <s v="M"/>
    <x v="1"/>
    <n v="26.312999999999999"/>
    <n v="26.312999999999999"/>
    <x v="2"/>
    <x v="1"/>
    <x v="1"/>
  </r>
  <r>
    <s v="91EE561E"/>
    <x v="52"/>
    <s v="471881-95234-OM"/>
    <s v="E-R-2.5"/>
    <n v="4"/>
    <x v="52"/>
    <s v="alexis57@hotmail.com"/>
    <x v="2"/>
    <s v="Lib"/>
    <s v="M"/>
    <x v="0"/>
    <n v="17.190000000000001"/>
    <n v="68.760000000000005"/>
    <x v="0"/>
    <x v="1"/>
    <x v="1"/>
  </r>
  <r>
    <s v="7F51DF62"/>
    <x v="53"/>
    <s v="318964-87958-FR"/>
    <s v="E-E-1"/>
    <n v="1"/>
    <x v="53"/>
    <s v="jenniferhernandez@perkins-thompson.com"/>
    <x v="2"/>
    <s v="Ara"/>
    <s v="L"/>
    <x v="2"/>
    <n v="11.925000000000001"/>
    <n v="11.925000000000001"/>
    <x v="2"/>
    <x v="2"/>
    <x v="0"/>
  </r>
  <r>
    <s v="42DA1C82"/>
    <x v="54"/>
    <s v="609485-20101-CB"/>
    <s v="E-L-2.5"/>
    <n v="3"/>
    <x v="54"/>
    <s v="wrobertson@hotmail.com"/>
    <x v="0"/>
    <s v="Ara"/>
    <s v="L"/>
    <x v="0"/>
    <n v="18.367999999999999"/>
    <n v="55.103999999999999"/>
    <x v="2"/>
    <x v="2"/>
    <x v="0"/>
  </r>
  <r>
    <s v="EBC0D650"/>
    <x v="55"/>
    <s v="812888-85331-ST"/>
    <s v="R-R-2.5"/>
    <n v="2"/>
    <x v="55"/>
    <s v="diazshannon@wolf.biz"/>
    <x v="0"/>
    <s v="Exc"/>
    <s v="L"/>
    <x v="0"/>
    <n v="21.411000000000001"/>
    <n v="42.822000000000003"/>
    <x v="3"/>
    <x v="2"/>
    <x v="0"/>
  </r>
  <r>
    <s v="B983014A"/>
    <x v="56"/>
    <s v="713017-41051-HI"/>
    <s v="L-R-1"/>
    <n v="1"/>
    <x v="56"/>
    <s v="crystal91@martinez-wilcox.com"/>
    <x v="2"/>
    <s v="Lib"/>
    <s v="L"/>
    <x v="2"/>
    <n v="3.4129999999999998"/>
    <n v="3.4129999999999998"/>
    <x v="0"/>
    <x v="2"/>
    <x v="1"/>
  </r>
  <r>
    <s v="8109DD09"/>
    <x v="57"/>
    <s v="167841-90682-UZ"/>
    <s v="M-R-0.5"/>
    <n v="1"/>
    <x v="57"/>
    <s v="robertgay@gmail.com"/>
    <x v="1"/>
    <s v="Ara"/>
    <s v="D"/>
    <x v="1"/>
    <n v="4.0819999999999999"/>
    <n v="4.0819999999999999"/>
    <x v="2"/>
    <x v="0"/>
    <x v="0"/>
  </r>
  <r>
    <s v="038B7406"/>
    <x v="58"/>
    <s v="867240-30406-ZC"/>
    <s v="M-D-1"/>
    <n v="5"/>
    <x v="58"/>
    <s v="gkim@fleming-campos.org"/>
    <x v="2"/>
    <s v="Lib"/>
    <s v="D"/>
    <x v="2"/>
    <n v="4.8959999999999999"/>
    <n v="24.48"/>
    <x v="0"/>
    <x v="0"/>
    <x v="0"/>
  </r>
  <r>
    <s v="0ADDEC2C"/>
    <x v="59"/>
    <s v="245687-95018-UZ"/>
    <s v="M-M-0.5"/>
    <n v="4"/>
    <x v="59"/>
    <s v="john31@hotmail.com"/>
    <x v="2"/>
    <s v="Lib"/>
    <s v="L"/>
    <x v="1"/>
    <n v="6.9489999999999998"/>
    <n v="27.795999999999999"/>
    <x v="0"/>
    <x v="2"/>
    <x v="0"/>
  </r>
  <r>
    <s v="8532C109"/>
    <x v="60"/>
    <s v="900960-31323-BB"/>
    <s v="L-L-2.5"/>
    <n v="3"/>
    <x v="60"/>
    <s v="andrewbrown@hotmail.com"/>
    <x v="1"/>
    <s v="Exc"/>
    <s v="D"/>
    <x v="0"/>
    <n v="11.337999999999999"/>
    <n v="34.013999999999996"/>
    <x v="3"/>
    <x v="0"/>
    <x v="0"/>
  </r>
  <r>
    <s v="C9910C00"/>
    <x v="61"/>
    <s v="605611-92552-OU"/>
    <s v="E-A-2.5"/>
    <n v="5"/>
    <x v="61"/>
    <s v="ubauer@horne.com"/>
    <x v="1"/>
    <s v="Lib"/>
    <s v="L"/>
    <x v="0"/>
    <n v="5.3380000000000001"/>
    <n v="26.69"/>
    <x v="0"/>
    <x v="2"/>
    <x v="1"/>
  </r>
  <r>
    <s v="D7929354"/>
    <x v="62"/>
    <s v="407092-40808-QJ"/>
    <s v="M-A-2.5"/>
    <n v="4"/>
    <x v="62"/>
    <s v="zpatterson@schroeder.com"/>
    <x v="1"/>
    <s v="Ara"/>
    <s v="D"/>
    <x v="0"/>
    <n v="4.774"/>
    <n v="19.096"/>
    <x v="2"/>
    <x v="0"/>
    <x v="1"/>
  </r>
  <r>
    <s v="E6461A26"/>
    <x v="63"/>
    <s v="193952-78892-OU"/>
    <s v="E-E-0.5"/>
    <n v="2"/>
    <x v="63"/>
    <s v="nancyfranklin@young.com"/>
    <x v="2"/>
    <s v="Ara"/>
    <s v="D"/>
    <x v="1"/>
    <n v="29.777000000000001"/>
    <n v="59.554000000000002"/>
    <x v="2"/>
    <x v="0"/>
    <x v="1"/>
  </r>
  <r>
    <s v="AA58544D"/>
    <x v="64"/>
    <s v="226811-95051-IQ"/>
    <s v="M-A-2.5"/>
    <n v="2"/>
    <x v="64"/>
    <s v="richard43@gonzalez-anderson.org"/>
    <x v="2"/>
    <s v="Ara"/>
    <s v="D"/>
    <x v="0"/>
    <n v="4.774"/>
    <n v="9.548"/>
    <x v="2"/>
    <x v="0"/>
    <x v="1"/>
  </r>
  <r>
    <s v="9D7525C3"/>
    <x v="8"/>
    <s v="542510-60482-UZ"/>
    <s v="L-E-0.5"/>
    <n v="6"/>
    <x v="65"/>
    <s v="oruiz@clark.com"/>
    <x v="1"/>
    <s v="Lib"/>
    <s v="L"/>
    <x v="1"/>
    <n v="23.603999999999999"/>
    <n v="141.624"/>
    <x v="0"/>
    <x v="2"/>
    <x v="1"/>
  </r>
  <r>
    <s v="0A0FF3DB"/>
    <x v="65"/>
    <s v="841672-76432-PE"/>
    <s v="E-R-0.5"/>
    <n v="3"/>
    <x v="66"/>
    <s v="michaelgibson@novak-roy.com"/>
    <x v="2"/>
    <s v="Rob"/>
    <s v="M"/>
    <x v="1"/>
    <n v="12.750999999999999"/>
    <n v="38.253"/>
    <x v="1"/>
    <x v="1"/>
    <x v="1"/>
  </r>
  <r>
    <s v="3820917C"/>
    <x v="66"/>
    <s v="402527-87379-BY"/>
    <s v="M-A-1"/>
    <n v="4"/>
    <x v="67"/>
    <s v="philipcarrillo@gmail.com"/>
    <x v="1"/>
    <s v="Lib"/>
    <s v="M"/>
    <x v="2"/>
    <n v="5.6890000000000001"/>
    <n v="22.756"/>
    <x v="0"/>
    <x v="1"/>
    <x v="1"/>
  </r>
  <r>
    <s v="B19A627D"/>
    <x v="67"/>
    <s v="655784-26609-CB"/>
    <s v="R-E-0.5"/>
    <n v="3"/>
    <x v="68"/>
    <s v="rmurphy@miller-harper.com"/>
    <x v="1"/>
    <s v="Ara"/>
    <s v="D"/>
    <x v="1"/>
    <n v="25.492000000000001"/>
    <n v="76.475999999999999"/>
    <x v="2"/>
    <x v="0"/>
    <x v="1"/>
  </r>
  <r>
    <s v="AC42B259"/>
    <x v="68"/>
    <s v="315708-38523-ZC"/>
    <s v="D-L-0.5"/>
    <n v="4"/>
    <x v="69"/>
    <s v="jamesdouglas@yahoo.com"/>
    <x v="1"/>
    <s v="Exc"/>
    <s v="M"/>
    <x v="1"/>
    <n v="6.7930000000000001"/>
    <n v="27.172000000000001"/>
    <x v="3"/>
    <x v="1"/>
    <x v="1"/>
  </r>
  <r>
    <s v="0C5F1D39"/>
    <x v="69"/>
    <s v="519396-97021-CB"/>
    <s v="R-E-0.5"/>
    <n v="1"/>
    <x v="70"/>
    <s v="petersmith@hotmail.com"/>
    <x v="0"/>
    <s v="Ara"/>
    <s v="D"/>
    <x v="1"/>
    <n v="25.492000000000001"/>
    <n v="25.492000000000001"/>
    <x v="2"/>
    <x v="0"/>
    <x v="0"/>
  </r>
  <r>
    <s v="3DD53BC8"/>
    <x v="70"/>
    <s v="239275-31890-NC"/>
    <s v="R-M-0.5"/>
    <n v="3"/>
    <x v="71"/>
    <s v="mcculloughvanessa@webb-butler.com"/>
    <x v="2"/>
    <s v="Lib"/>
    <s v="M"/>
    <x v="1"/>
    <n v="29.872"/>
    <n v="89.616"/>
    <x v="0"/>
    <x v="1"/>
    <x v="1"/>
  </r>
  <r>
    <s v="4BCB1331"/>
    <x v="71"/>
    <s v="817617-37170-ZC"/>
    <s v="A-L-0.5"/>
    <n v="5"/>
    <x v="72"/>
    <s v="otran@rivera-santiago.biz"/>
    <x v="1"/>
    <s v="Exc"/>
    <s v="D"/>
    <x v="1"/>
    <n v="28.498999999999999"/>
    <n v="142.495"/>
    <x v="3"/>
    <x v="0"/>
    <x v="1"/>
  </r>
  <r>
    <s v="DC4E261B"/>
    <x v="72"/>
    <s v="907087-18910-BB"/>
    <s v="E-L-2.5"/>
    <n v="1"/>
    <x v="73"/>
    <s v="lucascandace@yahoo.com"/>
    <x v="1"/>
    <s v="Ara"/>
    <s v="L"/>
    <x v="0"/>
    <n v="18.367999999999999"/>
    <n v="18.367999999999999"/>
    <x v="2"/>
    <x v="2"/>
    <x v="1"/>
  </r>
  <r>
    <s v="37646699"/>
    <x v="73"/>
    <s v="543272-19740-HW"/>
    <s v="D-R-2.5"/>
    <n v="4"/>
    <x v="74"/>
    <s v="zparrish@gmail.com"/>
    <x v="1"/>
    <s v="Exc"/>
    <s v="D"/>
    <x v="0"/>
    <n v="11.202"/>
    <n v="44.808"/>
    <x v="3"/>
    <x v="0"/>
    <x v="0"/>
  </r>
  <r>
    <s v="2FBC996F"/>
    <x v="74"/>
    <s v="308935-90328-OB"/>
    <s v="M-D-1"/>
    <n v="6"/>
    <x v="75"/>
    <s v="lawsonstephanie@gmail.com"/>
    <x v="1"/>
    <s v="Lib"/>
    <s v="D"/>
    <x v="2"/>
    <n v="4.8959999999999999"/>
    <n v="29.375999999999998"/>
    <x v="0"/>
    <x v="0"/>
    <x v="1"/>
  </r>
  <r>
    <s v="98752255"/>
    <x v="75"/>
    <s v="860376-64332-HI"/>
    <s v="A-A-2.5"/>
    <n v="1"/>
    <x v="76"/>
    <s v="colemandavid@hotmail.com"/>
    <x v="0"/>
    <s v="Ara"/>
    <s v="L"/>
    <x v="0"/>
    <n v="21.84"/>
    <n v="21.84"/>
    <x v="2"/>
    <x v="2"/>
    <x v="1"/>
  </r>
  <r>
    <s v="6525EBE9"/>
    <x v="76"/>
    <s v="332534-75430-HI"/>
    <s v="M-A-2.5"/>
    <n v="6"/>
    <x v="77"/>
    <s v="ronaldthomas@hotmail.com"/>
    <x v="1"/>
    <s v="Ara"/>
    <s v="D"/>
    <x v="0"/>
    <n v="4.774"/>
    <n v="28.643999999999998"/>
    <x v="2"/>
    <x v="0"/>
    <x v="1"/>
  </r>
  <r>
    <s v="33C32B1E"/>
    <x v="77"/>
    <s v="712903-12164-RG"/>
    <s v="E-M-2.5"/>
    <n v="6"/>
    <x v="78"/>
    <s v="oharris@hernandez-reed.com"/>
    <x v="0"/>
    <s v="Rob"/>
    <s v="D"/>
    <x v="0"/>
    <n v="26.957000000000001"/>
    <n v="161.74200000000002"/>
    <x v="1"/>
    <x v="0"/>
    <x v="0"/>
  </r>
  <r>
    <s v="0D668413"/>
    <x v="78"/>
    <s v="436462-61743-OB"/>
    <s v="D-M-0.5"/>
    <n v="3"/>
    <x v="79"/>
    <s v="jasminebates@hotmail.com"/>
    <x v="1"/>
    <s v="Rob"/>
    <s v="M"/>
    <x v="1"/>
    <n v="19.86"/>
    <n v="59.58"/>
    <x v="1"/>
    <x v="1"/>
    <x v="1"/>
  </r>
  <r>
    <s v="17E70AC7"/>
    <x v="79"/>
    <s v="664351-52956-UA"/>
    <s v="A-R-2.5"/>
    <n v="1"/>
    <x v="80"/>
    <s v="william17@long.info"/>
    <x v="0"/>
    <s v="Ara"/>
    <s v="D"/>
    <x v="0"/>
    <n v="14.183999999999999"/>
    <n v="14.183999999999999"/>
    <x v="2"/>
    <x v="0"/>
    <x v="0"/>
  </r>
  <r>
    <s v="280B4F2A"/>
    <x v="80"/>
    <s v="382679-21876-IC"/>
    <s v="D-M-2.5"/>
    <n v="1"/>
    <x v="81"/>
    <s v="todd88@middleton.net"/>
    <x v="0"/>
    <s v="Rob"/>
    <s v="M"/>
    <x v="0"/>
    <n v="21.524000000000001"/>
    <n v="21.524000000000001"/>
    <x v="1"/>
    <x v="1"/>
    <x v="0"/>
  </r>
  <r>
    <s v="4FE73097"/>
    <x v="81"/>
    <s v="780587-77061-PE"/>
    <s v="L-D-1"/>
    <n v="3"/>
    <x v="82"/>
    <s v="grossbelinda@allen-fox.com"/>
    <x v="1"/>
    <s v="Lib"/>
    <s v="M"/>
    <x v="2"/>
    <n v="3.1019999999999999"/>
    <n v="9.3059999999999992"/>
    <x v="0"/>
    <x v="1"/>
    <x v="1"/>
  </r>
  <r>
    <s v="3B808A1C"/>
    <x v="82"/>
    <s v="252827-63849-ZN"/>
    <s v="E-L-2.5"/>
    <n v="4"/>
    <x v="83"/>
    <s v="aaron77@martin.net"/>
    <x v="2"/>
    <s v="Ara"/>
    <s v="L"/>
    <x v="0"/>
    <n v="18.367999999999999"/>
    <n v="73.471999999999994"/>
    <x v="2"/>
    <x v="2"/>
    <x v="1"/>
  </r>
  <r>
    <s v="0BDF1D2E"/>
    <x v="83"/>
    <s v="922080-22098-QU"/>
    <s v="R-D-1"/>
    <n v="4"/>
    <x v="84"/>
    <s v="dsimmons@hotmail.com"/>
    <x v="2"/>
    <s v="Exc"/>
    <s v="L"/>
    <x v="2"/>
    <n v="2.069"/>
    <n v="8.2759999999999998"/>
    <x v="3"/>
    <x v="2"/>
    <x v="1"/>
  </r>
  <r>
    <s v="CADD5B37"/>
    <x v="84"/>
    <s v="540223-13749-EO"/>
    <s v="D-R-2.5"/>
    <n v="5"/>
    <x v="85"/>
    <s v="mathewsjonathan@mccarthy-anderson.com"/>
    <x v="0"/>
    <s v="Exc"/>
    <s v="D"/>
    <x v="0"/>
    <n v="11.202"/>
    <n v="56.01"/>
    <x v="3"/>
    <x v="0"/>
    <x v="1"/>
  </r>
  <r>
    <s v="FCBA8BBB"/>
    <x v="85"/>
    <s v="621101-46758-NC"/>
    <s v="E-M-2.5"/>
    <n v="3"/>
    <x v="86"/>
    <s v="acostadarrell@gmail.com"/>
    <x v="0"/>
    <s v="Rob"/>
    <s v="D"/>
    <x v="0"/>
    <n v="26.957000000000001"/>
    <n v="80.871000000000009"/>
    <x v="1"/>
    <x v="0"/>
    <x v="1"/>
  </r>
  <r>
    <s v="2BB97757"/>
    <x v="86"/>
    <s v="892381-11745-DT"/>
    <s v="R-A-0.5"/>
    <n v="3"/>
    <x v="87"/>
    <s v="cjenkins@hotmail.com"/>
    <x v="2"/>
    <s v="Rob"/>
    <s v="D"/>
    <x v="1"/>
    <n v="17.875"/>
    <n v="53.625"/>
    <x v="1"/>
    <x v="0"/>
    <x v="0"/>
  </r>
  <r>
    <s v="19F09343"/>
    <x v="87"/>
    <s v="128873-86821-PX"/>
    <s v="M-M-1"/>
    <n v="2"/>
    <x v="88"/>
    <s v="andrewball@yahoo.com"/>
    <x v="0"/>
    <s v="Rob"/>
    <s v="L"/>
    <x v="2"/>
    <n v="9.0609999999999999"/>
    <n v="18.122"/>
    <x v="1"/>
    <x v="2"/>
    <x v="0"/>
  </r>
  <r>
    <s v="5931A314"/>
    <x v="88"/>
    <s v="127285-70987-BQ"/>
    <s v="L-L-2.5"/>
    <n v="2"/>
    <x v="89"/>
    <s v="martingeorge@hammond.org"/>
    <x v="2"/>
    <s v="Exc"/>
    <s v="D"/>
    <x v="0"/>
    <n v="11.337999999999999"/>
    <n v="22.675999999999998"/>
    <x v="3"/>
    <x v="0"/>
    <x v="0"/>
  </r>
  <r>
    <s v="37A52315"/>
    <x v="89"/>
    <s v="914373-65409-OM"/>
    <s v="E-A-1"/>
    <n v="6"/>
    <x v="90"/>
    <s v="davidbrown@hotmail.com"/>
    <x v="1"/>
    <s v="Rob"/>
    <s v="L"/>
    <x v="2"/>
    <n v="7.0149999999999997"/>
    <n v="42.089999999999996"/>
    <x v="1"/>
    <x v="2"/>
    <x v="0"/>
  </r>
  <r>
    <s v="80CC7C2C"/>
    <x v="90"/>
    <s v="595168-33250-UA"/>
    <s v="R-A-1"/>
    <n v="6"/>
    <x v="91"/>
    <s v="sdavis@chandler.com"/>
    <x v="1"/>
    <s v="Exc"/>
    <s v="M"/>
    <x v="2"/>
    <n v="28.677"/>
    <n v="172.06200000000001"/>
    <x v="3"/>
    <x v="1"/>
    <x v="1"/>
  </r>
  <r>
    <s v="9D33FD46"/>
    <x v="91"/>
    <s v="167871-20444-HW"/>
    <s v="R-R-2.5"/>
    <n v="4"/>
    <x v="92"/>
    <s v="gcampbell@fernandez.info"/>
    <x v="2"/>
    <s v="Exc"/>
    <s v="L"/>
    <x v="0"/>
    <n v="21.411000000000001"/>
    <n v="85.644000000000005"/>
    <x v="3"/>
    <x v="2"/>
    <x v="0"/>
  </r>
  <r>
    <s v="BF412348"/>
    <x v="76"/>
    <s v="149541-44243-QU"/>
    <s v="D-D-2.5"/>
    <n v="2"/>
    <x v="93"/>
    <s v="jjones@hotmail.com"/>
    <x v="0"/>
    <s v="Exc"/>
    <s v="M"/>
    <x v="0"/>
    <n v="7.6669999999999998"/>
    <n v="15.334"/>
    <x v="3"/>
    <x v="1"/>
    <x v="0"/>
  </r>
  <r>
    <s v="E6865939"/>
    <x v="92"/>
    <s v="583441-76541-EO"/>
    <s v="A-M-2.5"/>
    <n v="1"/>
    <x v="94"/>
    <s v="deanna06@yahoo.com"/>
    <x v="1"/>
    <s v="Lib"/>
    <s v="L"/>
    <x v="0"/>
    <n v="24.559000000000001"/>
    <n v="24.559000000000001"/>
    <x v="0"/>
    <x v="2"/>
    <x v="1"/>
  </r>
  <r>
    <s v="B3C83050"/>
    <x v="93"/>
    <s v="479348-68698-QO"/>
    <s v="L-L-0.5"/>
    <n v="4"/>
    <x v="95"/>
    <s v="lbailey@taylor-carson.com"/>
    <x v="2"/>
    <s v="Ara"/>
    <s v="M"/>
    <x v="1"/>
    <n v="26.312999999999999"/>
    <n v="105.252"/>
    <x v="2"/>
    <x v="1"/>
    <x v="0"/>
  </r>
  <r>
    <s v="210EF41D"/>
    <x v="94"/>
    <s v="743219-14186-UV"/>
    <s v="L-M-2.5"/>
    <n v="6"/>
    <x v="96"/>
    <s v="dsullivan@wood.com"/>
    <x v="1"/>
    <s v="Lib"/>
    <s v="M"/>
    <x v="0"/>
    <n v="20.963000000000001"/>
    <n v="125.77800000000001"/>
    <x v="0"/>
    <x v="1"/>
    <x v="0"/>
  </r>
  <r>
    <s v="E15C1944"/>
    <x v="95"/>
    <s v="247287-94129-BB"/>
    <s v="R-D-0.5"/>
    <n v="5"/>
    <x v="97"/>
    <s v="suzanne64@hotmail.com"/>
    <x v="2"/>
    <s v="Exc"/>
    <s v="D"/>
    <x v="1"/>
    <n v="26.742000000000001"/>
    <n v="133.71"/>
    <x v="3"/>
    <x v="0"/>
    <x v="1"/>
  </r>
  <r>
    <s v="A78B0B69"/>
    <x v="96"/>
    <s v="573974-77673-OM"/>
    <s v="A-D-0.5"/>
    <n v="6"/>
    <x v="98"/>
    <s v="randymiller@yahoo.com"/>
    <x v="1"/>
    <s v="Rob"/>
    <s v="L"/>
    <x v="1"/>
    <n v="15.727"/>
    <n v="94.361999999999995"/>
    <x v="1"/>
    <x v="2"/>
    <x v="0"/>
  </r>
  <r>
    <s v="FDD89C6C"/>
    <x v="97"/>
    <s v="225080-21370-BY"/>
    <s v="E-D-2.5"/>
    <n v="2"/>
    <x v="99"/>
    <s v="xbrown@wilson-gray.org"/>
    <x v="2"/>
    <s v="Ara"/>
    <s v="L"/>
    <x v="0"/>
    <n v="6.9880000000000004"/>
    <n v="13.976000000000001"/>
    <x v="2"/>
    <x v="2"/>
    <x v="1"/>
  </r>
  <r>
    <s v="A0A2DBBB"/>
    <x v="98"/>
    <s v="466819-89912-OB"/>
    <s v="D-E-1"/>
    <n v="2"/>
    <x v="100"/>
    <s v="lisa69@yahoo.com"/>
    <x v="1"/>
    <s v="Rob"/>
    <s v="D"/>
    <x v="2"/>
    <n v="25.009"/>
    <n v="50.018000000000001"/>
    <x v="1"/>
    <x v="0"/>
    <x v="1"/>
  </r>
  <r>
    <s v="1B1AA2AE"/>
    <x v="99"/>
    <s v="656353-59141-CB"/>
    <s v="L-E-0.5"/>
    <n v="6"/>
    <x v="101"/>
    <s v="lacey50@hotmail.com"/>
    <x v="2"/>
    <s v="Lib"/>
    <s v="L"/>
    <x v="1"/>
    <n v="23.603999999999999"/>
    <n v="141.624"/>
    <x v="0"/>
    <x v="2"/>
    <x v="1"/>
  </r>
  <r>
    <s v="B1251AC1"/>
    <x v="100"/>
    <s v="576475-75784-BY"/>
    <s v="L-R-1"/>
    <n v="3"/>
    <x v="102"/>
    <s v="butlertricia@yahoo.com"/>
    <x v="0"/>
    <s v="Lib"/>
    <s v="L"/>
    <x v="2"/>
    <n v="3.4129999999999998"/>
    <n v="10.238999999999999"/>
    <x v="0"/>
    <x v="2"/>
    <x v="0"/>
  </r>
  <r>
    <s v="F174D520"/>
    <x v="101"/>
    <s v="268171-46463-UA"/>
    <s v="L-R-1"/>
    <n v="6"/>
    <x v="103"/>
    <s v="tammy32@rogers.biz"/>
    <x v="1"/>
    <s v="Lib"/>
    <s v="L"/>
    <x v="2"/>
    <n v="3.4129999999999998"/>
    <n v="20.477999999999998"/>
    <x v="0"/>
    <x v="2"/>
    <x v="1"/>
  </r>
  <r>
    <s v="A892CB13"/>
    <x v="102"/>
    <s v="476171-34397-CB"/>
    <s v="D-R-1"/>
    <n v="4"/>
    <x v="104"/>
    <s v="villanuevasally@townsend-hunter.net"/>
    <x v="2"/>
    <s v="Exc"/>
    <s v="L"/>
    <x v="2"/>
    <n v="11.012"/>
    <n v="44.048000000000002"/>
    <x v="3"/>
    <x v="2"/>
    <x v="1"/>
  </r>
  <r>
    <s v="7B78EC04"/>
    <x v="103"/>
    <s v="587413-32541-OM"/>
    <s v="R-D-2.5"/>
    <n v="4"/>
    <x v="105"/>
    <s v="tyleramy@yahoo.com"/>
    <x v="1"/>
    <s v="Ara"/>
    <s v="M"/>
    <x v="0"/>
    <n v="13.946"/>
    <n v="55.783999999999999"/>
    <x v="2"/>
    <x v="1"/>
    <x v="0"/>
  </r>
  <r>
    <s v="6C992E4B"/>
    <x v="104"/>
    <s v="122505-31945-HI"/>
    <s v="M-A-0.5"/>
    <n v="3"/>
    <x v="106"/>
    <s v="alicia03@hill-hernandez.org"/>
    <x v="2"/>
    <s v="Ara"/>
    <s v="L"/>
    <x v="1"/>
    <n v="24.183"/>
    <n v="72.549000000000007"/>
    <x v="2"/>
    <x v="2"/>
    <x v="0"/>
  </r>
  <r>
    <s v="0D3EAF5A"/>
    <x v="105"/>
    <s v="669781-64233-QO"/>
    <s v="R-A-0.5"/>
    <n v="3"/>
    <x v="107"/>
    <s v="lallen@sullivan-bennett.com"/>
    <x v="0"/>
    <s v="Rob"/>
    <s v="D"/>
    <x v="1"/>
    <n v="17.875"/>
    <n v="53.625"/>
    <x v="1"/>
    <x v="0"/>
    <x v="1"/>
  </r>
  <r>
    <s v="0A8B1AB2"/>
    <x v="106"/>
    <s v="772552-25657-ZC"/>
    <s v="D-M-2.5"/>
    <n v="3"/>
    <x v="108"/>
    <s v="gwendolynparker@gmail.com"/>
    <x v="0"/>
    <s v="Rob"/>
    <s v="M"/>
    <x v="0"/>
    <n v="21.524000000000001"/>
    <n v="64.572000000000003"/>
    <x v="1"/>
    <x v="1"/>
    <x v="1"/>
  </r>
  <r>
    <s v="A2858AAC"/>
    <x v="107"/>
    <s v="240138-12198-ST"/>
    <s v="D-L-2.5"/>
    <n v="4"/>
    <x v="109"/>
    <s v="collinsgregory@hotmail.com"/>
    <x v="0"/>
    <s v="Ara"/>
    <s v="M"/>
    <x v="0"/>
    <n v="21.49"/>
    <n v="85.96"/>
    <x v="2"/>
    <x v="1"/>
    <x v="1"/>
  </r>
  <r>
    <s v="12F0753E"/>
    <x v="8"/>
    <s v="362696-48248-OB"/>
    <s v="E-A-2.5"/>
    <n v="3"/>
    <x v="110"/>
    <s v="fcastaneda@anderson.org"/>
    <x v="0"/>
    <s v="Lib"/>
    <s v="L"/>
    <x v="0"/>
    <n v="5.3380000000000001"/>
    <n v="16.013999999999999"/>
    <x v="0"/>
    <x v="2"/>
    <x v="1"/>
  </r>
  <r>
    <s v="634282EC"/>
    <x v="108"/>
    <s v="278837-50512-IQ"/>
    <s v="D-E-1"/>
    <n v="6"/>
    <x v="111"/>
    <s v="dennis07@watson.org"/>
    <x v="1"/>
    <s v="Rob"/>
    <s v="D"/>
    <x v="2"/>
    <n v="25.009"/>
    <n v="150.054"/>
    <x v="1"/>
    <x v="0"/>
    <x v="1"/>
  </r>
  <r>
    <s v="FDCDE164"/>
    <x v="109"/>
    <s v="853816-80065-RB"/>
    <s v="M-E-1"/>
    <n v="2"/>
    <x v="112"/>
    <s v="bradleyjoseph@lyons.com"/>
    <x v="0"/>
    <s v="Lib"/>
    <s v="L"/>
    <x v="2"/>
    <n v="12.016"/>
    <n v="24.032"/>
    <x v="0"/>
    <x v="2"/>
    <x v="1"/>
  </r>
  <r>
    <s v="9CA789FE"/>
    <x v="110"/>
    <s v="144246-60462-OU"/>
    <s v="R-R-2.5"/>
    <n v="3"/>
    <x v="113"/>
    <s v="thomascooper@yahoo.com"/>
    <x v="1"/>
    <s v="Exc"/>
    <s v="L"/>
    <x v="0"/>
    <n v="21.411000000000001"/>
    <n v="64.233000000000004"/>
    <x v="3"/>
    <x v="2"/>
    <x v="1"/>
  </r>
  <r>
    <s v="E0B53A7D"/>
    <x v="111"/>
    <s v="660635-73570-FR"/>
    <s v="L-R-1"/>
    <n v="6"/>
    <x v="114"/>
    <s v="lee19@gmail.com"/>
    <x v="0"/>
    <s v="Lib"/>
    <s v="L"/>
    <x v="2"/>
    <n v="3.4129999999999998"/>
    <n v="20.477999999999998"/>
    <x v="0"/>
    <x v="2"/>
    <x v="0"/>
  </r>
  <r>
    <s v="C802BB03"/>
    <x v="112"/>
    <s v="526003-95490-UZ"/>
    <s v="E-L-1"/>
    <n v="5"/>
    <x v="115"/>
    <s v="walkerkevin@gmail.com"/>
    <x v="2"/>
    <s v="Exc"/>
    <s v="L"/>
    <x v="2"/>
    <n v="18.263999999999999"/>
    <n v="91.32"/>
    <x v="3"/>
    <x v="2"/>
    <x v="1"/>
  </r>
  <r>
    <s v="EA3EDC7C"/>
    <x v="113"/>
    <s v="428227-51868-RG"/>
    <s v="L-R-0.5"/>
    <n v="3"/>
    <x v="116"/>
    <s v="montoyamadeline@martin.com"/>
    <x v="1"/>
    <s v="Exc"/>
    <s v="L"/>
    <x v="1"/>
    <n v="20.535"/>
    <n v="61.605000000000004"/>
    <x v="3"/>
    <x v="2"/>
    <x v="0"/>
  </r>
  <r>
    <s v="3CC680E1"/>
    <x v="114"/>
    <s v="517884-98036-DT"/>
    <s v="A-E-2.5"/>
    <n v="4"/>
    <x v="117"/>
    <s v="reidheather@yahoo.com"/>
    <x v="1"/>
    <s v="Lib"/>
    <s v="M"/>
    <x v="0"/>
    <n v="21.183"/>
    <n v="84.731999999999999"/>
    <x v="0"/>
    <x v="1"/>
    <x v="0"/>
  </r>
  <r>
    <s v="B633C2B9"/>
    <x v="115"/>
    <s v="870643-97545-UV"/>
    <s v="A-M-2.5"/>
    <n v="1"/>
    <x v="118"/>
    <s v="smithrobin@fox.com"/>
    <x v="1"/>
    <s v="Lib"/>
    <s v="L"/>
    <x v="0"/>
    <n v="24.559000000000001"/>
    <n v="24.559000000000001"/>
    <x v="0"/>
    <x v="2"/>
    <x v="1"/>
  </r>
  <r>
    <s v="BA02AF33"/>
    <x v="116"/>
    <s v="775707-25429-QU"/>
    <s v="R-M-1"/>
    <n v="3"/>
    <x v="119"/>
    <s v="mhernandez@parker.biz"/>
    <x v="2"/>
    <s v="Exc"/>
    <s v="D"/>
    <x v="2"/>
    <n v="10.747"/>
    <n v="32.241"/>
    <x v="3"/>
    <x v="0"/>
    <x v="0"/>
  </r>
  <r>
    <s v="EAA28381"/>
    <x v="117"/>
    <s v="871691-96627-RG"/>
    <s v="A-E-0.5"/>
    <n v="3"/>
    <x v="120"/>
    <s v="stephanie63@webb.net"/>
    <x v="1"/>
    <s v="Ara"/>
    <s v="M"/>
    <x v="1"/>
    <n v="15.788"/>
    <n v="47.364000000000004"/>
    <x v="2"/>
    <x v="1"/>
    <x v="1"/>
  </r>
  <r>
    <s v="9BA843BD"/>
    <x v="118"/>
    <s v="800709-98891-UZ"/>
    <s v="D-L-2.5"/>
    <n v="4"/>
    <x v="121"/>
    <s v="berrycameron@brown.com"/>
    <x v="2"/>
    <s v="Ara"/>
    <s v="M"/>
    <x v="0"/>
    <n v="21.49"/>
    <n v="85.96"/>
    <x v="2"/>
    <x v="1"/>
    <x v="0"/>
  </r>
  <r>
    <s v="38CD591C"/>
    <x v="119"/>
    <s v="743983-46332-NC"/>
    <s v="L-A-2.5"/>
    <n v="6"/>
    <x v="122"/>
    <s v="jessicaweiss@gonzales-mccarty.info"/>
    <x v="1"/>
    <s v="Ara"/>
    <s v="D"/>
    <x v="0"/>
    <n v="9.766"/>
    <n v="58.596000000000004"/>
    <x v="2"/>
    <x v="0"/>
    <x v="1"/>
  </r>
  <r>
    <s v="A69E30C5"/>
    <x v="120"/>
    <s v="165692-97671-ZC"/>
    <s v="E-R-1"/>
    <n v="2"/>
    <x v="123"/>
    <s v="robert50@wright.info"/>
    <x v="2"/>
    <s v="Exc"/>
    <s v="M"/>
    <x v="2"/>
    <n v="10.130000000000001"/>
    <n v="20.260000000000002"/>
    <x v="3"/>
    <x v="1"/>
    <x v="0"/>
  </r>
  <r>
    <s v="84A71B36"/>
    <x v="121"/>
    <s v="634628-90960-QJ"/>
    <s v="M-L-2.5"/>
    <n v="2"/>
    <x v="124"/>
    <s v="hoganjacob@bautista.com"/>
    <x v="2"/>
    <s v="Exc"/>
    <s v="L"/>
    <x v="0"/>
    <n v="5.7750000000000004"/>
    <n v="11.55"/>
    <x v="3"/>
    <x v="2"/>
    <x v="1"/>
  </r>
  <r>
    <s v="FB4045C3"/>
    <x v="122"/>
    <s v="948560-45199-UZ"/>
    <s v="R-L-2.5"/>
    <n v="5"/>
    <x v="125"/>
    <s v="awood@gmail.com"/>
    <x v="2"/>
    <s v="Exc"/>
    <s v="D"/>
    <x v="0"/>
    <n v="13.217000000000001"/>
    <n v="66.085000000000008"/>
    <x v="3"/>
    <x v="0"/>
    <x v="1"/>
  </r>
  <r>
    <s v="ACFE5E09"/>
    <x v="123"/>
    <s v="201015-69647-QJ"/>
    <s v="R-R-1"/>
    <n v="1"/>
    <x v="126"/>
    <s v="xhart@gmail.com"/>
    <x v="2"/>
    <s v="Exc"/>
    <s v="L"/>
    <x v="2"/>
    <n v="2.2120000000000002"/>
    <n v="2.2120000000000002"/>
    <x v="3"/>
    <x v="2"/>
    <x v="0"/>
  </r>
  <r>
    <s v="D38DD920"/>
    <x v="56"/>
    <s v="431147-72562-RG"/>
    <s v="R-L-1"/>
    <n v="5"/>
    <x v="127"/>
    <s v="joshua12@kirk-owens.com"/>
    <x v="2"/>
    <s v="Lib"/>
    <s v="D"/>
    <x v="2"/>
    <n v="8.0630000000000006"/>
    <n v="40.315000000000005"/>
    <x v="0"/>
    <x v="0"/>
    <x v="0"/>
  </r>
  <r>
    <s v="E6E90BE1"/>
    <x v="124"/>
    <s v="102415-31715-QO"/>
    <s v="E-R-1"/>
    <n v="3"/>
    <x v="128"/>
    <s v="montgomerychristina@rivera.com"/>
    <x v="1"/>
    <s v="Exc"/>
    <s v="M"/>
    <x v="2"/>
    <n v="10.130000000000001"/>
    <n v="30.39"/>
    <x v="3"/>
    <x v="1"/>
    <x v="0"/>
  </r>
  <r>
    <s v="3FC9F1CD"/>
    <x v="125"/>
    <s v="437356-94780-QO"/>
    <s v="M-D-2.5"/>
    <n v="3"/>
    <x v="129"/>
    <s v="rortega@gmail.com"/>
    <x v="0"/>
    <s v="Lib"/>
    <s v="M"/>
    <x v="0"/>
    <n v="14.792999999999999"/>
    <n v="44.378999999999998"/>
    <x v="0"/>
    <x v="1"/>
    <x v="0"/>
  </r>
  <r>
    <s v="1A25D65D"/>
    <x v="126"/>
    <s v="444430-49620-HI"/>
    <s v="L-E-2.5"/>
    <n v="2"/>
    <x v="130"/>
    <s v="michelle12@cortez-crosby.org"/>
    <x v="1"/>
    <s v="Ara"/>
    <s v="L"/>
    <x v="0"/>
    <n v="3.34"/>
    <n v="6.68"/>
    <x v="2"/>
    <x v="2"/>
    <x v="0"/>
  </r>
  <r>
    <s v="6F4F8FAD"/>
    <x v="22"/>
    <s v="350917-53430-QO"/>
    <s v="A-E-1"/>
    <n v="6"/>
    <x v="131"/>
    <s v="ehoward@yahoo.com"/>
    <x v="2"/>
    <s v="Exc"/>
    <s v="M"/>
    <x v="2"/>
    <n v="8.2720000000000002"/>
    <n v="49.632000000000005"/>
    <x v="3"/>
    <x v="1"/>
    <x v="0"/>
  </r>
  <r>
    <s v="941597BB"/>
    <x v="127"/>
    <s v="826963-15787-RG"/>
    <s v="M-L-0.5"/>
    <n v="5"/>
    <x v="132"/>
    <s v="laura96@parker.info"/>
    <x v="1"/>
    <s v="Rob"/>
    <s v="M"/>
    <x v="1"/>
    <n v="6.4720000000000004"/>
    <n v="32.36"/>
    <x v="1"/>
    <x v="1"/>
    <x v="1"/>
  </r>
  <r>
    <s v="82520ACE"/>
    <x v="128"/>
    <s v="557912-26600-BB"/>
    <s v="E-A-0.5"/>
    <n v="6"/>
    <x v="133"/>
    <s v="kkim@parker-martinez.biz"/>
    <x v="1"/>
    <s v="Rob"/>
    <s v="M"/>
    <x v="1"/>
    <n v="27.138999999999999"/>
    <n v="162.834"/>
    <x v="1"/>
    <x v="1"/>
    <x v="1"/>
  </r>
  <r>
    <s v="AECD7AF3"/>
    <x v="129"/>
    <s v="554114-90159-HW"/>
    <s v="E-L-0.5"/>
    <n v="3"/>
    <x v="134"/>
    <s v="emccormick@hotmail.com"/>
    <x v="1"/>
    <s v="Exc"/>
    <s v="D"/>
    <x v="1"/>
    <n v="25.14"/>
    <n v="75.42"/>
    <x v="3"/>
    <x v="0"/>
    <x v="1"/>
  </r>
  <r>
    <s v="9AFE024C"/>
    <x v="130"/>
    <s v="537339-60907-ZN"/>
    <s v="L-M-1"/>
    <n v="2"/>
    <x v="135"/>
    <s v="mitchellanne@yahoo.com"/>
    <x v="2"/>
    <s v="Exc"/>
    <s v="D"/>
    <x v="2"/>
    <n v="6.0759999999999996"/>
    <n v="12.151999999999999"/>
    <x v="3"/>
    <x v="0"/>
    <x v="1"/>
  </r>
  <r>
    <s v="DEDA67E6"/>
    <x v="131"/>
    <s v="896885-87193-JQ"/>
    <s v="D-E-2.5"/>
    <n v="1"/>
    <x v="136"/>
    <s v="jacksonsharon@hotmail.com"/>
    <x v="2"/>
    <s v="Lib"/>
    <s v="D"/>
    <x v="0"/>
    <n v="2.8809999999999998"/>
    <n v="2.8809999999999998"/>
    <x v="0"/>
    <x v="0"/>
    <x v="0"/>
  </r>
  <r>
    <s v="CCE538D2"/>
    <x v="132"/>
    <s v="241155-19879-PE"/>
    <s v="D-R-0.5"/>
    <n v="5"/>
    <x v="137"/>
    <s v="nicholashall@scott.com"/>
    <x v="1"/>
    <s v="Lib"/>
    <s v="D"/>
    <x v="1"/>
    <n v="23.512"/>
    <n v="117.56"/>
    <x v="0"/>
    <x v="0"/>
    <x v="0"/>
  </r>
  <r>
    <s v="30376B6E"/>
    <x v="133"/>
    <s v="769901-32146-FR"/>
    <s v="M-D-1"/>
    <n v="1"/>
    <x v="138"/>
    <s v="ricardo25@moore.net"/>
    <x v="0"/>
    <s v="Lib"/>
    <s v="D"/>
    <x v="2"/>
    <n v="4.8959999999999999"/>
    <n v="4.8959999999999999"/>
    <x v="0"/>
    <x v="0"/>
    <x v="0"/>
  </r>
  <r>
    <s v="77F3379C"/>
    <x v="134"/>
    <s v="251702-94203-OB"/>
    <s v="A-R-2.5"/>
    <n v="6"/>
    <x v="139"/>
    <s v="curtis77@richards.com"/>
    <x v="2"/>
    <s v="Ara"/>
    <s v="D"/>
    <x v="0"/>
    <n v="14.183999999999999"/>
    <n v="85.103999999999999"/>
    <x v="2"/>
    <x v="0"/>
    <x v="0"/>
  </r>
  <r>
    <s v="972F550A"/>
    <x v="135"/>
    <s v="440202-48926-IQ"/>
    <s v="R-A-0.5"/>
    <n v="1"/>
    <x v="140"/>
    <s v="cookjulian@yahoo.com"/>
    <x v="1"/>
    <s v="Rob"/>
    <s v="D"/>
    <x v="1"/>
    <n v="17.875"/>
    <n v="17.875"/>
    <x v="1"/>
    <x v="0"/>
    <x v="1"/>
  </r>
  <r>
    <s v="B5FA6DD7"/>
    <x v="136"/>
    <s v="816104-41186-UZ"/>
    <s v="M-M-2.5"/>
    <n v="4"/>
    <x v="141"/>
    <s v="tiffanyhuber@garner-stewart.net"/>
    <x v="2"/>
    <s v="Ara"/>
    <s v="L"/>
    <x v="0"/>
    <n v="26.277000000000001"/>
    <n v="105.108"/>
    <x v="2"/>
    <x v="2"/>
    <x v="0"/>
  </r>
  <r>
    <s v="B7432721"/>
    <x v="137"/>
    <s v="952028-75328-IC"/>
    <s v="D-D-2.5"/>
    <n v="2"/>
    <x v="142"/>
    <s v="emilygarcia@pierce.com"/>
    <x v="1"/>
    <s v="Exc"/>
    <s v="M"/>
    <x v="0"/>
    <n v="7.6669999999999998"/>
    <n v="15.334"/>
    <x v="3"/>
    <x v="1"/>
    <x v="1"/>
  </r>
  <r>
    <s v="8C173C55"/>
    <x v="138"/>
    <s v="733956-74701-HI"/>
    <s v="R-A-0.5"/>
    <n v="2"/>
    <x v="143"/>
    <s v="ljennings@hotmail.com"/>
    <x v="1"/>
    <s v="Rob"/>
    <s v="D"/>
    <x v="1"/>
    <n v="17.875"/>
    <n v="35.75"/>
    <x v="1"/>
    <x v="0"/>
    <x v="0"/>
  </r>
  <r>
    <s v="65DC6BAE"/>
    <x v="139"/>
    <s v="181059-18165-BY"/>
    <s v="R-L-1"/>
    <n v="5"/>
    <x v="144"/>
    <s v="don11@aguilar.com"/>
    <x v="2"/>
    <s v="Lib"/>
    <s v="D"/>
    <x v="2"/>
    <n v="8.0630000000000006"/>
    <n v="40.315000000000005"/>
    <x v="0"/>
    <x v="0"/>
    <x v="1"/>
  </r>
  <r>
    <s v="4547453F"/>
    <x v="140"/>
    <s v="847660-45323-FR"/>
    <s v="L-D-2.5"/>
    <n v="1"/>
    <x v="145"/>
    <s v="ksweeney@soto.com"/>
    <x v="2"/>
    <s v="Lib"/>
    <s v="M"/>
    <x v="0"/>
    <n v="17.550999999999998"/>
    <n v="17.550999999999998"/>
    <x v="0"/>
    <x v="1"/>
    <x v="0"/>
  </r>
  <r>
    <s v="4B966FEB"/>
    <x v="141"/>
    <s v="679930-33196-PX"/>
    <s v="L-R-2.5"/>
    <n v="4"/>
    <x v="146"/>
    <s v="johnthomas@douglas.org"/>
    <x v="1"/>
    <s v="Ara"/>
    <s v="L"/>
    <x v="0"/>
    <n v="23.545999999999999"/>
    <n v="94.183999999999997"/>
    <x v="2"/>
    <x v="2"/>
    <x v="1"/>
  </r>
  <r>
    <s v="725B0D92"/>
    <x v="142"/>
    <s v="158690-55519-CU"/>
    <s v="R-A-0.5"/>
    <n v="5"/>
    <x v="147"/>
    <s v="dlewis@vasquez-wagner.info"/>
    <x v="1"/>
    <s v="Rob"/>
    <s v="D"/>
    <x v="1"/>
    <n v="17.875"/>
    <n v="89.375"/>
    <x v="1"/>
    <x v="0"/>
    <x v="1"/>
  </r>
  <r>
    <s v="20ADB801"/>
    <x v="143"/>
    <s v="828866-66789-BB"/>
    <s v="R-A-2.5"/>
    <n v="1"/>
    <x v="148"/>
    <s v="laceywoods@hotmail.com"/>
    <x v="2"/>
    <s v="Exc"/>
    <s v="M"/>
    <x v="0"/>
    <n v="10.054"/>
    <n v="10.054"/>
    <x v="3"/>
    <x v="1"/>
    <x v="1"/>
  </r>
  <r>
    <s v="F304168D"/>
    <x v="144"/>
    <s v="953211-38883-BY"/>
    <s v="D-A-1"/>
    <n v="1"/>
    <x v="149"/>
    <s v="larnold@gmail.com"/>
    <x v="1"/>
    <s v="Exc"/>
    <s v="D"/>
    <x v="2"/>
    <n v="16.853999999999999"/>
    <n v="16.853999999999999"/>
    <x v="3"/>
    <x v="0"/>
    <x v="1"/>
  </r>
  <r>
    <s v="58F2A17C"/>
    <x v="145"/>
    <s v="136726-24779-DT"/>
    <s v="E-R-1"/>
    <n v="3"/>
    <x v="150"/>
    <s v="fernandezaaron@hotmail.com"/>
    <x v="1"/>
    <s v="Exc"/>
    <s v="M"/>
    <x v="2"/>
    <n v="10.130000000000001"/>
    <n v="30.39"/>
    <x v="3"/>
    <x v="1"/>
    <x v="1"/>
  </r>
  <r>
    <s v="A283C7BB"/>
    <x v="146"/>
    <s v="838261-48853-QU"/>
    <s v="A-R-0.5"/>
    <n v="2"/>
    <x v="151"/>
    <s v="andersonvalerie@gmail.com"/>
    <x v="1"/>
    <s v="Lib"/>
    <s v="L"/>
    <x v="1"/>
    <n v="14.834"/>
    <n v="29.667999999999999"/>
    <x v="0"/>
    <x v="2"/>
    <x v="0"/>
  </r>
  <r>
    <s v="427A119C"/>
    <x v="147"/>
    <s v="388267-35454-UA"/>
    <s v="A-M-0.5"/>
    <n v="1"/>
    <x v="152"/>
    <s v="brianna55@robertson.com"/>
    <x v="1"/>
    <s v="Rob"/>
    <s v="D"/>
    <x v="1"/>
    <n v="6.4009999999999998"/>
    <n v="6.4009999999999998"/>
    <x v="1"/>
    <x v="0"/>
    <x v="0"/>
  </r>
  <r>
    <s v="7991AC97"/>
    <x v="148"/>
    <s v="718010-94357-ZC"/>
    <s v="E-R-0.5"/>
    <n v="6"/>
    <x v="153"/>
    <s v="anthonyfrench@hotmail.com"/>
    <x v="1"/>
    <s v="Rob"/>
    <s v="M"/>
    <x v="1"/>
    <n v="12.750999999999999"/>
    <n v="76.506"/>
    <x v="1"/>
    <x v="1"/>
    <x v="1"/>
  </r>
  <r>
    <s v="5E3D3875"/>
    <x v="142"/>
    <s v="462737-68369-ZN"/>
    <s v="A-M-2.5"/>
    <n v="4"/>
    <x v="154"/>
    <s v="ahunt@robinson-tyler.info"/>
    <x v="1"/>
    <s v="Lib"/>
    <s v="L"/>
    <x v="0"/>
    <n v="24.559000000000001"/>
    <n v="98.236000000000004"/>
    <x v="0"/>
    <x v="2"/>
    <x v="0"/>
  </r>
  <r>
    <s v="3EE163ED"/>
    <x v="149"/>
    <s v="937210-12041-IC"/>
    <s v="M-M-0.5"/>
    <n v="6"/>
    <x v="155"/>
    <s v="jacob69@yahoo.com"/>
    <x v="2"/>
    <s v="Lib"/>
    <s v="L"/>
    <x v="1"/>
    <n v="6.9489999999999998"/>
    <n v="41.694000000000003"/>
    <x v="0"/>
    <x v="2"/>
    <x v="1"/>
  </r>
  <r>
    <s v="DACB1CDF"/>
    <x v="150"/>
    <s v="868620-46899-HW"/>
    <s v="E-M-0.5"/>
    <n v="3"/>
    <x v="156"/>
    <s v="richard14@hotmail.com"/>
    <x v="0"/>
    <s v="Lib"/>
    <s v="D"/>
    <x v="1"/>
    <n v="11.106"/>
    <n v="33.317999999999998"/>
    <x v="0"/>
    <x v="0"/>
    <x v="1"/>
  </r>
  <r>
    <s v="6FE5B5FA"/>
    <x v="151"/>
    <s v="709290-14997-FR"/>
    <s v="M-M-0.5"/>
    <n v="5"/>
    <x v="157"/>
    <s v="morrisonelizabeth@boyle.com"/>
    <x v="0"/>
    <s v="Lib"/>
    <s v="L"/>
    <x v="1"/>
    <n v="6.9489999999999998"/>
    <n v="34.744999999999997"/>
    <x v="0"/>
    <x v="2"/>
    <x v="1"/>
  </r>
  <r>
    <s v="14EF41DC"/>
    <x v="152"/>
    <s v="752032-71375-UZ"/>
    <s v="E-E-2.5"/>
    <n v="5"/>
    <x v="158"/>
    <s v="uellis@nelson.com"/>
    <x v="2"/>
    <s v="Rob"/>
    <s v="M"/>
    <x v="0"/>
    <n v="19.806999999999999"/>
    <n v="99.034999999999997"/>
    <x v="1"/>
    <x v="1"/>
    <x v="0"/>
  </r>
  <r>
    <s v="360E83A0"/>
    <x v="153"/>
    <s v="408410-45029-HW"/>
    <s v="M-M-2.5"/>
    <n v="6"/>
    <x v="159"/>
    <s v="andrewmorris@yahoo.com"/>
    <x v="0"/>
    <s v="Ara"/>
    <s v="L"/>
    <x v="0"/>
    <n v="26.277000000000001"/>
    <n v="157.66200000000001"/>
    <x v="2"/>
    <x v="2"/>
    <x v="1"/>
  </r>
  <r>
    <s v="CE52B7C8"/>
    <x v="154"/>
    <s v="182424-87358-BY"/>
    <s v="M-A-0.5"/>
    <n v="5"/>
    <x v="160"/>
    <s v="cathydoyle@hotmail.com"/>
    <x v="2"/>
    <s v="Ara"/>
    <s v="L"/>
    <x v="1"/>
    <n v="24.183"/>
    <n v="120.91499999999999"/>
    <x v="2"/>
    <x v="2"/>
    <x v="0"/>
  </r>
  <r>
    <s v="F14D8FA3"/>
    <x v="155"/>
    <s v="923527-70775-BY"/>
    <s v="R-D-2.5"/>
    <n v="6"/>
    <x v="161"/>
    <s v="juarezkenneth@gmail.com"/>
    <x v="2"/>
    <s v="Ara"/>
    <s v="M"/>
    <x v="0"/>
    <n v="13.946"/>
    <n v="83.676000000000002"/>
    <x v="2"/>
    <x v="1"/>
    <x v="1"/>
  </r>
  <r>
    <s v="D5A04DF1"/>
    <x v="156"/>
    <s v="618335-53300-QO"/>
    <s v="M-A-1"/>
    <n v="1"/>
    <x v="162"/>
    <s v="ortegamark@hotmail.com"/>
    <x v="2"/>
    <s v="Lib"/>
    <s v="M"/>
    <x v="2"/>
    <n v="5.6890000000000001"/>
    <n v="5.6890000000000001"/>
    <x v="0"/>
    <x v="1"/>
    <x v="1"/>
  </r>
  <r>
    <s v="4393D402"/>
    <x v="157"/>
    <s v="667852-93437-QJ"/>
    <s v="E-R-0.5"/>
    <n v="3"/>
    <x v="163"/>
    <s v="twright@williams.com"/>
    <x v="0"/>
    <s v="Rob"/>
    <s v="M"/>
    <x v="1"/>
    <n v="12.750999999999999"/>
    <n v="38.253"/>
    <x v="1"/>
    <x v="1"/>
    <x v="0"/>
  </r>
  <r>
    <s v="353ABD72"/>
    <x v="158"/>
    <s v="678188-20646-ZN"/>
    <s v="R-L-2.5"/>
    <n v="6"/>
    <x v="164"/>
    <s v="frederick28@thompson-braun.com"/>
    <x v="2"/>
    <s v="Exc"/>
    <s v="D"/>
    <x v="0"/>
    <n v="13.217000000000001"/>
    <n v="79.302000000000007"/>
    <x v="3"/>
    <x v="0"/>
    <x v="0"/>
  </r>
  <r>
    <s v="1F89333A"/>
    <x v="159"/>
    <s v="261357-67771-QU"/>
    <s v="A-L-2.5"/>
    <n v="2"/>
    <x v="165"/>
    <s v="nsmall@ryan.net"/>
    <x v="2"/>
    <s v="Ara"/>
    <s v="L"/>
    <x v="0"/>
    <n v="27.323"/>
    <n v="54.646000000000001"/>
    <x v="2"/>
    <x v="2"/>
    <x v="0"/>
  </r>
  <r>
    <s v="EE283905"/>
    <x v="160"/>
    <s v="697279-56450-ZC"/>
    <s v="M-D-1"/>
    <n v="4"/>
    <x v="166"/>
    <s v="myerssherri@yahoo.com"/>
    <x v="1"/>
    <s v="Lib"/>
    <s v="D"/>
    <x v="2"/>
    <n v="4.8959999999999999"/>
    <n v="19.584"/>
    <x v="0"/>
    <x v="0"/>
    <x v="0"/>
  </r>
  <r>
    <s v="39DAFBAF"/>
    <x v="161"/>
    <s v="171430-55397-FR"/>
    <s v="R-L-2.5"/>
    <n v="1"/>
    <x v="167"/>
    <s v="kingpaula@long.com"/>
    <x v="2"/>
    <s v="Exc"/>
    <s v="D"/>
    <x v="0"/>
    <n v="13.217000000000001"/>
    <n v="13.217000000000001"/>
    <x v="3"/>
    <x v="0"/>
    <x v="1"/>
  </r>
  <r>
    <s v="61BC85D3"/>
    <x v="162"/>
    <s v="842508-46870-BB"/>
    <s v="R-R-2.5"/>
    <n v="5"/>
    <x v="168"/>
    <s v="zyoung@kirk.com"/>
    <x v="0"/>
    <s v="Exc"/>
    <s v="L"/>
    <x v="0"/>
    <n v="21.411000000000001"/>
    <n v="107.05500000000001"/>
    <x v="3"/>
    <x v="2"/>
    <x v="0"/>
  </r>
  <r>
    <s v="8B9127BD"/>
    <x v="163"/>
    <s v="332825-42865-OB"/>
    <s v="L-A-1"/>
    <n v="4"/>
    <x v="169"/>
    <s v="tammy02@rivas.info"/>
    <x v="1"/>
    <s v="Exc"/>
    <s v="D"/>
    <x v="2"/>
    <n v="7.6870000000000003"/>
    <n v="30.748000000000001"/>
    <x v="3"/>
    <x v="0"/>
    <x v="0"/>
  </r>
  <r>
    <s v="847C5845"/>
    <x v="164"/>
    <s v="569654-69627-OB"/>
    <s v="A-D-0.5"/>
    <n v="2"/>
    <x v="170"/>
    <s v="dswanson@gmail.com"/>
    <x v="2"/>
    <s v="Rob"/>
    <s v="L"/>
    <x v="1"/>
    <n v="15.727"/>
    <n v="31.454000000000001"/>
    <x v="1"/>
    <x v="2"/>
    <x v="0"/>
  </r>
  <r>
    <s v="F8046AD3"/>
    <x v="165"/>
    <s v="701333-34678-QU"/>
    <s v="M-R-1"/>
    <n v="1"/>
    <x v="171"/>
    <s v="larry90@burnett.com"/>
    <x v="0"/>
    <s v="Exc"/>
    <s v="M"/>
    <x v="2"/>
    <n v="9.2089999999999996"/>
    <n v="9.2089999999999996"/>
    <x v="3"/>
    <x v="1"/>
    <x v="0"/>
  </r>
  <r>
    <s v="1086D712"/>
    <x v="166"/>
    <s v="497287-74326-BB"/>
    <s v="M-E-1"/>
    <n v="3"/>
    <x v="172"/>
    <s v="shelia60@yahoo.com"/>
    <x v="0"/>
    <s v="Lib"/>
    <s v="L"/>
    <x v="2"/>
    <n v="12.016"/>
    <n v="36.048000000000002"/>
    <x v="0"/>
    <x v="2"/>
    <x v="0"/>
  </r>
  <r>
    <s v="D1F10E05"/>
    <x v="167"/>
    <s v="287829-22898-UV"/>
    <s v="A-L-2.5"/>
    <n v="6"/>
    <x v="173"/>
    <s v="jeffery33@knight.info"/>
    <x v="2"/>
    <s v="Ara"/>
    <s v="L"/>
    <x v="0"/>
    <n v="27.323"/>
    <n v="163.93799999999999"/>
    <x v="2"/>
    <x v="2"/>
    <x v="0"/>
  </r>
  <r>
    <s v="6A86F582"/>
    <x v="168"/>
    <s v="253135-60168-ZN"/>
    <s v="M-R-0.5"/>
    <n v="3"/>
    <x v="174"/>
    <s v="alisonlawrence@hotmail.com"/>
    <x v="1"/>
    <s v="Ara"/>
    <s v="D"/>
    <x v="1"/>
    <n v="4.0819999999999999"/>
    <n v="12.245999999999999"/>
    <x v="2"/>
    <x v="0"/>
    <x v="1"/>
  </r>
  <r>
    <s v="75B51833"/>
    <x v="169"/>
    <s v="133850-90760-NC"/>
    <s v="D-L-0.5"/>
    <n v="2"/>
    <x v="175"/>
    <s v="gonzalezjohn@gmail.com"/>
    <x v="0"/>
    <s v="Exc"/>
    <s v="M"/>
    <x v="1"/>
    <n v="6.7930000000000001"/>
    <n v="13.586"/>
    <x v="3"/>
    <x v="1"/>
    <x v="0"/>
  </r>
  <r>
    <s v="EDA15F86"/>
    <x v="170"/>
    <s v="380735-14621-OB"/>
    <s v="E-D-0.5"/>
    <n v="6"/>
    <x v="176"/>
    <s v="leonjonathan@hotmail.com"/>
    <x v="2"/>
    <s v="Lib"/>
    <s v="D"/>
    <x v="1"/>
    <n v="21.588999999999999"/>
    <n v="129.53399999999999"/>
    <x v="0"/>
    <x v="0"/>
    <x v="0"/>
  </r>
  <r>
    <s v="707EEC08"/>
    <x v="171"/>
    <s v="304246-68734-DT"/>
    <s v="L-M-1"/>
    <n v="4"/>
    <x v="177"/>
    <s v="gromero@hotmail.com"/>
    <x v="0"/>
    <s v="Exc"/>
    <s v="D"/>
    <x v="2"/>
    <n v="6.0759999999999996"/>
    <n v="24.303999999999998"/>
    <x v="3"/>
    <x v="0"/>
    <x v="1"/>
  </r>
  <r>
    <s v="B3C62EB7"/>
    <x v="172"/>
    <s v="842420-73561-OM"/>
    <s v="E-R-1"/>
    <n v="3"/>
    <x v="178"/>
    <s v="sarah96@gonzales-hoffman.com"/>
    <x v="2"/>
    <s v="Exc"/>
    <s v="M"/>
    <x v="2"/>
    <n v="10.130000000000001"/>
    <n v="30.39"/>
    <x v="3"/>
    <x v="1"/>
    <x v="0"/>
  </r>
  <r>
    <s v="5C2B9251"/>
    <x v="173"/>
    <s v="846512-47525-PE"/>
    <s v="E-L-2.5"/>
    <n v="1"/>
    <x v="179"/>
    <s v="donovanjeremy@wolfe.com"/>
    <x v="1"/>
    <s v="Ara"/>
    <s v="L"/>
    <x v="0"/>
    <n v="18.367999999999999"/>
    <n v="18.367999999999999"/>
    <x v="2"/>
    <x v="2"/>
    <x v="1"/>
  </r>
  <r>
    <s v="C3C2D16A"/>
    <x v="174"/>
    <s v="627072-93542-UA"/>
    <s v="M-L-0.5"/>
    <n v="6"/>
    <x v="180"/>
    <s v="adammccall@gmail.com"/>
    <x v="1"/>
    <s v="Rob"/>
    <s v="M"/>
    <x v="1"/>
    <n v="6.4720000000000004"/>
    <n v="38.832000000000001"/>
    <x v="1"/>
    <x v="1"/>
    <x v="1"/>
  </r>
  <r>
    <s v="345ED73A"/>
    <x v="175"/>
    <s v="231292-78184-UV"/>
    <s v="R-A-1"/>
    <n v="6"/>
    <x v="181"/>
    <s v="ibrown@gmail.com"/>
    <x v="0"/>
    <s v="Exc"/>
    <s v="M"/>
    <x v="2"/>
    <n v="28.677"/>
    <n v="172.06200000000001"/>
    <x v="3"/>
    <x v="1"/>
    <x v="0"/>
  </r>
  <r>
    <s v="F63AA02F"/>
    <x v="82"/>
    <s v="115145-55023-BB"/>
    <s v="A-E-1"/>
    <n v="1"/>
    <x v="182"/>
    <s v="christian01@garcia.org"/>
    <x v="1"/>
    <s v="Exc"/>
    <s v="M"/>
    <x v="2"/>
    <n v="8.2720000000000002"/>
    <n v="8.2720000000000002"/>
    <x v="3"/>
    <x v="1"/>
    <x v="1"/>
  </r>
  <r>
    <s v="CB9825B8"/>
    <x v="176"/>
    <s v="217580-45906-BY"/>
    <s v="A-M-1"/>
    <n v="3"/>
    <x v="183"/>
    <s v="catherine39@gmail.com"/>
    <x v="1"/>
    <s v="Rob"/>
    <s v="D"/>
    <x v="2"/>
    <n v="15.313000000000001"/>
    <n v="45.939"/>
    <x v="1"/>
    <x v="0"/>
    <x v="0"/>
  </r>
  <r>
    <s v="F38DE289"/>
    <x v="177"/>
    <s v="421827-72449-BY"/>
    <s v="M-A-1"/>
    <n v="4"/>
    <x v="184"/>
    <s v="tranlinda@gmail.com"/>
    <x v="0"/>
    <s v="Lib"/>
    <s v="M"/>
    <x v="2"/>
    <n v="5.6890000000000001"/>
    <n v="22.756"/>
    <x v="0"/>
    <x v="1"/>
    <x v="1"/>
  </r>
  <r>
    <s v="F875AE0A"/>
    <x v="178"/>
    <s v="478214-94272-OM"/>
    <s v="E-D-2.5"/>
    <n v="5"/>
    <x v="185"/>
    <s v="tracy83@blankenship.com"/>
    <x v="0"/>
    <s v="Ara"/>
    <s v="L"/>
    <x v="0"/>
    <n v="6.9880000000000004"/>
    <n v="34.940000000000005"/>
    <x v="2"/>
    <x v="2"/>
    <x v="1"/>
  </r>
  <r>
    <s v="2D64BC94"/>
    <x v="179"/>
    <s v="921348-39311-UZ"/>
    <s v="M-E-2.5"/>
    <n v="5"/>
    <x v="186"/>
    <s v="michelle58@hotmail.com"/>
    <x v="0"/>
    <s v="Rob"/>
    <s v="L"/>
    <x v="0"/>
    <n v="7.1820000000000004"/>
    <n v="35.910000000000004"/>
    <x v="1"/>
    <x v="2"/>
    <x v="0"/>
  </r>
  <r>
    <s v="7FAE1210"/>
    <x v="180"/>
    <s v="603340-70428-UZ"/>
    <s v="A-L-2.5"/>
    <n v="6"/>
    <x v="187"/>
    <s v="rblackwell@evans-garner.com"/>
    <x v="1"/>
    <s v="Ara"/>
    <s v="L"/>
    <x v="0"/>
    <n v="27.323"/>
    <n v="163.93799999999999"/>
    <x v="2"/>
    <x v="2"/>
    <x v="0"/>
  </r>
  <r>
    <s v="CEA84414"/>
    <x v="181"/>
    <s v="143467-27143-ZN"/>
    <s v="M-M-1"/>
    <n v="2"/>
    <x v="188"/>
    <s v="vflynn@allen.com"/>
    <x v="1"/>
    <s v="Rob"/>
    <s v="L"/>
    <x v="2"/>
    <n v="9.0609999999999999"/>
    <n v="18.122"/>
    <x v="1"/>
    <x v="2"/>
    <x v="1"/>
  </r>
  <r>
    <s v="FDE929D4"/>
    <x v="182"/>
    <s v="570652-78121-PE"/>
    <s v="E-E-2.5"/>
    <n v="5"/>
    <x v="189"/>
    <s v="ericwarren@yahoo.com"/>
    <x v="0"/>
    <s v="Rob"/>
    <s v="M"/>
    <x v="0"/>
    <n v="19.806999999999999"/>
    <n v="99.034999999999997"/>
    <x v="1"/>
    <x v="1"/>
    <x v="1"/>
  </r>
  <r>
    <s v="BE7ACCE8"/>
    <x v="183"/>
    <s v="137860-77741-QJ"/>
    <s v="D-D-0.5"/>
    <n v="3"/>
    <x v="190"/>
    <s v="karenhoffman@walker-buck.com"/>
    <x v="0"/>
    <s v="Lib"/>
    <s v="M"/>
    <x v="1"/>
    <n v="19.933"/>
    <n v="59.798999999999999"/>
    <x v="0"/>
    <x v="1"/>
    <x v="1"/>
  </r>
  <r>
    <s v="0367D108"/>
    <x v="184"/>
    <s v="440047-46964-CU"/>
    <s v="A-E-0.5"/>
    <n v="1"/>
    <x v="191"/>
    <s v="ppratt@petersen.com"/>
    <x v="0"/>
    <s v="Ara"/>
    <s v="M"/>
    <x v="1"/>
    <n v="15.788"/>
    <n v="15.788"/>
    <x v="2"/>
    <x v="1"/>
    <x v="0"/>
  </r>
  <r>
    <s v="CB6FD9DE"/>
    <x v="185"/>
    <s v="485885-59966-BB"/>
    <s v="R-A-0.5"/>
    <n v="1"/>
    <x v="192"/>
    <s v="karlrivera@andersen-neal.com"/>
    <x v="1"/>
    <s v="Rob"/>
    <s v="D"/>
    <x v="1"/>
    <n v="17.875"/>
    <n v="17.875"/>
    <x v="1"/>
    <x v="0"/>
    <x v="0"/>
  </r>
  <r>
    <s v="280A6225"/>
    <x v="186"/>
    <s v="615819-32130-HW"/>
    <s v="R-A-2.5"/>
    <n v="2"/>
    <x v="193"/>
    <s v="yperkins@blake.biz"/>
    <x v="0"/>
    <s v="Exc"/>
    <s v="M"/>
    <x v="0"/>
    <n v="10.054"/>
    <n v="20.108000000000001"/>
    <x v="3"/>
    <x v="1"/>
    <x v="1"/>
  </r>
  <r>
    <s v="A51C6B72"/>
    <x v="187"/>
    <s v="341415-84745-UZ"/>
    <s v="R-M-0.5"/>
    <n v="3"/>
    <x v="194"/>
    <s v="qnelson@snyder-lee.com"/>
    <x v="2"/>
    <s v="Lib"/>
    <s v="M"/>
    <x v="1"/>
    <n v="29.872"/>
    <n v="89.616"/>
    <x v="0"/>
    <x v="1"/>
    <x v="1"/>
  </r>
  <r>
    <s v="656A3945"/>
    <x v="188"/>
    <s v="290537-91875-RB"/>
    <s v="D-R-1"/>
    <n v="3"/>
    <x v="195"/>
    <s v="adamkline@gmail.com"/>
    <x v="1"/>
    <s v="Exc"/>
    <s v="L"/>
    <x v="2"/>
    <n v="11.012"/>
    <n v="33.036000000000001"/>
    <x v="3"/>
    <x v="2"/>
    <x v="1"/>
  </r>
  <r>
    <s v="5947E83F"/>
    <x v="189"/>
    <s v="538154-96983-ST"/>
    <s v="M-R-2.5"/>
    <n v="2"/>
    <x v="196"/>
    <s v="fgregory@bailey-thomas.com"/>
    <x v="0"/>
    <s v="Lib"/>
    <s v="M"/>
    <x v="0"/>
    <n v="8.1029999999999998"/>
    <n v="16.206"/>
    <x v="0"/>
    <x v="1"/>
    <x v="1"/>
  </r>
  <r>
    <s v="4A0384E1"/>
    <x v="190"/>
    <s v="822251-98945-RB"/>
    <s v="L-E-2.5"/>
    <n v="4"/>
    <x v="197"/>
    <s v="meyerwilliam@benson.com"/>
    <x v="1"/>
    <s v="Ara"/>
    <s v="L"/>
    <x v="0"/>
    <n v="3.34"/>
    <n v="13.36"/>
    <x v="2"/>
    <x v="2"/>
    <x v="0"/>
  </r>
  <r>
    <s v="A860DC3B"/>
    <x v="191"/>
    <s v="821426-25499-NC"/>
    <s v="E-L-2.5"/>
    <n v="1"/>
    <x v="198"/>
    <s v="dlewis@blackwell.com"/>
    <x v="1"/>
    <s v="Ara"/>
    <s v="L"/>
    <x v="0"/>
    <n v="18.367999999999999"/>
    <n v="18.367999999999999"/>
    <x v="2"/>
    <x v="2"/>
    <x v="1"/>
  </r>
  <r>
    <s v="ABA7A0B5"/>
    <x v="192"/>
    <s v="997048-37617-NC"/>
    <s v="M-D-2.5"/>
    <n v="6"/>
    <x v="199"/>
    <s v="joshuajames@gmail.com"/>
    <x v="1"/>
    <s v="Lib"/>
    <s v="M"/>
    <x v="0"/>
    <n v="14.792999999999999"/>
    <n v="88.757999999999996"/>
    <x v="0"/>
    <x v="1"/>
    <x v="1"/>
  </r>
  <r>
    <s v="D4B7048E"/>
    <x v="193"/>
    <s v="888782-75399-FR"/>
    <s v="D-R-0.5"/>
    <n v="3"/>
    <x v="200"/>
    <s v="chelseahancock@yahoo.com"/>
    <x v="0"/>
    <s v="Lib"/>
    <s v="D"/>
    <x v="1"/>
    <n v="23.512"/>
    <n v="70.536000000000001"/>
    <x v="0"/>
    <x v="0"/>
    <x v="1"/>
  </r>
  <r>
    <s v="E1D761A9"/>
    <x v="194"/>
    <s v="202557-15362-ZC"/>
    <s v="D-M-2.5"/>
    <n v="4"/>
    <x v="201"/>
    <s v="twoodard@garza.com"/>
    <x v="2"/>
    <s v="Rob"/>
    <s v="M"/>
    <x v="0"/>
    <n v="21.524000000000001"/>
    <n v="86.096000000000004"/>
    <x v="1"/>
    <x v="1"/>
    <x v="1"/>
  </r>
  <r>
    <s v="DE0F14BB"/>
    <x v="195"/>
    <s v="948689-54779-PX"/>
    <s v="R-L-0.5"/>
    <n v="2"/>
    <x v="202"/>
    <s v="norrisjason@yahoo.com"/>
    <x v="0"/>
    <s v="Lib"/>
    <s v="D"/>
    <x v="1"/>
    <n v="22.763000000000002"/>
    <n v="45.526000000000003"/>
    <x v="0"/>
    <x v="0"/>
    <x v="0"/>
  </r>
  <r>
    <s v="E1313871"/>
    <x v="196"/>
    <s v="666258-21189-EO"/>
    <s v="R-E-1"/>
    <n v="3"/>
    <x v="203"/>
    <s v="paul38@gmail.com"/>
    <x v="2"/>
    <s v="Lib"/>
    <s v="L"/>
    <x v="2"/>
    <n v="11.55"/>
    <n v="34.650000000000006"/>
    <x v="0"/>
    <x v="2"/>
    <x v="1"/>
  </r>
  <r>
    <s v="F7EB7FA3"/>
    <x v="197"/>
    <s v="368800-43006-JQ"/>
    <s v="R-M-2.5"/>
    <n v="1"/>
    <x v="204"/>
    <s v="colleentucker@gmail.com"/>
    <x v="0"/>
    <s v="Rob"/>
    <s v="L"/>
    <x v="0"/>
    <n v="26.164999999999999"/>
    <n v="26.164999999999999"/>
    <x v="1"/>
    <x v="2"/>
    <x v="1"/>
  </r>
  <r>
    <s v="9EFD94C2"/>
    <x v="198"/>
    <s v="980779-10003-QU"/>
    <s v="E-M-2.5"/>
    <n v="5"/>
    <x v="205"/>
    <s v="littlecarmen@marshall.com"/>
    <x v="2"/>
    <s v="Rob"/>
    <s v="D"/>
    <x v="0"/>
    <n v="26.957000000000001"/>
    <n v="134.785"/>
    <x v="1"/>
    <x v="0"/>
    <x v="0"/>
  </r>
  <r>
    <s v="8865E265"/>
    <x v="199"/>
    <s v="738660-69587-OM"/>
    <s v="A-R-2.5"/>
    <n v="4"/>
    <x v="206"/>
    <s v="jenniferharris@macias-harrison.org"/>
    <x v="0"/>
    <s v="Ara"/>
    <s v="D"/>
    <x v="0"/>
    <n v="14.183999999999999"/>
    <n v="56.735999999999997"/>
    <x v="2"/>
    <x v="0"/>
    <x v="0"/>
  </r>
  <r>
    <s v="53BD32E3"/>
    <x v="200"/>
    <s v="570670-91018-QU"/>
    <s v="R-R-0.5"/>
    <n v="6"/>
    <x v="207"/>
    <s v="tdavis@snyder.org"/>
    <x v="0"/>
    <s v="Exc"/>
    <s v="D"/>
    <x v="1"/>
    <n v="27.552"/>
    <n v="165.31200000000001"/>
    <x v="3"/>
    <x v="0"/>
    <x v="1"/>
  </r>
  <r>
    <s v="FF06314B"/>
    <x v="201"/>
    <s v="503249-47127-OM"/>
    <s v="D-M-1"/>
    <n v="4"/>
    <x v="208"/>
    <s v="thomas80@edwards-golden.org"/>
    <x v="0"/>
    <s v="Rob"/>
    <s v="M"/>
    <x v="2"/>
    <n v="13.37"/>
    <n v="53.48"/>
    <x v="1"/>
    <x v="1"/>
    <x v="1"/>
  </r>
  <r>
    <s v="BEA7576A"/>
    <x v="202"/>
    <s v="136291-86233-NC"/>
    <s v="D-A-0.5"/>
    <n v="4"/>
    <x v="209"/>
    <s v="thomaselizabeth@flores-robertson.com"/>
    <x v="0"/>
    <s v="Exc"/>
    <s v="L"/>
    <x v="1"/>
    <n v="12.298999999999999"/>
    <n v="49.195999999999998"/>
    <x v="3"/>
    <x v="2"/>
    <x v="1"/>
  </r>
  <r>
    <s v="42C811CE"/>
    <x v="203"/>
    <s v="257670-65537-RG"/>
    <s v="D-L-0.5"/>
    <n v="3"/>
    <x v="210"/>
    <s v="foxlance@stewart-ortiz.biz"/>
    <x v="2"/>
    <s v="Exc"/>
    <s v="M"/>
    <x v="1"/>
    <n v="6.7930000000000001"/>
    <n v="20.379000000000001"/>
    <x v="3"/>
    <x v="1"/>
    <x v="0"/>
  </r>
  <r>
    <s v="C6014997"/>
    <x v="204"/>
    <s v="590217-35091-OM"/>
    <s v="L-R-0.5"/>
    <n v="5"/>
    <x v="211"/>
    <s v="joseph36@pierce.com"/>
    <x v="0"/>
    <s v="Exc"/>
    <s v="L"/>
    <x v="1"/>
    <n v="20.535"/>
    <n v="102.675"/>
    <x v="3"/>
    <x v="2"/>
    <x v="0"/>
  </r>
  <r>
    <s v="0CC582D4"/>
    <x v="205"/>
    <s v="640402-46282-JQ"/>
    <s v="M-L-2.5"/>
    <n v="4"/>
    <x v="212"/>
    <s v="emilywells@gmail.com"/>
    <x v="0"/>
    <s v="Exc"/>
    <s v="L"/>
    <x v="0"/>
    <n v="5.7750000000000004"/>
    <n v="23.1"/>
    <x v="3"/>
    <x v="2"/>
    <x v="1"/>
  </r>
  <r>
    <s v="134ACB66"/>
    <x v="156"/>
    <s v="434538-60328-UZ"/>
    <s v="A-M-1"/>
    <n v="2"/>
    <x v="213"/>
    <s v="pgreen@nelson.biz"/>
    <x v="0"/>
    <s v="Rob"/>
    <s v="D"/>
    <x v="2"/>
    <n v="15.313000000000001"/>
    <n v="30.626000000000001"/>
    <x v="1"/>
    <x v="0"/>
    <x v="0"/>
  </r>
  <r>
    <s v="3C640B6A"/>
    <x v="62"/>
    <s v="598181-53146-FR"/>
    <s v="D-A-1"/>
    <n v="3"/>
    <x v="214"/>
    <s v="kennethdaniels@yahoo.com"/>
    <x v="0"/>
    <s v="Exc"/>
    <s v="D"/>
    <x v="2"/>
    <n v="16.853999999999999"/>
    <n v="50.561999999999998"/>
    <x v="3"/>
    <x v="0"/>
    <x v="0"/>
  </r>
  <r>
    <s v="1B8B3C25"/>
    <x v="206"/>
    <s v="167706-37894-NC"/>
    <s v="D-E-1"/>
    <n v="6"/>
    <x v="215"/>
    <s v="katherinerodriguez@yahoo.com"/>
    <x v="1"/>
    <s v="Rob"/>
    <s v="D"/>
    <x v="2"/>
    <n v="25.009"/>
    <n v="150.054"/>
    <x v="1"/>
    <x v="0"/>
    <x v="0"/>
  </r>
  <r>
    <s v="8F4BED43"/>
    <x v="207"/>
    <s v="844039-96827-EO"/>
    <s v="E-L-2.5"/>
    <n v="5"/>
    <x v="216"/>
    <s v="elizabeth78@williams.com"/>
    <x v="0"/>
    <s v="Ara"/>
    <s v="L"/>
    <x v="0"/>
    <n v="18.367999999999999"/>
    <n v="91.839999999999989"/>
    <x v="2"/>
    <x v="2"/>
    <x v="1"/>
  </r>
  <r>
    <s v="0C4B0798"/>
    <x v="208"/>
    <s v="470017-25558-UA"/>
    <s v="E-A-2.5"/>
    <n v="5"/>
    <x v="217"/>
    <s v="wilsonjames@obrien.com"/>
    <x v="0"/>
    <s v="Lib"/>
    <s v="L"/>
    <x v="0"/>
    <n v="5.3380000000000001"/>
    <n v="26.69"/>
    <x v="0"/>
    <x v="2"/>
    <x v="1"/>
  </r>
  <r>
    <s v="2215A802"/>
    <x v="209"/>
    <s v="671830-30107-BB"/>
    <s v="D-L-1"/>
    <n v="2"/>
    <x v="218"/>
    <s v="astewart@strong.com"/>
    <x v="0"/>
    <s v="Lib"/>
    <s v="D"/>
    <x v="2"/>
    <n v="12.715"/>
    <n v="25.43"/>
    <x v="0"/>
    <x v="0"/>
    <x v="0"/>
  </r>
  <r>
    <s v="4211F785"/>
    <x v="210"/>
    <s v="948899-22311-PE"/>
    <s v="D-R-1"/>
    <n v="2"/>
    <x v="219"/>
    <s v="raymondayala@hernandez.org"/>
    <x v="1"/>
    <s v="Exc"/>
    <s v="L"/>
    <x v="2"/>
    <n v="11.012"/>
    <n v="22.024000000000001"/>
    <x v="3"/>
    <x v="2"/>
    <x v="1"/>
  </r>
  <r>
    <s v="62FC599A"/>
    <x v="211"/>
    <s v="932943-58755-UV"/>
    <s v="R-L-1"/>
    <n v="6"/>
    <x v="220"/>
    <s v="stephanie03@mason.net"/>
    <x v="0"/>
    <s v="Lib"/>
    <s v="D"/>
    <x v="2"/>
    <n v="8.0630000000000006"/>
    <n v="48.378"/>
    <x v="0"/>
    <x v="0"/>
    <x v="0"/>
  </r>
  <r>
    <s v="C8874783"/>
    <x v="212"/>
    <s v="556065-24575-DT"/>
    <s v="R-E-1"/>
    <n v="6"/>
    <x v="221"/>
    <s v="brownjavier@chen.info"/>
    <x v="0"/>
    <s v="Lib"/>
    <s v="L"/>
    <x v="2"/>
    <n v="11.55"/>
    <n v="69.300000000000011"/>
    <x v="0"/>
    <x v="2"/>
    <x v="1"/>
  </r>
  <r>
    <s v="7749B5FD"/>
    <x v="64"/>
    <s v="599542-38005-CU"/>
    <s v="R-R-1"/>
    <n v="5"/>
    <x v="222"/>
    <s v="lorraine95@yahoo.com"/>
    <x v="2"/>
    <s v="Exc"/>
    <s v="L"/>
    <x v="2"/>
    <n v="2.2120000000000002"/>
    <n v="11.06"/>
    <x v="3"/>
    <x v="2"/>
    <x v="0"/>
  </r>
  <r>
    <s v="B75EDFD5"/>
    <x v="213"/>
    <s v="220617-44648-HI"/>
    <s v="A-D-0.5"/>
    <n v="5"/>
    <x v="223"/>
    <s v="fostertaylor@moon.com"/>
    <x v="1"/>
    <s v="Rob"/>
    <s v="L"/>
    <x v="1"/>
    <n v="15.727"/>
    <n v="78.635000000000005"/>
    <x v="1"/>
    <x v="2"/>
    <x v="1"/>
  </r>
  <r>
    <s v="627EB2FA"/>
    <x v="214"/>
    <s v="919535-28094-RG"/>
    <s v="L-D-1"/>
    <n v="2"/>
    <x v="224"/>
    <s v="thunter@andrews-strickland.biz"/>
    <x v="1"/>
    <s v="Lib"/>
    <s v="M"/>
    <x v="2"/>
    <n v="3.1019999999999999"/>
    <n v="6.2039999999999997"/>
    <x v="0"/>
    <x v="1"/>
    <x v="1"/>
  </r>
  <r>
    <s v="4D39132A"/>
    <x v="37"/>
    <s v="457108-88509-HI"/>
    <s v="M-E-2.5"/>
    <n v="2"/>
    <x v="225"/>
    <s v="nicole99@walsh.com"/>
    <x v="1"/>
    <s v="Rob"/>
    <s v="L"/>
    <x v="0"/>
    <n v="7.1820000000000004"/>
    <n v="14.364000000000001"/>
    <x v="1"/>
    <x v="2"/>
    <x v="0"/>
  </r>
  <r>
    <s v="96FAE700"/>
    <x v="215"/>
    <s v="758807-73111-UA"/>
    <s v="M-R-2.5"/>
    <n v="4"/>
    <x v="226"/>
    <s v="hmatthews@hansen.com"/>
    <x v="0"/>
    <s v="Lib"/>
    <s v="M"/>
    <x v="0"/>
    <n v="8.1029999999999998"/>
    <n v="32.411999999999999"/>
    <x v="0"/>
    <x v="1"/>
    <x v="1"/>
  </r>
  <r>
    <s v="CF7A198E"/>
    <x v="216"/>
    <s v="785194-42400-CU"/>
    <s v="E-D-1"/>
    <n v="1"/>
    <x v="227"/>
    <s v="rothjennifer@vazquez.org"/>
    <x v="0"/>
    <s v="Lib"/>
    <s v="L"/>
    <x v="2"/>
    <n v="20.431000000000001"/>
    <n v="20.431000000000001"/>
    <x v="0"/>
    <x v="2"/>
    <x v="1"/>
  </r>
  <r>
    <s v="02E2C7A5"/>
    <x v="217"/>
    <s v="829708-49048-OU"/>
    <s v="R-A-1"/>
    <n v="3"/>
    <x v="228"/>
    <s v="robert14@yahoo.com"/>
    <x v="2"/>
    <s v="Exc"/>
    <s v="M"/>
    <x v="2"/>
    <n v="28.677"/>
    <n v="86.031000000000006"/>
    <x v="3"/>
    <x v="1"/>
    <x v="0"/>
  </r>
  <r>
    <s v="A9458503"/>
    <x v="218"/>
    <s v="889729-64111-OB"/>
    <s v="M-L-1"/>
    <n v="3"/>
    <x v="229"/>
    <s v="russellbrenda@morris.com"/>
    <x v="0"/>
    <s v="Lib"/>
    <s v="L"/>
    <x v="2"/>
    <n v="18.981999999999999"/>
    <n v="56.945999999999998"/>
    <x v="0"/>
    <x v="2"/>
    <x v="1"/>
  </r>
  <r>
    <s v="B823C635"/>
    <x v="219"/>
    <s v="622549-77471-QJ"/>
    <s v="L-E-1"/>
    <n v="4"/>
    <x v="230"/>
    <s v="wisesteven@wells.net"/>
    <x v="0"/>
    <s v="Ara"/>
    <s v="D"/>
    <x v="2"/>
    <n v="15.096"/>
    <n v="60.384"/>
    <x v="2"/>
    <x v="0"/>
    <x v="0"/>
  </r>
  <r>
    <s v="4A8CDFAD"/>
    <x v="220"/>
    <s v="847561-70545-QO"/>
    <s v="R-R-0.5"/>
    <n v="5"/>
    <x v="231"/>
    <s v="lori35@barber.net"/>
    <x v="2"/>
    <s v="Exc"/>
    <s v="D"/>
    <x v="1"/>
    <n v="27.552"/>
    <n v="137.76"/>
    <x v="3"/>
    <x v="0"/>
    <x v="1"/>
  </r>
  <r>
    <s v="EBEBC0F2"/>
    <x v="221"/>
    <s v="174112-45858-UZ"/>
    <s v="L-E-2.5"/>
    <n v="3"/>
    <x v="232"/>
    <s v="kristen14@gmail.com"/>
    <x v="0"/>
    <s v="Ara"/>
    <s v="L"/>
    <x v="0"/>
    <n v="3.34"/>
    <n v="10.02"/>
    <x v="2"/>
    <x v="2"/>
    <x v="1"/>
  </r>
  <r>
    <s v="FC8622B0"/>
    <x v="222"/>
    <s v="638651-86782-BB"/>
    <s v="E-A-2.5"/>
    <n v="3"/>
    <x v="233"/>
    <s v="nortonbilly@gmail.com"/>
    <x v="1"/>
    <s v="Lib"/>
    <s v="L"/>
    <x v="0"/>
    <n v="5.3380000000000001"/>
    <n v="16.013999999999999"/>
    <x v="0"/>
    <x v="2"/>
    <x v="0"/>
  </r>
  <r>
    <s v="167E158E"/>
    <x v="223"/>
    <s v="617062-72725-UA"/>
    <s v="D-M-2.5"/>
    <n v="5"/>
    <x v="234"/>
    <s v="meghan13@padilla.com"/>
    <x v="1"/>
    <s v="Rob"/>
    <s v="M"/>
    <x v="0"/>
    <n v="21.524000000000001"/>
    <n v="107.62"/>
    <x v="1"/>
    <x v="1"/>
    <x v="1"/>
  </r>
  <r>
    <s v="DA5254FA"/>
    <x v="224"/>
    <s v="780638-15405-RG"/>
    <s v="R-A-0.5"/>
    <n v="3"/>
    <x v="235"/>
    <s v="lauren79@yahoo.com"/>
    <x v="1"/>
    <s v="Rob"/>
    <s v="D"/>
    <x v="1"/>
    <n v="17.875"/>
    <n v="53.625"/>
    <x v="1"/>
    <x v="0"/>
    <x v="0"/>
  </r>
  <r>
    <s v="6AD16F29"/>
    <x v="225"/>
    <s v="395419-64347-HW"/>
    <s v="D-R-1"/>
    <n v="1"/>
    <x v="236"/>
    <s v="gnichols@gmail.com"/>
    <x v="0"/>
    <s v="Exc"/>
    <s v="L"/>
    <x v="2"/>
    <n v="11.012"/>
    <n v="11.012"/>
    <x v="3"/>
    <x v="2"/>
    <x v="1"/>
  </r>
  <r>
    <s v="935E2C65"/>
    <x v="226"/>
    <s v="619850-56946-PE"/>
    <s v="D-D-0.5"/>
    <n v="6"/>
    <x v="237"/>
    <s v="james68@reyes.biz"/>
    <x v="0"/>
    <s v="Lib"/>
    <s v="M"/>
    <x v="1"/>
    <n v="19.933"/>
    <n v="119.598"/>
    <x v="0"/>
    <x v="1"/>
    <x v="1"/>
  </r>
  <r>
    <s v="EA12968C"/>
    <x v="227"/>
    <s v="928928-89854-OM"/>
    <s v="R-M-1"/>
    <n v="2"/>
    <x v="238"/>
    <s v="xjackson@mason-bolton.com"/>
    <x v="1"/>
    <s v="Exc"/>
    <s v="D"/>
    <x v="2"/>
    <n v="10.747"/>
    <n v="21.494"/>
    <x v="3"/>
    <x v="0"/>
    <x v="1"/>
  </r>
  <r>
    <s v="F085B302"/>
    <x v="228"/>
    <s v="993795-84888-ST"/>
    <s v="M-M-0.5"/>
    <n v="2"/>
    <x v="239"/>
    <s v="riverahenry@harvey-fischer.com"/>
    <x v="0"/>
    <s v="Lib"/>
    <s v="L"/>
    <x v="1"/>
    <n v="6.9489999999999998"/>
    <n v="13.898"/>
    <x v="0"/>
    <x v="2"/>
    <x v="0"/>
  </r>
  <r>
    <s v="0BAA431F"/>
    <x v="229"/>
    <s v="995379-51338-QO"/>
    <s v="R-M-1"/>
    <n v="5"/>
    <x v="240"/>
    <s v="diazbryan@yahoo.com"/>
    <x v="2"/>
    <s v="Exc"/>
    <s v="D"/>
    <x v="2"/>
    <n v="10.747"/>
    <n v="53.734999999999999"/>
    <x v="3"/>
    <x v="0"/>
    <x v="0"/>
  </r>
  <r>
    <s v="50C8C2C5"/>
    <x v="230"/>
    <s v="294332-84148-QU"/>
    <s v="E-L-1"/>
    <n v="1"/>
    <x v="241"/>
    <s v="ncook@hotmail.com"/>
    <x v="0"/>
    <s v="Exc"/>
    <s v="L"/>
    <x v="2"/>
    <n v="18.263999999999999"/>
    <n v="18.263999999999999"/>
    <x v="3"/>
    <x v="2"/>
    <x v="1"/>
  </r>
  <r>
    <s v="ED2CAFAB"/>
    <x v="87"/>
    <s v="313814-46033-ZN"/>
    <s v="L-E-0.5"/>
    <n v="3"/>
    <x v="242"/>
    <s v="markmoore@gmail.com"/>
    <x v="2"/>
    <s v="Lib"/>
    <s v="L"/>
    <x v="1"/>
    <n v="23.603999999999999"/>
    <n v="70.811999999999998"/>
    <x v="0"/>
    <x v="2"/>
    <x v="1"/>
  </r>
  <r>
    <s v="B0F8E757"/>
    <x v="231"/>
    <s v="965943-68867-RB"/>
    <s v="D-M-1"/>
    <n v="1"/>
    <x v="243"/>
    <s v="iromero@gmail.com"/>
    <x v="1"/>
    <s v="Rob"/>
    <s v="M"/>
    <x v="2"/>
    <n v="13.37"/>
    <n v="13.37"/>
    <x v="1"/>
    <x v="1"/>
    <x v="1"/>
  </r>
  <r>
    <s v="0BBCDA71"/>
    <x v="232"/>
    <s v="671874-52467-IQ"/>
    <s v="D-E-1"/>
    <n v="1"/>
    <x v="244"/>
    <s v="williamsrichard@yahoo.com"/>
    <x v="2"/>
    <s v="Rob"/>
    <s v="D"/>
    <x v="2"/>
    <n v="25.009"/>
    <n v="25.009"/>
    <x v="1"/>
    <x v="0"/>
    <x v="0"/>
  </r>
  <r>
    <s v="D3552ECC"/>
    <x v="233"/>
    <s v="676447-93025-OB"/>
    <s v="M-E-1"/>
    <n v="1"/>
    <x v="245"/>
    <s v="darrenmorales@barry.com"/>
    <x v="2"/>
    <s v="Lib"/>
    <s v="L"/>
    <x v="2"/>
    <n v="12.016"/>
    <n v="12.016"/>
    <x v="0"/>
    <x v="2"/>
    <x v="0"/>
  </r>
  <r>
    <s v="506F51AA"/>
    <x v="234"/>
    <s v="688014-98465-IQ"/>
    <s v="E-L-2.5"/>
    <n v="2"/>
    <x v="246"/>
    <s v="barbaralivingston@hotmail.com"/>
    <x v="0"/>
    <s v="Ara"/>
    <s v="L"/>
    <x v="0"/>
    <n v="18.367999999999999"/>
    <n v="36.735999999999997"/>
    <x v="2"/>
    <x v="2"/>
    <x v="0"/>
  </r>
  <r>
    <s v="C2E3497C"/>
    <x v="235"/>
    <s v="756966-34812-OB"/>
    <s v="A-E-0.5"/>
    <n v="1"/>
    <x v="247"/>
    <s v="anna29@floyd.biz"/>
    <x v="2"/>
    <s v="Ara"/>
    <s v="M"/>
    <x v="1"/>
    <n v="15.788"/>
    <n v="15.788"/>
    <x v="2"/>
    <x v="1"/>
    <x v="0"/>
  </r>
  <r>
    <s v="CF999135"/>
    <x v="236"/>
    <s v="250375-32646-RG"/>
    <s v="R-L-0.5"/>
    <n v="5"/>
    <x v="248"/>
    <s v="jasonevans@webb-francis.net"/>
    <x v="0"/>
    <s v="Lib"/>
    <s v="D"/>
    <x v="1"/>
    <n v="22.763000000000002"/>
    <n v="113.81500000000001"/>
    <x v="0"/>
    <x v="0"/>
    <x v="1"/>
  </r>
  <r>
    <s v="4F91920E"/>
    <x v="237"/>
    <s v="335609-94607-UA"/>
    <s v="R-E-0.5"/>
    <n v="6"/>
    <x v="249"/>
    <s v="margaret76@johnson.biz"/>
    <x v="2"/>
    <s v="Ara"/>
    <s v="D"/>
    <x v="1"/>
    <n v="25.492000000000001"/>
    <n v="152.952"/>
    <x v="2"/>
    <x v="0"/>
    <x v="0"/>
  </r>
  <r>
    <s v="20556358"/>
    <x v="238"/>
    <s v="823026-88978-QU"/>
    <s v="E-R-1"/>
    <n v="3"/>
    <x v="250"/>
    <s v="sara63@yahoo.com"/>
    <x v="1"/>
    <s v="Exc"/>
    <s v="M"/>
    <x v="2"/>
    <n v="10.130000000000001"/>
    <n v="30.39"/>
    <x v="3"/>
    <x v="1"/>
    <x v="1"/>
  </r>
  <r>
    <s v="8BFC65D1"/>
    <x v="239"/>
    <s v="804254-29771-ZC"/>
    <s v="R-E-2.5"/>
    <n v="4"/>
    <x v="251"/>
    <s v="kevinlewis@skinner-moore.biz"/>
    <x v="1"/>
    <s v="Lib"/>
    <s v="D"/>
    <x v="0"/>
    <n v="5.5519999999999996"/>
    <n v="22.207999999999998"/>
    <x v="0"/>
    <x v="0"/>
    <x v="1"/>
  </r>
  <r>
    <s v="F2CC0065"/>
    <x v="240"/>
    <s v="563127-76950-CU"/>
    <s v="D-M-2.5"/>
    <n v="4"/>
    <x v="252"/>
    <s v="henryrebecca@hotmail.com"/>
    <x v="2"/>
    <s v="Rob"/>
    <s v="M"/>
    <x v="0"/>
    <n v="21.524000000000001"/>
    <n v="86.096000000000004"/>
    <x v="1"/>
    <x v="1"/>
    <x v="0"/>
  </r>
  <r>
    <s v="14538A61"/>
    <x v="192"/>
    <s v="290062-67140-OB"/>
    <s v="E-A-1"/>
    <n v="2"/>
    <x v="253"/>
    <s v="laurajohnson@gmail.com"/>
    <x v="0"/>
    <s v="Rob"/>
    <s v="L"/>
    <x v="2"/>
    <n v="7.0149999999999997"/>
    <n v="14.03"/>
    <x v="1"/>
    <x v="2"/>
    <x v="0"/>
  </r>
  <r>
    <s v="9E875189"/>
    <x v="241"/>
    <s v="963569-11436-HI"/>
    <s v="A-A-2.5"/>
    <n v="1"/>
    <x v="254"/>
    <s v="dford@lewis.com"/>
    <x v="0"/>
    <s v="Ara"/>
    <s v="L"/>
    <x v="0"/>
    <n v="21.84"/>
    <n v="21.84"/>
    <x v="2"/>
    <x v="2"/>
    <x v="0"/>
  </r>
  <r>
    <s v="10C1874E"/>
    <x v="181"/>
    <s v="843472-26283-DT"/>
    <s v="R-L-2.5"/>
    <n v="6"/>
    <x v="255"/>
    <s v="misty74@lambert.com"/>
    <x v="0"/>
    <s v="Exc"/>
    <s v="D"/>
    <x v="0"/>
    <n v="13.217000000000001"/>
    <n v="79.302000000000007"/>
    <x v="3"/>
    <x v="0"/>
    <x v="0"/>
  </r>
  <r>
    <s v="B3892055"/>
    <x v="242"/>
    <s v="905351-51149-UV"/>
    <s v="M-D-2.5"/>
    <n v="2"/>
    <x v="256"/>
    <s v="stephennorton@ward.net"/>
    <x v="2"/>
    <s v="Lib"/>
    <s v="M"/>
    <x v="0"/>
    <n v="14.792999999999999"/>
    <n v="29.585999999999999"/>
    <x v="0"/>
    <x v="1"/>
    <x v="1"/>
  </r>
  <r>
    <s v="7A65E03A"/>
    <x v="243"/>
    <s v="601357-62156-IQ"/>
    <s v="E-A-0.5"/>
    <n v="3"/>
    <x v="257"/>
    <s v="jacksonkari@hotmail.com"/>
    <x v="2"/>
    <s v="Rob"/>
    <s v="M"/>
    <x v="1"/>
    <n v="27.138999999999999"/>
    <n v="81.417000000000002"/>
    <x v="1"/>
    <x v="1"/>
    <x v="1"/>
  </r>
  <r>
    <s v="AD57523F"/>
    <x v="197"/>
    <s v="470391-43898-NC"/>
    <s v="L-A-2.5"/>
    <n v="5"/>
    <x v="258"/>
    <s v="todd09@hotmail.com"/>
    <x v="1"/>
    <s v="Ara"/>
    <s v="D"/>
    <x v="0"/>
    <n v="9.766"/>
    <n v="48.83"/>
    <x v="2"/>
    <x v="0"/>
    <x v="1"/>
  </r>
  <r>
    <s v="2D23DEC2"/>
    <x v="244"/>
    <s v="709128-10649-DT"/>
    <s v="D-L-0.5"/>
    <n v="6"/>
    <x v="259"/>
    <s v="emily16@gmail.com"/>
    <x v="1"/>
    <s v="Exc"/>
    <s v="M"/>
    <x v="1"/>
    <n v="6.7930000000000001"/>
    <n v="40.758000000000003"/>
    <x v="3"/>
    <x v="1"/>
    <x v="0"/>
  </r>
  <r>
    <s v="A7AFCC09"/>
    <x v="245"/>
    <s v="959096-62628-BQ"/>
    <s v="M-D-2.5"/>
    <n v="5"/>
    <x v="260"/>
    <s v="richard68@neal.info"/>
    <x v="0"/>
    <s v="Lib"/>
    <s v="M"/>
    <x v="0"/>
    <n v="14.792999999999999"/>
    <n v="73.965000000000003"/>
    <x v="0"/>
    <x v="1"/>
    <x v="0"/>
  </r>
  <r>
    <s v="5739C2E0"/>
    <x v="246"/>
    <s v="164636-44429-OB"/>
    <s v="D-R-1"/>
    <n v="6"/>
    <x v="261"/>
    <s v="suzanne45@hotmail.com"/>
    <x v="2"/>
    <s v="Exc"/>
    <s v="L"/>
    <x v="2"/>
    <n v="11.012"/>
    <n v="66.072000000000003"/>
    <x v="3"/>
    <x v="2"/>
    <x v="0"/>
  </r>
  <r>
    <s v="1828D32F"/>
    <x v="132"/>
    <s v="649015-69674-UA"/>
    <s v="L-R-2.5"/>
    <n v="4"/>
    <x v="262"/>
    <s v="xbaker@yahoo.com"/>
    <x v="2"/>
    <s v="Ara"/>
    <s v="L"/>
    <x v="0"/>
    <n v="23.545999999999999"/>
    <n v="94.183999999999997"/>
    <x v="2"/>
    <x v="2"/>
    <x v="0"/>
  </r>
  <r>
    <s v="2B90E11C"/>
    <x v="247"/>
    <s v="929093-47265-QJ"/>
    <s v="E-L-0.5"/>
    <n v="4"/>
    <x v="263"/>
    <s v="tyoung@gmail.com"/>
    <x v="0"/>
    <s v="Exc"/>
    <s v="D"/>
    <x v="1"/>
    <n v="25.14"/>
    <n v="100.56"/>
    <x v="3"/>
    <x v="0"/>
    <x v="0"/>
  </r>
  <r>
    <s v="B6052D1A"/>
    <x v="113"/>
    <s v="910581-67217-JQ"/>
    <s v="E-M-1"/>
    <n v="1"/>
    <x v="264"/>
    <s v="walkersara@hotmail.com"/>
    <x v="0"/>
    <s v="Lib"/>
    <s v="D"/>
    <x v="2"/>
    <n v="27.407"/>
    <n v="27.407"/>
    <x v="0"/>
    <x v="0"/>
    <x v="1"/>
  </r>
  <r>
    <s v="006045E8"/>
    <x v="239"/>
    <s v="927449-13354-EO"/>
    <s v="M-E-2.5"/>
    <n v="4"/>
    <x v="265"/>
    <s v="richanne@estrada-sharp.org"/>
    <x v="1"/>
    <s v="Rob"/>
    <s v="L"/>
    <x v="0"/>
    <n v="7.1820000000000004"/>
    <n v="28.728000000000002"/>
    <x v="1"/>
    <x v="2"/>
    <x v="1"/>
  </r>
  <r>
    <s v="65DA84B5"/>
    <x v="34"/>
    <s v="900292-44647-QU"/>
    <s v="E-E-2.5"/>
    <n v="3"/>
    <x v="266"/>
    <s v="kbutler@smith.com"/>
    <x v="1"/>
    <s v="Rob"/>
    <s v="M"/>
    <x v="0"/>
    <n v="19.806999999999999"/>
    <n v="59.420999999999992"/>
    <x v="1"/>
    <x v="1"/>
    <x v="1"/>
  </r>
  <r>
    <s v="516D716D"/>
    <x v="248"/>
    <s v="676547-29809-HI"/>
    <s v="D-M-0.5"/>
    <n v="6"/>
    <x v="267"/>
    <s v="ulowe@brown.info"/>
    <x v="1"/>
    <s v="Rob"/>
    <s v="M"/>
    <x v="1"/>
    <n v="19.86"/>
    <n v="119.16"/>
    <x v="1"/>
    <x v="1"/>
    <x v="0"/>
  </r>
  <r>
    <s v="A5E9327A"/>
    <x v="249"/>
    <s v="696556-96291-QJ"/>
    <s v="R-A-1"/>
    <n v="4"/>
    <x v="268"/>
    <s v="tricia91@hotmail.com"/>
    <x v="1"/>
    <s v="Exc"/>
    <s v="M"/>
    <x v="2"/>
    <n v="28.677"/>
    <n v="114.708"/>
    <x v="3"/>
    <x v="1"/>
    <x v="0"/>
  </r>
  <r>
    <s v="D37CC01A"/>
    <x v="250"/>
    <s v="385338-40027-RB"/>
    <s v="M-A-1"/>
    <n v="2"/>
    <x v="269"/>
    <s v="hcameron@hotmail.com"/>
    <x v="1"/>
    <s v="Lib"/>
    <s v="M"/>
    <x v="2"/>
    <n v="5.6890000000000001"/>
    <n v="11.378"/>
    <x v="0"/>
    <x v="1"/>
    <x v="1"/>
  </r>
  <r>
    <s v="75C75C85"/>
    <x v="251"/>
    <s v="233230-57349-OB"/>
    <s v="E-R-0.5"/>
    <n v="4"/>
    <x v="270"/>
    <s v="christineortiz@gmail.com"/>
    <x v="1"/>
    <s v="Rob"/>
    <s v="M"/>
    <x v="1"/>
    <n v="12.750999999999999"/>
    <n v="51.003999999999998"/>
    <x v="1"/>
    <x v="1"/>
    <x v="1"/>
  </r>
  <r>
    <s v="CE44130A"/>
    <x v="252"/>
    <s v="241750-77512-OB"/>
    <s v="R-E-0.5"/>
    <n v="5"/>
    <x v="271"/>
    <s v="ashleybuchanan@gmail.com"/>
    <x v="0"/>
    <s v="Ara"/>
    <s v="D"/>
    <x v="1"/>
    <n v="25.492000000000001"/>
    <n v="127.46000000000001"/>
    <x v="2"/>
    <x v="0"/>
    <x v="1"/>
  </r>
  <r>
    <s v="E8FA8C7E"/>
    <x v="253"/>
    <s v="415331-47860-UV"/>
    <s v="M-L-2.5"/>
    <n v="6"/>
    <x v="272"/>
    <s v="murraylinda@gmail.com"/>
    <x v="1"/>
    <s v="Exc"/>
    <s v="L"/>
    <x v="0"/>
    <n v="5.7750000000000004"/>
    <n v="34.650000000000006"/>
    <x v="3"/>
    <x v="2"/>
    <x v="0"/>
  </r>
  <r>
    <s v="78FE7EA2"/>
    <x v="254"/>
    <s v="634702-26671-QJ"/>
    <s v="M-D-2.5"/>
    <n v="3"/>
    <x v="273"/>
    <s v="tinawilliams@gmail.com"/>
    <x v="1"/>
    <s v="Lib"/>
    <s v="M"/>
    <x v="0"/>
    <n v="14.792999999999999"/>
    <n v="44.378999999999998"/>
    <x v="0"/>
    <x v="1"/>
    <x v="1"/>
  </r>
  <r>
    <s v="55472B99"/>
    <x v="255"/>
    <s v="911481-37766-UV"/>
    <s v="D-L-0.5"/>
    <n v="3"/>
    <x v="274"/>
    <s v="gmeadows@smith.info"/>
    <x v="1"/>
    <s v="Exc"/>
    <s v="M"/>
    <x v="1"/>
    <n v="6.7930000000000001"/>
    <n v="20.379000000000001"/>
    <x v="3"/>
    <x v="1"/>
    <x v="0"/>
  </r>
  <r>
    <s v="D275B3F6"/>
    <x v="256"/>
    <s v="405779-73984-BB"/>
    <s v="M-E-1"/>
    <n v="3"/>
    <x v="275"/>
    <s v="bushjohn@lloyd.net"/>
    <x v="0"/>
    <s v="Lib"/>
    <s v="L"/>
    <x v="2"/>
    <n v="12.016"/>
    <n v="36.048000000000002"/>
    <x v="0"/>
    <x v="2"/>
    <x v="0"/>
  </r>
  <r>
    <s v="9D1E2A1F"/>
    <x v="257"/>
    <s v="823092-22049-CB"/>
    <s v="R-E-1"/>
    <n v="3"/>
    <x v="276"/>
    <s v="xdavis@carter-gregory.com"/>
    <x v="1"/>
    <s v="Lib"/>
    <s v="L"/>
    <x v="2"/>
    <n v="11.55"/>
    <n v="34.650000000000006"/>
    <x v="0"/>
    <x v="2"/>
    <x v="1"/>
  </r>
  <r>
    <s v="7777668E"/>
    <x v="258"/>
    <s v="779429-10644-ZC"/>
    <s v="A-M-1"/>
    <n v="4"/>
    <x v="277"/>
    <s v="maria20@gmail.com"/>
    <x v="0"/>
    <s v="Rob"/>
    <s v="D"/>
    <x v="2"/>
    <n v="15.313000000000001"/>
    <n v="61.252000000000002"/>
    <x v="1"/>
    <x v="0"/>
    <x v="1"/>
  </r>
  <r>
    <s v="C5712EFE"/>
    <x v="259"/>
    <s v="182033-26820-ZN"/>
    <s v="R-A-2.5"/>
    <n v="4"/>
    <x v="278"/>
    <s v="robertwarren@whitney-mclaughlin.info"/>
    <x v="1"/>
    <s v="Exc"/>
    <s v="M"/>
    <x v="0"/>
    <n v="10.054"/>
    <n v="40.216000000000001"/>
    <x v="3"/>
    <x v="1"/>
    <x v="0"/>
  </r>
  <r>
    <s v="3EE9F097"/>
    <x v="260"/>
    <s v="446676-80085-NC"/>
    <s v="A-D-1"/>
    <n v="2"/>
    <x v="279"/>
    <s v="ginamartin@price.com"/>
    <x v="2"/>
    <s v="Exc"/>
    <s v="M"/>
    <x v="2"/>
    <n v="6.2309999999999999"/>
    <n v="12.462"/>
    <x v="3"/>
    <x v="1"/>
    <x v="1"/>
  </r>
  <r>
    <s v="7565EA23"/>
    <x v="179"/>
    <s v="665650-52900-UZ"/>
    <s v="A-M-2.5"/>
    <n v="1"/>
    <x v="280"/>
    <s v="vasquezjames@chambers-brown.com"/>
    <x v="0"/>
    <s v="Lib"/>
    <s v="L"/>
    <x v="0"/>
    <n v="24.559000000000001"/>
    <n v="24.559000000000001"/>
    <x v="0"/>
    <x v="2"/>
    <x v="0"/>
  </r>
  <r>
    <s v="EF9E1643"/>
    <x v="261"/>
    <s v="778319-18570-PX"/>
    <s v="D-M-1"/>
    <n v="6"/>
    <x v="281"/>
    <s v="tconner@hotmail.com"/>
    <x v="1"/>
    <s v="Rob"/>
    <s v="M"/>
    <x v="2"/>
    <n v="13.37"/>
    <n v="80.22"/>
    <x v="1"/>
    <x v="1"/>
    <x v="0"/>
  </r>
  <r>
    <s v="F2F22E3B"/>
    <x v="262"/>
    <s v="399453-97013-CB"/>
    <s v="R-L-1"/>
    <n v="1"/>
    <x v="282"/>
    <s v="rebeccajohnson@gmail.com"/>
    <x v="2"/>
    <s v="Lib"/>
    <s v="D"/>
    <x v="2"/>
    <n v="8.0630000000000006"/>
    <n v="8.0630000000000006"/>
    <x v="0"/>
    <x v="0"/>
    <x v="1"/>
  </r>
  <r>
    <s v="C7213512"/>
    <x v="21"/>
    <s v="935097-47191-JQ"/>
    <s v="L-A-0.5"/>
    <n v="5"/>
    <x v="283"/>
    <s v="eacevedo@yahoo.com"/>
    <x v="1"/>
    <s v="Lib"/>
    <s v="D"/>
    <x v="1"/>
    <n v="5.6989999999999998"/>
    <n v="28.494999999999997"/>
    <x v="0"/>
    <x v="0"/>
    <x v="1"/>
  </r>
  <r>
    <s v="42EDA28A"/>
    <x v="263"/>
    <s v="602293-82731-ST"/>
    <s v="M-A-2.5"/>
    <n v="3"/>
    <x v="284"/>
    <s v="dhenderson@williamson.com"/>
    <x v="1"/>
    <s v="Ara"/>
    <s v="D"/>
    <x v="0"/>
    <n v="4.774"/>
    <n v="14.321999999999999"/>
    <x v="2"/>
    <x v="0"/>
    <x v="1"/>
  </r>
  <r>
    <s v="03101337"/>
    <x v="264"/>
    <s v="683153-88301-HI"/>
    <s v="A-R-1"/>
    <n v="3"/>
    <x v="285"/>
    <s v="tonyawilson@yahoo.com"/>
    <x v="1"/>
    <s v="Rob"/>
    <s v="D"/>
    <x v="2"/>
    <n v="4.1619999999999999"/>
    <n v="12.486000000000001"/>
    <x v="1"/>
    <x v="0"/>
    <x v="1"/>
  </r>
  <r>
    <s v="A2AF38E9"/>
    <x v="56"/>
    <s v="842881-51309-HW"/>
    <s v="E-R-0.5"/>
    <n v="4"/>
    <x v="286"/>
    <s v="eedwards@yahoo.com"/>
    <x v="1"/>
    <s v="Rob"/>
    <s v="M"/>
    <x v="1"/>
    <n v="12.750999999999999"/>
    <n v="51.003999999999998"/>
    <x v="1"/>
    <x v="1"/>
    <x v="1"/>
  </r>
  <r>
    <s v="526F4063"/>
    <x v="265"/>
    <s v="681787-14931-UA"/>
    <s v="L-L-2.5"/>
    <n v="2"/>
    <x v="287"/>
    <s v="bcannon@hotmail.com"/>
    <x v="2"/>
    <s v="Exc"/>
    <s v="D"/>
    <x v="0"/>
    <n v="11.337999999999999"/>
    <n v="22.675999999999998"/>
    <x v="3"/>
    <x v="0"/>
    <x v="1"/>
  </r>
  <r>
    <s v="F324B20C"/>
    <x v="266"/>
    <s v="413756-88123-QO"/>
    <s v="D-E-1"/>
    <n v="2"/>
    <x v="288"/>
    <s v="hpatel@hotmail.com"/>
    <x v="1"/>
    <s v="Rob"/>
    <s v="D"/>
    <x v="2"/>
    <n v="25.009"/>
    <n v="50.018000000000001"/>
    <x v="1"/>
    <x v="0"/>
    <x v="1"/>
  </r>
  <r>
    <s v="F5449E24"/>
    <x v="148"/>
    <s v="903022-62185-CB"/>
    <s v="M-M-2.5"/>
    <n v="1"/>
    <x v="289"/>
    <s v="bmiller@hotmail.com"/>
    <x v="1"/>
    <s v="Ara"/>
    <s v="L"/>
    <x v="0"/>
    <n v="26.277000000000001"/>
    <n v="26.277000000000001"/>
    <x v="2"/>
    <x v="2"/>
    <x v="0"/>
  </r>
  <r>
    <s v="3470811C"/>
    <x v="267"/>
    <s v="424793-60621-CU"/>
    <s v="L-M-2.5"/>
    <n v="2"/>
    <x v="290"/>
    <s v="hudsonheidi@hotmail.com"/>
    <x v="1"/>
    <s v="Lib"/>
    <s v="M"/>
    <x v="0"/>
    <n v="20.963000000000001"/>
    <n v="41.926000000000002"/>
    <x v="0"/>
    <x v="1"/>
    <x v="0"/>
  </r>
  <r>
    <s v="401A1F3F"/>
    <x v="268"/>
    <s v="976106-92215-EO"/>
    <s v="L-R-2.5"/>
    <n v="2"/>
    <x v="291"/>
    <s v="rojasdavid@gmail.com"/>
    <x v="0"/>
    <s v="Ara"/>
    <s v="L"/>
    <x v="0"/>
    <n v="23.545999999999999"/>
    <n v="47.091999999999999"/>
    <x v="2"/>
    <x v="2"/>
    <x v="0"/>
  </r>
  <r>
    <s v="173AB5B2"/>
    <x v="269"/>
    <s v="726117-30589-CU"/>
    <s v="M-A-2.5"/>
    <n v="3"/>
    <x v="292"/>
    <s v="johnsonrhonda@hotmail.com"/>
    <x v="1"/>
    <s v="Ara"/>
    <s v="D"/>
    <x v="0"/>
    <n v="4.774"/>
    <n v="14.321999999999999"/>
    <x v="2"/>
    <x v="0"/>
    <x v="0"/>
  </r>
  <r>
    <s v="4E0FBED7"/>
    <x v="270"/>
    <s v="347599-12225-EO"/>
    <s v="R-L-0.5"/>
    <n v="2"/>
    <x v="293"/>
    <s v="matthewsmark@house.com"/>
    <x v="0"/>
    <s v="Lib"/>
    <s v="D"/>
    <x v="1"/>
    <n v="22.763000000000002"/>
    <n v="45.526000000000003"/>
    <x v="0"/>
    <x v="0"/>
    <x v="1"/>
  </r>
  <r>
    <s v="5B2A95C0"/>
    <x v="271"/>
    <s v="983379-72380-DT"/>
    <s v="A-D-0.5"/>
    <n v="3"/>
    <x v="294"/>
    <s v="nhenry@yahoo.com"/>
    <x v="0"/>
    <s v="Rob"/>
    <s v="L"/>
    <x v="1"/>
    <n v="15.727"/>
    <n v="47.180999999999997"/>
    <x v="1"/>
    <x v="2"/>
    <x v="0"/>
  </r>
  <r>
    <s v="EF9AABB5"/>
    <x v="61"/>
    <s v="587304-92897-RB"/>
    <s v="D-D-1"/>
    <n v="2"/>
    <x v="295"/>
    <s v="schneiderlaura@davis-henry.com"/>
    <x v="0"/>
    <s v="Rob"/>
    <s v="M"/>
    <x v="2"/>
    <n v="15.272"/>
    <n v="30.544"/>
    <x v="1"/>
    <x v="1"/>
    <x v="1"/>
  </r>
  <r>
    <s v="73612FF0"/>
    <x v="272"/>
    <s v="607647-79004-ZN"/>
    <s v="L-R-2.5"/>
    <n v="6"/>
    <x v="296"/>
    <s v="amurphy@gmail.com"/>
    <x v="1"/>
    <s v="Ara"/>
    <s v="L"/>
    <x v="0"/>
    <n v="23.545999999999999"/>
    <n v="141.27600000000001"/>
    <x v="2"/>
    <x v="2"/>
    <x v="1"/>
  </r>
  <r>
    <s v="A52B5967"/>
    <x v="273"/>
    <s v="968219-19154-BY"/>
    <s v="L-R-0.5"/>
    <n v="3"/>
    <x v="297"/>
    <s v="erindickerson@vazquez.info"/>
    <x v="1"/>
    <s v="Exc"/>
    <s v="L"/>
    <x v="1"/>
    <n v="20.535"/>
    <n v="61.605000000000004"/>
    <x v="3"/>
    <x v="2"/>
    <x v="0"/>
  </r>
  <r>
    <s v="997B882F"/>
    <x v="274"/>
    <s v="474097-74388-UZ"/>
    <s v="E-D-0.5"/>
    <n v="2"/>
    <x v="298"/>
    <s v="elizabeth57@yahoo.com"/>
    <x v="0"/>
    <s v="Lib"/>
    <s v="D"/>
    <x v="1"/>
    <n v="21.588999999999999"/>
    <n v="43.177999999999997"/>
    <x v="0"/>
    <x v="0"/>
    <x v="0"/>
  </r>
  <r>
    <s v="A7A49070"/>
    <x v="275"/>
    <s v="587422-23454-ZC"/>
    <s v="M-E-2.5"/>
    <n v="5"/>
    <x v="299"/>
    <s v="bradbarry@green-peterson.org"/>
    <x v="0"/>
    <s v="Rob"/>
    <s v="L"/>
    <x v="0"/>
    <n v="7.1820000000000004"/>
    <n v="35.910000000000004"/>
    <x v="1"/>
    <x v="2"/>
    <x v="1"/>
  </r>
  <r>
    <s v="DEEEC5E5"/>
    <x v="276"/>
    <s v="265791-80125-NC"/>
    <s v="M-M-2.5"/>
    <n v="5"/>
    <x v="300"/>
    <s v="thomas38@ruiz.com"/>
    <x v="1"/>
    <s v="Ara"/>
    <s v="L"/>
    <x v="0"/>
    <n v="26.277000000000001"/>
    <n v="131.38499999999999"/>
    <x v="2"/>
    <x v="2"/>
    <x v="1"/>
  </r>
  <r>
    <s v="0AB59D1E"/>
    <x v="277"/>
    <s v="225963-50611-DT"/>
    <s v="M-M-0.5"/>
    <n v="4"/>
    <x v="301"/>
    <s v="jennifer00@gray-davila.org"/>
    <x v="2"/>
    <s v="Lib"/>
    <s v="L"/>
    <x v="1"/>
    <n v="6.9489999999999998"/>
    <n v="27.795999999999999"/>
    <x v="0"/>
    <x v="2"/>
    <x v="0"/>
  </r>
  <r>
    <s v="AFBF1579"/>
    <x v="278"/>
    <s v="255031-54930-QJ"/>
    <s v="A-D-2.5"/>
    <n v="1"/>
    <x v="302"/>
    <s v="pholloway@arias.biz"/>
    <x v="1"/>
    <s v="Exc"/>
    <s v="M"/>
    <x v="0"/>
    <n v="20.47"/>
    <n v="20.47"/>
    <x v="3"/>
    <x v="1"/>
    <x v="0"/>
  </r>
  <r>
    <s v="26CFA4A4"/>
    <x v="64"/>
    <s v="449227-38186-HW"/>
    <s v="E-R-0.5"/>
    <n v="5"/>
    <x v="303"/>
    <s v="warejennifer@hotmail.com"/>
    <x v="2"/>
    <s v="Rob"/>
    <s v="M"/>
    <x v="1"/>
    <n v="12.750999999999999"/>
    <n v="63.754999999999995"/>
    <x v="1"/>
    <x v="1"/>
    <x v="0"/>
  </r>
  <r>
    <s v="A72DDABA"/>
    <x v="78"/>
    <s v="308217-80935-QO"/>
    <s v="A-A-1"/>
    <n v="2"/>
    <x v="304"/>
    <s v="mhartman@herman-cuevas.com"/>
    <x v="0"/>
    <s v="Exc"/>
    <s v="D"/>
    <x v="2"/>
    <n v="18.187999999999999"/>
    <n v="36.375999999999998"/>
    <x v="3"/>
    <x v="0"/>
    <x v="1"/>
  </r>
  <r>
    <s v="2C4C1170"/>
    <x v="279"/>
    <s v="839140-58647-PE"/>
    <s v="L-M-1"/>
    <n v="4"/>
    <x v="305"/>
    <s v="nataliejohnson@thomas.net"/>
    <x v="2"/>
    <s v="Exc"/>
    <s v="D"/>
    <x v="2"/>
    <n v="6.0759999999999996"/>
    <n v="24.303999999999998"/>
    <x v="3"/>
    <x v="0"/>
    <x v="0"/>
  </r>
  <r>
    <s v="EB20CE25"/>
    <x v="63"/>
    <s v="725481-98141-FR"/>
    <s v="R-A-0.5"/>
    <n v="3"/>
    <x v="306"/>
    <s v="walkeraustin@ramirez-huffman.com"/>
    <x v="1"/>
    <s v="Rob"/>
    <s v="D"/>
    <x v="1"/>
    <n v="17.875"/>
    <n v="53.625"/>
    <x v="1"/>
    <x v="0"/>
    <x v="1"/>
  </r>
  <r>
    <s v="AC63C588"/>
    <x v="280"/>
    <s v="616001-45570-QO"/>
    <s v="E-M-1"/>
    <n v="1"/>
    <x v="307"/>
    <s v="hpena@hotmail.com"/>
    <x v="2"/>
    <s v="Lib"/>
    <s v="D"/>
    <x v="2"/>
    <n v="27.407"/>
    <n v="27.407"/>
    <x v="0"/>
    <x v="0"/>
    <x v="1"/>
  </r>
  <r>
    <s v="0EF4C798"/>
    <x v="281"/>
    <s v="281161-82002-ZN"/>
    <s v="L-M-1"/>
    <n v="4"/>
    <x v="308"/>
    <s v="scott52@krause-jensen.com"/>
    <x v="0"/>
    <s v="Exc"/>
    <s v="D"/>
    <x v="2"/>
    <n v="6.0759999999999996"/>
    <n v="24.303999999999998"/>
    <x v="3"/>
    <x v="0"/>
    <x v="0"/>
  </r>
  <r>
    <s v="E8AECA94"/>
    <x v="43"/>
    <s v="885878-14155-HI"/>
    <s v="M-D-1"/>
    <n v="6"/>
    <x v="309"/>
    <s v="karen62@yahoo.com"/>
    <x v="1"/>
    <s v="Lib"/>
    <s v="D"/>
    <x v="2"/>
    <n v="4.8959999999999999"/>
    <n v="29.375999999999998"/>
    <x v="0"/>
    <x v="0"/>
    <x v="0"/>
  </r>
  <r>
    <s v="5760960C"/>
    <x v="204"/>
    <s v="282537-91322-OB"/>
    <s v="E-M-0.5"/>
    <n v="5"/>
    <x v="310"/>
    <s v="mitchelldanielle@reed.org"/>
    <x v="2"/>
    <s v="Lib"/>
    <s v="D"/>
    <x v="1"/>
    <n v="11.106"/>
    <n v="55.53"/>
    <x v="0"/>
    <x v="0"/>
    <x v="1"/>
  </r>
  <r>
    <s v="689FB2E8"/>
    <x v="282"/>
    <s v="947790-29894-IQ"/>
    <s v="A-L-1"/>
    <n v="1"/>
    <x v="311"/>
    <s v="joshua03@yahoo.com"/>
    <x v="1"/>
    <s v="Exc"/>
    <s v="L"/>
    <x v="2"/>
    <n v="17.867000000000001"/>
    <n v="17.867000000000001"/>
    <x v="3"/>
    <x v="2"/>
    <x v="0"/>
  </r>
  <r>
    <s v="29213CE7"/>
    <x v="283"/>
    <s v="253830-18429-HI"/>
    <s v="E-L-1"/>
    <n v="2"/>
    <x v="312"/>
    <s v="cynthiamartin@smith-johnson.com"/>
    <x v="2"/>
    <s v="Exc"/>
    <s v="L"/>
    <x v="2"/>
    <n v="18.263999999999999"/>
    <n v="36.527999999999999"/>
    <x v="3"/>
    <x v="2"/>
    <x v="1"/>
  </r>
  <r>
    <s v="A20DA05E"/>
    <x v="284"/>
    <s v="608999-21449-BY"/>
    <s v="E-L-1"/>
    <n v="3"/>
    <x v="313"/>
    <s v="anthonydaniels@gmail.com"/>
    <x v="1"/>
    <s v="Exc"/>
    <s v="L"/>
    <x v="2"/>
    <n v="18.263999999999999"/>
    <n v="54.792000000000002"/>
    <x v="3"/>
    <x v="2"/>
    <x v="1"/>
  </r>
  <r>
    <s v="B58FD40E"/>
    <x v="285"/>
    <s v="331244-84622-EO"/>
    <s v="E-A-1"/>
    <n v="5"/>
    <x v="314"/>
    <s v="catherine77@wu-preston.org"/>
    <x v="1"/>
    <s v="Rob"/>
    <s v="L"/>
    <x v="2"/>
    <n v="7.0149999999999997"/>
    <n v="35.074999999999996"/>
    <x v="1"/>
    <x v="2"/>
    <x v="1"/>
  </r>
  <r>
    <s v="084DD261"/>
    <x v="168"/>
    <s v="948478-38935-PX"/>
    <s v="M-R-2.5"/>
    <n v="1"/>
    <x v="315"/>
    <s v="yorkkaitlin@gmail.com"/>
    <x v="1"/>
    <s v="Lib"/>
    <s v="M"/>
    <x v="0"/>
    <n v="8.1029999999999998"/>
    <n v="8.1029999999999998"/>
    <x v="0"/>
    <x v="1"/>
    <x v="0"/>
  </r>
  <r>
    <s v="4DA4AEAB"/>
    <x v="286"/>
    <s v="813743-57801-HW"/>
    <s v="R-L-0.5"/>
    <n v="6"/>
    <x v="316"/>
    <s v="conleykaitlyn@gentry-smith.com"/>
    <x v="0"/>
    <s v="Lib"/>
    <s v="D"/>
    <x v="1"/>
    <n v="22.763000000000002"/>
    <n v="136.578"/>
    <x v="0"/>
    <x v="0"/>
    <x v="1"/>
  </r>
  <r>
    <s v="F7ABA05F"/>
    <x v="84"/>
    <s v="767619-61987-QJ"/>
    <s v="L-R-0.5"/>
    <n v="6"/>
    <x v="317"/>
    <s v="raydevin@wall-mason.biz"/>
    <x v="1"/>
    <s v="Exc"/>
    <s v="L"/>
    <x v="1"/>
    <n v="20.535"/>
    <n v="123.21000000000001"/>
    <x v="3"/>
    <x v="2"/>
    <x v="1"/>
  </r>
  <r>
    <s v="6F67E23B"/>
    <x v="287"/>
    <s v="907624-69898-HI"/>
    <s v="A-R-0.5"/>
    <n v="3"/>
    <x v="318"/>
    <s v="ruizjeremy@gmail.com"/>
    <x v="2"/>
    <s v="Lib"/>
    <s v="L"/>
    <x v="1"/>
    <n v="14.834"/>
    <n v="44.501999999999995"/>
    <x v="0"/>
    <x v="2"/>
    <x v="1"/>
  </r>
  <r>
    <s v="1799C15E"/>
    <x v="288"/>
    <s v="685463-89567-IC"/>
    <s v="D-A-1"/>
    <n v="3"/>
    <x v="319"/>
    <s v="thale@gmail.com"/>
    <x v="2"/>
    <s v="Exc"/>
    <s v="D"/>
    <x v="2"/>
    <n v="16.853999999999999"/>
    <n v="50.561999999999998"/>
    <x v="3"/>
    <x v="0"/>
    <x v="0"/>
  </r>
  <r>
    <s v="87D64B22"/>
    <x v="289"/>
    <s v="614331-61725-NC"/>
    <s v="E-M-0.5"/>
    <n v="1"/>
    <x v="320"/>
    <s v="brownjames@marks-curry.com"/>
    <x v="2"/>
    <s v="Lib"/>
    <s v="D"/>
    <x v="1"/>
    <n v="11.106"/>
    <n v="11.106"/>
    <x v="0"/>
    <x v="0"/>
    <x v="0"/>
  </r>
  <r>
    <s v="06B82024"/>
    <x v="290"/>
    <s v="625071-35695-RB"/>
    <s v="M-M-0.5"/>
    <n v="1"/>
    <x v="321"/>
    <s v="scottruiz@gmail.com"/>
    <x v="0"/>
    <s v="Lib"/>
    <s v="L"/>
    <x v="1"/>
    <n v="6.9489999999999998"/>
    <n v="6.9489999999999998"/>
    <x v="0"/>
    <x v="2"/>
    <x v="1"/>
  </r>
  <r>
    <s v="F4AD374E"/>
    <x v="291"/>
    <s v="760706-54718-CB"/>
    <s v="E-E-1"/>
    <n v="2"/>
    <x v="322"/>
    <s v="mterrell@dunn.com"/>
    <x v="2"/>
    <s v="Ara"/>
    <s v="L"/>
    <x v="2"/>
    <n v="11.925000000000001"/>
    <n v="23.85"/>
    <x v="2"/>
    <x v="2"/>
    <x v="0"/>
  </r>
  <r>
    <s v="F8594B6C"/>
    <x v="292"/>
    <s v="895749-32206-DT"/>
    <s v="E-R-0.5"/>
    <n v="5"/>
    <x v="323"/>
    <s v="mary23@york.com"/>
    <x v="0"/>
    <s v="Rob"/>
    <s v="M"/>
    <x v="1"/>
    <n v="12.750999999999999"/>
    <n v="63.754999999999995"/>
    <x v="1"/>
    <x v="1"/>
    <x v="0"/>
  </r>
  <r>
    <s v="89153488"/>
    <x v="293"/>
    <s v="137828-85052-RB"/>
    <s v="E-L-0.5"/>
    <n v="2"/>
    <x v="324"/>
    <s v="nbean@hotmail.com"/>
    <x v="0"/>
    <s v="Exc"/>
    <s v="D"/>
    <x v="1"/>
    <n v="25.14"/>
    <n v="50.28"/>
    <x v="3"/>
    <x v="0"/>
    <x v="1"/>
  </r>
  <r>
    <s v="18392EE8"/>
    <x v="187"/>
    <s v="230853-62826-UA"/>
    <s v="E-R-1"/>
    <n v="3"/>
    <x v="325"/>
    <s v="lpacheco@gmail.com"/>
    <x v="1"/>
    <s v="Exc"/>
    <s v="M"/>
    <x v="2"/>
    <n v="10.130000000000001"/>
    <n v="30.39"/>
    <x v="3"/>
    <x v="1"/>
    <x v="0"/>
  </r>
  <r>
    <s v="80C74251"/>
    <x v="294"/>
    <s v="638371-57569-CB"/>
    <s v="E-A-1"/>
    <n v="5"/>
    <x v="326"/>
    <s v="kevinscott@simpson-cline.com"/>
    <x v="0"/>
    <s v="Rob"/>
    <s v="L"/>
    <x v="2"/>
    <n v="7.0149999999999997"/>
    <n v="35.074999999999996"/>
    <x v="1"/>
    <x v="2"/>
    <x v="0"/>
  </r>
  <r>
    <s v="C2F2459A"/>
    <x v="295"/>
    <s v="562948-80090-IQ"/>
    <s v="R-L-1"/>
    <n v="4"/>
    <x v="327"/>
    <s v="pbradley@coleman-johnson.com"/>
    <x v="1"/>
    <s v="Lib"/>
    <s v="D"/>
    <x v="2"/>
    <n v="8.0630000000000006"/>
    <n v="32.252000000000002"/>
    <x v="0"/>
    <x v="0"/>
    <x v="0"/>
  </r>
  <r>
    <s v="0FBF146C"/>
    <x v="296"/>
    <s v="816764-66497-IQ"/>
    <s v="E-E-2.5"/>
    <n v="6"/>
    <x v="328"/>
    <s v="rebecca68@nicholson-ochoa.org"/>
    <x v="1"/>
    <s v="Rob"/>
    <s v="M"/>
    <x v="0"/>
    <n v="19.806999999999999"/>
    <n v="118.84199999999998"/>
    <x v="1"/>
    <x v="1"/>
    <x v="0"/>
  </r>
  <r>
    <s v="39782A94"/>
    <x v="297"/>
    <s v="631846-25373-CB"/>
    <s v="D-E-0.5"/>
    <n v="5"/>
    <x v="329"/>
    <s v="caldwellnicole@thompson-acosta.com"/>
    <x v="0"/>
    <s v="Rob"/>
    <s v="L"/>
    <x v="1"/>
    <n v="24.914000000000001"/>
    <n v="124.57000000000001"/>
    <x v="1"/>
    <x v="2"/>
    <x v="0"/>
  </r>
  <r>
    <s v="2AAB3B9E"/>
    <x v="298"/>
    <s v="191370-84217-QJ"/>
    <s v="M-E-0.5"/>
    <n v="2"/>
    <x v="330"/>
    <s v="karen90@gmail.com"/>
    <x v="0"/>
    <s v="Exc"/>
    <s v="D"/>
    <x v="1"/>
    <n v="20.867999999999999"/>
    <n v="41.735999999999997"/>
    <x v="3"/>
    <x v="0"/>
    <x v="1"/>
  </r>
  <r>
    <s v="947DF070"/>
    <x v="299"/>
    <s v="381767-44093-UZ"/>
    <s v="A-L-2.5"/>
    <n v="1"/>
    <x v="331"/>
    <s v="beanmelissa@yahoo.com"/>
    <x v="2"/>
    <s v="Ara"/>
    <s v="L"/>
    <x v="0"/>
    <n v="27.323"/>
    <n v="27.323"/>
    <x v="2"/>
    <x v="2"/>
    <x v="1"/>
  </r>
  <r>
    <s v="0E32A068"/>
    <x v="300"/>
    <s v="654039-52200-IC"/>
    <s v="A-E-2.5"/>
    <n v="1"/>
    <x v="332"/>
    <s v="kimberly23@yahoo.com"/>
    <x v="0"/>
    <s v="Lib"/>
    <s v="M"/>
    <x v="0"/>
    <n v="21.183"/>
    <n v="21.183"/>
    <x v="0"/>
    <x v="1"/>
    <x v="0"/>
  </r>
  <r>
    <s v="ED93317C"/>
    <x v="114"/>
    <s v="561003-62175-BY"/>
    <s v="L-D-1"/>
    <n v="2"/>
    <x v="333"/>
    <s v="tuckerteresa@mclaughlin-hardin.info"/>
    <x v="2"/>
    <s v="Lib"/>
    <s v="M"/>
    <x v="2"/>
    <n v="3.1019999999999999"/>
    <n v="6.2039999999999997"/>
    <x v="0"/>
    <x v="1"/>
    <x v="0"/>
  </r>
  <r>
    <s v="217C3431"/>
    <x v="301"/>
    <s v="422780-80969-PX"/>
    <s v="R-L-1"/>
    <n v="5"/>
    <x v="334"/>
    <s v="pwebb@gmail.com"/>
    <x v="0"/>
    <s v="Lib"/>
    <s v="D"/>
    <x v="2"/>
    <n v="8.0630000000000006"/>
    <n v="40.315000000000005"/>
    <x v="0"/>
    <x v="0"/>
    <x v="0"/>
  </r>
  <r>
    <s v="B3221E67"/>
    <x v="302"/>
    <s v="936282-25554-OU"/>
    <s v="M-R-1"/>
    <n v="1"/>
    <x v="335"/>
    <s v="osawyer@yahoo.com"/>
    <x v="1"/>
    <s v="Exc"/>
    <s v="M"/>
    <x v="2"/>
    <n v="9.2089999999999996"/>
    <n v="9.2089999999999996"/>
    <x v="3"/>
    <x v="1"/>
    <x v="1"/>
  </r>
  <r>
    <s v="802D694B"/>
    <x v="303"/>
    <s v="632838-17869-BB"/>
    <s v="D-D-0.5"/>
    <n v="5"/>
    <x v="336"/>
    <s v="staceygonzalez@edwards.net"/>
    <x v="1"/>
    <s v="Lib"/>
    <s v="M"/>
    <x v="1"/>
    <n v="19.933"/>
    <n v="99.664999999999992"/>
    <x v="0"/>
    <x v="1"/>
    <x v="1"/>
  </r>
  <r>
    <s v="2E06ACE2"/>
    <x v="304"/>
    <s v="381256-89124-QJ"/>
    <s v="A-L-0.5"/>
    <n v="5"/>
    <x v="337"/>
    <s v="ryanmiller@hotmail.com"/>
    <x v="1"/>
    <s v="Exc"/>
    <s v="D"/>
    <x v="1"/>
    <n v="28.498999999999999"/>
    <n v="142.495"/>
    <x v="3"/>
    <x v="0"/>
    <x v="1"/>
  </r>
  <r>
    <s v="764FB2F8"/>
    <x v="166"/>
    <s v="679069-64185-QU"/>
    <s v="A-L-1"/>
    <n v="1"/>
    <x v="338"/>
    <s v="mark93@gmail.com"/>
    <x v="1"/>
    <s v="Exc"/>
    <s v="L"/>
    <x v="2"/>
    <n v="17.867000000000001"/>
    <n v="17.867000000000001"/>
    <x v="3"/>
    <x v="2"/>
    <x v="0"/>
  </r>
  <r>
    <s v="D2EECC78"/>
    <x v="305"/>
    <s v="578508-61894-ZN"/>
    <s v="R-L-2.5"/>
    <n v="2"/>
    <x v="339"/>
    <s v="chambersricardo@yahoo.com"/>
    <x v="2"/>
    <s v="Exc"/>
    <s v="D"/>
    <x v="0"/>
    <n v="13.217000000000001"/>
    <n v="26.434000000000001"/>
    <x v="3"/>
    <x v="0"/>
    <x v="0"/>
  </r>
  <r>
    <s v="66A7534E"/>
    <x v="306"/>
    <s v="472392-89698-DT"/>
    <s v="L-A-2.5"/>
    <n v="4"/>
    <x v="340"/>
    <s v="susanwebb@ball.com"/>
    <x v="0"/>
    <s v="Ara"/>
    <s v="D"/>
    <x v="0"/>
    <n v="9.766"/>
    <n v="39.064"/>
    <x v="2"/>
    <x v="0"/>
    <x v="1"/>
  </r>
  <r>
    <s v="4B0DE60E"/>
    <x v="307"/>
    <s v="514628-69253-RG"/>
    <s v="A-E-2.5"/>
    <n v="1"/>
    <x v="341"/>
    <s v="pcarr@yahoo.com"/>
    <x v="1"/>
    <s v="Lib"/>
    <s v="M"/>
    <x v="0"/>
    <n v="21.183"/>
    <n v="21.183"/>
    <x v="0"/>
    <x v="1"/>
    <x v="1"/>
  </r>
  <r>
    <s v="C3897029"/>
    <x v="308"/>
    <s v="400916-54033-IC"/>
    <s v="E-A-1"/>
    <n v="2"/>
    <x v="342"/>
    <s v="deniseturner@carlson.com"/>
    <x v="1"/>
    <s v="Rob"/>
    <s v="L"/>
    <x v="2"/>
    <n v="7.0149999999999997"/>
    <n v="14.03"/>
    <x v="1"/>
    <x v="2"/>
    <x v="1"/>
  </r>
  <r>
    <s v="965BDDFA"/>
    <x v="309"/>
    <s v="933917-41962-ZC"/>
    <s v="A-E-0.5"/>
    <n v="5"/>
    <x v="343"/>
    <s v="watsonjacob@stewart-snyder.biz"/>
    <x v="2"/>
    <s v="Ara"/>
    <s v="M"/>
    <x v="1"/>
    <n v="15.788"/>
    <n v="78.94"/>
    <x v="2"/>
    <x v="1"/>
    <x v="0"/>
  </r>
  <r>
    <s v="4C9553B4"/>
    <x v="310"/>
    <s v="660082-70499-OM"/>
    <s v="D-R-2.5"/>
    <n v="1"/>
    <x v="344"/>
    <s v="andersondana@buckley-french.com"/>
    <x v="0"/>
    <s v="Exc"/>
    <s v="D"/>
    <x v="0"/>
    <n v="11.202"/>
    <n v="11.202"/>
    <x v="3"/>
    <x v="0"/>
    <x v="1"/>
  </r>
  <r>
    <s v="9744DBC2"/>
    <x v="311"/>
    <s v="885268-87974-OM"/>
    <s v="A-A-1"/>
    <n v="5"/>
    <x v="345"/>
    <s v="kathryn99@whitaker-henderson.com"/>
    <x v="2"/>
    <s v="Exc"/>
    <s v="D"/>
    <x v="2"/>
    <n v="18.187999999999999"/>
    <n v="90.94"/>
    <x v="3"/>
    <x v="0"/>
    <x v="1"/>
  </r>
  <r>
    <s v="4D11D636"/>
    <x v="74"/>
    <s v="435231-60644-JQ"/>
    <s v="A-A-2.5"/>
    <n v="6"/>
    <x v="346"/>
    <s v="cheyennemontgomery@taylor-herrera.info"/>
    <x v="2"/>
    <s v="Ara"/>
    <s v="L"/>
    <x v="0"/>
    <n v="21.84"/>
    <n v="131.04"/>
    <x v="2"/>
    <x v="2"/>
    <x v="1"/>
  </r>
  <r>
    <s v="D511412E"/>
    <x v="294"/>
    <s v="565604-64585-CB"/>
    <s v="E-M-0.5"/>
    <n v="3"/>
    <x v="347"/>
    <s v="stephendonaldson@sloan-king.com"/>
    <x v="2"/>
    <s v="Lib"/>
    <s v="D"/>
    <x v="1"/>
    <n v="11.106"/>
    <n v="33.317999999999998"/>
    <x v="0"/>
    <x v="0"/>
    <x v="0"/>
  </r>
  <r>
    <s v="EE6243B0"/>
    <x v="312"/>
    <s v="291839-89576-QJ"/>
    <s v="L-R-1"/>
    <n v="5"/>
    <x v="348"/>
    <s v="qsolomon@hotmail.com"/>
    <x v="1"/>
    <s v="Lib"/>
    <s v="L"/>
    <x v="2"/>
    <n v="3.4129999999999998"/>
    <n v="17.064999999999998"/>
    <x v="0"/>
    <x v="2"/>
    <x v="1"/>
  </r>
  <r>
    <s v="6B410471"/>
    <x v="313"/>
    <s v="680894-49019-QU"/>
    <s v="E-A-1"/>
    <n v="6"/>
    <x v="349"/>
    <s v="teresabrown@brady.com"/>
    <x v="0"/>
    <s v="Rob"/>
    <s v="L"/>
    <x v="2"/>
    <n v="7.0149999999999997"/>
    <n v="42.089999999999996"/>
    <x v="1"/>
    <x v="2"/>
    <x v="1"/>
  </r>
  <r>
    <s v="C629E73F"/>
    <x v="314"/>
    <s v="621140-58592-QO"/>
    <s v="A-E-0.5"/>
    <n v="3"/>
    <x v="350"/>
    <s v="lbrown@richards.org"/>
    <x v="0"/>
    <s v="Ara"/>
    <s v="M"/>
    <x v="1"/>
    <n v="15.788"/>
    <n v="47.364000000000004"/>
    <x v="2"/>
    <x v="1"/>
    <x v="1"/>
  </r>
  <r>
    <s v="71D943F4"/>
    <x v="315"/>
    <s v="623180-80763-BB"/>
    <s v="A-M-0.5"/>
    <n v="5"/>
    <x v="351"/>
    <s v="jhill@rivera-klein.org"/>
    <x v="1"/>
    <s v="Rob"/>
    <s v="D"/>
    <x v="1"/>
    <n v="6.4009999999999998"/>
    <n v="32.004999999999995"/>
    <x v="1"/>
    <x v="0"/>
    <x v="0"/>
  </r>
  <r>
    <s v="80FB1635"/>
    <x v="316"/>
    <s v="596003-11217-HW"/>
    <s v="R-D-1"/>
    <n v="1"/>
    <x v="352"/>
    <s v="dominic07@yahoo.com"/>
    <x v="2"/>
    <s v="Exc"/>
    <s v="L"/>
    <x v="2"/>
    <n v="2.069"/>
    <n v="2.069"/>
    <x v="3"/>
    <x v="2"/>
    <x v="0"/>
  </r>
  <r>
    <s v="3CA77B7D"/>
    <x v="236"/>
    <s v="203827-63260-DT"/>
    <s v="R-R-1"/>
    <n v="3"/>
    <x v="353"/>
    <s v="gomezthomas@gmail.com"/>
    <x v="0"/>
    <s v="Exc"/>
    <s v="L"/>
    <x v="2"/>
    <n v="2.2120000000000002"/>
    <n v="6.636000000000001"/>
    <x v="3"/>
    <x v="2"/>
    <x v="1"/>
  </r>
  <r>
    <s v="67B8CA65"/>
    <x v="317"/>
    <s v="598502-68976-ZN"/>
    <s v="R-A-1"/>
    <n v="2"/>
    <x v="354"/>
    <s v="fletchermatthew@cuevas-huerta.com"/>
    <x v="2"/>
    <s v="Exc"/>
    <s v="M"/>
    <x v="2"/>
    <n v="28.677"/>
    <n v="57.353999999999999"/>
    <x v="3"/>
    <x v="1"/>
    <x v="0"/>
  </r>
  <r>
    <s v="CFA3ED12"/>
    <x v="318"/>
    <s v="761185-83560-OM"/>
    <s v="E-M-0.5"/>
    <n v="4"/>
    <x v="355"/>
    <s v="ryanpage@yahoo.com"/>
    <x v="2"/>
    <s v="Lib"/>
    <s v="D"/>
    <x v="1"/>
    <n v="11.106"/>
    <n v="44.423999999999999"/>
    <x v="0"/>
    <x v="0"/>
    <x v="1"/>
  </r>
  <r>
    <s v="1BC33A2E"/>
    <x v="319"/>
    <s v="107660-22653-BB"/>
    <s v="E-D-1"/>
    <n v="4"/>
    <x v="356"/>
    <s v="shudson@santiago.biz"/>
    <x v="1"/>
    <s v="Lib"/>
    <s v="L"/>
    <x v="2"/>
    <n v="20.431000000000001"/>
    <n v="81.724000000000004"/>
    <x v="0"/>
    <x v="2"/>
    <x v="0"/>
  </r>
  <r>
    <s v="54EBC64D"/>
    <x v="320"/>
    <s v="442168-50906-NC"/>
    <s v="A-E-1"/>
    <n v="6"/>
    <x v="357"/>
    <s v="meghan78@lopez-mccoy.biz"/>
    <x v="2"/>
    <s v="Exc"/>
    <s v="M"/>
    <x v="2"/>
    <n v="8.2720000000000002"/>
    <n v="49.632000000000005"/>
    <x v="3"/>
    <x v="1"/>
    <x v="1"/>
  </r>
  <r>
    <s v="0DD7CD08"/>
    <x v="321"/>
    <s v="618037-86482-UV"/>
    <s v="A-A-1"/>
    <n v="3"/>
    <x v="358"/>
    <s v="denise18@summers.org"/>
    <x v="2"/>
    <s v="Exc"/>
    <s v="D"/>
    <x v="2"/>
    <n v="18.187999999999999"/>
    <n v="54.563999999999993"/>
    <x v="3"/>
    <x v="0"/>
    <x v="0"/>
  </r>
  <r>
    <s v="35FDEECA"/>
    <x v="217"/>
    <s v="537884-99995-QO"/>
    <s v="A-L-2.5"/>
    <n v="6"/>
    <x v="359"/>
    <s v="dcarter@yahoo.com"/>
    <x v="1"/>
    <s v="Ara"/>
    <s v="L"/>
    <x v="0"/>
    <n v="27.323"/>
    <n v="163.93799999999999"/>
    <x v="2"/>
    <x v="2"/>
    <x v="1"/>
  </r>
  <r>
    <s v="BC4FCD0D"/>
    <x v="216"/>
    <s v="556059-64849-RG"/>
    <s v="R-D-0.5"/>
    <n v="1"/>
    <x v="360"/>
    <s v="johnsonnicole@harris.biz"/>
    <x v="0"/>
    <s v="Exc"/>
    <s v="D"/>
    <x v="1"/>
    <n v="26.742000000000001"/>
    <n v="26.742000000000001"/>
    <x v="3"/>
    <x v="0"/>
    <x v="1"/>
  </r>
  <r>
    <s v="3E2F6C8C"/>
    <x v="322"/>
    <s v="366817-11276-QJ"/>
    <s v="D-M-2.5"/>
    <n v="6"/>
    <x v="361"/>
    <s v="castillonatasha@watkins-evans.com"/>
    <x v="2"/>
    <s v="Rob"/>
    <s v="M"/>
    <x v="0"/>
    <n v="21.524000000000001"/>
    <n v="129.14400000000001"/>
    <x v="1"/>
    <x v="1"/>
    <x v="0"/>
  </r>
  <r>
    <s v="761A7B6E"/>
    <x v="323"/>
    <s v="626527-31050-BQ"/>
    <s v="E-L-0.5"/>
    <n v="6"/>
    <x v="362"/>
    <s v="trevinomegan@gmail.com"/>
    <x v="0"/>
    <s v="Exc"/>
    <s v="D"/>
    <x v="1"/>
    <n v="25.14"/>
    <n v="150.84"/>
    <x v="3"/>
    <x v="0"/>
    <x v="0"/>
  </r>
  <r>
    <s v="5554623A"/>
    <x v="324"/>
    <s v="404599-69927-HI"/>
    <s v="M-L-1"/>
    <n v="2"/>
    <x v="363"/>
    <s v="whitney98@yahoo.com"/>
    <x v="0"/>
    <s v="Lib"/>
    <s v="L"/>
    <x v="2"/>
    <n v="18.981999999999999"/>
    <n v="37.963999999999999"/>
    <x v="0"/>
    <x v="2"/>
    <x v="1"/>
  </r>
  <r>
    <s v="A8A80714"/>
    <x v="325"/>
    <s v="902810-66918-PX"/>
    <s v="A-E-2.5"/>
    <n v="5"/>
    <x v="364"/>
    <s v="dennisdorsey@yahoo.com"/>
    <x v="2"/>
    <s v="Lib"/>
    <s v="M"/>
    <x v="0"/>
    <n v="21.183"/>
    <n v="105.91499999999999"/>
    <x v="0"/>
    <x v="1"/>
    <x v="0"/>
  </r>
  <r>
    <s v="2DACAD0B"/>
    <x v="326"/>
    <s v="732779-91826-ZC"/>
    <s v="L-R-2.5"/>
    <n v="5"/>
    <x v="365"/>
    <s v="anthonycook@parker-mack.com"/>
    <x v="1"/>
    <s v="Ara"/>
    <s v="L"/>
    <x v="0"/>
    <n v="23.545999999999999"/>
    <n v="117.72999999999999"/>
    <x v="2"/>
    <x v="2"/>
    <x v="1"/>
  </r>
  <r>
    <s v="DC521A65"/>
    <x v="327"/>
    <s v="504198-14054-JQ"/>
    <s v="E-A-0.5"/>
    <n v="1"/>
    <x v="366"/>
    <s v="reneediaz@lopez-castillo.biz"/>
    <x v="1"/>
    <s v="Rob"/>
    <s v="M"/>
    <x v="1"/>
    <n v="27.138999999999999"/>
    <n v="27.138999999999999"/>
    <x v="1"/>
    <x v="1"/>
    <x v="0"/>
  </r>
  <r>
    <s v="E56A4B9B"/>
    <x v="328"/>
    <s v="816642-55917-HI"/>
    <s v="L-L-1"/>
    <n v="2"/>
    <x v="367"/>
    <s v="davislisa@good.com"/>
    <x v="0"/>
    <s v="Exc"/>
    <s v="M"/>
    <x v="2"/>
    <n v="27.193000000000001"/>
    <n v="54.386000000000003"/>
    <x v="3"/>
    <x v="1"/>
    <x v="1"/>
  </r>
  <r>
    <s v="FEC6D37D"/>
    <x v="170"/>
    <s v="963913-20344-ZC"/>
    <s v="L-E-2.5"/>
    <n v="5"/>
    <x v="368"/>
    <s v="melanie22@randall-moore.net"/>
    <x v="1"/>
    <s v="Ara"/>
    <s v="L"/>
    <x v="0"/>
    <n v="3.34"/>
    <n v="16.7"/>
    <x v="2"/>
    <x v="2"/>
    <x v="0"/>
  </r>
  <r>
    <s v="8BD5341D"/>
    <x v="329"/>
    <s v="728807-81642-ZC"/>
    <s v="D-A-2.5"/>
    <n v="1"/>
    <x v="369"/>
    <s v="xcox@gmail.com"/>
    <x v="1"/>
    <s v="Rob"/>
    <s v="D"/>
    <x v="0"/>
    <n v="14.250999999999999"/>
    <n v="14.250999999999999"/>
    <x v="1"/>
    <x v="0"/>
    <x v="1"/>
  </r>
  <r>
    <s v="DBF248A9"/>
    <x v="330"/>
    <s v="403396-16337-QJ"/>
    <s v="E-R-1"/>
    <n v="6"/>
    <x v="370"/>
    <s v="shannonmorse@nash.biz"/>
    <x v="1"/>
    <s v="Exc"/>
    <s v="M"/>
    <x v="2"/>
    <n v="10.130000000000001"/>
    <n v="60.78"/>
    <x v="3"/>
    <x v="1"/>
    <x v="0"/>
  </r>
  <r>
    <s v="5DFF8F30"/>
    <x v="23"/>
    <s v="254792-67057-OB"/>
    <s v="L-R-1"/>
    <n v="6"/>
    <x v="371"/>
    <s v="stephanieburke@smith-evans.info"/>
    <x v="0"/>
    <s v="Lib"/>
    <s v="L"/>
    <x v="2"/>
    <n v="3.4129999999999998"/>
    <n v="20.477999999999998"/>
    <x v="0"/>
    <x v="2"/>
    <x v="0"/>
  </r>
  <r>
    <s v="251394BD"/>
    <x v="331"/>
    <s v="817925-55925-QJ"/>
    <s v="D-E-1"/>
    <n v="4"/>
    <x v="372"/>
    <s v="jacksonchristopher@yahoo.com"/>
    <x v="0"/>
    <s v="Rob"/>
    <s v="D"/>
    <x v="2"/>
    <n v="25.009"/>
    <n v="100.036"/>
    <x v="1"/>
    <x v="0"/>
    <x v="1"/>
  </r>
  <r>
    <s v="387FA2E0"/>
    <x v="332"/>
    <s v="620000-42003-EO"/>
    <s v="D-L-1"/>
    <n v="5"/>
    <x v="373"/>
    <s v="kimsmith@yahoo.com"/>
    <x v="0"/>
    <s v="Lib"/>
    <s v="D"/>
    <x v="2"/>
    <n v="12.715"/>
    <n v="63.575000000000003"/>
    <x v="0"/>
    <x v="0"/>
    <x v="1"/>
  </r>
  <r>
    <s v="F89B5846"/>
    <x v="333"/>
    <s v="504995-73938-JQ"/>
    <s v="L-D-2.5"/>
    <n v="6"/>
    <x v="374"/>
    <s v="qrobinson@sosa.net"/>
    <x v="0"/>
    <s v="Lib"/>
    <s v="M"/>
    <x v="0"/>
    <n v="17.550999999999998"/>
    <n v="105.30599999999998"/>
    <x v="0"/>
    <x v="1"/>
    <x v="0"/>
  </r>
  <r>
    <s v="C5B8ABA6"/>
    <x v="111"/>
    <s v="853832-73968-BY"/>
    <s v="M-E-0.5"/>
    <n v="1"/>
    <x v="349"/>
    <s v="urogers@hotmail.com"/>
    <x v="0"/>
    <s v="Exc"/>
    <s v="D"/>
    <x v="1"/>
    <n v="20.867999999999999"/>
    <n v="20.867999999999999"/>
    <x v="3"/>
    <x v="0"/>
    <x v="1"/>
  </r>
  <r>
    <s v="F14A14A1"/>
    <x v="118"/>
    <s v="315172-86301-OB"/>
    <s v="M-A-0.5"/>
    <n v="4"/>
    <x v="375"/>
    <s v="robertmccann@yahoo.com"/>
    <x v="1"/>
    <s v="Ara"/>
    <s v="L"/>
    <x v="1"/>
    <n v="24.183"/>
    <n v="96.731999999999999"/>
    <x v="2"/>
    <x v="2"/>
    <x v="1"/>
  </r>
  <r>
    <s v="51F80111"/>
    <x v="334"/>
    <s v="114773-43653-EO"/>
    <s v="M-M-2.5"/>
    <n v="2"/>
    <x v="376"/>
    <s v="alejandra86@yahoo.com"/>
    <x v="1"/>
    <s v="Ara"/>
    <s v="L"/>
    <x v="0"/>
    <n v="26.277000000000001"/>
    <n v="52.554000000000002"/>
    <x v="2"/>
    <x v="2"/>
    <x v="0"/>
  </r>
  <r>
    <s v="6B26900D"/>
    <x v="6"/>
    <s v="864997-28972-JQ"/>
    <s v="A-D-1"/>
    <n v="4"/>
    <x v="377"/>
    <s v="arellanonicole@delacruz-rodriguez.net"/>
    <x v="2"/>
    <s v="Exc"/>
    <s v="M"/>
    <x v="2"/>
    <n v="6.2309999999999999"/>
    <n v="24.923999999999999"/>
    <x v="3"/>
    <x v="1"/>
    <x v="1"/>
  </r>
  <r>
    <s v="26423BFB"/>
    <x v="335"/>
    <s v="463672-28891-ZC"/>
    <s v="R-L-0.5"/>
    <n v="4"/>
    <x v="378"/>
    <s v="dunnshelly@gmail.com"/>
    <x v="2"/>
    <s v="Lib"/>
    <s v="D"/>
    <x v="1"/>
    <n v="22.763000000000002"/>
    <n v="91.052000000000007"/>
    <x v="0"/>
    <x v="0"/>
    <x v="0"/>
  </r>
  <r>
    <s v="CD530F31"/>
    <x v="139"/>
    <s v="730179-33345-BB"/>
    <s v="M-M-0.5"/>
    <n v="5"/>
    <x v="379"/>
    <s v="walkerwilliam@hotmail.com"/>
    <x v="0"/>
    <s v="Lib"/>
    <s v="L"/>
    <x v="1"/>
    <n v="6.9489999999999998"/>
    <n v="34.744999999999997"/>
    <x v="0"/>
    <x v="2"/>
    <x v="0"/>
  </r>
  <r>
    <s v="FFE7C17A"/>
    <x v="336"/>
    <s v="428133-45295-CU"/>
    <s v="D-E-0.5"/>
    <n v="2"/>
    <x v="380"/>
    <s v="gallegosstephen@buchanan.com"/>
    <x v="2"/>
    <s v="Rob"/>
    <s v="L"/>
    <x v="1"/>
    <n v="24.914000000000001"/>
    <n v="49.828000000000003"/>
    <x v="1"/>
    <x v="2"/>
    <x v="1"/>
  </r>
  <r>
    <s v="409E0657"/>
    <x v="337"/>
    <s v="944051-38009-RG"/>
    <s v="E-A-2.5"/>
    <n v="1"/>
    <x v="381"/>
    <s v="churchjorge@yahoo.com"/>
    <x v="0"/>
    <s v="Lib"/>
    <s v="L"/>
    <x v="0"/>
    <n v="5.3380000000000001"/>
    <n v="5.3380000000000001"/>
    <x v="0"/>
    <x v="2"/>
    <x v="0"/>
  </r>
  <r>
    <s v="F029D954"/>
    <x v="338"/>
    <s v="664968-31924-NC"/>
    <s v="R-L-0.5"/>
    <n v="6"/>
    <x v="382"/>
    <s v="tracycampbell@gmail.com"/>
    <x v="2"/>
    <s v="Lib"/>
    <s v="D"/>
    <x v="1"/>
    <n v="22.763000000000002"/>
    <n v="136.578"/>
    <x v="0"/>
    <x v="0"/>
    <x v="1"/>
  </r>
  <r>
    <s v="EA88F7CB"/>
    <x v="214"/>
    <s v="815101-24703-OB"/>
    <s v="D-L-2.5"/>
    <n v="4"/>
    <x v="383"/>
    <s v="gregory69@gmail.com"/>
    <x v="0"/>
    <s v="Ara"/>
    <s v="M"/>
    <x v="0"/>
    <n v="21.49"/>
    <n v="85.96"/>
    <x v="2"/>
    <x v="1"/>
    <x v="1"/>
  </r>
  <r>
    <s v="3CF922FC"/>
    <x v="339"/>
    <s v="123213-82896-UV"/>
    <s v="D-M-0.5"/>
    <n v="4"/>
    <x v="384"/>
    <s v="ryanrobinson@hotmail.com"/>
    <x v="0"/>
    <s v="Rob"/>
    <s v="M"/>
    <x v="1"/>
    <n v="19.86"/>
    <n v="79.44"/>
    <x v="1"/>
    <x v="1"/>
    <x v="0"/>
  </r>
  <r>
    <s v="DF61B583"/>
    <x v="340"/>
    <s v="261989-89133-ST"/>
    <s v="L-A-2.5"/>
    <n v="2"/>
    <x v="385"/>
    <s v="cristinawolfe@lee.info"/>
    <x v="2"/>
    <s v="Ara"/>
    <s v="D"/>
    <x v="0"/>
    <n v="9.766"/>
    <n v="19.532"/>
    <x v="2"/>
    <x v="0"/>
    <x v="0"/>
  </r>
  <r>
    <s v="458FD4B4"/>
    <x v="341"/>
    <s v="315369-85725-EO"/>
    <s v="D-M-2.5"/>
    <n v="1"/>
    <x v="386"/>
    <s v="montgomerykatie@mcknight.com"/>
    <x v="1"/>
    <s v="Rob"/>
    <s v="M"/>
    <x v="0"/>
    <n v="21.524000000000001"/>
    <n v="21.524000000000001"/>
    <x v="1"/>
    <x v="1"/>
    <x v="0"/>
  </r>
  <r>
    <s v="8F6AF1FA"/>
    <x v="129"/>
    <s v="259555-70205-ZC"/>
    <s v="E-D-0.5"/>
    <n v="3"/>
    <x v="387"/>
    <s v="joycemadeline@reed.com"/>
    <x v="2"/>
    <s v="Lib"/>
    <s v="D"/>
    <x v="1"/>
    <n v="21.588999999999999"/>
    <n v="64.766999999999996"/>
    <x v="0"/>
    <x v="0"/>
    <x v="0"/>
  </r>
  <r>
    <s v="D5DD1F35"/>
    <x v="330"/>
    <s v="939769-94037-PE"/>
    <s v="M-E-2.5"/>
    <n v="2"/>
    <x v="388"/>
    <s v="nunezjeanette@jones.com"/>
    <x v="1"/>
    <s v="Rob"/>
    <s v="L"/>
    <x v="0"/>
    <n v="7.1820000000000004"/>
    <n v="14.364000000000001"/>
    <x v="1"/>
    <x v="2"/>
    <x v="1"/>
  </r>
  <r>
    <s v="0F8824BD"/>
    <x v="342"/>
    <s v="658536-48459-RG"/>
    <s v="D-L-2.5"/>
    <n v="3"/>
    <x v="389"/>
    <s v="vhicks@yahoo.com"/>
    <x v="0"/>
    <s v="Ara"/>
    <s v="M"/>
    <x v="0"/>
    <n v="21.49"/>
    <n v="64.47"/>
    <x v="2"/>
    <x v="1"/>
    <x v="1"/>
  </r>
  <r>
    <s v="114B1A2F"/>
    <x v="263"/>
    <s v="933387-71149-BY"/>
    <s v="R-A-2.5"/>
    <n v="5"/>
    <x v="390"/>
    <s v="ycalderon@hotmail.com"/>
    <x v="0"/>
    <s v="Exc"/>
    <s v="M"/>
    <x v="0"/>
    <n v="10.054"/>
    <n v="50.27"/>
    <x v="3"/>
    <x v="1"/>
    <x v="1"/>
  </r>
  <r>
    <s v="F657829B"/>
    <x v="343"/>
    <s v="682818-46461-OU"/>
    <s v="D-M-0.5"/>
    <n v="4"/>
    <x v="391"/>
    <s v="deanjoshua@warren.com"/>
    <x v="0"/>
    <s v="Rob"/>
    <s v="M"/>
    <x v="1"/>
    <n v="19.86"/>
    <n v="79.44"/>
    <x v="1"/>
    <x v="1"/>
    <x v="0"/>
  </r>
  <r>
    <s v="8C435E44"/>
    <x v="344"/>
    <s v="383314-85724-IC"/>
    <s v="D-M-2.5"/>
    <n v="6"/>
    <x v="392"/>
    <s v="patrickpatton@delgado.org"/>
    <x v="2"/>
    <s v="Rob"/>
    <s v="M"/>
    <x v="0"/>
    <n v="21.524000000000001"/>
    <n v="129.14400000000001"/>
    <x v="1"/>
    <x v="1"/>
    <x v="1"/>
  </r>
  <r>
    <s v="D880DD8E"/>
    <x v="345"/>
    <s v="134029-38372-QJ"/>
    <s v="D-A-1"/>
    <n v="6"/>
    <x v="393"/>
    <s v="morrowjeremiah@brown.com"/>
    <x v="0"/>
    <s v="Exc"/>
    <s v="D"/>
    <x v="2"/>
    <n v="16.853999999999999"/>
    <n v="101.124"/>
    <x v="3"/>
    <x v="0"/>
    <x v="0"/>
  </r>
  <r>
    <s v="E56021B5"/>
    <x v="346"/>
    <s v="945276-22418-UV"/>
    <s v="R-E-1"/>
    <n v="1"/>
    <x v="394"/>
    <s v="mendezlaura@gmail.com"/>
    <x v="1"/>
    <s v="Lib"/>
    <s v="L"/>
    <x v="2"/>
    <n v="11.55"/>
    <n v="11.55"/>
    <x v="0"/>
    <x v="2"/>
    <x v="1"/>
  </r>
  <r>
    <s v="F3BE2298"/>
    <x v="12"/>
    <s v="843264-69961-FR"/>
    <s v="R-R-2.5"/>
    <n v="2"/>
    <x v="395"/>
    <s v="gabrielcole@gmail.com"/>
    <x v="0"/>
    <s v="Exc"/>
    <s v="L"/>
    <x v="0"/>
    <n v="21.411000000000001"/>
    <n v="42.822000000000003"/>
    <x v="3"/>
    <x v="2"/>
    <x v="1"/>
  </r>
  <r>
    <s v="D94093E3"/>
    <x v="347"/>
    <s v="835235-97753-QU"/>
    <s v="R-D-2.5"/>
    <n v="6"/>
    <x v="396"/>
    <s v="sherryrodriguez@kramer.biz"/>
    <x v="2"/>
    <s v="Ara"/>
    <s v="M"/>
    <x v="0"/>
    <n v="13.946"/>
    <n v="83.676000000000002"/>
    <x v="2"/>
    <x v="1"/>
    <x v="0"/>
  </r>
  <r>
    <s v="1570AE3E"/>
    <x v="348"/>
    <s v="180874-15435-UV"/>
    <s v="R-D-0.5"/>
    <n v="6"/>
    <x v="397"/>
    <s v="jessecarroll@hotmail.com"/>
    <x v="0"/>
    <s v="Exc"/>
    <s v="D"/>
    <x v="1"/>
    <n v="26.742000000000001"/>
    <n v="160.452"/>
    <x v="3"/>
    <x v="0"/>
    <x v="0"/>
  </r>
  <r>
    <s v="0611B5A4"/>
    <x v="349"/>
    <s v="737288-57413-CU"/>
    <s v="R-L-0.5"/>
    <n v="4"/>
    <x v="398"/>
    <s v="mcculloughallison@jones-wilkins.biz"/>
    <x v="0"/>
    <s v="Lib"/>
    <s v="D"/>
    <x v="1"/>
    <n v="22.763000000000002"/>
    <n v="91.052000000000007"/>
    <x v="0"/>
    <x v="0"/>
    <x v="1"/>
  </r>
  <r>
    <s v="9976CECB"/>
    <x v="350"/>
    <s v="438922-19589-DT"/>
    <s v="D-E-1"/>
    <n v="1"/>
    <x v="399"/>
    <s v="gmay@yahoo.com"/>
    <x v="2"/>
    <s v="Rob"/>
    <s v="D"/>
    <x v="2"/>
    <n v="25.009"/>
    <n v="25.009"/>
    <x v="1"/>
    <x v="0"/>
    <x v="1"/>
  </r>
  <r>
    <s v="1B79F57A"/>
    <x v="342"/>
    <s v="445178-12020-ST"/>
    <s v="A-D-2.5"/>
    <n v="2"/>
    <x v="400"/>
    <s v="kwilliams@gomez-boyd.biz"/>
    <x v="1"/>
    <s v="Exc"/>
    <s v="M"/>
    <x v="0"/>
    <n v="20.47"/>
    <n v="40.94"/>
    <x v="3"/>
    <x v="1"/>
    <x v="1"/>
  </r>
  <r>
    <s v="F32E0E93"/>
    <x v="351"/>
    <s v="617851-84693-UV"/>
    <s v="M-E-0.5"/>
    <n v="4"/>
    <x v="401"/>
    <s v="manderson@gonzalez.com"/>
    <x v="0"/>
    <s v="Exc"/>
    <s v="D"/>
    <x v="1"/>
    <n v="20.867999999999999"/>
    <n v="83.471999999999994"/>
    <x v="3"/>
    <x v="0"/>
    <x v="1"/>
  </r>
  <r>
    <s v="348AAB9D"/>
    <x v="277"/>
    <s v="828769-10940-FR"/>
    <s v="L-A-0.5"/>
    <n v="4"/>
    <x v="402"/>
    <s v="snowpeter@carter.org"/>
    <x v="1"/>
    <s v="Lib"/>
    <s v="D"/>
    <x v="1"/>
    <n v="5.6989999999999998"/>
    <n v="22.795999999999999"/>
    <x v="0"/>
    <x v="0"/>
    <x v="0"/>
  </r>
  <r>
    <s v="D08046ED"/>
    <x v="244"/>
    <s v="282982-15964-UV"/>
    <s v="L-M-1"/>
    <n v="5"/>
    <x v="403"/>
    <s v="hspencer@yahoo.com"/>
    <x v="1"/>
    <s v="Exc"/>
    <s v="D"/>
    <x v="2"/>
    <n v="6.0759999999999996"/>
    <n v="30.38"/>
    <x v="3"/>
    <x v="0"/>
    <x v="1"/>
  </r>
  <r>
    <s v="03EC24AF"/>
    <x v="15"/>
    <s v="466752-81052-OU"/>
    <s v="M-E-2.5"/>
    <n v="2"/>
    <x v="404"/>
    <s v="rcasey@harris-thompson.com"/>
    <x v="1"/>
    <s v="Rob"/>
    <s v="L"/>
    <x v="0"/>
    <n v="7.1820000000000004"/>
    <n v="14.364000000000001"/>
    <x v="1"/>
    <x v="2"/>
    <x v="0"/>
  </r>
  <r>
    <s v="0DD7AFE1"/>
    <x v="352"/>
    <s v="617809-77530-ZN"/>
    <s v="E-E-1"/>
    <n v="4"/>
    <x v="405"/>
    <s v="aaron58@wang.org"/>
    <x v="2"/>
    <s v="Ara"/>
    <s v="L"/>
    <x v="2"/>
    <n v="11.925000000000001"/>
    <n v="47.7"/>
    <x v="2"/>
    <x v="2"/>
    <x v="0"/>
  </r>
  <r>
    <s v="E6BB3A2A"/>
    <x v="353"/>
    <s v="926997-59693-EO"/>
    <s v="L-R-1"/>
    <n v="5"/>
    <x v="406"/>
    <s v="richardrichardson@hotmail.com"/>
    <x v="2"/>
    <s v="Lib"/>
    <s v="L"/>
    <x v="2"/>
    <n v="3.4129999999999998"/>
    <n v="17.064999999999998"/>
    <x v="0"/>
    <x v="2"/>
    <x v="1"/>
  </r>
  <r>
    <s v="3186C3E5"/>
    <x v="354"/>
    <s v="286029-87272-BB"/>
    <s v="D-M-0.5"/>
    <n v="1"/>
    <x v="407"/>
    <s v="oanderson@romero-lambert.com"/>
    <x v="0"/>
    <s v="Rob"/>
    <s v="M"/>
    <x v="1"/>
    <n v="19.86"/>
    <n v="19.86"/>
    <x v="1"/>
    <x v="1"/>
    <x v="1"/>
  </r>
  <r>
    <s v="81D55F9E"/>
    <x v="355"/>
    <s v="279799-69766-RB"/>
    <s v="M-R-1"/>
    <n v="6"/>
    <x v="408"/>
    <s v="heathercochran@hotmail.com"/>
    <x v="0"/>
    <s v="Exc"/>
    <s v="M"/>
    <x v="2"/>
    <n v="9.2089999999999996"/>
    <n v="55.253999999999998"/>
    <x v="3"/>
    <x v="1"/>
    <x v="0"/>
  </r>
  <r>
    <s v="13C88C9A"/>
    <x v="356"/>
    <s v="871283-42496-QJ"/>
    <s v="D-R-2.5"/>
    <n v="2"/>
    <x v="409"/>
    <s v="benitezchristina@gmail.com"/>
    <x v="0"/>
    <s v="Exc"/>
    <s v="D"/>
    <x v="0"/>
    <n v="11.202"/>
    <n v="22.404"/>
    <x v="3"/>
    <x v="0"/>
    <x v="1"/>
  </r>
  <r>
    <s v="C59FBD4E"/>
    <x v="357"/>
    <s v="518861-68839-RB"/>
    <s v="E-E-2.5"/>
    <n v="2"/>
    <x v="410"/>
    <s v="gblackburn@gmail.com"/>
    <x v="1"/>
    <s v="Rob"/>
    <s v="M"/>
    <x v="0"/>
    <n v="19.806999999999999"/>
    <n v="39.613999999999997"/>
    <x v="1"/>
    <x v="1"/>
    <x v="1"/>
  </r>
  <r>
    <s v="8F320D9B"/>
    <x v="358"/>
    <s v="586527-37539-QJ"/>
    <s v="R-E-2.5"/>
    <n v="2"/>
    <x v="411"/>
    <s v="bakermorgan@white.com"/>
    <x v="1"/>
    <s v="Lib"/>
    <s v="D"/>
    <x v="0"/>
    <n v="5.5519999999999996"/>
    <n v="11.103999999999999"/>
    <x v="0"/>
    <x v="0"/>
    <x v="1"/>
  </r>
  <r>
    <s v="CF3389D4"/>
    <x v="359"/>
    <s v="512148-28868-EO"/>
    <s v="R-E-2.5"/>
    <n v="2"/>
    <x v="412"/>
    <s v="romeromelissa@torres.com"/>
    <x v="2"/>
    <s v="Lib"/>
    <s v="D"/>
    <x v="0"/>
    <n v="5.5519999999999996"/>
    <n v="11.103999999999999"/>
    <x v="0"/>
    <x v="0"/>
    <x v="0"/>
  </r>
  <r>
    <s v="2E076B4F"/>
    <x v="360"/>
    <s v="434745-36083-QO"/>
    <s v="R-E-0.5"/>
    <n v="2"/>
    <x v="413"/>
    <s v="ocoleman@king.com"/>
    <x v="2"/>
    <s v="Ara"/>
    <s v="D"/>
    <x v="1"/>
    <n v="25.492000000000001"/>
    <n v="50.984000000000002"/>
    <x v="2"/>
    <x v="0"/>
    <x v="0"/>
  </r>
  <r>
    <s v="03A8CFA2"/>
    <x v="361"/>
    <s v="373075-65351-DT"/>
    <s v="M-L-2.5"/>
    <n v="3"/>
    <x v="414"/>
    <s v="omendez@ryan-mendez.com"/>
    <x v="0"/>
    <s v="Exc"/>
    <s v="L"/>
    <x v="0"/>
    <n v="5.7750000000000004"/>
    <n v="17.325000000000003"/>
    <x v="3"/>
    <x v="2"/>
    <x v="0"/>
  </r>
  <r>
    <s v="592BE40E"/>
    <x v="362"/>
    <s v="961945-16213-QU"/>
    <s v="R-R-1"/>
    <n v="1"/>
    <x v="415"/>
    <s v="grojas@gmail.com"/>
    <x v="0"/>
    <s v="Exc"/>
    <s v="L"/>
    <x v="2"/>
    <n v="2.2120000000000002"/>
    <n v="2.2120000000000002"/>
    <x v="3"/>
    <x v="2"/>
    <x v="1"/>
  </r>
  <r>
    <s v="1DA06CF9"/>
    <x v="363"/>
    <s v="512933-80165-UZ"/>
    <s v="M-M-1"/>
    <n v="5"/>
    <x v="416"/>
    <s v="brandonandrews@cooper.org"/>
    <x v="2"/>
    <s v="Rob"/>
    <s v="L"/>
    <x v="2"/>
    <n v="9.0609999999999999"/>
    <n v="45.305"/>
    <x v="1"/>
    <x v="2"/>
    <x v="0"/>
  </r>
  <r>
    <s v="3C9881D6"/>
    <x v="364"/>
    <s v="825174-72414-JQ"/>
    <s v="A-A-1"/>
    <n v="6"/>
    <x v="417"/>
    <s v="linda11@christian-mclaughlin.org"/>
    <x v="0"/>
    <s v="Exc"/>
    <s v="D"/>
    <x v="2"/>
    <n v="18.187999999999999"/>
    <n v="109.12799999999999"/>
    <x v="3"/>
    <x v="0"/>
    <x v="1"/>
  </r>
  <r>
    <s v="695470E1"/>
    <x v="365"/>
    <s v="684301-65156-BY"/>
    <s v="E-M-0.5"/>
    <n v="3"/>
    <x v="418"/>
    <s v="mary03@hunt.com"/>
    <x v="0"/>
    <s v="Lib"/>
    <s v="D"/>
    <x v="1"/>
    <n v="11.106"/>
    <n v="33.317999999999998"/>
    <x v="0"/>
    <x v="0"/>
    <x v="1"/>
  </r>
  <r>
    <s v="D9D1DBE4"/>
    <x v="366"/>
    <s v="221334-92652-BY"/>
    <s v="A-M-1"/>
    <n v="5"/>
    <x v="419"/>
    <s v="wtorres@yahoo.com"/>
    <x v="2"/>
    <s v="Rob"/>
    <s v="D"/>
    <x v="2"/>
    <n v="15.313000000000001"/>
    <n v="76.564999999999998"/>
    <x v="1"/>
    <x v="0"/>
    <x v="1"/>
  </r>
  <r>
    <s v="0286B352"/>
    <x v="367"/>
    <s v="833228-94648-OM"/>
    <s v="D-A-1"/>
    <n v="3"/>
    <x v="420"/>
    <s v="perrybrittany@hotmail.com"/>
    <x v="1"/>
    <s v="Exc"/>
    <s v="D"/>
    <x v="2"/>
    <n v="16.853999999999999"/>
    <n v="50.561999999999998"/>
    <x v="3"/>
    <x v="0"/>
    <x v="0"/>
  </r>
  <r>
    <s v="4E6D7510"/>
    <x v="368"/>
    <s v="552597-81212-ZN"/>
    <s v="M-A-2.5"/>
    <n v="6"/>
    <x v="421"/>
    <s v="dawsonmelissa@yahoo.com"/>
    <x v="2"/>
    <s v="Ara"/>
    <s v="D"/>
    <x v="0"/>
    <n v="4.774"/>
    <n v="28.643999999999998"/>
    <x v="2"/>
    <x v="0"/>
    <x v="1"/>
  </r>
  <r>
    <s v="7003296F"/>
    <x v="369"/>
    <s v="325389-68611-PE"/>
    <s v="E-D-1"/>
    <n v="3"/>
    <x v="422"/>
    <s v="rodriguezdenise@gmail.com"/>
    <x v="0"/>
    <s v="Lib"/>
    <s v="L"/>
    <x v="2"/>
    <n v="20.431000000000001"/>
    <n v="61.293000000000006"/>
    <x v="0"/>
    <x v="2"/>
    <x v="1"/>
  </r>
  <r>
    <s v="425E938D"/>
    <x v="57"/>
    <s v="677723-99459-DT"/>
    <s v="D-M-1"/>
    <n v="1"/>
    <x v="423"/>
    <s v="susanhanna@gmail.com"/>
    <x v="1"/>
    <s v="Rob"/>
    <s v="M"/>
    <x v="2"/>
    <n v="13.37"/>
    <n v="13.37"/>
    <x v="1"/>
    <x v="1"/>
    <x v="0"/>
  </r>
  <r>
    <s v="A96B669A"/>
    <x v="370"/>
    <s v="648490-28005-UZ"/>
    <s v="A-L-1"/>
    <n v="4"/>
    <x v="424"/>
    <s v="sarah58@patel.org"/>
    <x v="0"/>
    <s v="Exc"/>
    <s v="L"/>
    <x v="2"/>
    <n v="17.867000000000001"/>
    <n v="71.468000000000004"/>
    <x v="3"/>
    <x v="2"/>
    <x v="1"/>
  </r>
  <r>
    <s v="4775590E"/>
    <x v="371"/>
    <s v="298966-42836-ZC"/>
    <s v="R-E-1"/>
    <n v="5"/>
    <x v="425"/>
    <s v="willispreston@gmail.com"/>
    <x v="0"/>
    <s v="Lib"/>
    <s v="L"/>
    <x v="2"/>
    <n v="11.55"/>
    <n v="57.75"/>
    <x v="0"/>
    <x v="2"/>
    <x v="1"/>
  </r>
  <r>
    <s v="519B1671"/>
    <x v="372"/>
    <s v="611794-32826-RB"/>
    <s v="D-L-0.5"/>
    <n v="1"/>
    <x v="426"/>
    <s v="morriszachary@gmail.com"/>
    <x v="0"/>
    <s v="Exc"/>
    <s v="M"/>
    <x v="1"/>
    <n v="6.7930000000000001"/>
    <n v="6.7930000000000001"/>
    <x v="3"/>
    <x v="1"/>
    <x v="1"/>
  </r>
  <r>
    <s v="1789A2BB"/>
    <x v="373"/>
    <s v="833171-99481-UV"/>
    <s v="A-D-2.5"/>
    <n v="1"/>
    <x v="427"/>
    <s v="stonevincent@yahoo.com"/>
    <x v="2"/>
    <s v="Exc"/>
    <s v="M"/>
    <x v="0"/>
    <n v="20.47"/>
    <n v="20.47"/>
    <x v="3"/>
    <x v="1"/>
    <x v="0"/>
  </r>
  <r>
    <s v="D2081F57"/>
    <x v="222"/>
    <s v="755512-33946-HI"/>
    <s v="L-D-1"/>
    <n v="3"/>
    <x v="428"/>
    <s v="alexanderlopez@yahoo.com"/>
    <x v="1"/>
    <s v="Lib"/>
    <s v="M"/>
    <x v="2"/>
    <n v="3.1019999999999999"/>
    <n v="9.3059999999999992"/>
    <x v="0"/>
    <x v="1"/>
    <x v="0"/>
  </r>
  <r>
    <s v="7BD59FBA"/>
    <x v="374"/>
    <s v="814291-47762-QO"/>
    <s v="D-A-1"/>
    <n v="6"/>
    <x v="429"/>
    <s v="enorris@gmail.com"/>
    <x v="1"/>
    <s v="Exc"/>
    <s v="D"/>
    <x v="2"/>
    <n v="16.853999999999999"/>
    <n v="101.124"/>
    <x v="3"/>
    <x v="0"/>
    <x v="0"/>
  </r>
  <r>
    <s v="22162FA3"/>
    <x v="191"/>
    <s v="710048-35448-BY"/>
    <s v="R-A-1"/>
    <n v="1"/>
    <x v="430"/>
    <s v="xchavez@yahoo.com"/>
    <x v="0"/>
    <s v="Exc"/>
    <s v="M"/>
    <x v="2"/>
    <n v="28.677"/>
    <n v="28.677"/>
    <x v="3"/>
    <x v="1"/>
    <x v="0"/>
  </r>
  <r>
    <s v="08D8EE0F"/>
    <x v="375"/>
    <s v="803809-40239-CU"/>
    <s v="A-E-1"/>
    <n v="3"/>
    <x v="431"/>
    <s v="qellis@peterson-quinn.info"/>
    <x v="0"/>
    <s v="Exc"/>
    <s v="M"/>
    <x v="2"/>
    <n v="8.2720000000000002"/>
    <n v="24.816000000000003"/>
    <x v="3"/>
    <x v="1"/>
    <x v="1"/>
  </r>
  <r>
    <s v="766ED021"/>
    <x v="376"/>
    <s v="115328-36339-DT"/>
    <s v="A-L-0.5"/>
    <n v="4"/>
    <x v="432"/>
    <s v="elliottgregory@lee.com"/>
    <x v="0"/>
    <s v="Exc"/>
    <s v="D"/>
    <x v="1"/>
    <n v="28.498999999999999"/>
    <n v="113.996"/>
    <x v="3"/>
    <x v="0"/>
    <x v="0"/>
  </r>
  <r>
    <s v="43FC8828"/>
    <x v="377"/>
    <s v="238284-55371-RG"/>
    <s v="E-L-2.5"/>
    <n v="4"/>
    <x v="433"/>
    <s v="kathryn45@baker.info"/>
    <x v="1"/>
    <s v="Ara"/>
    <s v="L"/>
    <x v="0"/>
    <n v="18.367999999999999"/>
    <n v="73.471999999999994"/>
    <x v="2"/>
    <x v="2"/>
    <x v="0"/>
  </r>
  <r>
    <s v="386BA476"/>
    <x v="378"/>
    <s v="635684-13554-BB"/>
    <s v="L-R-1"/>
    <n v="5"/>
    <x v="434"/>
    <s v="michaelwest@hotmail.com"/>
    <x v="0"/>
    <s v="Lib"/>
    <s v="L"/>
    <x v="2"/>
    <n v="3.4129999999999998"/>
    <n v="17.064999999999998"/>
    <x v="0"/>
    <x v="2"/>
    <x v="0"/>
  </r>
  <r>
    <s v="1C13AC76"/>
    <x v="379"/>
    <s v="785398-13026-PX"/>
    <s v="R-M-2.5"/>
    <n v="4"/>
    <x v="435"/>
    <s v="kwood@wilson-adams.com"/>
    <x v="0"/>
    <s v="Rob"/>
    <s v="L"/>
    <x v="0"/>
    <n v="26.164999999999999"/>
    <n v="104.66"/>
    <x v="1"/>
    <x v="2"/>
    <x v="1"/>
  </r>
  <r>
    <s v="86466B61"/>
    <x v="380"/>
    <s v="725011-25142-IC"/>
    <s v="A-D-0.5"/>
    <n v="6"/>
    <x v="436"/>
    <s v="lambertstacy@hotmail.com"/>
    <x v="2"/>
    <s v="Rob"/>
    <s v="L"/>
    <x v="1"/>
    <n v="15.727"/>
    <n v="94.361999999999995"/>
    <x v="1"/>
    <x v="2"/>
    <x v="1"/>
  </r>
  <r>
    <s v="7C70F13D"/>
    <x v="381"/>
    <s v="752523-94391-DT"/>
    <s v="L-R-2.5"/>
    <n v="1"/>
    <x v="437"/>
    <s v="eharris@hotmail.com"/>
    <x v="0"/>
    <s v="Ara"/>
    <s v="L"/>
    <x v="0"/>
    <n v="23.545999999999999"/>
    <n v="23.545999999999999"/>
    <x v="2"/>
    <x v="2"/>
    <x v="1"/>
  </r>
  <r>
    <s v="AE1FB814"/>
    <x v="382"/>
    <s v="445988-28129-BY"/>
    <s v="M-E-2.5"/>
    <n v="4"/>
    <x v="438"/>
    <s v="martha14@yahoo.com"/>
    <x v="2"/>
    <s v="Rob"/>
    <s v="L"/>
    <x v="0"/>
    <n v="7.1820000000000004"/>
    <n v="28.728000000000002"/>
    <x v="1"/>
    <x v="2"/>
    <x v="0"/>
  </r>
  <r>
    <s v="D4864333"/>
    <x v="261"/>
    <s v="472315-68150-JQ"/>
    <s v="A-R-2.5"/>
    <n v="2"/>
    <x v="439"/>
    <s v="karen75@dunlap-schneider.com"/>
    <x v="2"/>
    <s v="Ara"/>
    <s v="D"/>
    <x v="0"/>
    <n v="14.183999999999999"/>
    <n v="28.367999999999999"/>
    <x v="2"/>
    <x v="0"/>
    <x v="0"/>
  </r>
  <r>
    <s v="E6075C2A"/>
    <x v="383"/>
    <s v="712709-31066-ST"/>
    <s v="M-R-2.5"/>
    <n v="2"/>
    <x v="440"/>
    <s v="adamriley@martinez-campbell.org"/>
    <x v="2"/>
    <s v="Lib"/>
    <s v="M"/>
    <x v="0"/>
    <n v="8.1029999999999998"/>
    <n v="16.206"/>
    <x v="0"/>
    <x v="1"/>
    <x v="0"/>
  </r>
  <r>
    <s v="32D3DC73"/>
    <x v="384"/>
    <s v="845069-32350-UZ"/>
    <s v="A-D-1"/>
    <n v="2"/>
    <x v="441"/>
    <s v="award@gmail.com"/>
    <x v="0"/>
    <s v="Exc"/>
    <s v="M"/>
    <x v="2"/>
    <n v="6.2309999999999999"/>
    <n v="12.462"/>
    <x v="3"/>
    <x v="1"/>
    <x v="0"/>
  </r>
  <r>
    <s v="3991A24D"/>
    <x v="385"/>
    <s v="451742-18049-RG"/>
    <s v="M-L-0.5"/>
    <n v="1"/>
    <x v="442"/>
    <s v="qroberts@johnson.com"/>
    <x v="0"/>
    <s v="Rob"/>
    <s v="M"/>
    <x v="1"/>
    <n v="6.4720000000000004"/>
    <n v="6.4720000000000004"/>
    <x v="1"/>
    <x v="1"/>
    <x v="1"/>
  </r>
  <r>
    <s v="468CEF0C"/>
    <x v="386"/>
    <s v="952460-81071-UA"/>
    <s v="M-A-0.5"/>
    <n v="4"/>
    <x v="443"/>
    <s v="robertwilliams@roberts-wagner.com"/>
    <x v="2"/>
    <s v="Ara"/>
    <s v="L"/>
    <x v="1"/>
    <n v="24.183"/>
    <n v="96.731999999999999"/>
    <x v="2"/>
    <x v="2"/>
    <x v="1"/>
  </r>
  <r>
    <s v="DD97D4B0"/>
    <x v="372"/>
    <s v="347489-48370-PE"/>
    <s v="A-L-1"/>
    <n v="2"/>
    <x v="444"/>
    <s v="samanthamiller@russell.com"/>
    <x v="2"/>
    <s v="Exc"/>
    <s v="L"/>
    <x v="2"/>
    <n v="17.867000000000001"/>
    <n v="35.734000000000002"/>
    <x v="3"/>
    <x v="2"/>
    <x v="0"/>
  </r>
  <r>
    <s v="6FA66C26"/>
    <x v="387"/>
    <s v="807259-35128-HI"/>
    <s v="L-M-2.5"/>
    <n v="6"/>
    <x v="445"/>
    <s v="kristen64@garcia-williams.info"/>
    <x v="0"/>
    <s v="Lib"/>
    <s v="M"/>
    <x v="0"/>
    <n v="20.963000000000001"/>
    <n v="125.77800000000001"/>
    <x v="0"/>
    <x v="1"/>
    <x v="0"/>
  </r>
  <r>
    <s v="0F2CF0B1"/>
    <x v="388"/>
    <s v="486057-38222-OU"/>
    <s v="R-E-1"/>
    <n v="5"/>
    <x v="446"/>
    <s v="jennifer13@gmail.com"/>
    <x v="1"/>
    <s v="Lib"/>
    <s v="L"/>
    <x v="2"/>
    <n v="11.55"/>
    <n v="57.75"/>
    <x v="0"/>
    <x v="2"/>
    <x v="1"/>
  </r>
  <r>
    <s v="2D74BE5B"/>
    <x v="389"/>
    <s v="128349-30418-OM"/>
    <s v="E-D-0.5"/>
    <n v="6"/>
    <x v="447"/>
    <s v="alejandra35@gmail.com"/>
    <x v="2"/>
    <s v="Lib"/>
    <s v="D"/>
    <x v="1"/>
    <n v="21.588999999999999"/>
    <n v="129.53399999999999"/>
    <x v="0"/>
    <x v="0"/>
    <x v="1"/>
  </r>
  <r>
    <s v="591E1C9D"/>
    <x v="124"/>
    <s v="344307-16255-CB"/>
    <s v="M-A-0.5"/>
    <n v="2"/>
    <x v="448"/>
    <s v="nathaniel47@clark.info"/>
    <x v="0"/>
    <s v="Ara"/>
    <s v="L"/>
    <x v="1"/>
    <n v="24.183"/>
    <n v="48.366"/>
    <x v="2"/>
    <x v="2"/>
    <x v="1"/>
  </r>
  <r>
    <s v="47A76CFB"/>
    <x v="390"/>
    <s v="939832-57486-UV"/>
    <s v="E-D-0.5"/>
    <n v="6"/>
    <x v="449"/>
    <s v="kirkwilliams@yahoo.com"/>
    <x v="1"/>
    <s v="Lib"/>
    <s v="D"/>
    <x v="1"/>
    <n v="21.588999999999999"/>
    <n v="129.53399999999999"/>
    <x v="0"/>
    <x v="0"/>
    <x v="1"/>
  </r>
  <r>
    <s v="3E3C10B6"/>
    <x v="391"/>
    <s v="199392-46455-BQ"/>
    <s v="E-D-1"/>
    <n v="6"/>
    <x v="450"/>
    <s v="bstevenson@scott-harrison.com"/>
    <x v="0"/>
    <s v="Lib"/>
    <s v="L"/>
    <x v="2"/>
    <n v="20.431000000000001"/>
    <n v="122.58600000000001"/>
    <x v="0"/>
    <x v="2"/>
    <x v="0"/>
  </r>
  <r>
    <s v="F6F72D40"/>
    <x v="392"/>
    <s v="950569-99144-QU"/>
    <s v="L-R-0.5"/>
    <n v="5"/>
    <x v="451"/>
    <s v="martinezrichard@gmail.com"/>
    <x v="1"/>
    <s v="Exc"/>
    <s v="L"/>
    <x v="1"/>
    <n v="20.535"/>
    <n v="102.675"/>
    <x v="3"/>
    <x v="2"/>
    <x v="1"/>
  </r>
  <r>
    <s v="67550ADF"/>
    <x v="393"/>
    <s v="938129-30103-ST"/>
    <s v="L-M-1"/>
    <n v="6"/>
    <x v="452"/>
    <s v="mark41@ford.com"/>
    <x v="2"/>
    <s v="Exc"/>
    <s v="D"/>
    <x v="2"/>
    <n v="6.0759999999999996"/>
    <n v="36.455999999999996"/>
    <x v="3"/>
    <x v="0"/>
    <x v="1"/>
  </r>
  <r>
    <s v="0D935A52"/>
    <x v="394"/>
    <s v="891904-39935-PX"/>
    <s v="M-D-2.5"/>
    <n v="5"/>
    <x v="453"/>
    <s v="marissa63@hotmail.com"/>
    <x v="1"/>
    <s v="Lib"/>
    <s v="M"/>
    <x v="0"/>
    <n v="14.792999999999999"/>
    <n v="73.965000000000003"/>
    <x v="0"/>
    <x v="1"/>
    <x v="0"/>
  </r>
  <r>
    <s v="D493B0C4"/>
    <x v="395"/>
    <s v="915597-23403-PE"/>
    <s v="E-E-1"/>
    <n v="6"/>
    <x v="454"/>
    <s v="dwood@hotmail.com"/>
    <x v="0"/>
    <s v="Ara"/>
    <s v="L"/>
    <x v="2"/>
    <n v="11.925000000000001"/>
    <n v="71.550000000000011"/>
    <x v="2"/>
    <x v="2"/>
    <x v="1"/>
  </r>
  <r>
    <s v="C06274B1"/>
    <x v="1"/>
    <s v="332469-37136-IQ"/>
    <s v="M-M-0.5"/>
    <n v="2"/>
    <x v="455"/>
    <s v="omaresparza@bowman-hawkins.com"/>
    <x v="0"/>
    <s v="Lib"/>
    <s v="L"/>
    <x v="1"/>
    <n v="6.9489999999999998"/>
    <n v="13.898"/>
    <x v="0"/>
    <x v="2"/>
    <x v="0"/>
  </r>
  <r>
    <s v="0102BF0F"/>
    <x v="396"/>
    <s v="635754-27182-QU"/>
    <s v="L-E-1"/>
    <n v="1"/>
    <x v="456"/>
    <s v="tjones@hotmail.com"/>
    <x v="0"/>
    <s v="Ara"/>
    <s v="D"/>
    <x v="2"/>
    <n v="15.096"/>
    <n v="15.096"/>
    <x v="2"/>
    <x v="0"/>
    <x v="0"/>
  </r>
  <r>
    <s v="63401EFA"/>
    <x v="126"/>
    <s v="717118-76540-UZ"/>
    <s v="D-L-2.5"/>
    <n v="1"/>
    <x v="457"/>
    <s v="jeffrey12@gmail.com"/>
    <x v="2"/>
    <s v="Ara"/>
    <s v="M"/>
    <x v="0"/>
    <n v="21.49"/>
    <n v="21.49"/>
    <x v="2"/>
    <x v="1"/>
    <x v="1"/>
  </r>
  <r>
    <s v="637C7E0C"/>
    <x v="391"/>
    <s v="982411-73833-ST"/>
    <s v="L-R-2.5"/>
    <n v="1"/>
    <x v="458"/>
    <s v="hawkinssarah@gmail.com"/>
    <x v="0"/>
    <s v="Ara"/>
    <s v="L"/>
    <x v="0"/>
    <n v="23.545999999999999"/>
    <n v="23.545999999999999"/>
    <x v="2"/>
    <x v="2"/>
    <x v="0"/>
  </r>
  <r>
    <s v="FAC60C2C"/>
    <x v="397"/>
    <s v="886540-93774-UA"/>
    <s v="R-R-2.5"/>
    <n v="4"/>
    <x v="459"/>
    <s v="ypeterson@gmail.com"/>
    <x v="2"/>
    <s v="Exc"/>
    <s v="L"/>
    <x v="0"/>
    <n v="21.411000000000001"/>
    <n v="85.644000000000005"/>
    <x v="3"/>
    <x v="2"/>
    <x v="1"/>
  </r>
  <r>
    <s v="2A799068"/>
    <x v="125"/>
    <s v="646007-43887-DT"/>
    <s v="A-R-2.5"/>
    <n v="1"/>
    <x v="460"/>
    <s v="boydcasey@hotmail.com"/>
    <x v="0"/>
    <s v="Ara"/>
    <s v="D"/>
    <x v="0"/>
    <n v="14.183999999999999"/>
    <n v="14.183999999999999"/>
    <x v="2"/>
    <x v="0"/>
    <x v="1"/>
  </r>
  <r>
    <s v="D0A61B27"/>
    <x v="398"/>
    <s v="594314-65519-IQ"/>
    <s v="A-R-0.5"/>
    <n v="4"/>
    <x v="461"/>
    <s v="ypatterson@moody.com"/>
    <x v="2"/>
    <s v="Lib"/>
    <s v="L"/>
    <x v="1"/>
    <n v="14.834"/>
    <n v="59.335999999999999"/>
    <x v="0"/>
    <x v="2"/>
    <x v="1"/>
  </r>
  <r>
    <s v="0A692C74"/>
    <x v="399"/>
    <s v="823081-62695-BY"/>
    <s v="E-R-2.5"/>
    <n v="3"/>
    <x v="462"/>
    <s v="nixonkara@burton.info"/>
    <x v="2"/>
    <s v="Lib"/>
    <s v="M"/>
    <x v="0"/>
    <n v="17.190000000000001"/>
    <n v="51.570000000000007"/>
    <x v="0"/>
    <x v="1"/>
    <x v="0"/>
  </r>
  <r>
    <s v="4BFBDEFA"/>
    <x v="400"/>
    <s v="380952-40043-CB"/>
    <s v="R-L-1"/>
    <n v="1"/>
    <x v="463"/>
    <s v="davidcummings@yahoo.com"/>
    <x v="2"/>
    <s v="Lib"/>
    <s v="D"/>
    <x v="2"/>
    <n v="8.0630000000000006"/>
    <n v="8.0630000000000006"/>
    <x v="0"/>
    <x v="0"/>
    <x v="0"/>
  </r>
  <r>
    <s v="91739CC8"/>
    <x v="131"/>
    <s v="844123-13949-BQ"/>
    <s v="R-L-0.5"/>
    <n v="1"/>
    <x v="464"/>
    <s v="amy40@hotmail.com"/>
    <x v="0"/>
    <s v="Lib"/>
    <s v="D"/>
    <x v="1"/>
    <n v="22.763000000000002"/>
    <n v="22.763000000000002"/>
    <x v="0"/>
    <x v="0"/>
    <x v="1"/>
  </r>
  <r>
    <s v="C7805953"/>
    <x v="401"/>
    <s v="525629-72515-FR"/>
    <s v="L-M-1"/>
    <n v="5"/>
    <x v="465"/>
    <s v="acruz@hotmail.com"/>
    <x v="0"/>
    <s v="Exc"/>
    <s v="D"/>
    <x v="2"/>
    <n v="6.0759999999999996"/>
    <n v="30.38"/>
    <x v="3"/>
    <x v="0"/>
    <x v="0"/>
  </r>
  <r>
    <s v="D8100009"/>
    <x v="402"/>
    <s v="982958-59033-ZC"/>
    <s v="D-E-1"/>
    <n v="6"/>
    <x v="466"/>
    <s v="kwhitehead@hotmail.com"/>
    <x v="2"/>
    <s v="Rob"/>
    <s v="D"/>
    <x v="2"/>
    <n v="25.009"/>
    <n v="150.054"/>
    <x v="1"/>
    <x v="0"/>
    <x v="0"/>
  </r>
  <r>
    <s v="F05B96B2"/>
    <x v="403"/>
    <s v="397600-39175-OM"/>
    <s v="L-A-1"/>
    <n v="5"/>
    <x v="467"/>
    <s v="illoyd@gmail.com"/>
    <x v="1"/>
    <s v="Exc"/>
    <s v="D"/>
    <x v="2"/>
    <n v="7.6870000000000003"/>
    <n v="38.435000000000002"/>
    <x v="3"/>
    <x v="0"/>
    <x v="1"/>
  </r>
  <r>
    <s v="1722D9F6"/>
    <x v="404"/>
    <s v="652400-98691-RB"/>
    <s v="R-D-0.5"/>
    <n v="1"/>
    <x v="468"/>
    <s v="tiffanywillis@yahoo.com"/>
    <x v="0"/>
    <s v="Exc"/>
    <s v="D"/>
    <x v="1"/>
    <n v="26.742000000000001"/>
    <n v="26.742000000000001"/>
    <x v="3"/>
    <x v="0"/>
    <x v="1"/>
  </r>
  <r>
    <s v="D86D9306"/>
    <x v="405"/>
    <s v="311584-49317-CB"/>
    <s v="D-M-2.5"/>
    <n v="4"/>
    <x v="469"/>
    <s v="owood@yahoo.com"/>
    <x v="1"/>
    <s v="Rob"/>
    <s v="M"/>
    <x v="0"/>
    <n v="21.524000000000001"/>
    <n v="86.096000000000004"/>
    <x v="1"/>
    <x v="1"/>
    <x v="1"/>
  </r>
  <r>
    <s v="2A4A3560"/>
    <x v="406"/>
    <s v="678441-95224-ZC"/>
    <s v="L-L-1"/>
    <n v="6"/>
    <x v="470"/>
    <s v="joshua77@gmail.com"/>
    <x v="1"/>
    <s v="Exc"/>
    <s v="M"/>
    <x v="2"/>
    <n v="27.193000000000001"/>
    <n v="163.15800000000002"/>
    <x v="3"/>
    <x v="1"/>
    <x v="1"/>
  </r>
  <r>
    <s v="0656C177"/>
    <x v="407"/>
    <s v="383041-75241-ZC"/>
    <s v="M-R-1"/>
    <n v="1"/>
    <x v="471"/>
    <s v="catherine02@gmail.com"/>
    <x v="1"/>
    <s v="Exc"/>
    <s v="M"/>
    <x v="2"/>
    <n v="9.2089999999999996"/>
    <n v="9.2089999999999996"/>
    <x v="3"/>
    <x v="1"/>
    <x v="0"/>
  </r>
  <r>
    <s v="521A5405"/>
    <x v="408"/>
    <s v="997292-12282-EO"/>
    <s v="E-E-1"/>
    <n v="6"/>
    <x v="472"/>
    <s v="steve18@thompson.net"/>
    <x v="1"/>
    <s v="Ara"/>
    <s v="L"/>
    <x v="2"/>
    <n v="11.925000000000001"/>
    <n v="71.550000000000011"/>
    <x v="2"/>
    <x v="2"/>
    <x v="1"/>
  </r>
  <r>
    <s v="F4DD967A"/>
    <x v="409"/>
    <s v="418885-30760-UV"/>
    <s v="M-E-0.5"/>
    <n v="2"/>
    <x v="473"/>
    <s v="michael16@gmail.com"/>
    <x v="2"/>
    <s v="Exc"/>
    <s v="D"/>
    <x v="1"/>
    <n v="20.867999999999999"/>
    <n v="41.735999999999997"/>
    <x v="3"/>
    <x v="0"/>
    <x v="0"/>
  </r>
  <r>
    <s v="2F3EA1F4"/>
    <x v="14"/>
    <s v="622098-58358-FR"/>
    <s v="D-M-2.5"/>
    <n v="2"/>
    <x v="474"/>
    <s v="tcook@perry-douglas.org"/>
    <x v="1"/>
    <s v="Rob"/>
    <s v="M"/>
    <x v="0"/>
    <n v="21.524000000000001"/>
    <n v="43.048000000000002"/>
    <x v="1"/>
    <x v="1"/>
    <x v="1"/>
  </r>
  <r>
    <s v="8D08486E"/>
    <x v="410"/>
    <s v="324165-82726-UV"/>
    <s v="E-E-2.5"/>
    <n v="6"/>
    <x v="475"/>
    <s v="vmartin@savage.com"/>
    <x v="2"/>
    <s v="Rob"/>
    <s v="M"/>
    <x v="0"/>
    <n v="19.806999999999999"/>
    <n v="118.84199999999998"/>
    <x v="1"/>
    <x v="1"/>
    <x v="0"/>
  </r>
  <r>
    <s v="62294509"/>
    <x v="411"/>
    <s v="770785-65595-ZC"/>
    <s v="R-R-1"/>
    <n v="1"/>
    <x v="476"/>
    <s v="dennis22@simmons-vazquez.info"/>
    <x v="2"/>
    <s v="Exc"/>
    <s v="L"/>
    <x v="2"/>
    <n v="2.2120000000000002"/>
    <n v="2.2120000000000002"/>
    <x v="3"/>
    <x v="2"/>
    <x v="0"/>
  </r>
  <r>
    <s v="426B97B7"/>
    <x v="412"/>
    <s v="660663-97579-OB"/>
    <s v="L-R-0.5"/>
    <n v="2"/>
    <x v="477"/>
    <s v="douglaslindsey@reynolds.com"/>
    <x v="0"/>
    <s v="Exc"/>
    <s v="L"/>
    <x v="1"/>
    <n v="20.535"/>
    <n v="41.07"/>
    <x v="3"/>
    <x v="2"/>
    <x v="0"/>
  </r>
  <r>
    <s v="72026729"/>
    <x v="170"/>
    <s v="404335-59314-UA"/>
    <s v="M-D-1"/>
    <n v="3"/>
    <x v="478"/>
    <s v="khall@hamilton.com"/>
    <x v="0"/>
    <s v="Lib"/>
    <s v="D"/>
    <x v="2"/>
    <n v="4.8959999999999999"/>
    <n v="14.687999999999999"/>
    <x v="0"/>
    <x v="0"/>
    <x v="1"/>
  </r>
  <r>
    <s v="0270057A"/>
    <x v="413"/>
    <s v="762580-34480-OB"/>
    <s v="E-E-1"/>
    <n v="6"/>
    <x v="479"/>
    <s v="david54@yahoo.com"/>
    <x v="0"/>
    <s v="Ara"/>
    <s v="L"/>
    <x v="2"/>
    <n v="11.925000000000001"/>
    <n v="71.550000000000011"/>
    <x v="2"/>
    <x v="2"/>
    <x v="1"/>
  </r>
  <r>
    <s v="7DE2158E"/>
    <x v="414"/>
    <s v="456239-75706-RB"/>
    <s v="R-R-1"/>
    <n v="3"/>
    <x v="480"/>
    <s v="andrea40@gmail.com"/>
    <x v="0"/>
    <s v="Exc"/>
    <s v="L"/>
    <x v="2"/>
    <n v="2.2120000000000002"/>
    <n v="6.636000000000001"/>
    <x v="3"/>
    <x v="2"/>
    <x v="0"/>
  </r>
  <r>
    <s v="C2AC198E"/>
    <x v="415"/>
    <s v="563415-51776-IQ"/>
    <s v="L-E-0.5"/>
    <n v="1"/>
    <x v="481"/>
    <s v="gary77@hotmail.com"/>
    <x v="0"/>
    <s v="Lib"/>
    <s v="L"/>
    <x v="1"/>
    <n v="23.603999999999999"/>
    <n v="23.603999999999999"/>
    <x v="0"/>
    <x v="2"/>
    <x v="1"/>
  </r>
  <r>
    <s v="0E5CC178"/>
    <x v="188"/>
    <s v="709149-16614-HW"/>
    <s v="M-L-1"/>
    <n v="4"/>
    <x v="482"/>
    <s v="ngonzales@gmail.com"/>
    <x v="0"/>
    <s v="Lib"/>
    <s v="L"/>
    <x v="2"/>
    <n v="18.981999999999999"/>
    <n v="75.927999999999997"/>
    <x v="0"/>
    <x v="2"/>
    <x v="0"/>
  </r>
  <r>
    <s v="9CEA52B8"/>
    <x v="416"/>
    <s v="595765-87939-BY"/>
    <s v="M-D-0.5"/>
    <n v="5"/>
    <x v="483"/>
    <s v="garrettconnie@hotmail.com"/>
    <x v="0"/>
    <s v="Exc"/>
    <s v="M"/>
    <x v="1"/>
    <n v="18.952999999999999"/>
    <n v="94.765000000000001"/>
    <x v="3"/>
    <x v="1"/>
    <x v="0"/>
  </r>
  <r>
    <s v="588DE4B5"/>
    <x v="17"/>
    <s v="418309-87153-IC"/>
    <s v="D-A-1"/>
    <n v="1"/>
    <x v="484"/>
    <s v="ugarcia@avila-phelps.org"/>
    <x v="2"/>
    <s v="Exc"/>
    <s v="D"/>
    <x v="2"/>
    <n v="16.853999999999999"/>
    <n v="16.853999999999999"/>
    <x v="3"/>
    <x v="0"/>
    <x v="0"/>
  </r>
  <r>
    <s v="03E28FF8"/>
    <x v="4"/>
    <s v="444039-81037-QO"/>
    <s v="M-L-2.5"/>
    <n v="3"/>
    <x v="485"/>
    <s v="hulldebra@sullivan-payne.com"/>
    <x v="1"/>
    <s v="Exc"/>
    <s v="L"/>
    <x v="0"/>
    <n v="5.7750000000000004"/>
    <n v="17.325000000000003"/>
    <x v="3"/>
    <x v="2"/>
    <x v="1"/>
  </r>
  <r>
    <s v="231643D5"/>
    <x v="417"/>
    <s v="445685-94596-CB"/>
    <s v="E-A-2.5"/>
    <n v="5"/>
    <x v="486"/>
    <s v="cdavis@morris-johnson.com"/>
    <x v="1"/>
    <s v="Lib"/>
    <s v="L"/>
    <x v="0"/>
    <n v="5.3380000000000001"/>
    <n v="26.69"/>
    <x v="0"/>
    <x v="2"/>
    <x v="1"/>
  </r>
  <r>
    <s v="20B6C6E1"/>
    <x v="418"/>
    <s v="778948-56399-FR"/>
    <s v="D-D-2.5"/>
    <n v="2"/>
    <x v="487"/>
    <s v="farmermarc@hotmail.com"/>
    <x v="1"/>
    <s v="Exc"/>
    <s v="M"/>
    <x v="0"/>
    <n v="7.6669999999999998"/>
    <n v="15.334"/>
    <x v="3"/>
    <x v="1"/>
    <x v="0"/>
  </r>
  <r>
    <s v="3549FD78"/>
    <x v="180"/>
    <s v="505401-14448-HI"/>
    <s v="L-E-2.5"/>
    <n v="2"/>
    <x v="488"/>
    <s v="woodwardangela@gmail.com"/>
    <x v="1"/>
    <s v="Ara"/>
    <s v="L"/>
    <x v="0"/>
    <n v="3.34"/>
    <n v="6.68"/>
    <x v="2"/>
    <x v="2"/>
    <x v="1"/>
  </r>
  <r>
    <s v="70D1CB6B"/>
    <x v="419"/>
    <s v="935237-80079-CU"/>
    <s v="A-M-0.5"/>
    <n v="2"/>
    <x v="489"/>
    <s v="amandareese@salazar-moran.com"/>
    <x v="1"/>
    <s v="Rob"/>
    <s v="D"/>
    <x v="1"/>
    <n v="6.4009999999999998"/>
    <n v="12.802"/>
    <x v="1"/>
    <x v="0"/>
    <x v="1"/>
  </r>
  <r>
    <s v="33442AB9"/>
    <x v="420"/>
    <s v="823119-62945-ZN"/>
    <s v="L-M-2.5"/>
    <n v="5"/>
    <x v="490"/>
    <s v="andreavillanueva@lewis-knight.org"/>
    <x v="1"/>
    <s v="Lib"/>
    <s v="M"/>
    <x v="0"/>
    <n v="20.963000000000001"/>
    <n v="104.815"/>
    <x v="0"/>
    <x v="1"/>
    <x v="1"/>
  </r>
  <r>
    <s v="74B868A9"/>
    <x v="421"/>
    <s v="217086-25874-PE"/>
    <s v="A-D-2.5"/>
    <n v="6"/>
    <x v="491"/>
    <s v="robert23@gmail.com"/>
    <x v="2"/>
    <s v="Exc"/>
    <s v="M"/>
    <x v="0"/>
    <n v="20.47"/>
    <n v="122.82"/>
    <x v="3"/>
    <x v="1"/>
    <x v="0"/>
  </r>
  <r>
    <s v="2C64FB13"/>
    <x v="256"/>
    <s v="981160-55827-FR"/>
    <s v="M-L-2.5"/>
    <n v="1"/>
    <x v="492"/>
    <s v="katherine76@miller-morrison.com"/>
    <x v="1"/>
    <s v="Exc"/>
    <s v="L"/>
    <x v="0"/>
    <n v="5.7750000000000004"/>
    <n v="5.7750000000000004"/>
    <x v="3"/>
    <x v="2"/>
    <x v="1"/>
  </r>
  <r>
    <s v="B1F5F406"/>
    <x v="422"/>
    <s v="357093-46664-OB"/>
    <s v="E-D-2.5"/>
    <n v="3"/>
    <x v="493"/>
    <s v="josephyoung@lamb.info"/>
    <x v="1"/>
    <s v="Ara"/>
    <s v="L"/>
    <x v="0"/>
    <n v="6.9880000000000004"/>
    <n v="20.964000000000002"/>
    <x v="2"/>
    <x v="2"/>
    <x v="1"/>
  </r>
  <r>
    <s v="3115C4FF"/>
    <x v="423"/>
    <s v="718838-33881-UV"/>
    <s v="R-D-2.5"/>
    <n v="3"/>
    <x v="494"/>
    <s v="stravis@hotmail.com"/>
    <x v="1"/>
    <s v="Ara"/>
    <s v="M"/>
    <x v="0"/>
    <n v="13.946"/>
    <n v="41.838000000000001"/>
    <x v="2"/>
    <x v="1"/>
    <x v="1"/>
  </r>
  <r>
    <s v="E38EEDD5"/>
    <x v="424"/>
    <s v="988944-42026-QO"/>
    <s v="R-M-0.5"/>
    <n v="4"/>
    <x v="495"/>
    <s v="yjones@lopez.com"/>
    <x v="1"/>
    <s v="Lib"/>
    <s v="M"/>
    <x v="1"/>
    <n v="29.872"/>
    <n v="119.488"/>
    <x v="0"/>
    <x v="1"/>
    <x v="1"/>
  </r>
  <r>
    <s v="34224404"/>
    <x v="425"/>
    <s v="176081-82655-HI"/>
    <s v="D-A-2.5"/>
    <n v="6"/>
    <x v="496"/>
    <s v="sherrymorgan@yahoo.com"/>
    <x v="1"/>
    <s v="Rob"/>
    <s v="D"/>
    <x v="0"/>
    <n v="14.250999999999999"/>
    <n v="85.506"/>
    <x v="1"/>
    <x v="0"/>
    <x v="1"/>
  </r>
  <r>
    <s v="4F319848"/>
    <x v="426"/>
    <s v="568800-46353-RG"/>
    <s v="E-M-2.5"/>
    <n v="6"/>
    <x v="497"/>
    <s v="hulldebra@coleman-villegas.org"/>
    <x v="0"/>
    <s v="Rob"/>
    <s v="D"/>
    <x v="0"/>
    <n v="26.957000000000001"/>
    <n v="161.74200000000002"/>
    <x v="1"/>
    <x v="0"/>
    <x v="1"/>
  </r>
  <r>
    <s v="2AD23D33"/>
    <x v="427"/>
    <s v="823399-35022-ST"/>
    <s v="E-M-2.5"/>
    <n v="5"/>
    <x v="498"/>
    <s v="rzamora@gmail.com"/>
    <x v="1"/>
    <s v="Rob"/>
    <s v="D"/>
    <x v="0"/>
    <n v="26.957000000000001"/>
    <n v="134.785"/>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3FD4A3-2466-4592-AD0D-F1922213569B}" name="TotalSales" cacheId="1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7">
  <location ref="A3:F74" firstHeaderRow="1" firstDataRow="2" firstDataCol="2"/>
  <pivotFields count="18">
    <pivotField compact="0" subtotalTop="0" showAll="0"/>
    <pivotField compact="0" numFmtId="165" subtotalTop="0" showAll="0">
      <items count="429">
        <item x="293"/>
        <item x="240"/>
        <item x="423"/>
        <item x="405"/>
        <item x="31"/>
        <item x="20"/>
        <item x="388"/>
        <item x="194"/>
        <item x="216"/>
        <item x="227"/>
        <item x="372"/>
        <item x="237"/>
        <item x="400"/>
        <item x="91"/>
        <item x="158"/>
        <item x="399"/>
        <item x="108"/>
        <item x="100"/>
        <item x="144"/>
        <item x="339"/>
        <item x="340"/>
        <item x="257"/>
        <item x="300"/>
        <item x="276"/>
        <item x="121"/>
        <item x="30"/>
        <item x="150"/>
        <item x="199"/>
        <item x="349"/>
        <item x="182"/>
        <item x="204"/>
        <item x="19"/>
        <item x="361"/>
        <item x="375"/>
        <item x="244"/>
        <item x="106"/>
        <item x="417"/>
        <item x="38"/>
        <item x="249"/>
        <item x="197"/>
        <item x="412"/>
        <item x="299"/>
        <item x="211"/>
        <item x="18"/>
        <item x="28"/>
        <item x="104"/>
        <item x="266"/>
        <item x="328"/>
        <item x="139"/>
        <item x="420"/>
        <item x="245"/>
        <item x="134"/>
        <item x="188"/>
        <item x="246"/>
        <item x="331"/>
        <item x="75"/>
        <item x="157"/>
        <item x="42"/>
        <item x="93"/>
        <item x="324"/>
        <item x="54"/>
        <item x="259"/>
        <item x="56"/>
        <item x="319"/>
        <item x="46"/>
        <item x="107"/>
        <item x="191"/>
        <item x="251"/>
        <item x="329"/>
        <item x="286"/>
        <item x="180"/>
        <item x="262"/>
        <item x="63"/>
        <item x="68"/>
        <item x="45"/>
        <item x="115"/>
        <item x="222"/>
        <item x="126"/>
        <item x="275"/>
        <item x="253"/>
        <item x="383"/>
        <item x="58"/>
        <item x="248"/>
        <item x="424"/>
        <item x="60"/>
        <item x="53"/>
        <item x="5"/>
        <item x="252"/>
        <item x="304"/>
        <item x="200"/>
        <item x="225"/>
        <item x="67"/>
        <item x="212"/>
        <item x="159"/>
        <item x="323"/>
        <item x="208"/>
        <item x="352"/>
        <item x="12"/>
        <item x="346"/>
        <item x="367"/>
        <item x="8"/>
        <item x="241"/>
        <item x="288"/>
        <item x="190"/>
        <item x="74"/>
        <item x="223"/>
        <item x="33"/>
        <item x="184"/>
        <item x="96"/>
        <item x="141"/>
        <item x="421"/>
        <item x="118"/>
        <item x="51"/>
        <item x="394"/>
        <item x="39"/>
        <item x="14"/>
        <item x="274"/>
        <item x="325"/>
        <item x="178"/>
        <item x="92"/>
        <item x="77"/>
        <item x="320"/>
        <item x="354"/>
        <item x="314"/>
        <item x="167"/>
        <item x="387"/>
        <item x="140"/>
        <item x="207"/>
        <item x="287"/>
        <item x="316"/>
        <item x="57"/>
        <item x="151"/>
        <item x="335"/>
        <item x="193"/>
        <item x="277"/>
        <item x="169"/>
        <item x="149"/>
        <item x="357"/>
        <item x="291"/>
        <item x="261"/>
        <item x="110"/>
        <item x="422"/>
        <item x="397"/>
        <item x="303"/>
        <item x="206"/>
        <item x="333"/>
        <item x="148"/>
        <item x="369"/>
        <item x="94"/>
        <item x="364"/>
        <item x="380"/>
        <item x="15"/>
        <item x="302"/>
        <item x="36"/>
        <item x="317"/>
        <item x="205"/>
        <item x="414"/>
        <item x="402"/>
        <item x="376"/>
        <item x="377"/>
        <item x="272"/>
        <item x="166"/>
        <item x="229"/>
        <item x="114"/>
        <item x="127"/>
        <item x="332"/>
        <item x="11"/>
        <item x="327"/>
        <item x="136"/>
        <item x="359"/>
        <item x="59"/>
        <item x="135"/>
        <item x="416"/>
        <item x="344"/>
        <item x="27"/>
        <item x="306"/>
        <item x="179"/>
        <item x="322"/>
        <item x="384"/>
        <item x="232"/>
        <item x="214"/>
        <item x="264"/>
        <item x="309"/>
        <item x="382"/>
        <item x="265"/>
        <item x="418"/>
        <item x="171"/>
        <item x="132"/>
        <item x="34"/>
        <item x="95"/>
        <item x="130"/>
        <item x="1"/>
        <item x="202"/>
        <item x="296"/>
        <item x="198"/>
        <item x="292"/>
        <item x="220"/>
        <item x="263"/>
        <item x="196"/>
        <item x="341"/>
        <item x="310"/>
        <item x="17"/>
        <item x="210"/>
        <item x="138"/>
        <item x="312"/>
        <item x="98"/>
        <item x="113"/>
        <item x="13"/>
        <item x="355"/>
        <item x="336"/>
        <item x="334"/>
        <item x="370"/>
        <item x="145"/>
        <item x="294"/>
        <item x="351"/>
        <item x="426"/>
        <item x="373"/>
        <item x="21"/>
        <item x="70"/>
        <item x="318"/>
        <item x="313"/>
        <item x="174"/>
        <item x="337"/>
        <item x="295"/>
        <item x="218"/>
        <item x="163"/>
        <item x="41"/>
        <item x="146"/>
        <item x="348"/>
        <item x="168"/>
        <item x="271"/>
        <item x="404"/>
        <item x="326"/>
        <item x="52"/>
        <item x="278"/>
        <item x="427"/>
        <item x="81"/>
        <item x="235"/>
        <item x="290"/>
        <item x="73"/>
        <item x="315"/>
        <item x="97"/>
        <item x="82"/>
        <item x="228"/>
        <item x="147"/>
        <item x="406"/>
        <item x="285"/>
        <item x="234"/>
        <item x="236"/>
        <item x="154"/>
        <item x="131"/>
        <item x="330"/>
        <item x="43"/>
        <item x="201"/>
        <item x="347"/>
        <item x="233"/>
        <item x="25"/>
        <item x="403"/>
        <item x="23"/>
        <item x="177"/>
        <item x="350"/>
        <item x="16"/>
        <item x="119"/>
        <item x="213"/>
        <item x="385"/>
        <item x="84"/>
        <item x="187"/>
        <item x="153"/>
        <item x="415"/>
        <item x="390"/>
        <item x="356"/>
        <item x="396"/>
        <item x="26"/>
        <item x="89"/>
        <item x="195"/>
        <item x="363"/>
        <item x="242"/>
        <item x="122"/>
        <item x="124"/>
        <item x="164"/>
        <item x="2"/>
        <item x="224"/>
        <item x="360"/>
        <item x="137"/>
        <item x="281"/>
        <item x="69"/>
        <item x="230"/>
        <item x="192"/>
        <item x="411"/>
        <item x="129"/>
        <item x="85"/>
        <item x="408"/>
        <item x="410"/>
        <item x="342"/>
        <item x="186"/>
        <item x="273"/>
        <item x="343"/>
        <item x="307"/>
        <item x="282"/>
        <item x="365"/>
        <item x="256"/>
        <item x="393"/>
        <item x="176"/>
        <item x="155"/>
        <item x="267"/>
        <item x="65"/>
        <item x="49"/>
        <item x="243"/>
        <item x="7"/>
        <item x="40"/>
        <item x="386"/>
        <item x="398"/>
        <item x="173"/>
        <item x="128"/>
        <item x="305"/>
        <item x="161"/>
        <item x="407"/>
        <item x="165"/>
        <item x="279"/>
        <item x="183"/>
        <item x="50"/>
        <item x="78"/>
        <item x="203"/>
        <item x="143"/>
        <item x="61"/>
        <item x="345"/>
        <item x="83"/>
        <item x="301"/>
        <item x="3"/>
        <item x="24"/>
        <item x="133"/>
        <item x="64"/>
        <item x="156"/>
        <item x="80"/>
        <item x="32"/>
        <item x="226"/>
        <item x="353"/>
        <item x="37"/>
        <item x="6"/>
        <item x="79"/>
        <item x="268"/>
        <item x="378"/>
        <item x="255"/>
        <item x="185"/>
        <item x="217"/>
        <item x="152"/>
        <item x="99"/>
        <item x="35"/>
        <item x="71"/>
        <item x="10"/>
        <item x="172"/>
        <item x="87"/>
        <item x="311"/>
        <item x="112"/>
        <item x="48"/>
        <item x="269"/>
        <item x="381"/>
        <item x="413"/>
        <item x="395"/>
        <item x="425"/>
        <item x="284"/>
        <item x="379"/>
        <item x="101"/>
        <item x="120"/>
        <item x="170"/>
        <item x="62"/>
        <item x="409"/>
        <item x="55"/>
        <item x="215"/>
        <item x="109"/>
        <item x="219"/>
        <item x="231"/>
        <item x="289"/>
        <item x="392"/>
        <item x="298"/>
        <item x="142"/>
        <item x="368"/>
        <item x="221"/>
        <item x="250"/>
        <item x="280"/>
        <item x="66"/>
        <item x="102"/>
        <item x="260"/>
        <item x="247"/>
        <item x="0"/>
        <item x="29"/>
        <item x="254"/>
        <item x="321"/>
        <item x="160"/>
        <item x="401"/>
        <item x="105"/>
        <item x="86"/>
        <item x="4"/>
        <item x="44"/>
        <item x="181"/>
        <item x="47"/>
        <item x="22"/>
        <item x="391"/>
        <item x="209"/>
        <item x="238"/>
        <item x="338"/>
        <item x="123"/>
        <item x="116"/>
        <item x="76"/>
        <item x="189"/>
        <item x="72"/>
        <item x="9"/>
        <item x="297"/>
        <item x="239"/>
        <item x="162"/>
        <item x="88"/>
        <item x="270"/>
        <item x="283"/>
        <item x="125"/>
        <item x="175"/>
        <item x="371"/>
        <item x="111"/>
        <item x="389"/>
        <item x="374"/>
        <item x="258"/>
        <item x="366"/>
        <item x="103"/>
        <item x="117"/>
        <item x="308"/>
        <item x="362"/>
        <item x="358"/>
        <item x="90"/>
        <item x="419"/>
        <item t="default"/>
      </items>
    </pivotField>
    <pivotField compact="0" subtotalTop="0" showAll="0"/>
    <pivotField compact="0" subtotalTop="0" showAll="0"/>
    <pivotField compact="0" subtotalTop="0" showAll="0"/>
    <pivotField compact="0" subtotalTop="0" showAll="0"/>
    <pivotField compact="0" subtotalTop="0" showAll="0"/>
    <pivotField compact="0" subtotalTop="0" showAll="0"/>
    <pivotField compact="0" subtotalTop="0" showAll="0"/>
    <pivotField compact="0" subtotalTop="0" showAll="0"/>
    <pivotField compact="0" numFmtId="166" subtotalTop="0" showAll="0">
      <items count="4">
        <item x="1"/>
        <item x="2"/>
        <item x="0"/>
        <item t="default"/>
      </items>
    </pivotField>
    <pivotField compact="0" numFmtId="164" subtotalTop="0" showAll="0"/>
    <pivotField dataField="1" compact="0" numFmtId="164" subtotalTop="0" showAll="0"/>
    <pivotField axis="axisCol" compact="0" subtotalTop="0" showAll="0">
      <items count="5">
        <item x="2"/>
        <item x="1"/>
        <item x="0"/>
        <item x="3"/>
        <item t="default"/>
      </items>
    </pivotField>
    <pivotField compact="0" subtotalTop="0" showAll="0">
      <items count="4">
        <item x="0"/>
        <item x="2"/>
        <item x="1"/>
        <item t="default"/>
      </items>
    </pivotField>
    <pivotField compact="0" subtotalTop="0" showAll="0">
      <items count="4">
        <item m="1" x="2"/>
        <item x="0"/>
        <item x="1"/>
        <item t="default"/>
      </items>
    </pivotField>
    <pivotField axis="axisRow" compact="0" subtotalTop="0" showAll="0">
      <items count="15">
        <item x="0"/>
        <item x="1"/>
        <item x="2"/>
        <item x="3"/>
        <item x="4"/>
        <item x="5"/>
        <item x="6"/>
        <item x="7"/>
        <item x="8"/>
        <item x="9"/>
        <item x="10"/>
        <item x="11"/>
        <item x="12"/>
        <item x="13"/>
        <item t="default"/>
      </items>
    </pivotField>
    <pivotField axis="axisRow" compact="0" subtotalTop="0" showAll="0">
      <items count="9">
        <item x="0"/>
        <item x="1"/>
        <item x="2"/>
        <item x="3"/>
        <item x="4"/>
        <item x="5"/>
        <item x="6"/>
        <item x="7"/>
        <item t="default"/>
      </items>
    </pivotField>
  </pivotFields>
  <rowFields count="2">
    <field x="17"/>
    <field x="16"/>
  </rowFields>
  <rowItems count="70">
    <i>
      <x v="1"/>
    </i>
    <i r="1">
      <x v="1"/>
    </i>
    <i r="1">
      <x v="2"/>
    </i>
    <i r="1">
      <x v="3"/>
    </i>
    <i r="1">
      <x v="4"/>
    </i>
    <i r="1">
      <x v="5"/>
    </i>
    <i r="1">
      <x v="6"/>
    </i>
    <i r="1">
      <x v="7"/>
    </i>
    <i r="1">
      <x v="8"/>
    </i>
    <i r="1">
      <x v="9"/>
    </i>
    <i r="1">
      <x v="10"/>
    </i>
    <i r="1">
      <x v="11"/>
    </i>
    <i r="1">
      <x v="12"/>
    </i>
    <i t="default">
      <x v="1"/>
    </i>
    <i>
      <x v="2"/>
    </i>
    <i r="1">
      <x v="1"/>
    </i>
    <i r="1">
      <x v="2"/>
    </i>
    <i r="1">
      <x v="3"/>
    </i>
    <i r="1">
      <x v="4"/>
    </i>
    <i r="1">
      <x v="5"/>
    </i>
    <i r="1">
      <x v="6"/>
    </i>
    <i r="1">
      <x v="7"/>
    </i>
    <i r="1">
      <x v="8"/>
    </i>
    <i r="1">
      <x v="9"/>
    </i>
    <i r="1">
      <x v="10"/>
    </i>
    <i r="1">
      <x v="11"/>
    </i>
    <i r="1">
      <x v="12"/>
    </i>
    <i t="default">
      <x v="2"/>
    </i>
    <i>
      <x v="3"/>
    </i>
    <i r="1">
      <x v="1"/>
    </i>
    <i r="1">
      <x v="2"/>
    </i>
    <i r="1">
      <x v="3"/>
    </i>
    <i r="1">
      <x v="4"/>
    </i>
    <i r="1">
      <x v="5"/>
    </i>
    <i r="1">
      <x v="6"/>
    </i>
    <i r="1">
      <x v="7"/>
    </i>
    <i r="1">
      <x v="8"/>
    </i>
    <i r="1">
      <x v="9"/>
    </i>
    <i r="1">
      <x v="10"/>
    </i>
    <i r="1">
      <x v="11"/>
    </i>
    <i r="1">
      <x v="12"/>
    </i>
    <i t="default">
      <x v="3"/>
    </i>
    <i>
      <x v="4"/>
    </i>
    <i r="1">
      <x v="1"/>
    </i>
    <i r="1">
      <x v="2"/>
    </i>
    <i r="1">
      <x v="3"/>
    </i>
    <i r="1">
      <x v="4"/>
    </i>
    <i r="1">
      <x v="5"/>
    </i>
    <i r="1">
      <x v="6"/>
    </i>
    <i r="1">
      <x v="7"/>
    </i>
    <i r="1">
      <x v="8"/>
    </i>
    <i r="1">
      <x v="9"/>
    </i>
    <i r="1">
      <x v="10"/>
    </i>
    <i r="1">
      <x v="11"/>
    </i>
    <i r="1">
      <x v="12"/>
    </i>
    <i t="default">
      <x v="4"/>
    </i>
    <i>
      <x v="5"/>
    </i>
    <i r="1">
      <x v="1"/>
    </i>
    <i r="1">
      <x v="2"/>
    </i>
    <i r="1">
      <x v="3"/>
    </i>
    <i r="1">
      <x v="4"/>
    </i>
    <i r="1">
      <x v="5"/>
    </i>
    <i r="1">
      <x v="6"/>
    </i>
    <i r="1">
      <x v="7"/>
    </i>
    <i r="1">
      <x v="8"/>
    </i>
    <i r="1">
      <x v="9"/>
    </i>
    <i r="1">
      <x v="10"/>
    </i>
    <i r="1">
      <x v="11"/>
    </i>
    <i r="1">
      <x v="12"/>
    </i>
    <i t="default">
      <x v="5"/>
    </i>
  </rowItems>
  <colFields count="1">
    <field x="13"/>
  </colFields>
  <colItems count="4">
    <i>
      <x/>
    </i>
    <i>
      <x v="1"/>
    </i>
    <i>
      <x v="2"/>
    </i>
    <i>
      <x v="3"/>
    </i>
  </colItems>
  <dataFields count="1">
    <dataField name="Sum of Sales" fld="12" baseField="16" baseItem="1" numFmtId="3"/>
  </dataFields>
  <chartFormats count="4">
    <chartFormat chart="16" format="9" series="1">
      <pivotArea type="data" outline="0" fieldPosition="0">
        <references count="2">
          <reference field="4294967294" count="1" selected="0">
            <x v="0"/>
          </reference>
          <reference field="13" count="1" selected="0">
            <x v="0"/>
          </reference>
        </references>
      </pivotArea>
    </chartFormat>
    <chartFormat chart="16" format="10" series="1">
      <pivotArea type="data" outline="0" fieldPosition="0">
        <references count="2">
          <reference field="4294967294" count="1" selected="0">
            <x v="0"/>
          </reference>
          <reference field="13" count="1" selected="0">
            <x v="1"/>
          </reference>
        </references>
      </pivotArea>
    </chartFormat>
    <chartFormat chart="16" format="11" series="1">
      <pivotArea type="data" outline="0" fieldPosition="0">
        <references count="2">
          <reference field="4294967294" count="1" selected="0">
            <x v="0"/>
          </reference>
          <reference field="13" count="1" selected="0">
            <x v="2"/>
          </reference>
        </references>
      </pivotArea>
    </chartFormat>
    <chartFormat chart="16" format="12" series="1">
      <pivotArea type="data" outline="0" fieldPosition="0">
        <references count="2">
          <reference field="4294967294" count="1" selected="0">
            <x v="0"/>
          </reference>
          <reference field="13" count="1" selected="0">
            <x v="3"/>
          </reference>
        </references>
      </pivotArea>
    </chartFormat>
  </chartFormats>
  <pivotTableStyleInfo name="PivotStyleDark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A94E52-2A14-4987-B1C1-A53D63C84476}" name="TotalSales" cacheId="1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1">
  <location ref="A3:B6" firstHeaderRow="1" firstDataRow="1" firstDataCol="1"/>
  <pivotFields count="18">
    <pivotField compact="0" subtotalTop="0" showAll="0"/>
    <pivotField compact="0" numFmtId="165" subtotalTop="0" showAll="0">
      <items count="429">
        <item x="293"/>
        <item x="240"/>
        <item x="423"/>
        <item x="405"/>
        <item x="31"/>
        <item x="20"/>
        <item x="388"/>
        <item x="194"/>
        <item x="216"/>
        <item x="227"/>
        <item x="372"/>
        <item x="237"/>
        <item x="400"/>
        <item x="91"/>
        <item x="158"/>
        <item x="399"/>
        <item x="108"/>
        <item x="100"/>
        <item x="144"/>
        <item x="339"/>
        <item x="340"/>
        <item x="257"/>
        <item x="300"/>
        <item x="276"/>
        <item x="121"/>
        <item x="30"/>
        <item x="150"/>
        <item x="199"/>
        <item x="349"/>
        <item x="182"/>
        <item x="204"/>
        <item x="19"/>
        <item x="361"/>
        <item x="375"/>
        <item x="244"/>
        <item x="106"/>
        <item x="417"/>
        <item x="38"/>
        <item x="249"/>
        <item x="197"/>
        <item x="412"/>
        <item x="299"/>
        <item x="211"/>
        <item x="18"/>
        <item x="28"/>
        <item x="104"/>
        <item x="266"/>
        <item x="328"/>
        <item x="139"/>
        <item x="420"/>
        <item x="245"/>
        <item x="134"/>
        <item x="188"/>
        <item x="246"/>
        <item x="331"/>
        <item x="75"/>
        <item x="157"/>
        <item x="42"/>
        <item x="93"/>
        <item x="324"/>
        <item x="54"/>
        <item x="259"/>
        <item x="56"/>
        <item x="319"/>
        <item x="46"/>
        <item x="107"/>
        <item x="191"/>
        <item x="251"/>
        <item x="329"/>
        <item x="286"/>
        <item x="180"/>
        <item x="262"/>
        <item x="63"/>
        <item x="68"/>
        <item x="45"/>
        <item x="115"/>
        <item x="222"/>
        <item x="126"/>
        <item x="275"/>
        <item x="253"/>
        <item x="383"/>
        <item x="58"/>
        <item x="248"/>
        <item x="424"/>
        <item x="60"/>
        <item x="53"/>
        <item x="5"/>
        <item x="252"/>
        <item x="304"/>
        <item x="200"/>
        <item x="225"/>
        <item x="67"/>
        <item x="212"/>
        <item x="159"/>
        <item x="323"/>
        <item x="208"/>
        <item x="352"/>
        <item x="12"/>
        <item x="346"/>
        <item x="367"/>
        <item x="8"/>
        <item x="241"/>
        <item x="288"/>
        <item x="190"/>
        <item x="74"/>
        <item x="223"/>
        <item x="33"/>
        <item x="184"/>
        <item x="96"/>
        <item x="141"/>
        <item x="421"/>
        <item x="118"/>
        <item x="51"/>
        <item x="394"/>
        <item x="39"/>
        <item x="14"/>
        <item x="274"/>
        <item x="325"/>
        <item x="178"/>
        <item x="92"/>
        <item x="77"/>
        <item x="320"/>
        <item x="354"/>
        <item x="314"/>
        <item x="167"/>
        <item x="387"/>
        <item x="140"/>
        <item x="207"/>
        <item x="287"/>
        <item x="316"/>
        <item x="57"/>
        <item x="151"/>
        <item x="335"/>
        <item x="193"/>
        <item x="277"/>
        <item x="169"/>
        <item x="149"/>
        <item x="357"/>
        <item x="291"/>
        <item x="261"/>
        <item x="110"/>
        <item x="422"/>
        <item x="397"/>
        <item x="303"/>
        <item x="206"/>
        <item x="333"/>
        <item x="148"/>
        <item x="369"/>
        <item x="94"/>
        <item x="364"/>
        <item x="380"/>
        <item x="15"/>
        <item x="302"/>
        <item x="36"/>
        <item x="317"/>
        <item x="205"/>
        <item x="414"/>
        <item x="402"/>
        <item x="376"/>
        <item x="377"/>
        <item x="272"/>
        <item x="166"/>
        <item x="229"/>
        <item x="114"/>
        <item x="127"/>
        <item x="332"/>
        <item x="11"/>
        <item x="327"/>
        <item x="136"/>
        <item x="359"/>
        <item x="59"/>
        <item x="135"/>
        <item x="416"/>
        <item x="344"/>
        <item x="27"/>
        <item x="306"/>
        <item x="179"/>
        <item x="322"/>
        <item x="384"/>
        <item x="232"/>
        <item x="214"/>
        <item x="264"/>
        <item x="309"/>
        <item x="382"/>
        <item x="265"/>
        <item x="418"/>
        <item x="171"/>
        <item x="132"/>
        <item x="34"/>
        <item x="95"/>
        <item x="130"/>
        <item x="1"/>
        <item x="202"/>
        <item x="296"/>
        <item x="198"/>
        <item x="292"/>
        <item x="220"/>
        <item x="263"/>
        <item x="196"/>
        <item x="341"/>
        <item x="310"/>
        <item x="17"/>
        <item x="210"/>
        <item x="138"/>
        <item x="312"/>
        <item x="98"/>
        <item x="113"/>
        <item x="13"/>
        <item x="355"/>
        <item x="336"/>
        <item x="334"/>
        <item x="370"/>
        <item x="145"/>
        <item x="294"/>
        <item x="351"/>
        <item x="426"/>
        <item x="373"/>
        <item x="21"/>
        <item x="70"/>
        <item x="318"/>
        <item x="313"/>
        <item x="174"/>
        <item x="337"/>
        <item x="295"/>
        <item x="218"/>
        <item x="163"/>
        <item x="41"/>
        <item x="146"/>
        <item x="348"/>
        <item x="168"/>
        <item x="271"/>
        <item x="404"/>
        <item x="326"/>
        <item x="52"/>
        <item x="278"/>
        <item x="427"/>
        <item x="81"/>
        <item x="235"/>
        <item x="290"/>
        <item x="73"/>
        <item x="315"/>
        <item x="97"/>
        <item x="82"/>
        <item x="228"/>
        <item x="147"/>
        <item x="406"/>
        <item x="285"/>
        <item x="234"/>
        <item x="236"/>
        <item x="154"/>
        <item x="131"/>
        <item x="330"/>
        <item x="43"/>
        <item x="201"/>
        <item x="347"/>
        <item x="233"/>
        <item x="25"/>
        <item x="403"/>
        <item x="23"/>
        <item x="177"/>
        <item x="350"/>
        <item x="16"/>
        <item x="119"/>
        <item x="213"/>
        <item x="385"/>
        <item x="84"/>
        <item x="187"/>
        <item x="153"/>
        <item x="415"/>
        <item x="390"/>
        <item x="356"/>
        <item x="396"/>
        <item x="26"/>
        <item x="89"/>
        <item x="195"/>
        <item x="363"/>
        <item x="242"/>
        <item x="122"/>
        <item x="124"/>
        <item x="164"/>
        <item x="2"/>
        <item x="224"/>
        <item x="360"/>
        <item x="137"/>
        <item x="281"/>
        <item x="69"/>
        <item x="230"/>
        <item x="192"/>
        <item x="411"/>
        <item x="129"/>
        <item x="85"/>
        <item x="408"/>
        <item x="410"/>
        <item x="342"/>
        <item x="186"/>
        <item x="273"/>
        <item x="343"/>
        <item x="307"/>
        <item x="282"/>
        <item x="365"/>
        <item x="256"/>
        <item x="393"/>
        <item x="176"/>
        <item x="155"/>
        <item x="267"/>
        <item x="65"/>
        <item x="49"/>
        <item x="243"/>
        <item x="7"/>
        <item x="40"/>
        <item x="386"/>
        <item x="398"/>
        <item x="173"/>
        <item x="128"/>
        <item x="305"/>
        <item x="161"/>
        <item x="407"/>
        <item x="165"/>
        <item x="279"/>
        <item x="183"/>
        <item x="50"/>
        <item x="78"/>
        <item x="203"/>
        <item x="143"/>
        <item x="61"/>
        <item x="345"/>
        <item x="83"/>
        <item x="301"/>
        <item x="3"/>
        <item x="24"/>
        <item x="133"/>
        <item x="64"/>
        <item x="156"/>
        <item x="80"/>
        <item x="32"/>
        <item x="226"/>
        <item x="353"/>
        <item x="37"/>
        <item x="6"/>
        <item x="79"/>
        <item x="268"/>
        <item x="378"/>
        <item x="255"/>
        <item x="185"/>
        <item x="217"/>
        <item x="152"/>
        <item x="99"/>
        <item x="35"/>
        <item x="71"/>
        <item x="10"/>
        <item x="172"/>
        <item x="87"/>
        <item x="311"/>
        <item x="112"/>
        <item x="48"/>
        <item x="269"/>
        <item x="381"/>
        <item x="413"/>
        <item x="395"/>
        <item x="425"/>
        <item x="284"/>
        <item x="379"/>
        <item x="101"/>
        <item x="120"/>
        <item x="170"/>
        <item x="62"/>
        <item x="409"/>
        <item x="55"/>
        <item x="215"/>
        <item x="109"/>
        <item x="219"/>
        <item x="231"/>
        <item x="289"/>
        <item x="392"/>
        <item x="298"/>
        <item x="142"/>
        <item x="368"/>
        <item x="221"/>
        <item x="250"/>
        <item x="280"/>
        <item x="66"/>
        <item x="102"/>
        <item x="260"/>
        <item x="247"/>
        <item x="0"/>
        <item x="29"/>
        <item x="254"/>
        <item x="321"/>
        <item x="160"/>
        <item x="401"/>
        <item x="105"/>
        <item x="86"/>
        <item x="4"/>
        <item x="44"/>
        <item x="181"/>
        <item x="47"/>
        <item x="22"/>
        <item x="391"/>
        <item x="209"/>
        <item x="238"/>
        <item x="338"/>
        <item x="123"/>
        <item x="116"/>
        <item x="76"/>
        <item x="189"/>
        <item x="72"/>
        <item x="9"/>
        <item x="297"/>
        <item x="239"/>
        <item x="162"/>
        <item x="88"/>
        <item x="270"/>
        <item x="283"/>
        <item x="125"/>
        <item x="175"/>
        <item x="371"/>
        <item x="111"/>
        <item x="389"/>
        <item x="374"/>
        <item x="258"/>
        <item x="366"/>
        <item x="103"/>
        <item x="117"/>
        <item x="308"/>
        <item x="362"/>
        <item x="358"/>
        <item x="90"/>
        <item x="419"/>
        <item t="default"/>
      </items>
    </pivotField>
    <pivotField compact="0" subtotalTop="0" showAll="0"/>
    <pivotField compact="0" subtotalTop="0" showAll="0"/>
    <pivotField compact="0" subtotalTop="0" showAll="0"/>
    <pivotField compact="0" subtotalTop="0" showAll="0"/>
    <pivotField compact="0" subtotalTop="0" showAll="0"/>
    <pivotField axis="axisRow" compact="0" subtotalTop="0" showAll="0" sortType="ascending">
      <items count="4">
        <item x="1"/>
        <item x="0"/>
        <item x="2"/>
        <item t="default"/>
      </items>
      <autoSortScope>
        <pivotArea dataOnly="0" outline="0" fieldPosition="0">
          <references count="1">
            <reference field="4294967294" count="1" selected="0">
              <x v="0"/>
            </reference>
          </references>
        </pivotArea>
      </autoSortScope>
    </pivotField>
    <pivotField compact="0" subtotalTop="0" showAll="0"/>
    <pivotField compact="0" subtotalTop="0" showAll="0"/>
    <pivotField compact="0" numFmtId="166" subtotalTop="0" showAll="0">
      <items count="4">
        <item x="1"/>
        <item x="2"/>
        <item x="0"/>
        <item t="default"/>
      </items>
    </pivotField>
    <pivotField compact="0" numFmtId="164" subtotalTop="0" showAll="0"/>
    <pivotField dataField="1" compact="0" numFmtId="164" subtotalTop="0" showAll="0"/>
    <pivotField compact="0" subtotalTop="0" showAll="0"/>
    <pivotField compact="0" subtotalTop="0" showAll="0">
      <items count="4">
        <item x="0"/>
        <item x="2"/>
        <item x="1"/>
        <item t="default"/>
      </items>
    </pivotField>
    <pivotField compact="0" subtotalTop="0" showAll="0">
      <items count="4">
        <item m="1" x="2"/>
        <item x="0"/>
        <item x="1"/>
        <item t="default"/>
      </items>
    </pivotField>
    <pivotField compact="0" subtotalTop="0" showAll="0">
      <items count="15">
        <item x="0"/>
        <item x="1"/>
        <item x="2"/>
        <item x="3"/>
        <item x="4"/>
        <item x="5"/>
        <item x="6"/>
        <item x="7"/>
        <item x="8"/>
        <item x="9"/>
        <item x="10"/>
        <item x="11"/>
        <item x="12"/>
        <item x="13"/>
        <item t="default"/>
      </items>
    </pivotField>
    <pivotField compact="0" subtotalTop="0" showAll="0">
      <items count="9">
        <item x="0"/>
        <item x="1"/>
        <item x="2"/>
        <item x="3"/>
        <item x="4"/>
        <item x="5"/>
        <item x="6"/>
        <item x="7"/>
        <item t="default"/>
      </items>
    </pivotField>
  </pivotFields>
  <rowFields count="1">
    <field x="7"/>
  </rowFields>
  <rowItems count="3">
    <i>
      <x v="2"/>
    </i>
    <i>
      <x v="1"/>
    </i>
    <i>
      <x/>
    </i>
  </rowItems>
  <colItems count="1">
    <i/>
  </colItems>
  <dataFields count="1">
    <dataField name="Sum of Sales" fld="12" baseField="0" baseItem="0" numFmtId="164"/>
  </dataFields>
  <chartFormats count="1">
    <chartFormat chart="24" format="2" series="1">
      <pivotArea type="data" outline="0" fieldPosition="0">
        <references count="1">
          <reference field="4294967294" count="1" selected="0">
            <x v="0"/>
          </reference>
        </references>
      </pivotArea>
    </chartFormat>
  </chartFormats>
  <pivotTableStyleInfo name="PivotStyleDark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D0A6F0-11C4-4BEA-A91E-154ED01B79E5}" name="TotalSales" cacheId="1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1">
  <location ref="A3:B9" firstHeaderRow="1" firstDataRow="1" firstDataCol="1"/>
  <pivotFields count="18">
    <pivotField compact="0" subtotalTop="0" showAll="0"/>
    <pivotField compact="0" numFmtId="165" subtotalTop="0" showAll="0">
      <items count="429">
        <item x="293"/>
        <item x="240"/>
        <item x="423"/>
        <item x="405"/>
        <item x="31"/>
        <item x="20"/>
        <item x="388"/>
        <item x="194"/>
        <item x="216"/>
        <item x="227"/>
        <item x="372"/>
        <item x="237"/>
        <item x="400"/>
        <item x="91"/>
        <item x="158"/>
        <item x="399"/>
        <item x="108"/>
        <item x="100"/>
        <item x="144"/>
        <item x="339"/>
        <item x="340"/>
        <item x="257"/>
        <item x="300"/>
        <item x="276"/>
        <item x="121"/>
        <item x="30"/>
        <item x="150"/>
        <item x="199"/>
        <item x="349"/>
        <item x="182"/>
        <item x="204"/>
        <item x="19"/>
        <item x="361"/>
        <item x="375"/>
        <item x="244"/>
        <item x="106"/>
        <item x="417"/>
        <item x="38"/>
        <item x="249"/>
        <item x="197"/>
        <item x="412"/>
        <item x="299"/>
        <item x="211"/>
        <item x="18"/>
        <item x="28"/>
        <item x="104"/>
        <item x="266"/>
        <item x="328"/>
        <item x="139"/>
        <item x="420"/>
        <item x="245"/>
        <item x="134"/>
        <item x="188"/>
        <item x="246"/>
        <item x="331"/>
        <item x="75"/>
        <item x="157"/>
        <item x="42"/>
        <item x="93"/>
        <item x="324"/>
        <item x="54"/>
        <item x="259"/>
        <item x="56"/>
        <item x="319"/>
        <item x="46"/>
        <item x="107"/>
        <item x="191"/>
        <item x="251"/>
        <item x="329"/>
        <item x="286"/>
        <item x="180"/>
        <item x="262"/>
        <item x="63"/>
        <item x="68"/>
        <item x="45"/>
        <item x="115"/>
        <item x="222"/>
        <item x="126"/>
        <item x="275"/>
        <item x="253"/>
        <item x="383"/>
        <item x="58"/>
        <item x="248"/>
        <item x="424"/>
        <item x="60"/>
        <item x="53"/>
        <item x="5"/>
        <item x="252"/>
        <item x="304"/>
        <item x="200"/>
        <item x="225"/>
        <item x="67"/>
        <item x="212"/>
        <item x="159"/>
        <item x="323"/>
        <item x="208"/>
        <item x="352"/>
        <item x="12"/>
        <item x="346"/>
        <item x="367"/>
        <item x="8"/>
        <item x="241"/>
        <item x="288"/>
        <item x="190"/>
        <item x="74"/>
        <item x="223"/>
        <item x="33"/>
        <item x="184"/>
        <item x="96"/>
        <item x="141"/>
        <item x="421"/>
        <item x="118"/>
        <item x="51"/>
        <item x="394"/>
        <item x="39"/>
        <item x="14"/>
        <item x="274"/>
        <item x="325"/>
        <item x="178"/>
        <item x="92"/>
        <item x="77"/>
        <item x="320"/>
        <item x="354"/>
        <item x="314"/>
        <item x="167"/>
        <item x="387"/>
        <item x="140"/>
        <item x="207"/>
        <item x="287"/>
        <item x="316"/>
        <item x="57"/>
        <item x="151"/>
        <item x="335"/>
        <item x="193"/>
        <item x="277"/>
        <item x="169"/>
        <item x="149"/>
        <item x="357"/>
        <item x="291"/>
        <item x="261"/>
        <item x="110"/>
        <item x="422"/>
        <item x="397"/>
        <item x="303"/>
        <item x="206"/>
        <item x="333"/>
        <item x="148"/>
        <item x="369"/>
        <item x="94"/>
        <item x="364"/>
        <item x="380"/>
        <item x="15"/>
        <item x="302"/>
        <item x="36"/>
        <item x="317"/>
        <item x="205"/>
        <item x="414"/>
        <item x="402"/>
        <item x="376"/>
        <item x="377"/>
        <item x="272"/>
        <item x="166"/>
        <item x="229"/>
        <item x="114"/>
        <item x="127"/>
        <item x="332"/>
        <item x="11"/>
        <item x="327"/>
        <item x="136"/>
        <item x="359"/>
        <item x="59"/>
        <item x="135"/>
        <item x="416"/>
        <item x="344"/>
        <item x="27"/>
        <item x="306"/>
        <item x="179"/>
        <item x="322"/>
        <item x="384"/>
        <item x="232"/>
        <item x="214"/>
        <item x="264"/>
        <item x="309"/>
        <item x="382"/>
        <item x="265"/>
        <item x="418"/>
        <item x="171"/>
        <item x="132"/>
        <item x="34"/>
        <item x="95"/>
        <item x="130"/>
        <item x="1"/>
        <item x="202"/>
        <item x="296"/>
        <item x="198"/>
        <item x="292"/>
        <item x="220"/>
        <item x="263"/>
        <item x="196"/>
        <item x="341"/>
        <item x="310"/>
        <item x="17"/>
        <item x="210"/>
        <item x="138"/>
        <item x="312"/>
        <item x="98"/>
        <item x="113"/>
        <item x="13"/>
        <item x="355"/>
        <item x="336"/>
        <item x="334"/>
        <item x="370"/>
        <item x="145"/>
        <item x="294"/>
        <item x="351"/>
        <item x="426"/>
        <item x="373"/>
        <item x="21"/>
        <item x="70"/>
        <item x="318"/>
        <item x="313"/>
        <item x="174"/>
        <item x="337"/>
        <item x="295"/>
        <item x="218"/>
        <item x="163"/>
        <item x="41"/>
        <item x="146"/>
        <item x="348"/>
        <item x="168"/>
        <item x="271"/>
        <item x="404"/>
        <item x="326"/>
        <item x="52"/>
        <item x="278"/>
        <item x="427"/>
        <item x="81"/>
        <item x="235"/>
        <item x="290"/>
        <item x="73"/>
        <item x="315"/>
        <item x="97"/>
        <item x="82"/>
        <item x="228"/>
        <item x="147"/>
        <item x="406"/>
        <item x="285"/>
        <item x="234"/>
        <item x="236"/>
        <item x="154"/>
        <item x="131"/>
        <item x="330"/>
        <item x="43"/>
        <item x="201"/>
        <item x="347"/>
        <item x="233"/>
        <item x="25"/>
        <item x="403"/>
        <item x="23"/>
        <item x="177"/>
        <item x="350"/>
        <item x="16"/>
        <item x="119"/>
        <item x="213"/>
        <item x="385"/>
        <item x="84"/>
        <item x="187"/>
        <item x="153"/>
        <item x="415"/>
        <item x="390"/>
        <item x="356"/>
        <item x="396"/>
        <item x="26"/>
        <item x="89"/>
        <item x="195"/>
        <item x="363"/>
        <item x="242"/>
        <item x="122"/>
        <item x="124"/>
        <item x="164"/>
        <item x="2"/>
        <item x="224"/>
        <item x="360"/>
        <item x="137"/>
        <item x="281"/>
        <item x="69"/>
        <item x="230"/>
        <item x="192"/>
        <item x="411"/>
        <item x="129"/>
        <item x="85"/>
        <item x="408"/>
        <item x="410"/>
        <item x="342"/>
        <item x="186"/>
        <item x="273"/>
        <item x="343"/>
        <item x="307"/>
        <item x="282"/>
        <item x="365"/>
        <item x="256"/>
        <item x="393"/>
        <item x="176"/>
        <item x="155"/>
        <item x="267"/>
        <item x="65"/>
        <item x="49"/>
        <item x="243"/>
        <item x="7"/>
        <item x="40"/>
        <item x="386"/>
        <item x="398"/>
        <item x="173"/>
        <item x="128"/>
        <item x="305"/>
        <item x="161"/>
        <item x="407"/>
        <item x="165"/>
        <item x="279"/>
        <item x="183"/>
        <item x="50"/>
        <item x="78"/>
        <item x="203"/>
        <item x="143"/>
        <item x="61"/>
        <item x="345"/>
        <item x="83"/>
        <item x="301"/>
        <item x="3"/>
        <item x="24"/>
        <item x="133"/>
        <item x="64"/>
        <item x="156"/>
        <item x="80"/>
        <item x="32"/>
        <item x="226"/>
        <item x="353"/>
        <item x="37"/>
        <item x="6"/>
        <item x="79"/>
        <item x="268"/>
        <item x="378"/>
        <item x="255"/>
        <item x="185"/>
        <item x="217"/>
        <item x="152"/>
        <item x="99"/>
        <item x="35"/>
        <item x="71"/>
        <item x="10"/>
        <item x="172"/>
        <item x="87"/>
        <item x="311"/>
        <item x="112"/>
        <item x="48"/>
        <item x="269"/>
        <item x="381"/>
        <item x="413"/>
        <item x="395"/>
        <item x="425"/>
        <item x="284"/>
        <item x="379"/>
        <item x="101"/>
        <item x="120"/>
        <item x="170"/>
        <item x="62"/>
        <item x="409"/>
        <item x="55"/>
        <item x="215"/>
        <item x="109"/>
        <item x="219"/>
        <item x="231"/>
        <item x="289"/>
        <item x="392"/>
        <item x="298"/>
        <item x="142"/>
        <item x="368"/>
        <item x="221"/>
        <item x="250"/>
        <item x="280"/>
        <item x="66"/>
        <item x="102"/>
        <item x="260"/>
        <item x="247"/>
        <item x="0"/>
        <item x="29"/>
        <item x="254"/>
        <item x="321"/>
        <item x="160"/>
        <item x="401"/>
        <item x="105"/>
        <item x="86"/>
        <item x="4"/>
        <item x="44"/>
        <item x="181"/>
        <item x="47"/>
        <item x="22"/>
        <item x="391"/>
        <item x="209"/>
        <item x="238"/>
        <item x="338"/>
        <item x="123"/>
        <item x="116"/>
        <item x="76"/>
        <item x="189"/>
        <item x="72"/>
        <item x="9"/>
        <item x="297"/>
        <item x="239"/>
        <item x="162"/>
        <item x="88"/>
        <item x="270"/>
        <item x="283"/>
        <item x="125"/>
        <item x="175"/>
        <item x="371"/>
        <item x="111"/>
        <item x="389"/>
        <item x="374"/>
        <item x="258"/>
        <item x="366"/>
        <item x="103"/>
        <item x="117"/>
        <item x="308"/>
        <item x="362"/>
        <item x="358"/>
        <item x="90"/>
        <item x="419"/>
        <item t="default"/>
      </items>
    </pivotField>
    <pivotField compact="0" subtotalTop="0" showAll="0"/>
    <pivotField compact="0" subtotalTop="0" showAll="0"/>
    <pivotField compact="0" subtotalTop="0" showAll="0"/>
    <pivotField axis="axisRow" compact="0" subtotalTop="0" showAll="0" measureFilter="1" sortType="ascending">
      <items count="500">
        <item x="497"/>
        <item x="485"/>
        <item x="150"/>
        <item x="170"/>
        <item x="22"/>
        <item x="314"/>
        <item x="184"/>
        <item x="480"/>
        <item x="474"/>
        <item x="332"/>
        <item x="270"/>
        <item x="183"/>
        <item x="390"/>
        <item x="144"/>
        <item x="76"/>
        <item x="132"/>
        <item x="341"/>
        <item x="315"/>
        <item x="49"/>
        <item x="157"/>
        <item x="241"/>
        <item x="221"/>
        <item x="244"/>
        <item x="345"/>
        <item x="366"/>
        <item x="236"/>
        <item x="428"/>
        <item x="419"/>
        <item x="388"/>
        <item x="163"/>
        <item x="371"/>
        <item x="106"/>
        <item x="354"/>
        <item x="392"/>
        <item x="294"/>
        <item x="440"/>
        <item x="395"/>
        <item x="103"/>
        <item x="158"/>
        <item x="259"/>
        <item x="153"/>
        <item x="458"/>
        <item x="246"/>
        <item x="172"/>
        <item x="307"/>
        <item x="356"/>
        <item x="190"/>
        <item x="44"/>
        <item x="256"/>
        <item x="450"/>
        <item x="453"/>
        <item x="71"/>
        <item x="275"/>
        <item x="26"/>
        <item x="340"/>
        <item x="260"/>
        <item x="108"/>
        <item x="487"/>
        <item x="489"/>
        <item x="187"/>
        <item x="196"/>
        <item x="178"/>
        <item x="29"/>
        <item x="318"/>
        <item x="176"/>
        <item x="493"/>
        <item x="225"/>
        <item x="386"/>
        <item x="443"/>
        <item x="289"/>
        <item x="308"/>
        <item x="146"/>
        <item x="348"/>
        <item x="86"/>
        <item x="316"/>
        <item x="378"/>
        <item x="328"/>
        <item x="293"/>
        <item x="367"/>
        <item x="481"/>
        <item x="18"/>
        <item x="4"/>
        <item x="352"/>
        <item x="439"/>
        <item x="408"/>
        <item x="299"/>
        <item x="188"/>
        <item x="118"/>
        <item x="483"/>
        <item x="52"/>
        <item x="467"/>
        <item x="394"/>
        <item x="376"/>
        <item x="72"/>
        <item x="385"/>
        <item x="494"/>
        <item x="455"/>
        <item x="331"/>
        <item x="219"/>
        <item x="54"/>
        <item x="254"/>
        <item x="5"/>
        <item x="41"/>
        <item x="343"/>
        <item x="181"/>
        <item x="373"/>
        <item x="75"/>
        <item x="128"/>
        <item x="274"/>
        <item x="207"/>
        <item x="424"/>
        <item x="496"/>
        <item x="486"/>
        <item x="136"/>
        <item x="198"/>
        <item x="79"/>
        <item x="372"/>
        <item x="330"/>
        <item x="409"/>
        <item x="380"/>
        <item x="437"/>
        <item x="280"/>
        <item x="3"/>
        <item x="213"/>
        <item x="81"/>
        <item x="297"/>
        <item x="15"/>
        <item x="446"/>
        <item x="194"/>
        <item x="28"/>
        <item x="447"/>
        <item x="20"/>
        <item x="405"/>
        <item x="269"/>
        <item x="120"/>
        <item x="21"/>
        <item x="400"/>
        <item x="19"/>
        <item x="206"/>
        <item x="374"/>
        <item x="87"/>
        <item x="51"/>
        <item x="426"/>
        <item x="248"/>
        <item x="149"/>
        <item x="197"/>
        <item x="322"/>
        <item x="204"/>
        <item x="416"/>
        <item x="452"/>
        <item x="210"/>
        <item x="263"/>
        <item x="312"/>
        <item x="143"/>
        <item x="10"/>
        <item x="82"/>
        <item x="235"/>
        <item x="479"/>
        <item x="131"/>
        <item x="302"/>
        <item x="48"/>
        <item x="429"/>
        <item x="69"/>
        <item x="433"/>
        <item x="208"/>
        <item x="174"/>
        <item x="200"/>
        <item x="201"/>
        <item x="247"/>
        <item x="324"/>
        <item x="339"/>
        <item x="229"/>
        <item x="159"/>
        <item x="403"/>
        <item x="123"/>
        <item x="46"/>
        <item x="162"/>
        <item x="298"/>
        <item x="112"/>
        <item x="173"/>
        <item x="301"/>
        <item x="362"/>
        <item x="430"/>
        <item x="12"/>
        <item x="148"/>
        <item x="482"/>
        <item x="397"/>
        <item x="30"/>
        <item x="134"/>
        <item x="365"/>
        <item x="350"/>
        <item x="212"/>
        <item x="435"/>
        <item x="155"/>
        <item x="185"/>
        <item x="277"/>
        <item x="151"/>
        <item x="334"/>
        <item x="417"/>
        <item x="281"/>
        <item x="114"/>
        <item x="66"/>
        <item x="101"/>
        <item x="216"/>
        <item x="476"/>
        <item x="189"/>
        <item x="61"/>
        <item x="317"/>
        <item x="282"/>
        <item x="47"/>
        <item x="43"/>
        <item x="68"/>
        <item x="347"/>
        <item x="53"/>
        <item x="488"/>
        <item x="284"/>
        <item x="74"/>
        <item x="202"/>
        <item x="113"/>
        <item x="125"/>
        <item x="130"/>
        <item x="295"/>
        <item x="224"/>
        <item x="27"/>
        <item x="9"/>
        <item x="228"/>
        <item x="80"/>
        <item x="423"/>
        <item x="60"/>
        <item x="346"/>
        <item x="278"/>
        <item x="218"/>
        <item x="154"/>
        <item x="92"/>
        <item x="238"/>
        <item x="401"/>
        <item x="262"/>
        <item x="359"/>
        <item x="370"/>
        <item x="288"/>
        <item x="78"/>
        <item x="38"/>
        <item x="271"/>
        <item x="272"/>
        <item x="217"/>
        <item x="95"/>
        <item x="226"/>
        <item x="237"/>
        <item x="70"/>
        <item x="279"/>
        <item x="243"/>
        <item x="222"/>
        <item x="33"/>
        <item x="406"/>
        <item x="273"/>
        <item x="119"/>
        <item x="182"/>
        <item x="100"/>
        <item x="7"/>
        <item x="245"/>
        <item x="353"/>
        <item x="191"/>
        <item x="93"/>
        <item x="138"/>
        <item x="303"/>
        <item x="116"/>
        <item x="104"/>
        <item x="361"/>
        <item x="463"/>
        <item x="57"/>
        <item x="326"/>
        <item x="249"/>
        <item x="369"/>
        <item x="261"/>
        <item x="335"/>
        <item x="117"/>
        <item x="145"/>
        <item x="77"/>
        <item x="102"/>
        <item x="251"/>
        <item x="441"/>
        <item x="37"/>
        <item x="99"/>
        <item x="227"/>
        <item x="257"/>
        <item x="264"/>
        <item x="39"/>
        <item x="96"/>
        <item x="266"/>
        <item x="377"/>
        <item x="311"/>
        <item x="462"/>
        <item x="23"/>
        <item x="478"/>
        <item x="63"/>
        <item x="351"/>
        <item x="109"/>
        <item x="292"/>
        <item x="209"/>
        <item x="147"/>
        <item x="300"/>
        <item x="286"/>
        <item x="449"/>
        <item x="127"/>
        <item x="0"/>
        <item x="8"/>
        <item x="165"/>
        <item x="360"/>
        <item x="126"/>
        <item x="491"/>
        <item x="399"/>
        <item x="121"/>
        <item x="456"/>
        <item x="89"/>
        <item x="192"/>
        <item x="291"/>
        <item x="411"/>
        <item x="337"/>
        <item x="285"/>
        <item x="85"/>
        <item x="250"/>
        <item x="90"/>
        <item x="25"/>
        <item x="321"/>
        <item x="465"/>
        <item x="179"/>
        <item x="107"/>
        <item x="122"/>
        <item x="358"/>
        <item x="17"/>
        <item x="448"/>
        <item x="169"/>
        <item x="233"/>
        <item x="305"/>
        <item x="484"/>
        <item x="368"/>
        <item x="234"/>
        <item x="6"/>
        <item x="383"/>
        <item x="283"/>
        <item x="166"/>
        <item x="466"/>
        <item x="161"/>
        <item x="156"/>
        <item x="470"/>
        <item x="420"/>
        <item x="32"/>
        <item x="1"/>
        <item x="62"/>
        <item x="73"/>
        <item x="14"/>
        <item x="83"/>
        <item x="410"/>
        <item x="381"/>
        <item x="193"/>
        <item x="495"/>
        <item x="333"/>
        <item x="344"/>
        <item x="253"/>
        <item x="98"/>
        <item x="180"/>
        <item x="240"/>
        <item x="135"/>
        <item x="431"/>
        <item x="477"/>
        <item x="436"/>
        <item x="168"/>
        <item x="223"/>
        <item x="309"/>
        <item x="34"/>
        <item x="2"/>
        <item x="276"/>
        <item x="50"/>
        <item x="498"/>
        <item x="67"/>
        <item x="97"/>
        <item x="215"/>
        <item x="323"/>
        <item x="389"/>
        <item x="252"/>
        <item x="258"/>
        <item x="139"/>
        <item x="232"/>
        <item x="349"/>
        <item x="320"/>
        <item x="160"/>
        <item x="296"/>
        <item x="141"/>
        <item x="304"/>
        <item x="342"/>
        <item x="11"/>
        <item x="124"/>
        <item x="45"/>
        <item x="355"/>
        <item x="329"/>
        <item x="64"/>
        <item x="287"/>
        <item x="319"/>
        <item x="364"/>
        <item x="214"/>
        <item x="129"/>
        <item x="327"/>
        <item x="434"/>
        <item x="31"/>
        <item x="438"/>
        <item x="414"/>
        <item x="40"/>
        <item x="461"/>
        <item x="469"/>
        <item x="442"/>
        <item x="55"/>
        <item x="412"/>
        <item x="363"/>
        <item x="175"/>
        <item x="387"/>
        <item x="205"/>
        <item x="468"/>
        <item x="16"/>
        <item x="199"/>
        <item x="460"/>
        <item x="59"/>
        <item x="375"/>
        <item x="451"/>
        <item x="115"/>
        <item x="111"/>
        <item x="88"/>
        <item x="211"/>
        <item x="464"/>
        <item x="242"/>
        <item x="105"/>
        <item x="384"/>
        <item x="186"/>
        <item x="415"/>
        <item x="36"/>
        <item x="425"/>
        <item x="255"/>
        <item x="42"/>
        <item x="427"/>
        <item x="65"/>
        <item x="336"/>
        <item x="471"/>
        <item x="306"/>
        <item x="137"/>
        <item x="402"/>
        <item x="239"/>
        <item x="338"/>
        <item x="473"/>
        <item x="407"/>
        <item x="418"/>
        <item x="268"/>
        <item x="24"/>
        <item x="164"/>
        <item x="413"/>
        <item x="393"/>
        <item x="230"/>
        <item x="457"/>
        <item x="195"/>
        <item x="396"/>
        <item x="445"/>
        <item x="391"/>
        <item x="432"/>
        <item x="220"/>
        <item x="459"/>
        <item x="421"/>
        <item x="84"/>
        <item x="231"/>
        <item x="492"/>
        <item x="56"/>
        <item x="267"/>
        <item x="140"/>
        <item x="398"/>
        <item x="379"/>
        <item x="35"/>
        <item x="404"/>
        <item x="310"/>
        <item x="382"/>
        <item x="472"/>
        <item x="357"/>
        <item x="313"/>
        <item x="171"/>
        <item x="94"/>
        <item x="167"/>
        <item x="142"/>
        <item x="152"/>
        <item x="290"/>
        <item x="110"/>
        <item x="325"/>
        <item x="13"/>
        <item x="490"/>
        <item x="444"/>
        <item x="454"/>
        <item x="203"/>
        <item x="475"/>
        <item x="177"/>
        <item x="133"/>
        <item x="265"/>
        <item x="91"/>
        <item x="422"/>
        <item x="58"/>
        <item t="default"/>
      </items>
      <autoSortScope>
        <pivotArea dataOnly="0" outline="0" fieldPosition="0">
          <references count="1">
            <reference field="4294967294" count="1" selected="0">
              <x v="0"/>
            </reference>
          </references>
        </pivotArea>
      </autoSortScope>
    </pivotField>
    <pivotField compact="0" subtotalTop="0" showAll="0"/>
    <pivotField compact="0" subtotalTop="0" showAll="0" sortType="descending">
      <autoSortScope>
        <pivotArea dataOnly="0" outline="0" fieldPosition="0">
          <references count="1">
            <reference field="4294967294" count="1" selected="0">
              <x v="0"/>
            </reference>
          </references>
        </pivotArea>
      </autoSortScope>
    </pivotField>
    <pivotField compact="0" subtotalTop="0" showAll="0"/>
    <pivotField compact="0" subtotalTop="0" showAll="0"/>
    <pivotField compact="0" numFmtId="166" subtotalTop="0" showAll="0">
      <items count="4">
        <item x="1"/>
        <item x="2"/>
        <item x="0"/>
        <item t="default"/>
      </items>
    </pivotField>
    <pivotField compact="0" numFmtId="164" subtotalTop="0" showAll="0"/>
    <pivotField dataField="1" compact="0" numFmtId="164" subtotalTop="0" showAll="0"/>
    <pivotField compact="0" subtotalTop="0" showAll="0"/>
    <pivotField compact="0" subtotalTop="0" showAll="0">
      <items count="4">
        <item x="0"/>
        <item x="2"/>
        <item x="1"/>
        <item t="default"/>
      </items>
    </pivotField>
    <pivotField compact="0" subtotalTop="0" showAll="0">
      <items count="4">
        <item m="1" x="2"/>
        <item x="0"/>
        <item x="1"/>
        <item t="default"/>
      </items>
    </pivotField>
    <pivotField compact="0" subtotalTop="0" showAll="0">
      <items count="15">
        <item x="0"/>
        <item x="1"/>
        <item x="2"/>
        <item x="3"/>
        <item x="4"/>
        <item x="5"/>
        <item x="6"/>
        <item x="7"/>
        <item x="8"/>
        <item x="9"/>
        <item x="10"/>
        <item x="11"/>
        <item x="12"/>
        <item x="13"/>
        <item t="default"/>
      </items>
    </pivotField>
    <pivotField compact="0" subtotalTop="0" showAll="0">
      <items count="9">
        <item x="0"/>
        <item x="1"/>
        <item x="2"/>
        <item x="3"/>
        <item x="4"/>
        <item x="5"/>
        <item x="6"/>
        <item x="7"/>
        <item t="default"/>
      </items>
    </pivotField>
  </pivotFields>
  <rowFields count="1">
    <field x="5"/>
  </rowFields>
  <rowItems count="6">
    <i>
      <x v="59"/>
    </i>
    <i>
      <x v="237"/>
    </i>
    <i>
      <x v="179"/>
    </i>
    <i>
      <x v="109"/>
    </i>
    <i>
      <x v="104"/>
    </i>
    <i>
      <x v="496"/>
    </i>
  </rowItems>
  <colItems count="1">
    <i/>
  </colItems>
  <dataFields count="1">
    <dataField name="Sum of Sales" fld="12" baseField="0" baseItem="0" numFmtId="164"/>
  </dataFields>
  <chartFormats count="6">
    <chartFormat chart="14" format="1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TableStyleInfo name="PivotStyleDark2" showRowHeaders="1" showColHeaders="1" showRowStripes="1" showColStripes="0" showLastColumn="1"/>
  <filters count="1">
    <filter fld="5" type="count" evalOrder="-1" id="63"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C03C507-DA6C-4621-9751-7CE2345468E9}" sourceName="Size">
  <pivotTables>
    <pivotTable tabId="9" name="TotalSales"/>
    <pivotTable tabId="10" name="TotalSales"/>
    <pivotTable tabId="11" name="TotalSales"/>
  </pivotTables>
  <data>
    <tabular pivotCacheId="69030378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69D5079-0624-4248-9969-DF229896906E}" sourceName="Roast Type Name">
  <pivotTables>
    <pivotTable tabId="9" name="TotalSales"/>
    <pivotTable tabId="10" name="TotalSales"/>
    <pivotTable tabId="11" name="TotalSales"/>
  </pivotTables>
  <data>
    <tabular pivotCacheId="69030378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7651E84-4637-4763-8CDD-903970B947D7}" sourceName="Loyalty Card">
  <pivotTables>
    <pivotTable tabId="9" name="TotalSales"/>
    <pivotTable tabId="10" name="TotalSales"/>
    <pivotTable tabId="11" name="TotalSales"/>
  </pivotTables>
  <data>
    <tabular pivotCacheId="690303780">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928C8BA-3B30-4256-B8D4-74AE297568F0}" cache="Slicer_Size" caption="Size" style="Slicer Style 1" rowHeight="241300"/>
  <slicer name="Roast Type Name" xr10:uid="{F5FBF090-EE02-421D-A092-BA5DDADEB580}" cache="Slicer_Roast_Type_Name" caption="Roast Type Name" style="Slicer Style 1" rowHeight="241300"/>
  <slicer name="Loyalty Card" xr10:uid="{506C5426-296E-42C9-8AD9-AC7394F149BE}"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C26B86-9748-4776-BADD-9DCD8827A307}" name="Orders" displayName="Orders" ref="A1:P501" totalsRowShown="0">
  <autoFilter ref="A1:P501" xr:uid="{6DC26B86-9748-4776-BADD-9DCD8827A307}"/>
  <tableColumns count="16">
    <tableColumn id="1" xr3:uid="{15C2BF23-BA8B-4C80-9082-298C231EFE42}" name="Order ID" dataDxfId="15"/>
    <tableColumn id="2" xr3:uid="{0A90FF33-C901-402A-B252-B989950BAE1B}" name="Order Date" dataDxfId="14"/>
    <tableColumn id="3" xr3:uid="{7E6E4506-054F-4BAD-8A18-1AC9F9749FA2}" name="Customer ID" dataDxfId="13"/>
    <tableColumn id="4" xr3:uid="{54C046BE-DF3E-48F7-A321-5DB1F29E328F}" name="Product ID" dataDxfId="12"/>
    <tableColumn id="5" xr3:uid="{BC1F64B1-E97F-4258-995B-FE3874A63870}" name="Quantity" dataDxfId="11"/>
    <tableColumn id="6" xr3:uid="{EB80917A-904B-4981-A24A-372DF0A90CF1}" name="Customer Name" dataDxfId="10">
      <calculatedColumnFormula>_xlfn.XLOOKUP($C2,Customers!$A$2:$A$501,Customers!$B$2:$B$501,,0)</calculatedColumnFormula>
    </tableColumn>
    <tableColumn id="7" xr3:uid="{7F3207F3-3755-44C9-A886-38B2F91DFB3F}" name="Email" dataDxfId="9">
      <calculatedColumnFormula>_xlfn.XLOOKUP($C2,Customers!$A$2:$A$501,Customers!$C$2:$C$501,,0)</calculatedColumnFormula>
    </tableColumn>
    <tableColumn id="8" xr3:uid="{C6383AAD-BA8C-4F5E-A352-36437E981465}" name="Country" dataDxfId="8">
      <calculatedColumnFormula>_xlfn.XLOOKUP($C2,Customers!$A$1:$A$501,Customers!$G$1:$G$501,,0)</calculatedColumnFormula>
    </tableColumn>
    <tableColumn id="9" xr3:uid="{4F1EACB5-8CD5-4689-B944-F13F8BE0C6F2}" name="Coffee Type" dataDxfId="7">
      <calculatedColumnFormula>INDEX(Products!$A$1:$G$106,MATCH($D2,Products!$A$1:$A$106,0),MATCH(I$1,Products!$A$1:$G$1,0))</calculatedColumnFormula>
    </tableColumn>
    <tableColumn id="10" xr3:uid="{172691E4-E506-4F4A-9BF6-A1292BCAE66A}" name="Roast Type" dataDxfId="6">
      <calculatedColumnFormula>INDEX(Products!$A$1:$G$106,MATCH($D2,Products!$A$1:$A$106,0),MATCH(J$1,Products!$A$1:$G$1,0))</calculatedColumnFormula>
    </tableColumn>
    <tableColumn id="11" xr3:uid="{1EFA6C45-712B-4DD5-8161-757154EE4ABF}" name="Size" dataDxfId="5">
      <calculatedColumnFormula>INDEX(Products!$A$1:$G$106,MATCH($D2,Products!$A$1:$A$106,0),MATCH(K$1,Products!$A$1:$G$1,0))</calculatedColumnFormula>
    </tableColumn>
    <tableColumn id="12" xr3:uid="{A3AA323D-6E04-4982-BEE9-11F72B3B0C1B}" name="Unit Price" dataDxfId="4" dataCellStyle="Currency">
      <calculatedColumnFormula>INDEX(Products!$A$1:$G$106,MATCH($D2,Products!$A$1:$A$106,0),MATCH(L$1,Products!$A$1:$G$1,0))</calculatedColumnFormula>
    </tableColumn>
    <tableColumn id="13" xr3:uid="{92FF8B92-A0BA-411A-8206-4E2D9DEA97EC}" name="Sales" dataDxfId="3">
      <calculatedColumnFormula>L2*E2</calculatedColumnFormula>
    </tableColumn>
    <tableColumn id="14" xr3:uid="{425519A1-0FD6-42B7-8D7A-32E0258B7A1E}" name="Coffee Type Name" dataDxfId="2">
      <calculatedColumnFormula array="1">_xlfn.SWITCH(I2,"Rob","Robusta","Ara","Arabica","Lib","Liberica","Exc","Excelsa")</calculatedColumnFormula>
    </tableColumn>
    <tableColumn id="15" xr3:uid="{D7EB499A-1B85-4206-B460-CEEC0E81EA53}" name="Roast Type Name" dataDxfId="1">
      <calculatedColumnFormula array="1">_xlfn.SWITCH(J2,"D","Dark","M","Medium","L","Light")</calculatedColumnFormula>
    </tableColumn>
    <tableColumn id="16" xr3:uid="{876953FB-34D1-4511-AA3A-7377CAA690BC}" name="Loyalty Card" dataDxfId="0">
      <calculatedColumnFormula>_xlfn.XLOOKUP(Orders[[#This Row],[Customer ID]],Customers!$A$1:$A$501,Customers!$I$1:$I$501,,0)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2293225-6198-485F-8EC0-DFA89AA257AD}" sourceName="Order Date">
  <pivotTables>
    <pivotTable tabId="9" name="TotalSales"/>
    <pivotTable tabId="10" name="TotalSales"/>
    <pivotTable tabId="11" name="TotalSales"/>
  </pivotTables>
  <state minimalRefreshVersion="6" lastRefreshVersion="6" pivotCacheId="690303780" filterType="unknown">
    <bounds startDate="2019-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5844048-69CE-4381-B27D-C4853BEC17E4}" cache="NativeTimeline_Order_Date" caption="Order Date" level="1" selectionLevel="1" scrollPosition="2020-06-14T00:00:00" style="Dark Blue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8" workbookViewId="0">
      <selection activeCell="Z25" sqref="Z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3B5FB-4075-4F3E-8FA6-C44912CC2D72}">
  <dimension ref="A1:G106"/>
  <sheetViews>
    <sheetView workbookViewId="0">
      <selection activeCell="G6" sqref="G6"/>
    </sheetView>
  </sheetViews>
  <sheetFormatPr defaultRowHeight="15" x14ac:dyDescent="0.25"/>
  <cols>
    <col min="1" max="1" width="12.42578125" bestFit="1" customWidth="1"/>
    <col min="2" max="2" width="14" bestFit="1" customWidth="1"/>
    <col min="3" max="3" width="12.85546875" bestFit="1" customWidth="1"/>
    <col min="4" max="4" width="6.85546875" bestFit="1" customWidth="1"/>
    <col min="5" max="5" width="12" style="33" bestFit="1" customWidth="1"/>
    <col min="6" max="6" width="15.7109375" style="33" bestFit="1" customWidth="1"/>
    <col min="7" max="7" width="8.28515625" bestFit="1" customWidth="1"/>
  </cols>
  <sheetData>
    <row r="1" spans="1:7" x14ac:dyDescent="0.25">
      <c r="A1" s="4" t="s">
        <v>3</v>
      </c>
      <c r="B1" s="5" t="s">
        <v>8</v>
      </c>
      <c r="C1" s="5" t="s">
        <v>9</v>
      </c>
      <c r="D1" s="5" t="s">
        <v>10</v>
      </c>
      <c r="E1" s="29" t="s">
        <v>11</v>
      </c>
      <c r="F1" s="29" t="s">
        <v>145</v>
      </c>
      <c r="G1" s="6" t="s">
        <v>146</v>
      </c>
    </row>
    <row r="2" spans="1:7" x14ac:dyDescent="0.25">
      <c r="A2" s="7" t="s">
        <v>113</v>
      </c>
      <c r="B2" s="8" t="s">
        <v>3649</v>
      </c>
      <c r="C2" s="8" t="s">
        <v>148</v>
      </c>
      <c r="D2" s="8">
        <v>2.5</v>
      </c>
      <c r="E2" s="30">
        <v>5.3380000000000001</v>
      </c>
      <c r="F2" s="30">
        <v>2.1349999999999998</v>
      </c>
      <c r="G2" s="9">
        <v>0.58189999999999997</v>
      </c>
    </row>
    <row r="3" spans="1:7" x14ac:dyDescent="0.25">
      <c r="A3" s="10" t="s">
        <v>66</v>
      </c>
      <c r="B3" s="11" t="s">
        <v>3650</v>
      </c>
      <c r="C3" s="11" t="s">
        <v>151</v>
      </c>
      <c r="D3" s="11">
        <v>1</v>
      </c>
      <c r="E3" s="31">
        <v>6.0759999999999996</v>
      </c>
      <c r="F3" s="31">
        <v>6.0759999999999996</v>
      </c>
      <c r="G3" s="12">
        <v>0.59550000000000003</v>
      </c>
    </row>
    <row r="4" spans="1:7" x14ac:dyDescent="0.25">
      <c r="A4" s="7" t="s">
        <v>87</v>
      </c>
      <c r="B4" s="8" t="s">
        <v>3650</v>
      </c>
      <c r="C4" s="8" t="s">
        <v>151</v>
      </c>
      <c r="D4" s="8">
        <v>1</v>
      </c>
      <c r="E4" s="30">
        <v>7.6870000000000003</v>
      </c>
      <c r="F4" s="30">
        <v>7.6870000000000003</v>
      </c>
      <c r="G4" s="9">
        <v>0.61780000000000002</v>
      </c>
    </row>
    <row r="5" spans="1:7" x14ac:dyDescent="0.25">
      <c r="A5" s="10" t="s">
        <v>35</v>
      </c>
      <c r="B5" s="11" t="s">
        <v>147</v>
      </c>
      <c r="C5" s="11" t="s">
        <v>150</v>
      </c>
      <c r="D5" s="11">
        <v>0.5</v>
      </c>
      <c r="E5" s="31">
        <v>15.788</v>
      </c>
      <c r="F5" s="31">
        <v>31.576000000000001</v>
      </c>
      <c r="G5" s="12">
        <v>1.6021000000000001</v>
      </c>
    </row>
    <row r="6" spans="1:7" x14ac:dyDescent="0.25">
      <c r="A6" s="7" t="s">
        <v>79</v>
      </c>
      <c r="B6" s="8" t="s">
        <v>3649</v>
      </c>
      <c r="C6" s="8" t="s">
        <v>148</v>
      </c>
      <c r="D6" s="8">
        <v>0.5</v>
      </c>
      <c r="E6" s="30">
        <v>6.9489999999999998</v>
      </c>
      <c r="F6" s="30">
        <v>13.898</v>
      </c>
      <c r="G6" s="9">
        <v>0.59160000000000001</v>
      </c>
    </row>
    <row r="7" spans="1:7" x14ac:dyDescent="0.25">
      <c r="A7" s="10" t="s">
        <v>115</v>
      </c>
      <c r="B7" s="11" t="s">
        <v>3650</v>
      </c>
      <c r="C7" s="11" t="s">
        <v>148</v>
      </c>
      <c r="D7" s="11">
        <v>0.5</v>
      </c>
      <c r="E7" s="31">
        <v>12.298999999999999</v>
      </c>
      <c r="F7" s="31">
        <v>24.597999999999999</v>
      </c>
      <c r="G7" s="12">
        <v>1.0818000000000001</v>
      </c>
    </row>
    <row r="8" spans="1:7" x14ac:dyDescent="0.25">
      <c r="A8" s="7" t="s">
        <v>16</v>
      </c>
      <c r="B8" s="8" t="s">
        <v>3650</v>
      </c>
      <c r="C8" s="8" t="s">
        <v>148</v>
      </c>
      <c r="D8" s="8">
        <v>0.5</v>
      </c>
      <c r="E8" s="30">
        <v>20.535</v>
      </c>
      <c r="F8" s="30">
        <v>41.07</v>
      </c>
      <c r="G8" s="9">
        <v>2.2928999999999999</v>
      </c>
    </row>
    <row r="9" spans="1:7" x14ac:dyDescent="0.25">
      <c r="A9" s="10" t="s">
        <v>88</v>
      </c>
      <c r="B9" s="11" t="s">
        <v>3650</v>
      </c>
      <c r="C9" s="11" t="s">
        <v>150</v>
      </c>
      <c r="D9" s="11">
        <v>1</v>
      </c>
      <c r="E9" s="31">
        <v>6.2309999999999999</v>
      </c>
      <c r="F9" s="31">
        <v>6.2309999999999999</v>
      </c>
      <c r="G9" s="12">
        <v>0.69979999999999998</v>
      </c>
    </row>
    <row r="10" spans="1:7" x14ac:dyDescent="0.25">
      <c r="A10" s="7" t="s">
        <v>75</v>
      </c>
      <c r="B10" s="8" t="s">
        <v>149</v>
      </c>
      <c r="C10" s="8" t="s">
        <v>150</v>
      </c>
      <c r="D10" s="8">
        <v>0.5</v>
      </c>
      <c r="E10" s="30">
        <v>27.138999999999999</v>
      </c>
      <c r="F10" s="30">
        <v>54.277999999999999</v>
      </c>
      <c r="G10" s="9">
        <v>2.7421000000000002</v>
      </c>
    </row>
    <row r="11" spans="1:7" x14ac:dyDescent="0.25">
      <c r="A11" s="10" t="s">
        <v>15</v>
      </c>
      <c r="B11" s="11" t="s">
        <v>147</v>
      </c>
      <c r="C11" s="11" t="s">
        <v>151</v>
      </c>
      <c r="D11" s="11">
        <v>2.5</v>
      </c>
      <c r="E11" s="31">
        <v>4.774</v>
      </c>
      <c r="F11" s="31">
        <v>1.91</v>
      </c>
      <c r="G11" s="12">
        <v>0.44319999999999998</v>
      </c>
    </row>
    <row r="12" spans="1:7" x14ac:dyDescent="0.25">
      <c r="A12" s="7" t="s">
        <v>96</v>
      </c>
      <c r="B12" s="8" t="s">
        <v>3650</v>
      </c>
      <c r="C12" s="8" t="s">
        <v>151</v>
      </c>
      <c r="D12" s="8">
        <v>0.5</v>
      </c>
      <c r="E12" s="30">
        <v>25.14</v>
      </c>
      <c r="F12" s="30">
        <v>50.28</v>
      </c>
      <c r="G12" s="9">
        <v>2.7311000000000001</v>
      </c>
    </row>
    <row r="13" spans="1:7" x14ac:dyDescent="0.25">
      <c r="A13" s="10" t="s">
        <v>53</v>
      </c>
      <c r="B13" s="11" t="s">
        <v>149</v>
      </c>
      <c r="C13" s="11" t="s">
        <v>151</v>
      </c>
      <c r="D13" s="11">
        <v>1</v>
      </c>
      <c r="E13" s="31">
        <v>25.009</v>
      </c>
      <c r="F13" s="31">
        <v>25.009</v>
      </c>
      <c r="G13" s="12">
        <v>2.7728000000000002</v>
      </c>
    </row>
    <row r="14" spans="1:7" x14ac:dyDescent="0.25">
      <c r="A14" s="7" t="s">
        <v>68</v>
      </c>
      <c r="B14" s="8" t="s">
        <v>149</v>
      </c>
      <c r="C14" s="8" t="s">
        <v>150</v>
      </c>
      <c r="D14" s="8">
        <v>0.5</v>
      </c>
      <c r="E14" s="30">
        <v>19.86</v>
      </c>
      <c r="F14" s="30">
        <v>39.72</v>
      </c>
      <c r="G14" s="9">
        <v>2.2130999999999998</v>
      </c>
    </row>
    <row r="15" spans="1:7" x14ac:dyDescent="0.25">
      <c r="A15" s="10" t="s">
        <v>17</v>
      </c>
      <c r="B15" s="11" t="s">
        <v>147</v>
      </c>
      <c r="C15" s="11" t="s">
        <v>150</v>
      </c>
      <c r="D15" s="11">
        <v>2.5</v>
      </c>
      <c r="E15" s="31">
        <v>21.49</v>
      </c>
      <c r="F15" s="31">
        <v>8.5960000000000001</v>
      </c>
      <c r="G15" s="12">
        <v>1.9453</v>
      </c>
    </row>
    <row r="16" spans="1:7" x14ac:dyDescent="0.25">
      <c r="A16" s="7" t="s">
        <v>40</v>
      </c>
      <c r="B16" s="8" t="s">
        <v>149</v>
      </c>
      <c r="C16" s="8" t="s">
        <v>150</v>
      </c>
      <c r="D16" s="8">
        <v>1</v>
      </c>
      <c r="E16" s="30">
        <v>15.272</v>
      </c>
      <c r="F16" s="30">
        <v>15.272</v>
      </c>
      <c r="G16" s="9">
        <v>1.7497</v>
      </c>
    </row>
    <row r="17" spans="1:7" x14ac:dyDescent="0.25">
      <c r="A17" s="10" t="s">
        <v>69</v>
      </c>
      <c r="B17" s="11" t="s">
        <v>3650</v>
      </c>
      <c r="C17" s="11" t="s">
        <v>151</v>
      </c>
      <c r="D17" s="11">
        <v>0.5</v>
      </c>
      <c r="E17" s="31">
        <v>27.552</v>
      </c>
      <c r="F17" s="31">
        <v>55.103999999999999</v>
      </c>
      <c r="G17" s="12">
        <v>2.2599999999999998</v>
      </c>
    </row>
    <row r="18" spans="1:7" x14ac:dyDescent="0.25">
      <c r="A18" s="7" t="s">
        <v>84</v>
      </c>
      <c r="B18" s="8" t="s">
        <v>3650</v>
      </c>
      <c r="C18" s="8" t="s">
        <v>148</v>
      </c>
      <c r="D18" s="8">
        <v>1</v>
      </c>
      <c r="E18" s="30">
        <v>18.263999999999999</v>
      </c>
      <c r="F18" s="30">
        <v>18.263999999999999</v>
      </c>
      <c r="G18" s="9">
        <v>2.1114000000000002</v>
      </c>
    </row>
    <row r="19" spans="1:7" x14ac:dyDescent="0.25">
      <c r="A19" s="10" t="s">
        <v>54</v>
      </c>
      <c r="B19" s="11" t="s">
        <v>3649</v>
      </c>
      <c r="C19" s="11" t="s">
        <v>148</v>
      </c>
      <c r="D19" s="11">
        <v>0.5</v>
      </c>
      <c r="E19" s="31">
        <v>23.603999999999999</v>
      </c>
      <c r="F19" s="31">
        <v>47.207999999999998</v>
      </c>
      <c r="G19" s="12">
        <v>2.6492</v>
      </c>
    </row>
    <row r="20" spans="1:7" x14ac:dyDescent="0.25">
      <c r="A20" s="7" t="s">
        <v>52</v>
      </c>
      <c r="B20" s="8" t="s">
        <v>147</v>
      </c>
      <c r="C20" s="8" t="s">
        <v>151</v>
      </c>
      <c r="D20" s="8">
        <v>0.5</v>
      </c>
      <c r="E20" s="30">
        <v>25.492000000000001</v>
      </c>
      <c r="F20" s="30">
        <v>50.984000000000002</v>
      </c>
      <c r="G20" s="9">
        <v>2.8260999999999998</v>
      </c>
    </row>
    <row r="21" spans="1:7" x14ac:dyDescent="0.25">
      <c r="A21" s="10" t="s">
        <v>104</v>
      </c>
      <c r="B21" s="11" t="s">
        <v>3649</v>
      </c>
      <c r="C21" s="11" t="s">
        <v>150</v>
      </c>
      <c r="D21" s="11">
        <v>2.5</v>
      </c>
      <c r="E21" s="31">
        <v>14.792999999999999</v>
      </c>
      <c r="F21" s="31">
        <v>5.9169999999999998</v>
      </c>
      <c r="G21" s="12">
        <v>1.3399000000000001</v>
      </c>
    </row>
    <row r="22" spans="1:7" x14ac:dyDescent="0.25">
      <c r="A22" s="7" t="s">
        <v>39</v>
      </c>
      <c r="B22" s="8" t="s">
        <v>3650</v>
      </c>
      <c r="C22" s="8" t="s">
        <v>150</v>
      </c>
      <c r="D22" s="8">
        <v>2.5</v>
      </c>
      <c r="E22" s="30">
        <v>10.054</v>
      </c>
      <c r="F22" s="30">
        <v>4.0220000000000002</v>
      </c>
      <c r="G22" s="9">
        <v>0.88329999999999997</v>
      </c>
    </row>
    <row r="23" spans="1:7" x14ac:dyDescent="0.25">
      <c r="A23" s="10" t="s">
        <v>43</v>
      </c>
      <c r="B23" s="11" t="s">
        <v>149</v>
      </c>
      <c r="C23" s="11" t="s">
        <v>151</v>
      </c>
      <c r="D23" s="11">
        <v>2.5</v>
      </c>
      <c r="E23" s="31">
        <v>26.957000000000001</v>
      </c>
      <c r="F23" s="31">
        <v>10.782999999999999</v>
      </c>
      <c r="G23" s="12">
        <v>2.3672</v>
      </c>
    </row>
    <row r="24" spans="1:7" x14ac:dyDescent="0.25">
      <c r="A24" s="7" t="s">
        <v>60</v>
      </c>
      <c r="B24" s="8" t="s">
        <v>3650</v>
      </c>
      <c r="C24" s="8" t="s">
        <v>150</v>
      </c>
      <c r="D24" s="8">
        <v>1</v>
      </c>
      <c r="E24" s="30">
        <v>9.2089999999999996</v>
      </c>
      <c r="F24" s="30">
        <v>9.2089999999999996</v>
      </c>
      <c r="G24" s="9">
        <v>1.0418000000000001</v>
      </c>
    </row>
    <row r="25" spans="1:7" x14ac:dyDescent="0.25">
      <c r="A25" s="10" t="s">
        <v>105</v>
      </c>
      <c r="B25" s="11" t="s">
        <v>3649</v>
      </c>
      <c r="C25" s="11" t="s">
        <v>151</v>
      </c>
      <c r="D25" s="11">
        <v>1</v>
      </c>
      <c r="E25" s="31">
        <v>27.407</v>
      </c>
      <c r="F25" s="31">
        <v>27.407</v>
      </c>
      <c r="G25" s="12">
        <v>2.4432999999999998</v>
      </c>
    </row>
    <row r="26" spans="1:7" x14ac:dyDescent="0.25">
      <c r="A26" s="7" t="s">
        <v>44</v>
      </c>
      <c r="B26" s="8" t="s">
        <v>147</v>
      </c>
      <c r="C26" s="8" t="s">
        <v>148</v>
      </c>
      <c r="D26" s="8">
        <v>2.5</v>
      </c>
      <c r="E26" s="30">
        <v>6.9880000000000004</v>
      </c>
      <c r="F26" s="30">
        <v>2.7949999999999999</v>
      </c>
      <c r="G26" s="9">
        <v>0.70099999999999996</v>
      </c>
    </row>
    <row r="27" spans="1:7" x14ac:dyDescent="0.25">
      <c r="A27" s="10" t="s">
        <v>29</v>
      </c>
      <c r="B27" s="11" t="s">
        <v>3650</v>
      </c>
      <c r="C27" s="11" t="s">
        <v>151</v>
      </c>
      <c r="D27" s="11">
        <v>2.5</v>
      </c>
      <c r="E27" s="31">
        <v>11.202</v>
      </c>
      <c r="F27" s="31">
        <v>4.4809999999999999</v>
      </c>
      <c r="G27" s="12">
        <v>1.0303</v>
      </c>
    </row>
    <row r="28" spans="1:7" x14ac:dyDescent="0.25">
      <c r="A28" s="7" t="s">
        <v>26</v>
      </c>
      <c r="B28" s="8" t="s">
        <v>3650</v>
      </c>
      <c r="C28" s="8" t="s">
        <v>150</v>
      </c>
      <c r="D28" s="8">
        <v>2.5</v>
      </c>
      <c r="E28" s="30">
        <v>7.6669999999999998</v>
      </c>
      <c r="F28" s="30">
        <v>3.0670000000000002</v>
      </c>
      <c r="G28" s="9">
        <v>0.82130000000000003</v>
      </c>
    </row>
    <row r="29" spans="1:7" x14ac:dyDescent="0.25">
      <c r="A29" s="10" t="s">
        <v>82</v>
      </c>
      <c r="B29" s="11" t="s">
        <v>3649</v>
      </c>
      <c r="C29" s="11" t="s">
        <v>151</v>
      </c>
      <c r="D29" s="11">
        <v>1</v>
      </c>
      <c r="E29" s="31">
        <v>12.715</v>
      </c>
      <c r="F29" s="31">
        <v>12.715</v>
      </c>
      <c r="G29" s="12">
        <v>1.0541</v>
      </c>
    </row>
    <row r="30" spans="1:7" x14ac:dyDescent="0.25">
      <c r="A30" s="7" t="s">
        <v>70</v>
      </c>
      <c r="B30" s="8" t="s">
        <v>3649</v>
      </c>
      <c r="C30" s="8" t="s">
        <v>151</v>
      </c>
      <c r="D30" s="8">
        <v>0.5</v>
      </c>
      <c r="E30" s="30">
        <v>22.763000000000002</v>
      </c>
      <c r="F30" s="30">
        <v>45.526000000000003</v>
      </c>
      <c r="G30" s="9">
        <v>2.5933999999999999</v>
      </c>
    </row>
    <row r="31" spans="1:7" x14ac:dyDescent="0.25">
      <c r="A31" s="10" t="s">
        <v>116</v>
      </c>
      <c r="B31" s="11" t="s">
        <v>147</v>
      </c>
      <c r="C31" s="11" t="s">
        <v>148</v>
      </c>
      <c r="D31" s="11">
        <v>0.5</v>
      </c>
      <c r="E31" s="31">
        <v>24.183</v>
      </c>
      <c r="F31" s="31">
        <v>48.366</v>
      </c>
      <c r="G31" s="12">
        <v>2.3542999999999998</v>
      </c>
    </row>
    <row r="32" spans="1:7" x14ac:dyDescent="0.25">
      <c r="A32" s="7" t="s">
        <v>45</v>
      </c>
      <c r="B32" s="8" t="s">
        <v>3649</v>
      </c>
      <c r="C32" s="8" t="s">
        <v>148</v>
      </c>
      <c r="D32" s="8">
        <v>1</v>
      </c>
      <c r="E32" s="30">
        <v>12.016</v>
      </c>
      <c r="F32" s="30">
        <v>12.016</v>
      </c>
      <c r="G32" s="9">
        <v>1.4271</v>
      </c>
    </row>
    <row r="33" spans="1:7" x14ac:dyDescent="0.25">
      <c r="A33" s="10" t="s">
        <v>114</v>
      </c>
      <c r="B33" s="11" t="s">
        <v>147</v>
      </c>
      <c r="C33" s="11" t="s">
        <v>151</v>
      </c>
      <c r="D33" s="11">
        <v>1</v>
      </c>
      <c r="E33" s="31">
        <v>15.096</v>
      </c>
      <c r="F33" s="31">
        <v>15.096</v>
      </c>
      <c r="G33" s="12">
        <v>1.7746999999999999</v>
      </c>
    </row>
    <row r="34" spans="1:7" x14ac:dyDescent="0.25">
      <c r="A34" s="7" t="s">
        <v>67</v>
      </c>
      <c r="B34" s="8" t="s">
        <v>3650</v>
      </c>
      <c r="C34" s="8" t="s">
        <v>151</v>
      </c>
      <c r="D34" s="8">
        <v>1</v>
      </c>
      <c r="E34" s="30">
        <v>10.747</v>
      </c>
      <c r="F34" s="30">
        <v>10.747</v>
      </c>
      <c r="G34" s="9">
        <v>0.87680000000000002</v>
      </c>
    </row>
    <row r="35" spans="1:7" x14ac:dyDescent="0.25">
      <c r="A35" s="10" t="s">
        <v>41</v>
      </c>
      <c r="B35" s="11" t="s">
        <v>149</v>
      </c>
      <c r="C35" s="11" t="s">
        <v>151</v>
      </c>
      <c r="D35" s="11">
        <v>1</v>
      </c>
      <c r="E35" s="31">
        <v>4.1619999999999999</v>
      </c>
      <c r="F35" s="31">
        <v>4.1619999999999999</v>
      </c>
      <c r="G35" s="12">
        <v>0.3987</v>
      </c>
    </row>
    <row r="36" spans="1:7" x14ac:dyDescent="0.25">
      <c r="A36" s="7" t="s">
        <v>57</v>
      </c>
      <c r="B36" s="8" t="s">
        <v>149</v>
      </c>
      <c r="C36" s="8" t="s">
        <v>148</v>
      </c>
      <c r="D36" s="8">
        <v>2.5</v>
      </c>
      <c r="E36" s="30">
        <v>7.1820000000000004</v>
      </c>
      <c r="F36" s="30">
        <v>2.8730000000000002</v>
      </c>
      <c r="G36" s="9">
        <v>0.68289999999999995</v>
      </c>
    </row>
    <row r="37" spans="1:7" x14ac:dyDescent="0.25">
      <c r="A37" s="10" t="s">
        <v>32</v>
      </c>
      <c r="B37" s="11" t="s">
        <v>3649</v>
      </c>
      <c r="C37" s="11" t="s">
        <v>150</v>
      </c>
      <c r="D37" s="11">
        <v>0.5</v>
      </c>
      <c r="E37" s="31">
        <v>29.872</v>
      </c>
      <c r="F37" s="31">
        <v>59.744</v>
      </c>
      <c r="G37" s="12">
        <v>2.3969</v>
      </c>
    </row>
    <row r="38" spans="1:7" x14ac:dyDescent="0.25">
      <c r="A38" s="7" t="s">
        <v>50</v>
      </c>
      <c r="B38" s="8" t="s">
        <v>3650</v>
      </c>
      <c r="C38" s="8" t="s">
        <v>151</v>
      </c>
      <c r="D38" s="8">
        <v>2.5</v>
      </c>
      <c r="E38" s="30">
        <v>13.217000000000001</v>
      </c>
      <c r="F38" s="30">
        <v>5.2869999999999999</v>
      </c>
      <c r="G38" s="9">
        <v>1.1071</v>
      </c>
    </row>
    <row r="39" spans="1:7" x14ac:dyDescent="0.25">
      <c r="A39" s="10" t="s">
        <v>112</v>
      </c>
      <c r="B39" s="11" t="s">
        <v>3650</v>
      </c>
      <c r="C39" s="11" t="s">
        <v>148</v>
      </c>
      <c r="D39" s="11">
        <v>2.5</v>
      </c>
      <c r="E39" s="31">
        <v>21.411000000000001</v>
      </c>
      <c r="F39" s="31">
        <v>8.5640000000000001</v>
      </c>
      <c r="G39" s="12">
        <v>2.0442</v>
      </c>
    </row>
    <row r="40" spans="1:7" x14ac:dyDescent="0.25">
      <c r="A40" s="7" t="s">
        <v>51</v>
      </c>
      <c r="B40" s="8" t="s">
        <v>147</v>
      </c>
      <c r="C40" s="8" t="s">
        <v>148</v>
      </c>
      <c r="D40" s="8">
        <v>2.5</v>
      </c>
      <c r="E40" s="30">
        <v>27.323</v>
      </c>
      <c r="F40" s="30">
        <v>10.929</v>
      </c>
      <c r="G40" s="9">
        <v>3.0804999999999998</v>
      </c>
    </row>
    <row r="41" spans="1:7" x14ac:dyDescent="0.25">
      <c r="A41" s="10" t="s">
        <v>101</v>
      </c>
      <c r="B41" s="11" t="s">
        <v>149</v>
      </c>
      <c r="C41" s="11" t="s">
        <v>148</v>
      </c>
      <c r="D41" s="11">
        <v>2.5</v>
      </c>
      <c r="E41" s="31">
        <v>26.164999999999999</v>
      </c>
      <c r="F41" s="31">
        <v>10.465999999999999</v>
      </c>
      <c r="G41" s="12">
        <v>2.3567999999999998</v>
      </c>
    </row>
    <row r="42" spans="1:7" x14ac:dyDescent="0.25">
      <c r="A42" s="7" t="s">
        <v>18</v>
      </c>
      <c r="B42" s="8" t="s">
        <v>3649</v>
      </c>
      <c r="C42" s="8" t="s">
        <v>148</v>
      </c>
      <c r="D42" s="8">
        <v>0.5</v>
      </c>
      <c r="E42" s="30">
        <v>14.834</v>
      </c>
      <c r="F42" s="30">
        <v>29.667999999999999</v>
      </c>
      <c r="G42" s="9">
        <v>1.5136000000000001</v>
      </c>
    </row>
    <row r="43" spans="1:7" x14ac:dyDescent="0.25">
      <c r="A43" s="10" t="s">
        <v>21</v>
      </c>
      <c r="B43" s="11" t="s">
        <v>147</v>
      </c>
      <c r="C43" s="11" t="s">
        <v>148</v>
      </c>
      <c r="D43" s="11">
        <v>2.5</v>
      </c>
      <c r="E43" s="31">
        <v>26.277000000000001</v>
      </c>
      <c r="F43" s="31">
        <v>10.510999999999999</v>
      </c>
      <c r="G43" s="12">
        <v>2.8294999999999999</v>
      </c>
    </row>
    <row r="44" spans="1:7" x14ac:dyDescent="0.25">
      <c r="A44" s="7" t="s">
        <v>34</v>
      </c>
      <c r="B44" s="8" t="s">
        <v>3649</v>
      </c>
      <c r="C44" s="8" t="s">
        <v>148</v>
      </c>
      <c r="D44" s="8">
        <v>1</v>
      </c>
      <c r="E44" s="30">
        <v>20.431000000000001</v>
      </c>
      <c r="F44" s="30">
        <v>20.431000000000001</v>
      </c>
      <c r="G44" s="9">
        <v>2.2277</v>
      </c>
    </row>
    <row r="45" spans="1:7" x14ac:dyDescent="0.25">
      <c r="A45" s="10" t="s">
        <v>65</v>
      </c>
      <c r="B45" s="11" t="s">
        <v>147</v>
      </c>
      <c r="C45" s="11" t="s">
        <v>151</v>
      </c>
      <c r="D45" s="11">
        <v>2.5</v>
      </c>
      <c r="E45" s="31">
        <v>14.183999999999999</v>
      </c>
      <c r="F45" s="31">
        <v>5.6740000000000004</v>
      </c>
      <c r="G45" s="12">
        <v>1.2533000000000001</v>
      </c>
    </row>
    <row r="46" spans="1:7" x14ac:dyDescent="0.25">
      <c r="A46" s="7" t="s">
        <v>59</v>
      </c>
      <c r="B46" s="8" t="s">
        <v>3650</v>
      </c>
      <c r="C46" s="8" t="s">
        <v>148</v>
      </c>
      <c r="D46" s="8">
        <v>1</v>
      </c>
      <c r="E46" s="30">
        <v>11.012</v>
      </c>
      <c r="F46" s="30">
        <v>11.012</v>
      </c>
      <c r="G46" s="9">
        <v>0.93300000000000005</v>
      </c>
    </row>
    <row r="47" spans="1:7" x14ac:dyDescent="0.25">
      <c r="A47" s="10" t="s">
        <v>91</v>
      </c>
      <c r="B47" s="11" t="s">
        <v>3649</v>
      </c>
      <c r="C47" s="11" t="s">
        <v>151</v>
      </c>
      <c r="D47" s="11">
        <v>0.5</v>
      </c>
      <c r="E47" s="31">
        <v>5.6989999999999998</v>
      </c>
      <c r="F47" s="31">
        <v>11.398</v>
      </c>
      <c r="G47" s="12">
        <v>0.623</v>
      </c>
    </row>
    <row r="48" spans="1:7" x14ac:dyDescent="0.25">
      <c r="A48" s="7" t="s">
        <v>117</v>
      </c>
      <c r="B48" s="8" t="s">
        <v>3649</v>
      </c>
      <c r="C48" s="8" t="s">
        <v>151</v>
      </c>
      <c r="D48" s="8">
        <v>2.5</v>
      </c>
      <c r="E48" s="30">
        <v>2.8809999999999998</v>
      </c>
      <c r="F48" s="30">
        <v>1.1519999999999999</v>
      </c>
      <c r="G48" s="9">
        <v>0.26840000000000003</v>
      </c>
    </row>
    <row r="49" spans="1:7" x14ac:dyDescent="0.25">
      <c r="A49" s="10" t="s">
        <v>42</v>
      </c>
      <c r="B49" s="11" t="s">
        <v>3649</v>
      </c>
      <c r="C49" s="11" t="s">
        <v>150</v>
      </c>
      <c r="D49" s="11">
        <v>2.5</v>
      </c>
      <c r="E49" s="31">
        <v>21.183</v>
      </c>
      <c r="F49" s="31">
        <v>8.4730000000000008</v>
      </c>
      <c r="G49" s="12">
        <v>1.8421000000000001</v>
      </c>
    </row>
    <row r="50" spans="1:7" x14ac:dyDescent="0.25">
      <c r="A50" s="7" t="s">
        <v>71</v>
      </c>
      <c r="B50" s="8" t="s">
        <v>149</v>
      </c>
      <c r="C50" s="8" t="s">
        <v>148</v>
      </c>
      <c r="D50" s="8">
        <v>0.5</v>
      </c>
      <c r="E50" s="30">
        <v>24.914000000000001</v>
      </c>
      <c r="F50" s="30">
        <v>49.828000000000003</v>
      </c>
      <c r="G50" s="9">
        <v>2.7056</v>
      </c>
    </row>
    <row r="51" spans="1:7" x14ac:dyDescent="0.25">
      <c r="A51" s="10" t="s">
        <v>95</v>
      </c>
      <c r="B51" s="11" t="s">
        <v>3649</v>
      </c>
      <c r="C51" s="11" t="s">
        <v>150</v>
      </c>
      <c r="D51" s="11">
        <v>0.5</v>
      </c>
      <c r="E51" s="31">
        <v>19.933</v>
      </c>
      <c r="F51" s="31">
        <v>39.866</v>
      </c>
      <c r="G51" s="12">
        <v>1.7969999999999999</v>
      </c>
    </row>
    <row r="52" spans="1:7" x14ac:dyDescent="0.25">
      <c r="A52" s="7" t="s">
        <v>107</v>
      </c>
      <c r="B52" s="8" t="s">
        <v>3650</v>
      </c>
      <c r="C52" s="8" t="s">
        <v>151</v>
      </c>
      <c r="D52" s="8">
        <v>0.5</v>
      </c>
      <c r="E52" s="30">
        <v>26.742000000000001</v>
      </c>
      <c r="F52" s="30">
        <v>53.484000000000002</v>
      </c>
      <c r="G52" s="9">
        <v>2.9979</v>
      </c>
    </row>
    <row r="53" spans="1:7" x14ac:dyDescent="0.25">
      <c r="A53" s="10" t="s">
        <v>118</v>
      </c>
      <c r="B53" s="11" t="s">
        <v>3649</v>
      </c>
      <c r="C53" s="11" t="s">
        <v>150</v>
      </c>
      <c r="D53" s="11">
        <v>1</v>
      </c>
      <c r="E53" s="31">
        <v>5.6890000000000001</v>
      </c>
      <c r="F53" s="31">
        <v>5.6890000000000001</v>
      </c>
      <c r="G53" s="12">
        <v>0.60289999999999999</v>
      </c>
    </row>
    <row r="54" spans="1:7" x14ac:dyDescent="0.25">
      <c r="A54" s="7" t="s">
        <v>93</v>
      </c>
      <c r="B54" s="8" t="s">
        <v>3650</v>
      </c>
      <c r="C54" s="8" t="s">
        <v>150</v>
      </c>
      <c r="D54" s="8">
        <v>1</v>
      </c>
      <c r="E54" s="30">
        <v>28.677</v>
      </c>
      <c r="F54" s="30">
        <v>28.677</v>
      </c>
      <c r="G54" s="9">
        <v>2.4203999999999999</v>
      </c>
    </row>
    <row r="55" spans="1:7" x14ac:dyDescent="0.25">
      <c r="A55" s="10" t="s">
        <v>94</v>
      </c>
      <c r="B55" s="11" t="s">
        <v>147</v>
      </c>
      <c r="C55" s="11" t="s">
        <v>148</v>
      </c>
      <c r="D55" s="11">
        <v>1</v>
      </c>
      <c r="E55" s="31">
        <v>11.925000000000001</v>
      </c>
      <c r="F55" s="31">
        <v>11.925000000000001</v>
      </c>
      <c r="G55" s="12">
        <v>1.0014000000000001</v>
      </c>
    </row>
    <row r="56" spans="1:7" x14ac:dyDescent="0.25">
      <c r="A56" s="7" t="s">
        <v>109</v>
      </c>
      <c r="B56" s="8" t="s">
        <v>3649</v>
      </c>
      <c r="C56" s="8" t="s">
        <v>151</v>
      </c>
      <c r="D56" s="8">
        <v>1</v>
      </c>
      <c r="E56" s="30">
        <v>4.8959999999999999</v>
      </c>
      <c r="F56" s="30">
        <v>4.8959999999999999</v>
      </c>
      <c r="G56" s="9">
        <v>0.58120000000000005</v>
      </c>
    </row>
    <row r="57" spans="1:7" x14ac:dyDescent="0.25">
      <c r="A57" s="10" t="s">
        <v>99</v>
      </c>
      <c r="B57" s="11" t="s">
        <v>149</v>
      </c>
      <c r="C57" s="11" t="s">
        <v>151</v>
      </c>
      <c r="D57" s="11">
        <v>0.5</v>
      </c>
      <c r="E57" s="31">
        <v>17.875</v>
      </c>
      <c r="F57" s="31">
        <v>35.75</v>
      </c>
      <c r="G57" s="12">
        <v>1.9782999999999999</v>
      </c>
    </row>
    <row r="58" spans="1:7" x14ac:dyDescent="0.25">
      <c r="A58" s="7" t="s">
        <v>3131</v>
      </c>
      <c r="B58" s="8" t="s">
        <v>149</v>
      </c>
      <c r="C58" s="8" t="s">
        <v>150</v>
      </c>
      <c r="D58" s="8">
        <v>2.5</v>
      </c>
      <c r="E58" s="30">
        <v>21.524000000000001</v>
      </c>
      <c r="F58" s="30">
        <v>8.61</v>
      </c>
      <c r="G58" s="9">
        <v>2.2262</v>
      </c>
    </row>
    <row r="59" spans="1:7" x14ac:dyDescent="0.25">
      <c r="A59" s="10" t="s">
        <v>110</v>
      </c>
      <c r="B59" s="11" t="s">
        <v>147</v>
      </c>
      <c r="C59" s="11" t="s">
        <v>150</v>
      </c>
      <c r="D59" s="11">
        <v>2.5</v>
      </c>
      <c r="E59" s="31">
        <v>13.946</v>
      </c>
      <c r="F59" s="31">
        <v>5.5780000000000003</v>
      </c>
      <c r="G59" s="12">
        <v>1.1631</v>
      </c>
    </row>
    <row r="60" spans="1:7" x14ac:dyDescent="0.25">
      <c r="A60" s="7" t="s">
        <v>56</v>
      </c>
      <c r="B60" s="8" t="s">
        <v>3649</v>
      </c>
      <c r="C60" s="8" t="s">
        <v>150</v>
      </c>
      <c r="D60" s="8">
        <v>2.5</v>
      </c>
      <c r="E60" s="30">
        <v>17.190000000000001</v>
      </c>
      <c r="F60" s="30">
        <v>6.8760000000000003</v>
      </c>
      <c r="G60" s="9">
        <v>1.5809</v>
      </c>
    </row>
    <row r="61" spans="1:7" x14ac:dyDescent="0.25">
      <c r="A61" s="10" t="s">
        <v>103</v>
      </c>
      <c r="B61" s="11" t="s">
        <v>3649</v>
      </c>
      <c r="C61" s="11" t="s">
        <v>148</v>
      </c>
      <c r="D61" s="11">
        <v>1</v>
      </c>
      <c r="E61" s="31">
        <v>18.981999999999999</v>
      </c>
      <c r="F61" s="31">
        <v>18.981999999999999</v>
      </c>
      <c r="G61" s="12">
        <v>2.0966999999999998</v>
      </c>
    </row>
    <row r="62" spans="1:7" x14ac:dyDescent="0.25">
      <c r="A62" s="7" t="s">
        <v>85</v>
      </c>
      <c r="B62" s="8" t="s">
        <v>3650</v>
      </c>
      <c r="C62" s="8" t="s">
        <v>148</v>
      </c>
      <c r="D62" s="8">
        <v>1</v>
      </c>
      <c r="E62" s="30">
        <v>2.069</v>
      </c>
      <c r="F62" s="30">
        <v>2.069</v>
      </c>
      <c r="G62" s="9">
        <v>0.19550000000000001</v>
      </c>
    </row>
    <row r="63" spans="1:7" x14ac:dyDescent="0.25">
      <c r="A63" s="10" t="s">
        <v>74</v>
      </c>
      <c r="B63" s="11" t="s">
        <v>3650</v>
      </c>
      <c r="C63" s="11" t="s">
        <v>148</v>
      </c>
      <c r="D63" s="11">
        <v>1</v>
      </c>
      <c r="E63" s="31">
        <v>17.867000000000001</v>
      </c>
      <c r="F63" s="31">
        <v>17.867000000000001</v>
      </c>
      <c r="G63" s="12">
        <v>1.7696000000000001</v>
      </c>
    </row>
    <row r="64" spans="1:7" x14ac:dyDescent="0.25">
      <c r="A64" s="7" t="s">
        <v>23</v>
      </c>
      <c r="B64" s="8" t="s">
        <v>3650</v>
      </c>
      <c r="C64" s="8" t="s">
        <v>150</v>
      </c>
      <c r="D64" s="8">
        <v>1</v>
      </c>
      <c r="E64" s="30">
        <v>10.130000000000001</v>
      </c>
      <c r="F64" s="30">
        <v>10.130000000000001</v>
      </c>
      <c r="G64" s="9">
        <v>1.0757000000000001</v>
      </c>
    </row>
    <row r="65" spans="1:7" x14ac:dyDescent="0.25">
      <c r="A65" s="10" t="s">
        <v>92</v>
      </c>
      <c r="B65" s="11" t="s">
        <v>3649</v>
      </c>
      <c r="C65" s="11" t="s">
        <v>150</v>
      </c>
      <c r="D65" s="11">
        <v>2.5</v>
      </c>
      <c r="E65" s="31">
        <v>20.963000000000001</v>
      </c>
      <c r="F65" s="31">
        <v>8.3849999999999998</v>
      </c>
      <c r="G65" s="12">
        <v>2.2035</v>
      </c>
    </row>
    <row r="66" spans="1:7" x14ac:dyDescent="0.25">
      <c r="A66" s="7" t="s">
        <v>108</v>
      </c>
      <c r="B66" s="8" t="s">
        <v>147</v>
      </c>
      <c r="C66" s="8" t="s">
        <v>150</v>
      </c>
      <c r="D66" s="8">
        <v>0.5</v>
      </c>
      <c r="E66" s="30">
        <v>26.312999999999999</v>
      </c>
      <c r="F66" s="30">
        <v>52.625999999999998</v>
      </c>
      <c r="G66" s="9">
        <v>3.0217000000000001</v>
      </c>
    </row>
    <row r="67" spans="1:7" x14ac:dyDescent="0.25">
      <c r="A67" s="10" t="s">
        <v>78</v>
      </c>
      <c r="B67" s="11" t="s">
        <v>149</v>
      </c>
      <c r="C67" s="11" t="s">
        <v>150</v>
      </c>
      <c r="D67" s="11">
        <v>1</v>
      </c>
      <c r="E67" s="31">
        <v>13.37</v>
      </c>
      <c r="F67" s="31">
        <v>13.37</v>
      </c>
      <c r="G67" s="12">
        <v>1.2956000000000001</v>
      </c>
    </row>
    <row r="68" spans="1:7" x14ac:dyDescent="0.25">
      <c r="A68" s="7" t="s">
        <v>97</v>
      </c>
      <c r="B68" s="8" t="s">
        <v>3650</v>
      </c>
      <c r="C68" s="8" t="s">
        <v>150</v>
      </c>
      <c r="D68" s="8">
        <v>1</v>
      </c>
      <c r="E68" s="30">
        <v>27.193000000000001</v>
      </c>
      <c r="F68" s="30">
        <v>27.193000000000001</v>
      </c>
      <c r="G68" s="9">
        <v>2.2763</v>
      </c>
    </row>
    <row r="69" spans="1:7" x14ac:dyDescent="0.25">
      <c r="A69" s="10" t="s">
        <v>111</v>
      </c>
      <c r="B69" s="11" t="s">
        <v>3650</v>
      </c>
      <c r="C69" s="11" t="s">
        <v>151</v>
      </c>
      <c r="D69" s="11">
        <v>1</v>
      </c>
      <c r="E69" s="31">
        <v>16.853999999999999</v>
      </c>
      <c r="F69" s="31">
        <v>16.853999999999999</v>
      </c>
      <c r="G69" s="12">
        <v>1.4689000000000001</v>
      </c>
    </row>
    <row r="70" spans="1:7" x14ac:dyDescent="0.25">
      <c r="A70" s="7" t="s">
        <v>31</v>
      </c>
      <c r="B70" s="8" t="s">
        <v>149</v>
      </c>
      <c r="C70" s="8" t="s">
        <v>150</v>
      </c>
      <c r="D70" s="8">
        <v>2.5</v>
      </c>
      <c r="E70" s="30">
        <v>19.806999999999999</v>
      </c>
      <c r="F70" s="30">
        <v>7.923</v>
      </c>
      <c r="G70" s="9">
        <v>1.7744</v>
      </c>
    </row>
    <row r="71" spans="1:7" x14ac:dyDescent="0.25">
      <c r="A71" s="10" t="s">
        <v>36</v>
      </c>
      <c r="B71" s="11" t="s">
        <v>147</v>
      </c>
      <c r="C71" s="11" t="s">
        <v>148</v>
      </c>
      <c r="D71" s="11">
        <v>2.5</v>
      </c>
      <c r="E71" s="31">
        <v>23.545999999999999</v>
      </c>
      <c r="F71" s="31">
        <v>9.4179999999999993</v>
      </c>
      <c r="G71" s="12">
        <v>2.8239999999999998</v>
      </c>
    </row>
    <row r="72" spans="1:7" x14ac:dyDescent="0.25">
      <c r="A72" s="7" t="s">
        <v>83</v>
      </c>
      <c r="B72" s="8" t="s">
        <v>149</v>
      </c>
      <c r="C72" s="8" t="s">
        <v>150</v>
      </c>
      <c r="D72" s="8">
        <v>0.5</v>
      </c>
      <c r="E72" s="30">
        <v>12.750999999999999</v>
      </c>
      <c r="F72" s="30">
        <v>25.501999999999999</v>
      </c>
      <c r="G72" s="9">
        <v>1.4710000000000001</v>
      </c>
    </row>
    <row r="73" spans="1:7" x14ac:dyDescent="0.25">
      <c r="A73" s="10" t="s">
        <v>28</v>
      </c>
      <c r="B73" s="11" t="s">
        <v>149</v>
      </c>
      <c r="C73" s="11" t="s">
        <v>151</v>
      </c>
      <c r="D73" s="11">
        <v>1</v>
      </c>
      <c r="E73" s="31">
        <v>15.313000000000001</v>
      </c>
      <c r="F73" s="31">
        <v>15.313000000000001</v>
      </c>
      <c r="G73" s="12">
        <v>1.5638000000000001</v>
      </c>
    </row>
    <row r="74" spans="1:7" x14ac:dyDescent="0.25">
      <c r="A74" s="7" t="s">
        <v>77</v>
      </c>
      <c r="B74" s="8" t="s">
        <v>3650</v>
      </c>
      <c r="C74" s="8" t="s">
        <v>151</v>
      </c>
      <c r="D74" s="8">
        <v>1</v>
      </c>
      <c r="E74" s="30">
        <v>18.187999999999999</v>
      </c>
      <c r="F74" s="30">
        <v>18.187999999999999</v>
      </c>
      <c r="G74" s="9">
        <v>2.0844</v>
      </c>
    </row>
    <row r="75" spans="1:7" x14ac:dyDescent="0.25">
      <c r="A75" s="10" t="s">
        <v>64</v>
      </c>
      <c r="B75" s="11" t="s">
        <v>3650</v>
      </c>
      <c r="C75" s="11" t="s">
        <v>150</v>
      </c>
      <c r="D75" s="11">
        <v>0.5</v>
      </c>
      <c r="E75" s="31">
        <v>18.952999999999999</v>
      </c>
      <c r="F75" s="31">
        <v>37.905999999999999</v>
      </c>
      <c r="G75" s="12">
        <v>2.2176999999999998</v>
      </c>
    </row>
    <row r="76" spans="1:7" x14ac:dyDescent="0.25">
      <c r="A76" s="7" t="s">
        <v>98</v>
      </c>
      <c r="B76" s="8" t="s">
        <v>147</v>
      </c>
      <c r="C76" s="8" t="s">
        <v>148</v>
      </c>
      <c r="D76" s="8">
        <v>2.5</v>
      </c>
      <c r="E76" s="30">
        <v>21.84</v>
      </c>
      <c r="F76" s="30">
        <v>8.7360000000000007</v>
      </c>
      <c r="G76" s="9">
        <v>2.2932000000000001</v>
      </c>
    </row>
    <row r="77" spans="1:7" x14ac:dyDescent="0.25">
      <c r="A77" s="10" t="s">
        <v>55</v>
      </c>
      <c r="B77" s="11" t="s">
        <v>149</v>
      </c>
      <c r="C77" s="11" t="s">
        <v>148</v>
      </c>
      <c r="D77" s="11">
        <v>1</v>
      </c>
      <c r="E77" s="31">
        <v>9.0609999999999999</v>
      </c>
      <c r="F77" s="31">
        <v>9.0609999999999999</v>
      </c>
      <c r="G77" s="12">
        <v>0.89870000000000005</v>
      </c>
    </row>
    <row r="78" spans="1:7" x14ac:dyDescent="0.25">
      <c r="A78" s="7" t="s">
        <v>73</v>
      </c>
      <c r="B78" s="8" t="s">
        <v>3650</v>
      </c>
      <c r="C78" s="8" t="s">
        <v>151</v>
      </c>
      <c r="D78" s="8">
        <v>0.5</v>
      </c>
      <c r="E78" s="30">
        <v>20.867999999999999</v>
      </c>
      <c r="F78" s="30">
        <v>41.735999999999997</v>
      </c>
      <c r="G78" s="9">
        <v>2.4943</v>
      </c>
    </row>
    <row r="79" spans="1:7" x14ac:dyDescent="0.25">
      <c r="A79" s="10" t="s">
        <v>37</v>
      </c>
      <c r="B79" s="11" t="s">
        <v>3650</v>
      </c>
      <c r="C79" s="11" t="s">
        <v>151</v>
      </c>
      <c r="D79" s="11">
        <v>0.5</v>
      </c>
      <c r="E79" s="31">
        <v>28.498999999999999</v>
      </c>
      <c r="F79" s="31">
        <v>56.997999999999998</v>
      </c>
      <c r="G79" s="12">
        <v>2.3879999999999999</v>
      </c>
    </row>
    <row r="80" spans="1:7" x14ac:dyDescent="0.25">
      <c r="A80" s="7" t="s">
        <v>25</v>
      </c>
      <c r="B80" s="8" t="s">
        <v>3650</v>
      </c>
      <c r="C80" s="8" t="s">
        <v>150</v>
      </c>
      <c r="D80" s="8">
        <v>0.5</v>
      </c>
      <c r="E80" s="30">
        <v>6.7930000000000001</v>
      </c>
      <c r="F80" s="30">
        <v>13.586</v>
      </c>
      <c r="G80" s="9">
        <v>0.67749999999999999</v>
      </c>
    </row>
    <row r="81" spans="1:7" x14ac:dyDescent="0.25">
      <c r="A81" s="10" t="s">
        <v>47</v>
      </c>
      <c r="B81" s="11" t="s">
        <v>147</v>
      </c>
      <c r="C81" s="11" t="s">
        <v>151</v>
      </c>
      <c r="D81" s="11">
        <v>0.5</v>
      </c>
      <c r="E81" s="31">
        <v>4.0819999999999999</v>
      </c>
      <c r="F81" s="31">
        <v>8.1639999999999997</v>
      </c>
      <c r="G81" s="12">
        <v>0.42570000000000002</v>
      </c>
    </row>
    <row r="82" spans="1:7" x14ac:dyDescent="0.25">
      <c r="A82" s="7" t="s">
        <v>90</v>
      </c>
      <c r="B82" s="8" t="s">
        <v>3649</v>
      </c>
      <c r="C82" s="8" t="s">
        <v>151</v>
      </c>
      <c r="D82" s="8">
        <v>0.5</v>
      </c>
      <c r="E82" s="30">
        <v>11.106</v>
      </c>
      <c r="F82" s="30">
        <v>22.212</v>
      </c>
      <c r="G82" s="9">
        <v>1.0975999999999999</v>
      </c>
    </row>
    <row r="83" spans="1:7" x14ac:dyDescent="0.25">
      <c r="A83" s="10" t="s">
        <v>46</v>
      </c>
      <c r="B83" s="11" t="s">
        <v>3650</v>
      </c>
      <c r="C83" s="11" t="s">
        <v>148</v>
      </c>
      <c r="D83" s="11">
        <v>2.5</v>
      </c>
      <c r="E83" s="31">
        <v>5.7750000000000004</v>
      </c>
      <c r="F83" s="31">
        <v>2.31</v>
      </c>
      <c r="G83" s="12">
        <v>0.51519999999999999</v>
      </c>
    </row>
    <row r="84" spans="1:7" x14ac:dyDescent="0.25">
      <c r="A84" s="7" t="s">
        <v>22</v>
      </c>
      <c r="B84" s="8" t="s">
        <v>149</v>
      </c>
      <c r="C84" s="8" t="s">
        <v>151</v>
      </c>
      <c r="D84" s="8">
        <v>0.5</v>
      </c>
      <c r="E84" s="30">
        <v>6.4009999999999998</v>
      </c>
      <c r="F84" s="30">
        <v>12.802</v>
      </c>
      <c r="G84" s="9">
        <v>0.74019999999999997</v>
      </c>
    </row>
    <row r="85" spans="1:7" x14ac:dyDescent="0.25">
      <c r="A85" s="10" t="s">
        <v>38</v>
      </c>
      <c r="B85" s="11" t="s">
        <v>3649</v>
      </c>
      <c r="C85" s="11" t="s">
        <v>150</v>
      </c>
      <c r="D85" s="11">
        <v>1</v>
      </c>
      <c r="E85" s="31">
        <v>3.1019999999999999</v>
      </c>
      <c r="F85" s="31">
        <v>3.1019999999999999</v>
      </c>
      <c r="G85" s="12">
        <v>0.32140000000000002</v>
      </c>
    </row>
    <row r="86" spans="1:7" x14ac:dyDescent="0.25">
      <c r="A86" s="7" t="s">
        <v>63</v>
      </c>
      <c r="B86" s="8" t="s">
        <v>147</v>
      </c>
      <c r="C86" s="8" t="s">
        <v>148</v>
      </c>
      <c r="D86" s="8">
        <v>2.5</v>
      </c>
      <c r="E86" s="30">
        <v>3.34</v>
      </c>
      <c r="F86" s="30">
        <v>1.3360000000000001</v>
      </c>
      <c r="G86" s="9">
        <v>0.29449999999999998</v>
      </c>
    </row>
    <row r="87" spans="1:7" x14ac:dyDescent="0.25">
      <c r="A87" s="10" t="s">
        <v>58</v>
      </c>
      <c r="B87" s="11" t="s">
        <v>3649</v>
      </c>
      <c r="C87" s="11" t="s">
        <v>150</v>
      </c>
      <c r="D87" s="11">
        <v>2.5</v>
      </c>
      <c r="E87" s="31">
        <v>8.1029999999999998</v>
      </c>
      <c r="F87" s="31">
        <v>3.2410000000000001</v>
      </c>
      <c r="G87" s="12">
        <v>0.83560000000000001</v>
      </c>
    </row>
    <row r="88" spans="1:7" x14ac:dyDescent="0.25">
      <c r="A88" s="7" t="s">
        <v>102</v>
      </c>
      <c r="B88" s="8" t="s">
        <v>3649</v>
      </c>
      <c r="C88" s="8" t="s">
        <v>148</v>
      </c>
      <c r="D88" s="8">
        <v>1</v>
      </c>
      <c r="E88" s="30">
        <v>11.55</v>
      </c>
      <c r="F88" s="30">
        <v>11.55</v>
      </c>
      <c r="G88" s="9">
        <v>1.3625</v>
      </c>
    </row>
    <row r="89" spans="1:7" x14ac:dyDescent="0.25">
      <c r="A89" s="10" t="s">
        <v>20</v>
      </c>
      <c r="B89" s="11" t="s">
        <v>149</v>
      </c>
      <c r="C89" s="11" t="s">
        <v>148</v>
      </c>
      <c r="D89" s="11">
        <v>1</v>
      </c>
      <c r="E89" s="31">
        <v>7.0149999999999997</v>
      </c>
      <c r="F89" s="31">
        <v>7.0149999999999997</v>
      </c>
      <c r="G89" s="12">
        <v>0.6996</v>
      </c>
    </row>
    <row r="90" spans="1:7" x14ac:dyDescent="0.25">
      <c r="A90" s="7" t="s">
        <v>30</v>
      </c>
      <c r="B90" s="8" t="s">
        <v>147</v>
      </c>
      <c r="C90" s="8" t="s">
        <v>148</v>
      </c>
      <c r="D90" s="8">
        <v>2.5</v>
      </c>
      <c r="E90" s="30">
        <v>18.367999999999999</v>
      </c>
      <c r="F90" s="30">
        <v>7.3470000000000004</v>
      </c>
      <c r="G90" s="9">
        <v>2.1153</v>
      </c>
    </row>
    <row r="91" spans="1:7" x14ac:dyDescent="0.25">
      <c r="A91" s="10" t="s">
        <v>106</v>
      </c>
      <c r="B91" s="11" t="s">
        <v>3649</v>
      </c>
      <c r="C91" s="11" t="s">
        <v>151</v>
      </c>
      <c r="D91" s="11">
        <v>0.5</v>
      </c>
      <c r="E91" s="31">
        <v>23.512</v>
      </c>
      <c r="F91" s="31">
        <v>47.024000000000001</v>
      </c>
      <c r="G91" s="12">
        <v>2.7675999999999998</v>
      </c>
    </row>
    <row r="92" spans="1:7" x14ac:dyDescent="0.25">
      <c r="A92" s="7" t="s">
        <v>33</v>
      </c>
      <c r="B92" s="8" t="s">
        <v>149</v>
      </c>
      <c r="C92" s="8" t="s">
        <v>150</v>
      </c>
      <c r="D92" s="8">
        <v>0.5</v>
      </c>
      <c r="E92" s="30">
        <v>6.4720000000000004</v>
      </c>
      <c r="F92" s="30">
        <v>12.944000000000001</v>
      </c>
      <c r="G92" s="9">
        <v>0.69120000000000004</v>
      </c>
    </row>
    <row r="93" spans="1:7" x14ac:dyDescent="0.25">
      <c r="A93" s="10" t="s">
        <v>72</v>
      </c>
      <c r="B93" s="11" t="s">
        <v>3650</v>
      </c>
      <c r="C93" s="11" t="s">
        <v>148</v>
      </c>
      <c r="D93" s="11">
        <v>1</v>
      </c>
      <c r="E93" s="31">
        <v>2.2120000000000002</v>
      </c>
      <c r="F93" s="31">
        <v>2.2120000000000002</v>
      </c>
      <c r="G93" s="12">
        <v>0.17710000000000001</v>
      </c>
    </row>
    <row r="94" spans="1:7" x14ac:dyDescent="0.25">
      <c r="A94" s="7" t="s">
        <v>48</v>
      </c>
      <c r="B94" s="8" t="s">
        <v>3649</v>
      </c>
      <c r="C94" s="8" t="s">
        <v>150</v>
      </c>
      <c r="D94" s="8">
        <v>2.5</v>
      </c>
      <c r="E94" s="30">
        <v>17.550999999999998</v>
      </c>
      <c r="F94" s="30">
        <v>7.02</v>
      </c>
      <c r="G94" s="9">
        <v>1.6312</v>
      </c>
    </row>
    <row r="95" spans="1:7" x14ac:dyDescent="0.25">
      <c r="A95" s="10" t="s">
        <v>61</v>
      </c>
      <c r="B95" s="11" t="s">
        <v>3650</v>
      </c>
      <c r="C95" s="11" t="s">
        <v>150</v>
      </c>
      <c r="D95" s="11">
        <v>1</v>
      </c>
      <c r="E95" s="31">
        <v>8.2720000000000002</v>
      </c>
      <c r="F95" s="31">
        <v>8.2720000000000002</v>
      </c>
      <c r="G95" s="12">
        <v>0.91320000000000001</v>
      </c>
    </row>
    <row r="96" spans="1:7" x14ac:dyDescent="0.25">
      <c r="A96" s="7" t="s">
        <v>49</v>
      </c>
      <c r="B96" s="8" t="s">
        <v>147</v>
      </c>
      <c r="C96" s="8" t="s">
        <v>151</v>
      </c>
      <c r="D96" s="8">
        <v>2.5</v>
      </c>
      <c r="E96" s="30">
        <v>9.766</v>
      </c>
      <c r="F96" s="30">
        <v>3.9060000000000001</v>
      </c>
      <c r="G96" s="9">
        <v>0.83899999999999997</v>
      </c>
    </row>
    <row r="97" spans="1:7" x14ac:dyDescent="0.25">
      <c r="A97" s="10" t="s">
        <v>81</v>
      </c>
      <c r="B97" s="11" t="s">
        <v>3649</v>
      </c>
      <c r="C97" s="11" t="s">
        <v>151</v>
      </c>
      <c r="D97" s="11">
        <v>2.5</v>
      </c>
      <c r="E97" s="31">
        <v>5.5519999999999996</v>
      </c>
      <c r="F97" s="31">
        <v>2.2210000000000001</v>
      </c>
      <c r="G97" s="12">
        <v>0.62980000000000003</v>
      </c>
    </row>
    <row r="98" spans="1:7" x14ac:dyDescent="0.25">
      <c r="A98" s="7" t="s">
        <v>13</v>
      </c>
      <c r="B98" s="8" t="s">
        <v>3650</v>
      </c>
      <c r="C98" s="8" t="s">
        <v>150</v>
      </c>
      <c r="D98" s="8">
        <v>2.5</v>
      </c>
      <c r="E98" s="30">
        <v>20.47</v>
      </c>
      <c r="F98" s="30">
        <v>8.1880000000000006</v>
      </c>
      <c r="G98" s="9">
        <v>1.7356</v>
      </c>
    </row>
    <row r="99" spans="1:7" x14ac:dyDescent="0.25">
      <c r="A99" s="10" t="s">
        <v>62</v>
      </c>
      <c r="B99" s="11" t="s">
        <v>3649</v>
      </c>
      <c r="C99" s="11" t="s">
        <v>151</v>
      </c>
      <c r="D99" s="11">
        <v>0.5</v>
      </c>
      <c r="E99" s="31">
        <v>21.588999999999999</v>
      </c>
      <c r="F99" s="31">
        <v>43.177999999999997</v>
      </c>
      <c r="G99" s="12">
        <v>2.54</v>
      </c>
    </row>
    <row r="100" spans="1:7" x14ac:dyDescent="0.25">
      <c r="A100" s="7" t="s">
        <v>100</v>
      </c>
      <c r="B100" s="8" t="s">
        <v>3649</v>
      </c>
      <c r="C100" s="8" t="s">
        <v>148</v>
      </c>
      <c r="D100" s="8">
        <v>2.5</v>
      </c>
      <c r="E100" s="30">
        <v>24.559000000000001</v>
      </c>
      <c r="F100" s="30">
        <v>9.8239999999999998</v>
      </c>
      <c r="G100" s="9">
        <v>2.9108000000000001</v>
      </c>
    </row>
    <row r="101" spans="1:7" x14ac:dyDescent="0.25">
      <c r="A101" s="10" t="s">
        <v>24</v>
      </c>
      <c r="B101" s="11" t="s">
        <v>3650</v>
      </c>
      <c r="C101" s="11" t="s">
        <v>151</v>
      </c>
      <c r="D101" s="11">
        <v>2.5</v>
      </c>
      <c r="E101" s="31">
        <v>11.337999999999999</v>
      </c>
      <c r="F101" s="31">
        <v>4.5350000000000001</v>
      </c>
      <c r="G101" s="12">
        <v>1.3412999999999999</v>
      </c>
    </row>
    <row r="102" spans="1:7" x14ac:dyDescent="0.25">
      <c r="A102" s="7" t="s">
        <v>76</v>
      </c>
      <c r="B102" s="8" t="s">
        <v>149</v>
      </c>
      <c r="C102" s="8" t="s">
        <v>151</v>
      </c>
      <c r="D102" s="8">
        <v>2.5</v>
      </c>
      <c r="E102" s="30">
        <v>14.250999999999999</v>
      </c>
      <c r="F102" s="30">
        <v>5.7</v>
      </c>
      <c r="G102" s="9">
        <v>1.3121</v>
      </c>
    </row>
    <row r="103" spans="1:7" x14ac:dyDescent="0.25">
      <c r="A103" s="10" t="s">
        <v>27</v>
      </c>
      <c r="B103" s="11" t="s">
        <v>3649</v>
      </c>
      <c r="C103" s="11" t="s">
        <v>151</v>
      </c>
      <c r="D103" s="11">
        <v>1</v>
      </c>
      <c r="E103" s="31">
        <v>8.0630000000000006</v>
      </c>
      <c r="F103" s="31">
        <v>8.0630000000000006</v>
      </c>
      <c r="G103" s="12">
        <v>0.7893</v>
      </c>
    </row>
    <row r="104" spans="1:7" x14ac:dyDescent="0.25">
      <c r="A104" s="7" t="s">
        <v>86</v>
      </c>
      <c r="B104" s="8" t="s">
        <v>3649</v>
      </c>
      <c r="C104" s="8" t="s">
        <v>148</v>
      </c>
      <c r="D104" s="8">
        <v>1</v>
      </c>
      <c r="E104" s="30">
        <v>3.4129999999999998</v>
      </c>
      <c r="F104" s="30">
        <v>3.4129999999999998</v>
      </c>
      <c r="G104" s="9">
        <v>0.2873</v>
      </c>
    </row>
    <row r="105" spans="1:7" x14ac:dyDescent="0.25">
      <c r="A105" s="10" t="s">
        <v>89</v>
      </c>
      <c r="B105" s="11" t="s">
        <v>147</v>
      </c>
      <c r="C105" s="11" t="s">
        <v>151</v>
      </c>
      <c r="D105" s="11">
        <v>0.5</v>
      </c>
      <c r="E105" s="31">
        <v>29.777000000000001</v>
      </c>
      <c r="F105" s="31">
        <v>59.554000000000002</v>
      </c>
      <c r="G105" s="12">
        <v>2.4632000000000001</v>
      </c>
    </row>
    <row r="106" spans="1:7" x14ac:dyDescent="0.25">
      <c r="A106" s="15" t="s">
        <v>80</v>
      </c>
      <c r="B106" s="1" t="s">
        <v>149</v>
      </c>
      <c r="C106" s="1" t="s">
        <v>148</v>
      </c>
      <c r="D106" s="1">
        <v>0.5</v>
      </c>
      <c r="E106" s="32">
        <v>15.727</v>
      </c>
      <c r="F106" s="32">
        <v>31.454000000000001</v>
      </c>
      <c r="G106" s="2">
        <v>1.7297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BAEB-7133-49DA-AF5F-3AC4FA35EBA3}">
  <dimension ref="A3:F74"/>
  <sheetViews>
    <sheetView workbookViewId="0">
      <selection activeCell="P40" sqref="P40"/>
    </sheetView>
  </sheetViews>
  <sheetFormatPr defaultRowHeight="15" x14ac:dyDescent="0.25"/>
  <cols>
    <col min="1" max="1" width="20" bestFit="1" customWidth="1"/>
    <col min="2" max="2" width="22" bestFit="1" customWidth="1"/>
    <col min="3" max="3" width="20" bestFit="1" customWidth="1"/>
    <col min="4" max="4" width="8.140625" bestFit="1" customWidth="1"/>
    <col min="5" max="5" width="7.85546875" bestFit="1" customWidth="1"/>
    <col min="6" max="6" width="7.42578125" bestFit="1" customWidth="1"/>
    <col min="7" max="7" width="11.28515625" bestFit="1" customWidth="1"/>
  </cols>
  <sheetData>
    <row r="3" spans="1:6" x14ac:dyDescent="0.25">
      <c r="A3" s="26" t="s">
        <v>3648</v>
      </c>
      <c r="C3" s="26" t="s">
        <v>3630</v>
      </c>
    </row>
    <row r="4" spans="1:6" x14ac:dyDescent="0.25">
      <c r="A4" s="26" t="s">
        <v>3658</v>
      </c>
      <c r="B4" s="26" t="s">
        <v>3659</v>
      </c>
      <c r="C4" t="s">
        <v>14</v>
      </c>
      <c r="D4" t="s">
        <v>19</v>
      </c>
      <c r="E4" t="s">
        <v>3651</v>
      </c>
      <c r="F4" t="s">
        <v>3652</v>
      </c>
    </row>
    <row r="5" spans="1:6" x14ac:dyDescent="0.25">
      <c r="A5" t="s">
        <v>3631</v>
      </c>
      <c r="C5" s="28"/>
      <c r="D5" s="28"/>
      <c r="E5" s="28"/>
      <c r="F5" s="28"/>
    </row>
    <row r="6" spans="1:6" x14ac:dyDescent="0.25">
      <c r="B6" t="s">
        <v>3636</v>
      </c>
      <c r="C6" s="28">
        <v>41.838000000000001</v>
      </c>
      <c r="D6" s="28">
        <v>172.19200000000001</v>
      </c>
      <c r="E6" s="28"/>
      <c r="F6" s="28">
        <v>143.77500000000001</v>
      </c>
    </row>
    <row r="7" spans="1:6" x14ac:dyDescent="0.25">
      <c r="B7" t="s">
        <v>3637</v>
      </c>
      <c r="C7" s="28">
        <v>152.952</v>
      </c>
      <c r="D7" s="28">
        <v>236.15</v>
      </c>
      <c r="E7" s="28">
        <v>148.053</v>
      </c>
      <c r="F7" s="28">
        <v>255.70900000000003</v>
      </c>
    </row>
    <row r="8" spans="1:6" x14ac:dyDescent="0.25">
      <c r="B8" t="s">
        <v>3638</v>
      </c>
      <c r="C8" s="28">
        <v>150.917</v>
      </c>
      <c r="D8" s="28">
        <v>79.44</v>
      </c>
      <c r="E8" s="28">
        <v>55.833000000000006</v>
      </c>
      <c r="F8" s="28">
        <v>28.404</v>
      </c>
    </row>
    <row r="9" spans="1:6" x14ac:dyDescent="0.25">
      <c r="B9" t="s">
        <v>3639</v>
      </c>
      <c r="C9" s="28">
        <v>56.735999999999997</v>
      </c>
      <c r="D9" s="28"/>
      <c r="E9" s="28">
        <v>139.20400000000001</v>
      </c>
      <c r="F9" s="28"/>
    </row>
    <row r="10" spans="1:6" x14ac:dyDescent="0.25">
      <c r="B10" t="s">
        <v>3640</v>
      </c>
      <c r="C10" s="28">
        <v>20.04</v>
      </c>
      <c r="D10" s="28">
        <v>163.607</v>
      </c>
      <c r="E10" s="28">
        <v>55.53</v>
      </c>
      <c r="F10" s="28">
        <v>215.95399999999998</v>
      </c>
    </row>
    <row r="11" spans="1:6" x14ac:dyDescent="0.25">
      <c r="B11" t="s">
        <v>3641</v>
      </c>
      <c r="C11" s="28">
        <v>92.480999999999995</v>
      </c>
      <c r="D11" s="28">
        <v>26.164999999999999</v>
      </c>
      <c r="E11" s="28">
        <v>26.69</v>
      </c>
      <c r="F11" s="28">
        <v>155.77799999999999</v>
      </c>
    </row>
    <row r="12" spans="1:6" x14ac:dyDescent="0.25">
      <c r="B12" t="s">
        <v>3642</v>
      </c>
      <c r="C12" s="28">
        <v>86.733000000000004</v>
      </c>
      <c r="D12" s="28">
        <v>50.018000000000001</v>
      </c>
      <c r="E12" s="28">
        <v>48.378</v>
      </c>
      <c r="F12" s="28">
        <v>125.85400000000001</v>
      </c>
    </row>
    <row r="13" spans="1:6" x14ac:dyDescent="0.25">
      <c r="B13" t="s">
        <v>3643</v>
      </c>
      <c r="C13" s="28">
        <v>85.103999999999999</v>
      </c>
      <c r="D13" s="28">
        <v>100.036</v>
      </c>
      <c r="E13" s="28">
        <v>329.76800000000003</v>
      </c>
      <c r="F13" s="28">
        <v>99.108000000000004</v>
      </c>
    </row>
    <row r="14" spans="1:6" x14ac:dyDescent="0.25">
      <c r="B14" t="s">
        <v>3644</v>
      </c>
      <c r="C14" s="28">
        <v>182.196</v>
      </c>
      <c r="D14" s="28">
        <v>38.253</v>
      </c>
      <c r="E14" s="28">
        <v>37.963999999999999</v>
      </c>
      <c r="F14" s="28">
        <v>125.71299999999999</v>
      </c>
    </row>
    <row r="15" spans="1:6" x14ac:dyDescent="0.25">
      <c r="B15" t="s">
        <v>3645</v>
      </c>
      <c r="C15" s="28">
        <v>382.39599999999996</v>
      </c>
      <c r="D15" s="28">
        <v>116.259</v>
      </c>
      <c r="E15" s="28">
        <v>262.03000000000003</v>
      </c>
      <c r="F15" s="28">
        <v>28.677</v>
      </c>
    </row>
    <row r="16" spans="1:6" x14ac:dyDescent="0.25">
      <c r="B16" t="s">
        <v>3646</v>
      </c>
      <c r="C16" s="28">
        <v>87.724000000000004</v>
      </c>
      <c r="D16" s="28">
        <v>129.149</v>
      </c>
      <c r="E16" s="28">
        <v>74.147999999999996</v>
      </c>
      <c r="F16" s="28">
        <v>61.822000000000003</v>
      </c>
    </row>
    <row r="17" spans="1:6" x14ac:dyDescent="0.25">
      <c r="B17" t="s">
        <v>3647</v>
      </c>
      <c r="C17" s="28">
        <v>11.925000000000001</v>
      </c>
      <c r="D17" s="28">
        <v>119.16</v>
      </c>
      <c r="E17" s="28">
        <v>143.96799999999999</v>
      </c>
      <c r="F17" s="28">
        <v>52.277999999999992</v>
      </c>
    </row>
    <row r="18" spans="1:6" x14ac:dyDescent="0.25">
      <c r="A18" t="s">
        <v>3653</v>
      </c>
      <c r="C18" s="28">
        <v>1351.0419999999999</v>
      </c>
      <c r="D18" s="28">
        <v>1230.4290000000001</v>
      </c>
      <c r="E18" s="28">
        <v>1321.566</v>
      </c>
      <c r="F18" s="28">
        <v>1293.0719999999999</v>
      </c>
    </row>
    <row r="19" spans="1:6" x14ac:dyDescent="0.25">
      <c r="A19" t="s">
        <v>3632</v>
      </c>
      <c r="C19" s="28"/>
      <c r="D19" s="28"/>
      <c r="E19" s="28"/>
      <c r="F19" s="28"/>
    </row>
    <row r="20" spans="1:6" x14ac:dyDescent="0.25">
      <c r="B20" t="s">
        <v>3636</v>
      </c>
      <c r="C20" s="28">
        <v>258.58199999999999</v>
      </c>
      <c r="D20" s="28"/>
      <c r="E20" s="28">
        <v>69.300000000000011</v>
      </c>
      <c r="F20" s="28">
        <v>318.81900000000002</v>
      </c>
    </row>
    <row r="21" spans="1:6" x14ac:dyDescent="0.25">
      <c r="B21" t="s">
        <v>3637</v>
      </c>
      <c r="C21" s="28">
        <v>47.7</v>
      </c>
      <c r="D21" s="28"/>
      <c r="E21" s="28">
        <v>112.41</v>
      </c>
      <c r="F21" s="28">
        <v>244.22399999999999</v>
      </c>
    </row>
    <row r="22" spans="1:6" x14ac:dyDescent="0.25">
      <c r="B22" t="s">
        <v>3638</v>
      </c>
      <c r="C22" s="28">
        <v>276.21199999999999</v>
      </c>
      <c r="D22" s="28">
        <v>227.87</v>
      </c>
      <c r="E22" s="28">
        <v>187.01400000000001</v>
      </c>
      <c r="F22" s="28">
        <v>83.65</v>
      </c>
    </row>
    <row r="23" spans="1:6" x14ac:dyDescent="0.25">
      <c r="B23" t="s">
        <v>3639</v>
      </c>
      <c r="C23" s="28">
        <v>209.005</v>
      </c>
      <c r="D23" s="28">
        <v>73.674000000000007</v>
      </c>
      <c r="E23" s="28">
        <v>117.143</v>
      </c>
      <c r="F23" s="28">
        <v>183.14400000000001</v>
      </c>
    </row>
    <row r="24" spans="1:6" x14ac:dyDescent="0.25">
      <c r="B24" t="s">
        <v>3640</v>
      </c>
      <c r="C24" s="28">
        <v>34.940000000000005</v>
      </c>
      <c r="D24" s="28">
        <v>161.74200000000002</v>
      </c>
      <c r="E24" s="28">
        <v>130.47399999999999</v>
      </c>
      <c r="F24" s="28"/>
    </row>
    <row r="25" spans="1:6" x14ac:dyDescent="0.25">
      <c r="B25" t="s">
        <v>3641</v>
      </c>
      <c r="C25" s="28">
        <v>307.22399999999993</v>
      </c>
      <c r="D25" s="28">
        <v>33.229999999999997</v>
      </c>
      <c r="E25" s="28">
        <v>222.57599999999999</v>
      </c>
      <c r="F25" s="28">
        <v>51.701000000000008</v>
      </c>
    </row>
    <row r="26" spans="1:6" x14ac:dyDescent="0.25">
      <c r="B26" t="s">
        <v>3642</v>
      </c>
      <c r="C26" s="28">
        <v>52.218000000000004</v>
      </c>
      <c r="D26" s="28">
        <v>119.834</v>
      </c>
      <c r="E26" s="28">
        <v>253.87400000000002</v>
      </c>
      <c r="F26" s="28">
        <v>77.819000000000003</v>
      </c>
    </row>
    <row r="27" spans="1:6" x14ac:dyDescent="0.25">
      <c r="B27" t="s">
        <v>3643</v>
      </c>
      <c r="C27" s="28">
        <v>20.964000000000002</v>
      </c>
      <c r="D27" s="28">
        <v>150.054</v>
      </c>
      <c r="E27" s="28">
        <v>204.97099999999998</v>
      </c>
      <c r="F27" s="28">
        <v>85.644000000000005</v>
      </c>
    </row>
    <row r="28" spans="1:6" x14ac:dyDescent="0.25">
      <c r="B28" t="s">
        <v>3644</v>
      </c>
      <c r="C28" s="28">
        <v>26.277000000000001</v>
      </c>
      <c r="D28" s="28">
        <v>76.506</v>
      </c>
      <c r="E28" s="28">
        <v>187.07100000000003</v>
      </c>
      <c r="F28" s="28">
        <v>109.12799999999999</v>
      </c>
    </row>
    <row r="29" spans="1:6" x14ac:dyDescent="0.25">
      <c r="B29" t="s">
        <v>3645</v>
      </c>
      <c r="C29" s="28">
        <v>73.471999999999994</v>
      </c>
      <c r="D29" s="28">
        <v>338.00800000000004</v>
      </c>
      <c r="E29" s="28"/>
      <c r="F29" s="28">
        <v>218.56699999999998</v>
      </c>
    </row>
    <row r="30" spans="1:6" x14ac:dyDescent="0.25">
      <c r="B30" t="s">
        <v>3646</v>
      </c>
      <c r="C30" s="28">
        <v>141.27600000000001</v>
      </c>
      <c r="D30" s="28">
        <v>32.36</v>
      </c>
      <c r="E30" s="28">
        <v>190.559</v>
      </c>
      <c r="F30" s="28">
        <v>71.602000000000004</v>
      </c>
    </row>
    <row r="31" spans="1:6" x14ac:dyDescent="0.25">
      <c r="B31" t="s">
        <v>3647</v>
      </c>
      <c r="C31" s="28">
        <v>105.108</v>
      </c>
      <c r="D31" s="28">
        <v>52.111000000000004</v>
      </c>
      <c r="E31" s="28"/>
      <c r="F31" s="28"/>
    </row>
    <row r="32" spans="1:6" x14ac:dyDescent="0.25">
      <c r="A32" t="s">
        <v>3654</v>
      </c>
      <c r="C32" s="28">
        <v>1552.9780000000001</v>
      </c>
      <c r="D32" s="28">
        <v>1265.3890000000001</v>
      </c>
      <c r="E32" s="28">
        <v>1675.3920000000001</v>
      </c>
      <c r="F32" s="28">
        <v>1444.298</v>
      </c>
    </row>
    <row r="33" spans="1:6" x14ac:dyDescent="0.25">
      <c r="A33" t="s">
        <v>3633</v>
      </c>
      <c r="C33" s="28"/>
      <c r="D33" s="28"/>
      <c r="E33" s="28"/>
      <c r="F33" s="28"/>
    </row>
    <row r="34" spans="1:6" x14ac:dyDescent="0.25">
      <c r="B34" t="s">
        <v>3636</v>
      </c>
      <c r="C34" s="28">
        <v>39.064</v>
      </c>
      <c r="D34" s="28">
        <v>312.07299999999998</v>
      </c>
      <c r="E34" s="28">
        <v>80.524000000000001</v>
      </c>
      <c r="F34" s="28">
        <v>94.765000000000001</v>
      </c>
    </row>
    <row r="35" spans="1:6" x14ac:dyDescent="0.25">
      <c r="B35" t="s">
        <v>3637</v>
      </c>
      <c r="C35" s="28">
        <v>164.89999999999998</v>
      </c>
      <c r="D35" s="28">
        <v>66.223000000000013</v>
      </c>
      <c r="E35" s="28">
        <v>6.2039999999999997</v>
      </c>
      <c r="F35" s="28">
        <v>74.775999999999996</v>
      </c>
    </row>
    <row r="36" spans="1:6" x14ac:dyDescent="0.25">
      <c r="B36" t="s">
        <v>3638</v>
      </c>
      <c r="C36" s="28">
        <v>94.183999999999997</v>
      </c>
      <c r="D36" s="28">
        <v>188.565</v>
      </c>
      <c r="E36" s="28">
        <v>198.09399999999999</v>
      </c>
      <c r="F36" s="28">
        <v>195.05799999999999</v>
      </c>
    </row>
    <row r="37" spans="1:6" x14ac:dyDescent="0.25">
      <c r="B37" t="s">
        <v>3639</v>
      </c>
      <c r="C37" s="28">
        <v>14.321999999999999</v>
      </c>
      <c r="D37" s="28">
        <v>338.90599999999995</v>
      </c>
      <c r="E37" s="28">
        <v>34.650000000000006</v>
      </c>
      <c r="F37" s="28">
        <v>188.03</v>
      </c>
    </row>
    <row r="38" spans="1:6" x14ac:dyDescent="0.25">
      <c r="B38" t="s">
        <v>3640</v>
      </c>
      <c r="C38" s="28"/>
      <c r="D38" s="28">
        <v>117.22200000000001</v>
      </c>
      <c r="E38" s="28">
        <v>67.227999999999994</v>
      </c>
      <c r="F38" s="28">
        <v>166.93900000000002</v>
      </c>
    </row>
    <row r="39" spans="1:6" x14ac:dyDescent="0.25">
      <c r="B39" t="s">
        <v>3641</v>
      </c>
      <c r="C39" s="28">
        <v>52.554000000000002</v>
      </c>
      <c r="D39" s="28">
        <v>84.902999999999992</v>
      </c>
      <c r="E39" s="28">
        <v>33.317999999999998</v>
      </c>
      <c r="F39" s="28">
        <v>185.32999999999998</v>
      </c>
    </row>
    <row r="40" spans="1:6" x14ac:dyDescent="0.25">
      <c r="B40" t="s">
        <v>3642</v>
      </c>
      <c r="C40" s="28"/>
      <c r="D40" s="28">
        <v>203.83200000000002</v>
      </c>
      <c r="E40" s="28">
        <v>299.113</v>
      </c>
      <c r="F40" s="28">
        <v>20.47</v>
      </c>
    </row>
    <row r="41" spans="1:6" x14ac:dyDescent="0.25">
      <c r="B41" t="s">
        <v>3643</v>
      </c>
      <c r="C41" s="28"/>
      <c r="D41" s="28">
        <v>38.832000000000001</v>
      </c>
      <c r="E41" s="28"/>
      <c r="F41" s="28"/>
    </row>
    <row r="42" spans="1:6" x14ac:dyDescent="0.25">
      <c r="B42" t="s">
        <v>3644</v>
      </c>
      <c r="C42" s="28">
        <v>15.585999999999999</v>
      </c>
      <c r="D42" s="28">
        <v>47.180999999999997</v>
      </c>
      <c r="E42" s="28">
        <v>132.30699999999999</v>
      </c>
      <c r="F42" s="28">
        <v>191.2</v>
      </c>
    </row>
    <row r="43" spans="1:6" x14ac:dyDescent="0.25">
      <c r="B43" t="s">
        <v>3645</v>
      </c>
      <c r="C43" s="28">
        <v>133.518</v>
      </c>
      <c r="D43" s="28">
        <v>134.785</v>
      </c>
      <c r="E43" s="28">
        <v>85.015000000000001</v>
      </c>
      <c r="F43" s="28">
        <v>92.02</v>
      </c>
    </row>
    <row r="44" spans="1:6" x14ac:dyDescent="0.25">
      <c r="B44" t="s">
        <v>3646</v>
      </c>
      <c r="C44" s="28">
        <v>87.447999999999993</v>
      </c>
      <c r="D44" s="28">
        <v>38.405999999999992</v>
      </c>
      <c r="E44" s="28">
        <v>13.898</v>
      </c>
      <c r="F44" s="28">
        <v>171.43</v>
      </c>
    </row>
    <row r="45" spans="1:6" x14ac:dyDescent="0.25">
      <c r="B45" t="s">
        <v>3647</v>
      </c>
      <c r="C45" s="28">
        <v>157.65099999999998</v>
      </c>
      <c r="D45" s="28">
        <v>128.42099999999999</v>
      </c>
      <c r="E45" s="28">
        <v>168.83500000000001</v>
      </c>
      <c r="F45" s="28">
        <v>67.415999999999997</v>
      </c>
    </row>
    <row r="46" spans="1:6" x14ac:dyDescent="0.25">
      <c r="A46" t="s">
        <v>3655</v>
      </c>
      <c r="C46" s="28">
        <v>759.22699999999998</v>
      </c>
      <c r="D46" s="28">
        <v>1699.3490000000002</v>
      </c>
      <c r="E46" s="28">
        <v>1119.1859999999999</v>
      </c>
      <c r="F46" s="28">
        <v>1447.434</v>
      </c>
    </row>
    <row r="47" spans="1:6" x14ac:dyDescent="0.25">
      <c r="A47" t="s">
        <v>3634</v>
      </c>
      <c r="C47" s="28"/>
      <c r="D47" s="28"/>
      <c r="E47" s="28"/>
      <c r="F47" s="28"/>
    </row>
    <row r="48" spans="1:6" x14ac:dyDescent="0.25">
      <c r="B48" t="s">
        <v>3636</v>
      </c>
      <c r="C48" s="28">
        <v>83.676000000000002</v>
      </c>
      <c r="D48" s="28">
        <v>60.919000000000004</v>
      </c>
      <c r="E48" s="28">
        <v>55.25</v>
      </c>
      <c r="F48" s="28">
        <v>163.643</v>
      </c>
    </row>
    <row r="49" spans="1:6" x14ac:dyDescent="0.25">
      <c r="B49" t="s">
        <v>3637</v>
      </c>
      <c r="C49" s="28">
        <v>58.596000000000004</v>
      </c>
      <c r="D49" s="28">
        <v>85.106999999999999</v>
      </c>
      <c r="E49" s="28">
        <v>89.616</v>
      </c>
      <c r="F49" s="28">
        <v>215.81700000000001</v>
      </c>
    </row>
    <row r="50" spans="1:6" x14ac:dyDescent="0.25">
      <c r="B50" t="s">
        <v>3638</v>
      </c>
      <c r="C50" s="28">
        <v>172.75800000000001</v>
      </c>
      <c r="D50" s="28">
        <v>42.089999999999996</v>
      </c>
      <c r="E50" s="28">
        <v>203.56</v>
      </c>
      <c r="F50" s="28">
        <v>22.404</v>
      </c>
    </row>
    <row r="51" spans="1:6" x14ac:dyDescent="0.25">
      <c r="B51" t="s">
        <v>3639</v>
      </c>
      <c r="C51" s="28">
        <v>99.35</v>
      </c>
      <c r="D51" s="28">
        <v>130.38400000000001</v>
      </c>
      <c r="E51" s="28">
        <v>74.009999999999991</v>
      </c>
      <c r="F51" s="28">
        <v>96.475000000000009</v>
      </c>
    </row>
    <row r="52" spans="1:6" x14ac:dyDescent="0.25">
      <c r="B52" t="s">
        <v>3640</v>
      </c>
      <c r="C52" s="28">
        <v>25.492000000000001</v>
      </c>
      <c r="D52" s="28">
        <v>14.03</v>
      </c>
      <c r="E52" s="28">
        <v>88.757999999999996</v>
      </c>
      <c r="F52" s="28">
        <v>57.902000000000001</v>
      </c>
    </row>
    <row r="53" spans="1:6" x14ac:dyDescent="0.25">
      <c r="B53" t="s">
        <v>3641</v>
      </c>
      <c r="C53" s="28">
        <v>136.02000000000001</v>
      </c>
      <c r="D53" s="28">
        <v>199.71299999999999</v>
      </c>
      <c r="E53" s="28">
        <v>64.766999999999996</v>
      </c>
      <c r="F53" s="28">
        <v>118.572</v>
      </c>
    </row>
    <row r="54" spans="1:6" x14ac:dyDescent="0.25">
      <c r="B54" t="s">
        <v>3642</v>
      </c>
      <c r="C54" s="28"/>
      <c r="D54" s="28">
        <v>79.44</v>
      </c>
      <c r="E54" s="28">
        <v>90.549000000000007</v>
      </c>
      <c r="F54" s="28">
        <v>141.81100000000001</v>
      </c>
    </row>
    <row r="55" spans="1:6" x14ac:dyDescent="0.25">
      <c r="B55" t="s">
        <v>3643</v>
      </c>
      <c r="C55" s="28">
        <v>210.6</v>
      </c>
      <c r="D55" s="28">
        <v>197.614</v>
      </c>
      <c r="E55" s="28">
        <v>159.946</v>
      </c>
      <c r="F55" s="28"/>
    </row>
    <row r="56" spans="1:6" x14ac:dyDescent="0.25">
      <c r="B56" t="s">
        <v>3644</v>
      </c>
      <c r="C56" s="28">
        <v>18.367999999999999</v>
      </c>
      <c r="D56" s="28">
        <v>162.834</v>
      </c>
      <c r="E56" s="28">
        <v>59.335999999999999</v>
      </c>
      <c r="F56" s="28">
        <v>82.373000000000005</v>
      </c>
    </row>
    <row r="57" spans="1:6" x14ac:dyDescent="0.25">
      <c r="B57" t="s">
        <v>3645</v>
      </c>
      <c r="C57" s="28"/>
      <c r="D57" s="28">
        <v>90.123999999999995</v>
      </c>
      <c r="E57" s="28">
        <v>86.489000000000004</v>
      </c>
      <c r="F57" s="28">
        <v>222.49699999999999</v>
      </c>
    </row>
    <row r="58" spans="1:6" x14ac:dyDescent="0.25">
      <c r="B58" t="s">
        <v>3646</v>
      </c>
      <c r="C58" s="28"/>
      <c r="D58" s="28"/>
      <c r="E58" s="28">
        <v>183.68699999999998</v>
      </c>
      <c r="F58" s="28">
        <v>8.2759999999999998</v>
      </c>
    </row>
    <row r="59" spans="1:6" x14ac:dyDescent="0.25">
      <c r="B59" t="s">
        <v>3647</v>
      </c>
      <c r="C59" s="28">
        <v>84.116</v>
      </c>
      <c r="D59" s="28">
        <v>173.36099999999999</v>
      </c>
      <c r="E59" s="28">
        <v>150.45499999999998</v>
      </c>
      <c r="F59" s="28">
        <v>35.984000000000002</v>
      </c>
    </row>
    <row r="60" spans="1:6" x14ac:dyDescent="0.25">
      <c r="A60" t="s">
        <v>3656</v>
      </c>
      <c r="C60" s="28">
        <v>888.97600000000011</v>
      </c>
      <c r="D60" s="28">
        <v>1235.616</v>
      </c>
      <c r="E60" s="28">
        <v>1306.423</v>
      </c>
      <c r="F60" s="28">
        <v>1165.7540000000001</v>
      </c>
    </row>
    <row r="61" spans="1:6" x14ac:dyDescent="0.25">
      <c r="A61" t="s">
        <v>3635</v>
      </c>
      <c r="C61" s="28"/>
      <c r="D61" s="28"/>
      <c r="E61" s="28"/>
      <c r="F61" s="28"/>
    </row>
    <row r="62" spans="1:6" x14ac:dyDescent="0.25">
      <c r="B62" t="s">
        <v>3636</v>
      </c>
      <c r="C62" s="28">
        <v>211.02999999999997</v>
      </c>
      <c r="D62" s="28">
        <v>116.91</v>
      </c>
      <c r="E62" s="28">
        <v>158.68899999999999</v>
      </c>
      <c r="F62" s="28">
        <v>106.41000000000001</v>
      </c>
    </row>
    <row r="63" spans="1:6" x14ac:dyDescent="0.25">
      <c r="B63" t="s">
        <v>3637</v>
      </c>
      <c r="C63" s="28"/>
      <c r="D63" s="28"/>
      <c r="E63" s="28">
        <v>67.647999999999996</v>
      </c>
      <c r="F63" s="28">
        <v>172.88499999999999</v>
      </c>
    </row>
    <row r="64" spans="1:6" x14ac:dyDescent="0.25">
      <c r="B64" t="s">
        <v>3638</v>
      </c>
      <c r="C64" s="28">
        <v>109.41800000000001</v>
      </c>
      <c r="D64" s="28">
        <v>18.122</v>
      </c>
      <c r="E64" s="28">
        <v>98.572000000000003</v>
      </c>
      <c r="F64" s="28">
        <v>182.26</v>
      </c>
    </row>
    <row r="65" spans="1:6" x14ac:dyDescent="0.25">
      <c r="B65" t="s">
        <v>3639</v>
      </c>
      <c r="C65" s="28">
        <v>107.346</v>
      </c>
      <c r="D65" s="28">
        <v>190.166</v>
      </c>
      <c r="E65" s="28">
        <v>164.7</v>
      </c>
      <c r="F65" s="28">
        <v>167.35</v>
      </c>
    </row>
    <row r="66" spans="1:6" x14ac:dyDescent="0.25">
      <c r="B66" t="s">
        <v>3640</v>
      </c>
      <c r="C66" s="28">
        <v>60.384</v>
      </c>
      <c r="D66" s="28">
        <v>13.37</v>
      </c>
      <c r="E66" s="28">
        <v>67.55</v>
      </c>
      <c r="F66" s="28">
        <v>145.49700000000001</v>
      </c>
    </row>
    <row r="67" spans="1:6" x14ac:dyDescent="0.25">
      <c r="B67" t="s">
        <v>3641</v>
      </c>
      <c r="C67" s="28">
        <v>38.664000000000001</v>
      </c>
      <c r="D67" s="28">
        <v>89.375</v>
      </c>
      <c r="E67" s="28">
        <v>98.236000000000004</v>
      </c>
      <c r="F67" s="28">
        <v>41.735999999999997</v>
      </c>
    </row>
    <row r="68" spans="1:6" x14ac:dyDescent="0.25">
      <c r="B68" t="s">
        <v>3642</v>
      </c>
      <c r="C68" s="28"/>
      <c r="D68" s="28"/>
      <c r="E68" s="28">
        <v>78.826999999999998</v>
      </c>
      <c r="F68" s="28">
        <v>157.07</v>
      </c>
    </row>
    <row r="69" spans="1:6" x14ac:dyDescent="0.25">
      <c r="B69" t="s">
        <v>3643</v>
      </c>
      <c r="C69" s="28">
        <v>29.298000000000002</v>
      </c>
      <c r="D69" s="28">
        <v>233.928</v>
      </c>
      <c r="E69" s="28">
        <v>63.962999999999994</v>
      </c>
      <c r="F69" s="28">
        <v>211.733</v>
      </c>
    </row>
    <row r="70" spans="1:6" x14ac:dyDescent="0.25">
      <c r="B70" t="s">
        <v>3644</v>
      </c>
      <c r="C70" s="28">
        <v>23.545999999999999</v>
      </c>
      <c r="D70" s="28"/>
      <c r="E70" s="28">
        <v>222.18600000000001</v>
      </c>
      <c r="F70" s="28">
        <v>114.67200000000001</v>
      </c>
    </row>
    <row r="71" spans="1:6" x14ac:dyDescent="0.25">
      <c r="B71" t="s">
        <v>3645</v>
      </c>
      <c r="C71" s="28">
        <v>47.012</v>
      </c>
      <c r="D71" s="28">
        <v>179.46300000000002</v>
      </c>
      <c r="E71" s="28">
        <v>174.99200000000002</v>
      </c>
      <c r="F71" s="28">
        <v>179.51800000000003</v>
      </c>
    </row>
    <row r="72" spans="1:6" x14ac:dyDescent="0.25">
      <c r="B72" t="s">
        <v>3646</v>
      </c>
      <c r="C72" s="28">
        <v>14.183999999999999</v>
      </c>
      <c r="D72" s="28">
        <v>61.252000000000002</v>
      </c>
      <c r="E72" s="28">
        <v>297.66700000000003</v>
      </c>
      <c r="F72" s="28">
        <v>330.58199999999999</v>
      </c>
    </row>
    <row r="73" spans="1:6" x14ac:dyDescent="0.25">
      <c r="B73" t="s">
        <v>3647</v>
      </c>
      <c r="C73" s="28">
        <v>103.148</v>
      </c>
      <c r="D73" s="28">
        <v>103.39699999999999</v>
      </c>
      <c r="E73" s="28">
        <v>11.103999999999999</v>
      </c>
      <c r="F73" s="28">
        <v>174.274</v>
      </c>
    </row>
    <row r="74" spans="1:6" x14ac:dyDescent="0.25">
      <c r="A74" t="s">
        <v>3657</v>
      </c>
      <c r="C74" s="28">
        <v>744.03000000000009</v>
      </c>
      <c r="D74" s="28">
        <v>1005.9829999999999</v>
      </c>
      <c r="E74" s="28">
        <v>1504.1340000000002</v>
      </c>
      <c r="F74" s="28">
        <v>1983.9870000000001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D0-488B-4C6A-B190-663369BBEAF9}">
  <dimension ref="A3:B6"/>
  <sheetViews>
    <sheetView workbookViewId="0">
      <selection activeCell="A4" sqref="A4"/>
    </sheetView>
  </sheetViews>
  <sheetFormatPr defaultRowHeight="15" x14ac:dyDescent="0.25"/>
  <cols>
    <col min="1" max="1" width="15.42578125" bestFit="1" customWidth="1"/>
    <col min="2" max="3" width="12.140625" bestFit="1" customWidth="1"/>
    <col min="4" max="4" width="8.140625" bestFit="1" customWidth="1"/>
    <col min="5" max="5" width="7.85546875" bestFit="1" customWidth="1"/>
    <col min="6" max="6" width="7.42578125" bestFit="1" customWidth="1"/>
    <col min="7" max="7" width="11.28515625" bestFit="1" customWidth="1"/>
  </cols>
  <sheetData>
    <row r="3" spans="1:2" x14ac:dyDescent="0.25">
      <c r="A3" s="26" t="s">
        <v>7</v>
      </c>
      <c r="B3" t="s">
        <v>3648</v>
      </c>
    </row>
    <row r="4" spans="1:2" x14ac:dyDescent="0.25">
      <c r="A4" t="s">
        <v>128</v>
      </c>
      <c r="B4" s="27">
        <v>7974.2700000000059</v>
      </c>
    </row>
    <row r="5" spans="1:2" x14ac:dyDescent="0.25">
      <c r="A5" t="s">
        <v>126</v>
      </c>
      <c r="B5" s="27">
        <v>8602.9439999999977</v>
      </c>
    </row>
    <row r="6" spans="1:2" x14ac:dyDescent="0.25">
      <c r="A6" t="s">
        <v>124</v>
      </c>
      <c r="B6" s="27">
        <v>9417.0509999999958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BBE40-C569-4854-BAC4-378A8B88DB31}">
  <dimension ref="A3:B9"/>
  <sheetViews>
    <sheetView workbookViewId="0">
      <selection activeCell="D8" sqref="D8"/>
    </sheetView>
  </sheetViews>
  <sheetFormatPr defaultRowHeight="15" x14ac:dyDescent="0.25"/>
  <cols>
    <col min="1" max="1" width="17.7109375" bestFit="1" customWidth="1"/>
    <col min="2" max="3" width="12.140625" bestFit="1" customWidth="1"/>
    <col min="4" max="4" width="8.140625" bestFit="1" customWidth="1"/>
    <col min="5" max="5" width="7.85546875" bestFit="1" customWidth="1"/>
    <col min="6" max="6" width="7.42578125" bestFit="1" customWidth="1"/>
    <col min="7" max="7" width="11.28515625" bestFit="1" customWidth="1"/>
  </cols>
  <sheetData>
    <row r="3" spans="1:2" x14ac:dyDescent="0.25">
      <c r="A3" s="26" t="s">
        <v>5</v>
      </c>
      <c r="B3" t="s">
        <v>3648</v>
      </c>
    </row>
    <row r="4" spans="1:2" x14ac:dyDescent="0.25">
      <c r="A4" t="s">
        <v>2791</v>
      </c>
      <c r="B4" s="27">
        <v>163.93799999999999</v>
      </c>
    </row>
    <row r="5" spans="1:2" x14ac:dyDescent="0.25">
      <c r="A5" t="s">
        <v>2418</v>
      </c>
      <c r="B5" s="27">
        <v>163.93799999999999</v>
      </c>
    </row>
    <row r="6" spans="1:2" x14ac:dyDescent="0.25">
      <c r="A6" t="s">
        <v>1320</v>
      </c>
      <c r="B6" s="27">
        <v>163.93799999999999</v>
      </c>
    </row>
    <row r="7" spans="1:2" x14ac:dyDescent="0.25">
      <c r="A7" t="s">
        <v>358</v>
      </c>
      <c r="B7" s="27">
        <v>165.31200000000001</v>
      </c>
    </row>
    <row r="8" spans="1:2" x14ac:dyDescent="0.25">
      <c r="A8" t="s">
        <v>2096</v>
      </c>
      <c r="B8" s="27">
        <v>172.06200000000001</v>
      </c>
    </row>
    <row r="9" spans="1:2" x14ac:dyDescent="0.25">
      <c r="A9" t="s">
        <v>196</v>
      </c>
      <c r="B9" s="27">
        <v>172.06200000000001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A5D3-C96A-47D4-98F3-EC53017C9331}">
  <dimension ref="A1:P501"/>
  <sheetViews>
    <sheetView workbookViewId="0">
      <selection activeCell="P2" sqref="P2"/>
    </sheetView>
  </sheetViews>
  <sheetFormatPr defaultRowHeight="15" x14ac:dyDescent="0.25"/>
  <cols>
    <col min="1" max="1" width="10.5703125" style="17" bestFit="1" customWidth="1"/>
    <col min="2" max="2" width="12.85546875" style="17" customWidth="1"/>
    <col min="3" max="3" width="16.7109375" style="17" bestFit="1" customWidth="1"/>
    <col min="4" max="4" width="12.28515625" style="17" customWidth="1"/>
    <col min="5" max="5" width="10.85546875" style="17" customWidth="1"/>
    <col min="6" max="6" width="23" style="17" bestFit="1" customWidth="1"/>
    <col min="7" max="7" width="41.140625" style="17" bestFit="1" customWidth="1"/>
    <col min="8" max="8" width="15.42578125" style="17" bestFit="1" customWidth="1"/>
    <col min="9" max="9" width="13.85546875" style="17" customWidth="1"/>
    <col min="10" max="10" width="12.7109375" style="17" customWidth="1"/>
    <col min="11" max="11" width="6.7109375" style="17" customWidth="1"/>
    <col min="12" max="12" width="11.85546875" style="19" customWidth="1"/>
    <col min="13" max="13" width="7.7109375" style="17" customWidth="1"/>
    <col min="14" max="14" width="19.5703125" style="17" customWidth="1"/>
    <col min="15" max="15" width="18.42578125" style="17" customWidth="1"/>
    <col min="16" max="16" width="17.7109375" style="17" customWidth="1"/>
    <col min="17" max="16384" width="9.140625" style="17"/>
  </cols>
  <sheetData>
    <row r="1" spans="1:16" x14ac:dyDescent="0.25">
      <c r="A1" s="16" t="s">
        <v>0</v>
      </c>
      <c r="B1" s="21" t="s">
        <v>1</v>
      </c>
      <c r="C1" s="16" t="s">
        <v>2</v>
      </c>
      <c r="D1" s="16" t="s">
        <v>3</v>
      </c>
      <c r="E1" s="16" t="s">
        <v>4</v>
      </c>
      <c r="F1" s="16" t="s">
        <v>5</v>
      </c>
      <c r="G1" s="16" t="s">
        <v>6</v>
      </c>
      <c r="H1" s="16" t="s">
        <v>7</v>
      </c>
      <c r="I1" s="16" t="s">
        <v>8</v>
      </c>
      <c r="J1" s="16" t="s">
        <v>9</v>
      </c>
      <c r="K1" s="23" t="s">
        <v>10</v>
      </c>
      <c r="L1" s="18" t="s">
        <v>11</v>
      </c>
      <c r="M1" s="25" t="s">
        <v>12</v>
      </c>
      <c r="N1" s="17" t="s">
        <v>3630</v>
      </c>
      <c r="O1" s="17" t="s">
        <v>152</v>
      </c>
      <c r="P1" s="17" t="s">
        <v>123</v>
      </c>
    </row>
    <row r="2" spans="1:16" x14ac:dyDescent="0.25">
      <c r="A2" s="17" t="s">
        <v>3129</v>
      </c>
      <c r="B2" s="22">
        <v>45138</v>
      </c>
      <c r="C2" s="17" t="s">
        <v>1355</v>
      </c>
      <c r="D2" s="17" t="s">
        <v>117</v>
      </c>
      <c r="E2" s="17">
        <v>6</v>
      </c>
      <c r="F2" s="17" t="str">
        <f>_xlfn.XLOOKUP($C2,Customers!$A$2:$A$501,Customers!$B$2:$B$501,,0)</f>
        <v>Lee Mccoy</v>
      </c>
      <c r="G2" s="17" t="str">
        <f>_xlfn.XLOOKUP($C2,Customers!$A$2:$A$501,Customers!$C$2:$C$501,,0)</f>
        <v>cathythompson@gmail.com</v>
      </c>
      <c r="H2" s="17" t="str">
        <f>_xlfn.XLOOKUP($C2,Customers!$A$1:$A$501,Customers!$G$1:$G$501,,0)</f>
        <v>United Kingdom</v>
      </c>
      <c r="I2" s="17" t="str">
        <f>INDEX(Products!$A$1:$G$106,MATCH($D2,Products!$A$1:$A$106,0),MATCH(I$1,Products!$A$1:$G$1,0))</f>
        <v>Lib</v>
      </c>
      <c r="J2" s="17" t="str">
        <f>INDEX(Products!$A$1:$G$106,MATCH($D2,Products!$A$1:$A$106,0),MATCH(J$1,Products!$A$1:$G$1,0))</f>
        <v>D</v>
      </c>
      <c r="K2" s="24">
        <f>INDEX(Products!$A$1:$G$106,MATCH($D2,Products!$A$1:$A$106,0),MATCH(K$1,Products!$A$1:$G$1,0))</f>
        <v>2.5</v>
      </c>
      <c r="L2" s="19">
        <f>INDEX(Products!$A$1:$G$106,MATCH($D2,Products!$A$1:$A$106,0),MATCH(L$1,Products!$A$1:$G$1,0))</f>
        <v>2.8809999999999998</v>
      </c>
      <c r="M2" s="20">
        <f>L2*E2</f>
        <v>17.285999999999998</v>
      </c>
      <c r="N2" s="17" t="str" cm="1">
        <f t="array" ref="N2">_xlfn.SWITCH(I2,"Rob","Robusta","Ara","Arabica","Lib","Liberica","Exc","Excelsa")</f>
        <v>Liberica</v>
      </c>
      <c r="O2" s="17" t="str" cm="1">
        <f t="array" ref="O2">_xlfn.SWITCH(J2,"D","Dark","M","Medium","L","Light")</f>
        <v>Dark</v>
      </c>
      <c r="P2" s="17" t="str">
        <f>_xlfn.XLOOKUP(Orders[[#This Row],[Customer ID]],Customers!$A$1:$A$501,Customers!$I$1:$I$501,,0)</f>
        <v>No</v>
      </c>
    </row>
    <row r="3" spans="1:16" x14ac:dyDescent="0.25">
      <c r="A3" s="17" t="s">
        <v>3130</v>
      </c>
      <c r="B3" s="22">
        <v>44276</v>
      </c>
      <c r="C3" s="17" t="s">
        <v>1145</v>
      </c>
      <c r="D3" s="17" t="s">
        <v>3131</v>
      </c>
      <c r="E3" s="17">
        <v>6</v>
      </c>
      <c r="F3" s="17" t="str">
        <f>_xlfn.XLOOKUP($C3,Customers!$A$2:$A$501,Customers!$B$2:$B$501,,0)</f>
        <v>Michael Luna</v>
      </c>
      <c r="G3" s="17" t="str">
        <f>_xlfn.XLOOKUP($C3,Customers!$A$2:$A$501,Customers!$C$2:$C$501,,0)</f>
        <v>samantha43@gmail.com</v>
      </c>
      <c r="H3" s="17" t="str">
        <f>_xlfn.XLOOKUP($C3,Customers!$A$1:$A$501,Customers!$G$1:$G$501,,0)</f>
        <v>Ireland</v>
      </c>
      <c r="I3" s="17" t="str">
        <f>INDEX(Products!$A$1:$G$106,MATCH($D3,Products!$A$1:$A$106,0),MATCH(I$1,Products!$A$1:$G$1,0))</f>
        <v>Rob</v>
      </c>
      <c r="J3" s="17" t="str">
        <f>INDEX(Products!$A$1:$G$106,MATCH($D3,Products!$A$1:$A$106,0),MATCH(J$1,Products!$A$1:$G$1,0))</f>
        <v>M</v>
      </c>
      <c r="K3" s="24">
        <f>INDEX(Products!$A$1:$G$106,MATCH($D3,Products!$A$1:$A$106,0),MATCH(K$1,Products!$A$1:$G$1,0))</f>
        <v>2.5</v>
      </c>
      <c r="L3" s="19">
        <f>INDEX(Products!$A$1:$G$106,MATCH($D3,Products!$A$1:$A$106,0),MATCH(L$1,Products!$A$1:$G$1,0))</f>
        <v>21.524000000000001</v>
      </c>
      <c r="M3" s="20">
        <f t="shared" ref="M3:M66" si="0">L3*E3</f>
        <v>129.14400000000001</v>
      </c>
      <c r="N3" s="17" t="str" cm="1">
        <f t="array" ref="N3">_xlfn.SWITCH(I3,"Rob","Robusta","Ara","Arabica","Lib","Liberica","Exc","Excelsa")</f>
        <v>Robusta</v>
      </c>
      <c r="O3" s="17" t="str" cm="1">
        <f t="array" ref="O3">_xlfn.SWITCH(J3,"D","Dark","M","Medium","L","Light")</f>
        <v>Medium</v>
      </c>
      <c r="P3" s="17" t="str">
        <f>_xlfn.XLOOKUP(Orders[[#This Row],[Customer ID]],Customers!$A$1:$A$501,Customers!$I$1:$I$501,,0)</f>
        <v>No</v>
      </c>
    </row>
    <row r="4" spans="1:16" x14ac:dyDescent="0.25">
      <c r="A4" s="17" t="s">
        <v>3132</v>
      </c>
      <c r="B4" s="22">
        <v>44670</v>
      </c>
      <c r="C4" s="17" t="s">
        <v>518</v>
      </c>
      <c r="D4" s="17" t="s">
        <v>90</v>
      </c>
      <c r="E4" s="17">
        <v>4</v>
      </c>
      <c r="F4" s="17" t="str">
        <f>_xlfn.XLOOKUP($C4,Customers!$A$2:$A$501,Customers!$B$2:$B$501,,0)</f>
        <v>Mrs. Megan Guzman</v>
      </c>
      <c r="G4" s="17" t="str">
        <f>_xlfn.XLOOKUP($C4,Customers!$A$2:$A$501,Customers!$C$2:$C$501,,0)</f>
        <v>smitheric@gmail.com</v>
      </c>
      <c r="H4" s="17" t="str">
        <f>_xlfn.XLOOKUP($C4,Customers!$A$1:$A$501,Customers!$G$1:$G$501,,0)</f>
        <v>United Kingdom</v>
      </c>
      <c r="I4" s="17" t="str">
        <f>INDEX(Products!$A$1:$G$106,MATCH($D4,Products!$A$1:$A$106,0),MATCH(I$1,Products!$A$1:$G$1,0))</f>
        <v>Lib</v>
      </c>
      <c r="J4" s="17" t="str">
        <f>INDEX(Products!$A$1:$G$106,MATCH($D4,Products!$A$1:$A$106,0),MATCH(J$1,Products!$A$1:$G$1,0))</f>
        <v>D</v>
      </c>
      <c r="K4" s="24">
        <f>INDEX(Products!$A$1:$G$106,MATCH($D4,Products!$A$1:$A$106,0),MATCH(K$1,Products!$A$1:$G$1,0))</f>
        <v>0.5</v>
      </c>
      <c r="L4" s="19">
        <f>INDEX(Products!$A$1:$G$106,MATCH($D4,Products!$A$1:$A$106,0),MATCH(L$1,Products!$A$1:$G$1,0))</f>
        <v>11.106</v>
      </c>
      <c r="M4" s="20">
        <f t="shared" si="0"/>
        <v>44.423999999999999</v>
      </c>
      <c r="N4" s="17" t="str" cm="1">
        <f t="array" ref="N4">_xlfn.SWITCH(I4,"Rob","Robusta","Ara","Arabica","Lib","Liberica","Exc","Excelsa")</f>
        <v>Liberica</v>
      </c>
      <c r="O4" s="17" t="str" cm="1">
        <f t="array" ref="O4">_xlfn.SWITCH(J4,"D","Dark","M","Medium","L","Light")</f>
        <v>Dark</v>
      </c>
      <c r="P4" s="17" t="str">
        <f>_xlfn.XLOOKUP(Orders[[#This Row],[Customer ID]],Customers!$A$1:$A$501,Customers!$I$1:$I$501,,0)</f>
        <v>No</v>
      </c>
    </row>
    <row r="5" spans="1:16" x14ac:dyDescent="0.25">
      <c r="A5" s="17" t="s">
        <v>3133</v>
      </c>
      <c r="B5" s="22">
        <v>44870</v>
      </c>
      <c r="C5" s="17" t="s">
        <v>1289</v>
      </c>
      <c r="D5" s="17" t="s">
        <v>118</v>
      </c>
      <c r="E5" s="17">
        <v>2</v>
      </c>
      <c r="F5" s="17" t="str">
        <f>_xlfn.XLOOKUP($C5,Customers!$A$2:$A$501,Customers!$B$2:$B$501,,0)</f>
        <v>Daniel Coleman</v>
      </c>
      <c r="G5" s="17" t="str">
        <f>_xlfn.XLOOKUP($C5,Customers!$A$2:$A$501,Customers!$C$2:$C$501,,0)</f>
        <v>feliciacarr@christensen-reynolds.info</v>
      </c>
      <c r="H5" s="17" t="str">
        <f>_xlfn.XLOOKUP($C5,Customers!$A$1:$A$501,Customers!$G$1:$G$501,,0)</f>
        <v>United States</v>
      </c>
      <c r="I5" s="17" t="str">
        <f>INDEX(Products!$A$1:$G$106,MATCH($D5,Products!$A$1:$A$106,0),MATCH(I$1,Products!$A$1:$G$1,0))</f>
        <v>Lib</v>
      </c>
      <c r="J5" s="17" t="str">
        <f>INDEX(Products!$A$1:$G$106,MATCH($D5,Products!$A$1:$A$106,0),MATCH(J$1,Products!$A$1:$G$1,0))</f>
        <v>M</v>
      </c>
      <c r="K5" s="24">
        <f>INDEX(Products!$A$1:$G$106,MATCH($D5,Products!$A$1:$A$106,0),MATCH(K$1,Products!$A$1:$G$1,0))</f>
        <v>1</v>
      </c>
      <c r="L5" s="19">
        <f>INDEX(Products!$A$1:$G$106,MATCH($D5,Products!$A$1:$A$106,0),MATCH(L$1,Products!$A$1:$G$1,0))</f>
        <v>5.6890000000000001</v>
      </c>
      <c r="M5" s="20">
        <f t="shared" si="0"/>
        <v>11.378</v>
      </c>
      <c r="N5" s="17" t="str" cm="1">
        <f t="array" ref="N5">_xlfn.SWITCH(I5,"Rob","Robusta","Ara","Arabica","Lib","Liberica","Exc","Excelsa")</f>
        <v>Liberica</v>
      </c>
      <c r="O5" s="17" t="str" cm="1">
        <f t="array" ref="O5">_xlfn.SWITCH(J5,"D","Dark","M","Medium","L","Light")</f>
        <v>Medium</v>
      </c>
      <c r="P5" s="17" t="str">
        <f>_xlfn.XLOOKUP(Orders[[#This Row],[Customer ID]],Customers!$A$1:$A$501,Customers!$I$1:$I$501,,0)</f>
        <v>No</v>
      </c>
    </row>
    <row r="6" spans="1:16" x14ac:dyDescent="0.25">
      <c r="A6" s="17" t="s">
        <v>3134</v>
      </c>
      <c r="B6" s="22">
        <v>45162</v>
      </c>
      <c r="C6" s="17" t="s">
        <v>2708</v>
      </c>
      <c r="D6" s="17" t="s">
        <v>49</v>
      </c>
      <c r="E6" s="17">
        <v>3</v>
      </c>
      <c r="F6" s="17" t="str">
        <f>_xlfn.XLOOKUP($C6,Customers!$A$2:$A$501,Customers!$B$2:$B$501,,0)</f>
        <v>Bryan Kidd</v>
      </c>
      <c r="G6" s="17" t="str">
        <f>_xlfn.XLOOKUP($C6,Customers!$A$2:$A$501,Customers!$C$2:$C$501,,0)</f>
        <v>joneselizabeth@yahoo.com</v>
      </c>
      <c r="H6" s="17" t="str">
        <f>_xlfn.XLOOKUP($C6,Customers!$A$1:$A$501,Customers!$G$1:$G$501,,0)</f>
        <v>United States</v>
      </c>
      <c r="I6" s="17" t="str">
        <f>INDEX(Products!$A$1:$G$106,MATCH($D6,Products!$A$1:$A$106,0),MATCH(I$1,Products!$A$1:$G$1,0))</f>
        <v>Ara</v>
      </c>
      <c r="J6" s="17" t="str">
        <f>INDEX(Products!$A$1:$G$106,MATCH($D6,Products!$A$1:$A$106,0),MATCH(J$1,Products!$A$1:$G$1,0))</f>
        <v>D</v>
      </c>
      <c r="K6" s="24">
        <f>INDEX(Products!$A$1:$G$106,MATCH($D6,Products!$A$1:$A$106,0),MATCH(K$1,Products!$A$1:$G$1,0))</f>
        <v>2.5</v>
      </c>
      <c r="L6" s="19">
        <f>INDEX(Products!$A$1:$G$106,MATCH($D6,Products!$A$1:$A$106,0),MATCH(L$1,Products!$A$1:$G$1,0))</f>
        <v>9.766</v>
      </c>
      <c r="M6" s="20">
        <f t="shared" si="0"/>
        <v>29.298000000000002</v>
      </c>
      <c r="N6" s="17" t="str" cm="1">
        <f t="array" ref="N6">_xlfn.SWITCH(I6,"Rob","Robusta","Ara","Arabica","Lib","Liberica","Exc","Excelsa")</f>
        <v>Arabica</v>
      </c>
      <c r="O6" s="17" t="str" cm="1">
        <f t="array" ref="O6">_xlfn.SWITCH(J6,"D","Dark","M","Medium","L","Light")</f>
        <v>Dark</v>
      </c>
      <c r="P6" s="17" t="str">
        <f>_xlfn.XLOOKUP(Orders[[#This Row],[Customer ID]],Customers!$A$1:$A$501,Customers!$I$1:$I$501,,0)</f>
        <v>Yes</v>
      </c>
    </row>
    <row r="7" spans="1:16" x14ac:dyDescent="0.25">
      <c r="A7" s="17" t="s">
        <v>3135</v>
      </c>
      <c r="B7" s="22">
        <v>43828</v>
      </c>
      <c r="C7" s="17" t="s">
        <v>1676</v>
      </c>
      <c r="D7" s="17" t="s">
        <v>84</v>
      </c>
      <c r="E7" s="17">
        <v>1</v>
      </c>
      <c r="F7" s="17" t="str">
        <f>_xlfn.XLOOKUP($C7,Customers!$A$2:$A$501,Customers!$B$2:$B$501,,0)</f>
        <v>Christina Roberts</v>
      </c>
      <c r="G7" s="17" t="str">
        <f>_xlfn.XLOOKUP($C7,Customers!$A$2:$A$501,Customers!$C$2:$C$501,,0)</f>
        <v>colleen91@hotmail.com</v>
      </c>
      <c r="H7" s="17" t="str">
        <f>_xlfn.XLOOKUP($C7,Customers!$A$1:$A$501,Customers!$G$1:$G$501,,0)</f>
        <v>United States</v>
      </c>
      <c r="I7" s="17" t="str">
        <f>INDEX(Products!$A$1:$G$106,MATCH($D7,Products!$A$1:$A$106,0),MATCH(I$1,Products!$A$1:$G$1,0))</f>
        <v>Exc</v>
      </c>
      <c r="J7" s="17" t="str">
        <f>INDEX(Products!$A$1:$G$106,MATCH($D7,Products!$A$1:$A$106,0),MATCH(J$1,Products!$A$1:$G$1,0))</f>
        <v>L</v>
      </c>
      <c r="K7" s="24">
        <f>INDEX(Products!$A$1:$G$106,MATCH($D7,Products!$A$1:$A$106,0),MATCH(K$1,Products!$A$1:$G$1,0))</f>
        <v>1</v>
      </c>
      <c r="L7" s="19">
        <f>INDEX(Products!$A$1:$G$106,MATCH($D7,Products!$A$1:$A$106,0),MATCH(L$1,Products!$A$1:$G$1,0))</f>
        <v>18.263999999999999</v>
      </c>
      <c r="M7" s="20">
        <f t="shared" si="0"/>
        <v>18.263999999999999</v>
      </c>
      <c r="N7" s="17" t="str" cm="1">
        <f t="array" ref="N7">_xlfn.SWITCH(I7,"Rob","Robusta","Ara","Arabica","Lib","Liberica","Exc","Excelsa")</f>
        <v>Excelsa</v>
      </c>
      <c r="O7" s="17" t="str" cm="1">
        <f t="array" ref="O7">_xlfn.SWITCH(J7,"D","Dark","M","Medium","L","Light")</f>
        <v>Light</v>
      </c>
      <c r="P7" s="17" t="str">
        <f>_xlfn.XLOOKUP(Orders[[#This Row],[Customer ID]],Customers!$A$1:$A$501,Customers!$I$1:$I$501,,0)</f>
        <v>No</v>
      </c>
    </row>
    <row r="8" spans="1:16" x14ac:dyDescent="0.25">
      <c r="A8" s="17" t="s">
        <v>3136</v>
      </c>
      <c r="B8" s="22">
        <v>44925</v>
      </c>
      <c r="C8" s="17" t="s">
        <v>2179</v>
      </c>
      <c r="D8" s="17" t="s">
        <v>114</v>
      </c>
      <c r="E8" s="17">
        <v>4</v>
      </c>
      <c r="F8" s="17" t="str">
        <f>_xlfn.XLOOKUP($C8,Customers!$A$2:$A$501,Customers!$B$2:$B$501,,0)</f>
        <v>Matthew Mendez</v>
      </c>
      <c r="G8" s="17" t="str">
        <f>_xlfn.XLOOKUP($C8,Customers!$A$2:$A$501,Customers!$C$2:$C$501,,0)</f>
        <v>johnsonpeter@yahoo.com</v>
      </c>
      <c r="H8" s="17" t="str">
        <f>_xlfn.XLOOKUP($C8,Customers!$A$1:$A$501,Customers!$G$1:$G$501,,0)</f>
        <v>United States</v>
      </c>
      <c r="I8" s="17" t="str">
        <f>INDEX(Products!$A$1:$G$106,MATCH($D8,Products!$A$1:$A$106,0),MATCH(I$1,Products!$A$1:$G$1,0))</f>
        <v>Ara</v>
      </c>
      <c r="J8" s="17" t="str">
        <f>INDEX(Products!$A$1:$G$106,MATCH($D8,Products!$A$1:$A$106,0),MATCH(J$1,Products!$A$1:$G$1,0))</f>
        <v>D</v>
      </c>
      <c r="K8" s="24">
        <f>INDEX(Products!$A$1:$G$106,MATCH($D8,Products!$A$1:$A$106,0),MATCH(K$1,Products!$A$1:$G$1,0))</f>
        <v>1</v>
      </c>
      <c r="L8" s="19">
        <f>INDEX(Products!$A$1:$G$106,MATCH($D8,Products!$A$1:$A$106,0),MATCH(L$1,Products!$A$1:$G$1,0))</f>
        <v>15.096</v>
      </c>
      <c r="M8" s="20">
        <f t="shared" si="0"/>
        <v>60.384</v>
      </c>
      <c r="N8" s="17" t="str" cm="1">
        <f t="array" ref="N8">_xlfn.SWITCH(I8,"Rob","Robusta","Ara","Arabica","Lib","Liberica","Exc","Excelsa")</f>
        <v>Arabica</v>
      </c>
      <c r="O8" s="17" t="str" cm="1">
        <f t="array" ref="O8">_xlfn.SWITCH(J8,"D","Dark","M","Medium","L","Light")</f>
        <v>Dark</v>
      </c>
      <c r="P8" s="17" t="str">
        <f>_xlfn.XLOOKUP(Orders[[#This Row],[Customer ID]],Customers!$A$1:$A$501,Customers!$I$1:$I$501,,0)</f>
        <v>No</v>
      </c>
    </row>
    <row r="9" spans="1:16" x14ac:dyDescent="0.25">
      <c r="A9" s="17" t="s">
        <v>3137</v>
      </c>
      <c r="B9" s="22">
        <v>44795</v>
      </c>
      <c r="C9" s="17" t="s">
        <v>782</v>
      </c>
      <c r="D9" s="17" t="s">
        <v>54</v>
      </c>
      <c r="E9" s="17">
        <v>5</v>
      </c>
      <c r="F9" s="17" t="str">
        <f>_xlfn.XLOOKUP($C9,Customers!$A$2:$A$501,Customers!$B$2:$B$501,,0)</f>
        <v>Justin Jordan</v>
      </c>
      <c r="G9" s="17" t="str">
        <f>_xlfn.XLOOKUP($C9,Customers!$A$2:$A$501,Customers!$C$2:$C$501,,0)</f>
        <v>pattersonbrenda@york.com</v>
      </c>
      <c r="H9" s="17" t="str">
        <f>_xlfn.XLOOKUP($C9,Customers!$A$1:$A$501,Customers!$G$1:$G$501,,0)</f>
        <v>United Kingdom</v>
      </c>
      <c r="I9" s="17" t="str">
        <f>INDEX(Products!$A$1:$G$106,MATCH($D9,Products!$A$1:$A$106,0),MATCH(I$1,Products!$A$1:$G$1,0))</f>
        <v>Lib</v>
      </c>
      <c r="J9" s="17" t="str">
        <f>INDEX(Products!$A$1:$G$106,MATCH($D9,Products!$A$1:$A$106,0),MATCH(J$1,Products!$A$1:$G$1,0))</f>
        <v>L</v>
      </c>
      <c r="K9" s="24">
        <f>INDEX(Products!$A$1:$G$106,MATCH($D9,Products!$A$1:$A$106,0),MATCH(K$1,Products!$A$1:$G$1,0))</f>
        <v>0.5</v>
      </c>
      <c r="L9" s="19">
        <f>INDEX(Products!$A$1:$G$106,MATCH($D9,Products!$A$1:$A$106,0),MATCH(L$1,Products!$A$1:$G$1,0))</f>
        <v>23.603999999999999</v>
      </c>
      <c r="M9" s="20">
        <f t="shared" si="0"/>
        <v>118.02</v>
      </c>
      <c r="N9" s="17" t="str" cm="1">
        <f t="array" ref="N9">_xlfn.SWITCH(I9,"Rob","Robusta","Ara","Arabica","Lib","Liberica","Exc","Excelsa")</f>
        <v>Liberica</v>
      </c>
      <c r="O9" s="17" t="str" cm="1">
        <f t="array" ref="O9">_xlfn.SWITCH(J9,"D","Dark","M","Medium","L","Light")</f>
        <v>Light</v>
      </c>
      <c r="P9" s="17" t="str">
        <f>_xlfn.XLOOKUP(Orders[[#This Row],[Customer ID]],Customers!$A$1:$A$501,Customers!$I$1:$I$501,,0)</f>
        <v>No</v>
      </c>
    </row>
    <row r="10" spans="1:16" x14ac:dyDescent="0.25">
      <c r="A10" s="17" t="s">
        <v>3138</v>
      </c>
      <c r="B10" s="22">
        <v>43891</v>
      </c>
      <c r="C10" s="17" t="s">
        <v>1139</v>
      </c>
      <c r="D10" s="17" t="s">
        <v>33</v>
      </c>
      <c r="E10" s="17">
        <v>4</v>
      </c>
      <c r="F10" s="17" t="str">
        <f>_xlfn.XLOOKUP($C10,Customers!$A$2:$A$501,Customers!$B$2:$B$501,,0)</f>
        <v>Leslie Anderson</v>
      </c>
      <c r="G10" s="17" t="str">
        <f>_xlfn.XLOOKUP($C10,Customers!$A$2:$A$501,Customers!$C$2:$C$501,,0)</f>
        <v>jgarner@simpson-contreras.org</v>
      </c>
      <c r="H10" s="17" t="str">
        <f>_xlfn.XLOOKUP($C10,Customers!$A$1:$A$501,Customers!$G$1:$G$501,,0)</f>
        <v>United Kingdom</v>
      </c>
      <c r="I10" s="17" t="str">
        <f>INDEX(Products!$A$1:$G$106,MATCH($D10,Products!$A$1:$A$106,0),MATCH(I$1,Products!$A$1:$G$1,0))</f>
        <v>Rob</v>
      </c>
      <c r="J10" s="17" t="str">
        <f>INDEX(Products!$A$1:$G$106,MATCH($D10,Products!$A$1:$A$106,0),MATCH(J$1,Products!$A$1:$G$1,0))</f>
        <v>M</v>
      </c>
      <c r="K10" s="24">
        <f>INDEX(Products!$A$1:$G$106,MATCH($D10,Products!$A$1:$A$106,0),MATCH(K$1,Products!$A$1:$G$1,0))</f>
        <v>0.5</v>
      </c>
      <c r="L10" s="19">
        <f>INDEX(Products!$A$1:$G$106,MATCH($D10,Products!$A$1:$A$106,0),MATCH(L$1,Products!$A$1:$G$1,0))</f>
        <v>6.4720000000000004</v>
      </c>
      <c r="M10" s="20">
        <f t="shared" si="0"/>
        <v>25.888000000000002</v>
      </c>
      <c r="N10" s="17" t="str" cm="1">
        <f t="array" ref="N10">_xlfn.SWITCH(I10,"Rob","Robusta","Ara","Arabica","Lib","Liberica","Exc","Excelsa")</f>
        <v>Robusta</v>
      </c>
      <c r="O10" s="17" t="str" cm="1">
        <f t="array" ref="O10">_xlfn.SWITCH(J10,"D","Dark","M","Medium","L","Light")</f>
        <v>Medium</v>
      </c>
      <c r="P10" s="17" t="str">
        <f>_xlfn.XLOOKUP(Orders[[#This Row],[Customer ID]],Customers!$A$1:$A$501,Customers!$I$1:$I$501,,0)</f>
        <v>Yes</v>
      </c>
    </row>
    <row r="11" spans="1:16" x14ac:dyDescent="0.25">
      <c r="A11" s="17" t="s">
        <v>3139</v>
      </c>
      <c r="B11" s="22">
        <v>45214</v>
      </c>
      <c r="C11" s="17" t="s">
        <v>2101</v>
      </c>
      <c r="D11" s="17" t="s">
        <v>101</v>
      </c>
      <c r="E11" s="17">
        <v>1</v>
      </c>
      <c r="F11" s="17" t="str">
        <f>_xlfn.XLOOKUP($C11,Customers!$A$2:$A$501,Customers!$B$2:$B$501,,0)</f>
        <v>Jessica Sullivan</v>
      </c>
      <c r="G11" s="17" t="str">
        <f>_xlfn.XLOOKUP($C11,Customers!$A$2:$A$501,Customers!$C$2:$C$501,,0)</f>
        <v>sanchezamy@nichols.com</v>
      </c>
      <c r="H11" s="17" t="str">
        <f>_xlfn.XLOOKUP($C11,Customers!$A$1:$A$501,Customers!$G$1:$G$501,,0)</f>
        <v>United States</v>
      </c>
      <c r="I11" s="17" t="str">
        <f>INDEX(Products!$A$1:$G$106,MATCH($D11,Products!$A$1:$A$106,0),MATCH(I$1,Products!$A$1:$G$1,0))</f>
        <v>Rob</v>
      </c>
      <c r="J11" s="17" t="str">
        <f>INDEX(Products!$A$1:$G$106,MATCH($D11,Products!$A$1:$A$106,0),MATCH(J$1,Products!$A$1:$G$1,0))</f>
        <v>L</v>
      </c>
      <c r="K11" s="24">
        <f>INDEX(Products!$A$1:$G$106,MATCH($D11,Products!$A$1:$A$106,0),MATCH(K$1,Products!$A$1:$G$1,0))</f>
        <v>2.5</v>
      </c>
      <c r="L11" s="19">
        <f>INDEX(Products!$A$1:$G$106,MATCH($D11,Products!$A$1:$A$106,0),MATCH(L$1,Products!$A$1:$G$1,0))</f>
        <v>26.164999999999999</v>
      </c>
      <c r="M11" s="20">
        <f t="shared" si="0"/>
        <v>26.164999999999999</v>
      </c>
      <c r="N11" s="17" t="str" cm="1">
        <f t="array" ref="N11">_xlfn.SWITCH(I11,"Rob","Robusta","Ara","Arabica","Lib","Liberica","Exc","Excelsa")</f>
        <v>Robusta</v>
      </c>
      <c r="O11" s="17" t="str" cm="1">
        <f t="array" ref="O11">_xlfn.SWITCH(J11,"D","Dark","M","Medium","L","Light")</f>
        <v>Light</v>
      </c>
      <c r="P11" s="17" t="str">
        <f>_xlfn.XLOOKUP(Orders[[#This Row],[Customer ID]],Customers!$A$1:$A$501,Customers!$I$1:$I$501,,0)</f>
        <v>Yes</v>
      </c>
    </row>
    <row r="12" spans="1:16" x14ac:dyDescent="0.25">
      <c r="A12" s="17" t="s">
        <v>3140</v>
      </c>
      <c r="B12" s="22">
        <v>44973</v>
      </c>
      <c r="C12" s="17" t="s">
        <v>1790</v>
      </c>
      <c r="D12" s="17" t="s">
        <v>45</v>
      </c>
      <c r="E12" s="17">
        <v>4</v>
      </c>
      <c r="F12" s="17" t="str">
        <f>_xlfn.XLOOKUP($C12,Customers!$A$2:$A$501,Customers!$B$2:$B$501,,0)</f>
        <v>Elizabeth Aguirre</v>
      </c>
      <c r="G12" s="17" t="str">
        <f>_xlfn.XLOOKUP($C12,Customers!$A$2:$A$501,Customers!$C$2:$C$501,,0)</f>
        <v>riosrichard@webb.com</v>
      </c>
      <c r="H12" s="17" t="str">
        <f>_xlfn.XLOOKUP($C12,Customers!$A$1:$A$501,Customers!$G$1:$G$501,,0)</f>
        <v>Ireland</v>
      </c>
      <c r="I12" s="17" t="str">
        <f>INDEX(Products!$A$1:$G$106,MATCH($D12,Products!$A$1:$A$106,0),MATCH(I$1,Products!$A$1:$G$1,0))</f>
        <v>Lib</v>
      </c>
      <c r="J12" s="17" t="str">
        <f>INDEX(Products!$A$1:$G$106,MATCH($D12,Products!$A$1:$A$106,0),MATCH(J$1,Products!$A$1:$G$1,0))</f>
        <v>L</v>
      </c>
      <c r="K12" s="24">
        <f>INDEX(Products!$A$1:$G$106,MATCH($D12,Products!$A$1:$A$106,0),MATCH(K$1,Products!$A$1:$G$1,0))</f>
        <v>1</v>
      </c>
      <c r="L12" s="19">
        <f>INDEX(Products!$A$1:$G$106,MATCH($D12,Products!$A$1:$A$106,0),MATCH(L$1,Products!$A$1:$G$1,0))</f>
        <v>12.016</v>
      </c>
      <c r="M12" s="20">
        <f t="shared" si="0"/>
        <v>48.064</v>
      </c>
      <c r="N12" s="17" t="str" cm="1">
        <f t="array" ref="N12">_xlfn.SWITCH(I12,"Rob","Robusta","Ara","Arabica","Lib","Liberica","Exc","Excelsa")</f>
        <v>Liberica</v>
      </c>
      <c r="O12" s="17" t="str" cm="1">
        <f t="array" ref="O12">_xlfn.SWITCH(J12,"D","Dark","M","Medium","L","Light")</f>
        <v>Light</v>
      </c>
      <c r="P12" s="17" t="str">
        <f>_xlfn.XLOOKUP(Orders[[#This Row],[Customer ID]],Customers!$A$1:$A$501,Customers!$I$1:$I$501,,0)</f>
        <v>Yes</v>
      </c>
    </row>
    <row r="13" spans="1:16" x14ac:dyDescent="0.25">
      <c r="A13" s="17" t="s">
        <v>3141</v>
      </c>
      <c r="B13" s="22">
        <v>44185</v>
      </c>
      <c r="C13" s="17" t="s">
        <v>1742</v>
      </c>
      <c r="D13" s="17" t="s">
        <v>41</v>
      </c>
      <c r="E13" s="17">
        <v>6</v>
      </c>
      <c r="F13" s="17" t="str">
        <f>_xlfn.XLOOKUP($C13,Customers!$A$2:$A$501,Customers!$B$2:$B$501,,0)</f>
        <v>Philip Dalton</v>
      </c>
      <c r="G13" s="17" t="str">
        <f>_xlfn.XLOOKUP($C13,Customers!$A$2:$A$501,Customers!$C$2:$C$501,,0)</f>
        <v>leonbrooks@hotmail.com</v>
      </c>
      <c r="H13" s="17" t="str">
        <f>_xlfn.XLOOKUP($C13,Customers!$A$1:$A$501,Customers!$G$1:$G$501,,0)</f>
        <v>United States</v>
      </c>
      <c r="I13" s="17" t="str">
        <f>INDEX(Products!$A$1:$G$106,MATCH($D13,Products!$A$1:$A$106,0),MATCH(I$1,Products!$A$1:$G$1,0))</f>
        <v>Rob</v>
      </c>
      <c r="J13" s="17" t="str">
        <f>INDEX(Products!$A$1:$G$106,MATCH($D13,Products!$A$1:$A$106,0),MATCH(J$1,Products!$A$1:$G$1,0))</f>
        <v>D</v>
      </c>
      <c r="K13" s="24">
        <f>INDEX(Products!$A$1:$G$106,MATCH($D13,Products!$A$1:$A$106,0),MATCH(K$1,Products!$A$1:$G$1,0))</f>
        <v>1</v>
      </c>
      <c r="L13" s="19">
        <f>INDEX(Products!$A$1:$G$106,MATCH($D13,Products!$A$1:$A$106,0),MATCH(L$1,Products!$A$1:$G$1,0))</f>
        <v>4.1619999999999999</v>
      </c>
      <c r="M13" s="20">
        <f t="shared" si="0"/>
        <v>24.972000000000001</v>
      </c>
      <c r="N13" s="17" t="str" cm="1">
        <f t="array" ref="N13">_xlfn.SWITCH(I13,"Rob","Robusta","Ara","Arabica","Lib","Liberica","Exc","Excelsa")</f>
        <v>Robusta</v>
      </c>
      <c r="O13" s="17" t="str" cm="1">
        <f t="array" ref="O13">_xlfn.SWITCH(J13,"D","Dark","M","Medium","L","Light")</f>
        <v>Dark</v>
      </c>
      <c r="P13" s="17" t="str">
        <f>_xlfn.XLOOKUP(Orders[[#This Row],[Customer ID]],Customers!$A$1:$A$501,Customers!$I$1:$I$501,,0)</f>
        <v>Yes</v>
      </c>
    </row>
    <row r="14" spans="1:16" x14ac:dyDescent="0.25">
      <c r="A14" s="17" t="s">
        <v>3142</v>
      </c>
      <c r="B14" s="22">
        <v>43882</v>
      </c>
      <c r="C14" s="17" t="s">
        <v>1097</v>
      </c>
      <c r="D14" s="17" t="s">
        <v>18</v>
      </c>
      <c r="E14" s="17">
        <v>5</v>
      </c>
      <c r="F14" s="17" t="str">
        <f>_xlfn.XLOOKUP($C14,Customers!$A$2:$A$501,Customers!$B$2:$B$501,,0)</f>
        <v>Ian Hughes</v>
      </c>
      <c r="G14" s="17" t="str">
        <f>_xlfn.XLOOKUP($C14,Customers!$A$2:$A$501,Customers!$C$2:$C$501,,0)</f>
        <v>pamelalewis@gmail.com</v>
      </c>
      <c r="H14" s="17" t="str">
        <f>_xlfn.XLOOKUP($C14,Customers!$A$1:$A$501,Customers!$G$1:$G$501,,0)</f>
        <v>Ireland</v>
      </c>
      <c r="I14" s="17" t="str">
        <f>INDEX(Products!$A$1:$G$106,MATCH($D14,Products!$A$1:$A$106,0),MATCH(I$1,Products!$A$1:$G$1,0))</f>
        <v>Lib</v>
      </c>
      <c r="J14" s="17" t="str">
        <f>INDEX(Products!$A$1:$G$106,MATCH($D14,Products!$A$1:$A$106,0),MATCH(J$1,Products!$A$1:$G$1,0))</f>
        <v>L</v>
      </c>
      <c r="K14" s="24">
        <f>INDEX(Products!$A$1:$G$106,MATCH($D14,Products!$A$1:$A$106,0),MATCH(K$1,Products!$A$1:$G$1,0))</f>
        <v>0.5</v>
      </c>
      <c r="L14" s="19">
        <f>INDEX(Products!$A$1:$G$106,MATCH($D14,Products!$A$1:$A$106,0),MATCH(L$1,Products!$A$1:$G$1,0))</f>
        <v>14.834</v>
      </c>
      <c r="M14" s="20">
        <f t="shared" si="0"/>
        <v>74.17</v>
      </c>
      <c r="N14" s="17" t="str" cm="1">
        <f t="array" ref="N14">_xlfn.SWITCH(I14,"Rob","Robusta","Ara","Arabica","Lib","Liberica","Exc","Excelsa")</f>
        <v>Liberica</v>
      </c>
      <c r="O14" s="17" t="str" cm="1">
        <f t="array" ref="O14">_xlfn.SWITCH(J14,"D","Dark","M","Medium","L","Light")</f>
        <v>Light</v>
      </c>
      <c r="P14" s="17" t="str">
        <f>_xlfn.XLOOKUP(Orders[[#This Row],[Customer ID]],Customers!$A$1:$A$501,Customers!$I$1:$I$501,,0)</f>
        <v>Yes</v>
      </c>
    </row>
    <row r="15" spans="1:16" x14ac:dyDescent="0.25">
      <c r="A15" s="17" t="s">
        <v>3143</v>
      </c>
      <c r="B15" s="22">
        <v>44344</v>
      </c>
      <c r="C15" s="17" t="s">
        <v>1867</v>
      </c>
      <c r="D15" s="17" t="s">
        <v>118</v>
      </c>
      <c r="E15" s="17">
        <v>4</v>
      </c>
      <c r="F15" s="17" t="str">
        <f>_xlfn.XLOOKUP($C15,Customers!$A$2:$A$501,Customers!$B$2:$B$501,,0)</f>
        <v>Wesley Burns</v>
      </c>
      <c r="G15" s="17" t="str">
        <f>_xlfn.XLOOKUP($C15,Customers!$A$2:$A$501,Customers!$C$2:$C$501,,0)</f>
        <v>johnsonnicole@bush.com</v>
      </c>
      <c r="H15" s="17" t="str">
        <f>_xlfn.XLOOKUP($C15,Customers!$A$1:$A$501,Customers!$G$1:$G$501,,0)</f>
        <v>United Kingdom</v>
      </c>
      <c r="I15" s="17" t="str">
        <f>INDEX(Products!$A$1:$G$106,MATCH($D15,Products!$A$1:$A$106,0),MATCH(I$1,Products!$A$1:$G$1,0))</f>
        <v>Lib</v>
      </c>
      <c r="J15" s="17" t="str">
        <f>INDEX(Products!$A$1:$G$106,MATCH($D15,Products!$A$1:$A$106,0),MATCH(J$1,Products!$A$1:$G$1,0))</f>
        <v>M</v>
      </c>
      <c r="K15" s="24">
        <f>INDEX(Products!$A$1:$G$106,MATCH($D15,Products!$A$1:$A$106,0),MATCH(K$1,Products!$A$1:$G$1,0))</f>
        <v>1</v>
      </c>
      <c r="L15" s="19">
        <f>INDEX(Products!$A$1:$G$106,MATCH($D15,Products!$A$1:$A$106,0),MATCH(L$1,Products!$A$1:$G$1,0))</f>
        <v>5.6890000000000001</v>
      </c>
      <c r="M15" s="20">
        <f t="shared" si="0"/>
        <v>22.756</v>
      </c>
      <c r="N15" s="17" t="str" cm="1">
        <f t="array" ref="N15">_xlfn.SWITCH(I15,"Rob","Robusta","Ara","Arabica","Lib","Liberica","Exc","Excelsa")</f>
        <v>Liberica</v>
      </c>
      <c r="O15" s="17" t="str" cm="1">
        <f t="array" ref="O15">_xlfn.SWITCH(J15,"D","Dark","M","Medium","L","Light")</f>
        <v>Medium</v>
      </c>
      <c r="P15" s="17" t="str">
        <f>_xlfn.XLOOKUP(Orders[[#This Row],[Customer ID]],Customers!$A$1:$A$501,Customers!$I$1:$I$501,,0)</f>
        <v>No</v>
      </c>
    </row>
    <row r="16" spans="1:16" x14ac:dyDescent="0.25">
      <c r="A16" s="17" t="s">
        <v>3144</v>
      </c>
      <c r="B16" s="22">
        <v>43933</v>
      </c>
      <c r="C16" s="17" t="s">
        <v>1438</v>
      </c>
      <c r="D16" s="17" t="s">
        <v>39</v>
      </c>
      <c r="E16" s="17">
        <v>6</v>
      </c>
      <c r="F16" s="17" t="str">
        <f>_xlfn.XLOOKUP($C16,Customers!$A$2:$A$501,Customers!$B$2:$B$501,,0)</f>
        <v>Michael Rogers</v>
      </c>
      <c r="G16" s="17" t="str">
        <f>_xlfn.XLOOKUP($C16,Customers!$A$2:$A$501,Customers!$C$2:$C$501,,0)</f>
        <v>yeseniapowell@massey.net</v>
      </c>
      <c r="H16" s="17" t="str">
        <f>_xlfn.XLOOKUP($C16,Customers!$A$1:$A$501,Customers!$G$1:$G$501,,0)</f>
        <v>United States</v>
      </c>
      <c r="I16" s="17" t="str">
        <f>INDEX(Products!$A$1:$G$106,MATCH($D16,Products!$A$1:$A$106,0),MATCH(I$1,Products!$A$1:$G$1,0))</f>
        <v>Exc</v>
      </c>
      <c r="J16" s="17" t="str">
        <f>INDEX(Products!$A$1:$G$106,MATCH($D16,Products!$A$1:$A$106,0),MATCH(J$1,Products!$A$1:$G$1,0))</f>
        <v>M</v>
      </c>
      <c r="K16" s="24">
        <f>INDEX(Products!$A$1:$G$106,MATCH($D16,Products!$A$1:$A$106,0),MATCH(K$1,Products!$A$1:$G$1,0))</f>
        <v>2.5</v>
      </c>
      <c r="L16" s="19">
        <f>INDEX(Products!$A$1:$G$106,MATCH($D16,Products!$A$1:$A$106,0),MATCH(L$1,Products!$A$1:$G$1,0))</f>
        <v>10.054</v>
      </c>
      <c r="M16" s="20">
        <f t="shared" si="0"/>
        <v>60.323999999999998</v>
      </c>
      <c r="N16" s="17" t="str" cm="1">
        <f t="array" ref="N16">_xlfn.SWITCH(I16,"Rob","Robusta","Ara","Arabica","Lib","Liberica","Exc","Excelsa")</f>
        <v>Excelsa</v>
      </c>
      <c r="O16" s="17" t="str" cm="1">
        <f t="array" ref="O16">_xlfn.SWITCH(J16,"D","Dark","M","Medium","L","Light")</f>
        <v>Medium</v>
      </c>
      <c r="P16" s="17" t="str">
        <f>_xlfn.XLOOKUP(Orders[[#This Row],[Customer ID]],Customers!$A$1:$A$501,Customers!$I$1:$I$501,,0)</f>
        <v>Yes</v>
      </c>
    </row>
    <row r="17" spans="1:16" x14ac:dyDescent="0.25">
      <c r="A17" s="17" t="s">
        <v>3145</v>
      </c>
      <c r="B17" s="22">
        <v>44110</v>
      </c>
      <c r="C17" s="17" t="s">
        <v>297</v>
      </c>
      <c r="D17" s="17" t="s">
        <v>31</v>
      </c>
      <c r="E17" s="17">
        <v>4</v>
      </c>
      <c r="F17" s="17" t="str">
        <f>_xlfn.XLOOKUP($C17,Customers!$A$2:$A$501,Customers!$B$2:$B$501,,0)</f>
        <v>Daniel Terry</v>
      </c>
      <c r="G17" s="17" t="str">
        <f>_xlfn.XLOOKUP($C17,Customers!$A$2:$A$501,Customers!$C$2:$C$501,,0)</f>
        <v>emosley@rodriguez.net</v>
      </c>
      <c r="H17" s="17" t="str">
        <f>_xlfn.XLOOKUP($C17,Customers!$A$1:$A$501,Customers!$G$1:$G$501,,0)</f>
        <v>Ireland</v>
      </c>
      <c r="I17" s="17" t="str">
        <f>INDEX(Products!$A$1:$G$106,MATCH($D17,Products!$A$1:$A$106,0),MATCH(I$1,Products!$A$1:$G$1,0))</f>
        <v>Rob</v>
      </c>
      <c r="J17" s="17" t="str">
        <f>INDEX(Products!$A$1:$G$106,MATCH($D17,Products!$A$1:$A$106,0),MATCH(J$1,Products!$A$1:$G$1,0))</f>
        <v>M</v>
      </c>
      <c r="K17" s="24">
        <f>INDEX(Products!$A$1:$G$106,MATCH($D17,Products!$A$1:$A$106,0),MATCH(K$1,Products!$A$1:$G$1,0))</f>
        <v>2.5</v>
      </c>
      <c r="L17" s="19">
        <f>INDEX(Products!$A$1:$G$106,MATCH($D17,Products!$A$1:$A$106,0),MATCH(L$1,Products!$A$1:$G$1,0))</f>
        <v>19.806999999999999</v>
      </c>
      <c r="M17" s="20">
        <f t="shared" si="0"/>
        <v>79.227999999999994</v>
      </c>
      <c r="N17" s="17" t="str" cm="1">
        <f t="array" ref="N17">_xlfn.SWITCH(I17,"Rob","Robusta","Ara","Arabica","Lib","Liberica","Exc","Excelsa")</f>
        <v>Robusta</v>
      </c>
      <c r="O17" s="17" t="str" cm="1">
        <f t="array" ref="O17">_xlfn.SWITCH(J17,"D","Dark","M","Medium","L","Light")</f>
        <v>Medium</v>
      </c>
      <c r="P17" s="17" t="str">
        <f>_xlfn.XLOOKUP(Orders[[#This Row],[Customer ID]],Customers!$A$1:$A$501,Customers!$I$1:$I$501,,0)</f>
        <v>No</v>
      </c>
    </row>
    <row r="18" spans="1:16" x14ac:dyDescent="0.25">
      <c r="A18" s="17" t="s">
        <v>3146</v>
      </c>
      <c r="B18" s="22">
        <v>44598</v>
      </c>
      <c r="C18" s="17" t="s">
        <v>2825</v>
      </c>
      <c r="D18" s="17" t="s">
        <v>85</v>
      </c>
      <c r="E18" s="17">
        <v>3</v>
      </c>
      <c r="F18" s="17" t="str">
        <f>_xlfn.XLOOKUP($C18,Customers!$A$2:$A$501,Customers!$B$2:$B$501,,0)</f>
        <v>Samantha Kim</v>
      </c>
      <c r="G18" s="17" t="str">
        <f>_xlfn.XLOOKUP($C18,Customers!$A$2:$A$501,Customers!$C$2:$C$501,,0)</f>
        <v>nphillips@yahoo.com</v>
      </c>
      <c r="H18" s="17" t="str">
        <f>_xlfn.XLOOKUP($C18,Customers!$A$1:$A$501,Customers!$G$1:$G$501,,0)</f>
        <v>Ireland</v>
      </c>
      <c r="I18" s="17" t="str">
        <f>INDEX(Products!$A$1:$G$106,MATCH($D18,Products!$A$1:$A$106,0),MATCH(I$1,Products!$A$1:$G$1,0))</f>
        <v>Exc</v>
      </c>
      <c r="J18" s="17" t="str">
        <f>INDEX(Products!$A$1:$G$106,MATCH($D18,Products!$A$1:$A$106,0),MATCH(J$1,Products!$A$1:$G$1,0))</f>
        <v>L</v>
      </c>
      <c r="K18" s="24">
        <f>INDEX(Products!$A$1:$G$106,MATCH($D18,Products!$A$1:$A$106,0),MATCH(K$1,Products!$A$1:$G$1,0))</f>
        <v>1</v>
      </c>
      <c r="L18" s="19">
        <f>INDEX(Products!$A$1:$G$106,MATCH($D18,Products!$A$1:$A$106,0),MATCH(L$1,Products!$A$1:$G$1,0))</f>
        <v>2.069</v>
      </c>
      <c r="M18" s="20">
        <f t="shared" si="0"/>
        <v>6.2069999999999999</v>
      </c>
      <c r="N18" s="17" t="str" cm="1">
        <f t="array" ref="N18">_xlfn.SWITCH(I18,"Rob","Robusta","Ara","Arabica","Lib","Liberica","Exc","Excelsa")</f>
        <v>Excelsa</v>
      </c>
      <c r="O18" s="17" t="str" cm="1">
        <f t="array" ref="O18">_xlfn.SWITCH(J18,"D","Dark","M","Medium","L","Light")</f>
        <v>Light</v>
      </c>
      <c r="P18" s="17" t="str">
        <f>_xlfn.XLOOKUP(Orders[[#This Row],[Customer ID]],Customers!$A$1:$A$501,Customers!$I$1:$I$501,,0)</f>
        <v>Yes</v>
      </c>
    </row>
    <row r="19" spans="1:16" x14ac:dyDescent="0.25">
      <c r="A19" s="17" t="s">
        <v>3147</v>
      </c>
      <c r="B19" s="22">
        <v>44321</v>
      </c>
      <c r="C19" s="17" t="s">
        <v>2940</v>
      </c>
      <c r="D19" s="17" t="s">
        <v>80</v>
      </c>
      <c r="E19" s="17">
        <v>2</v>
      </c>
      <c r="F19" s="17" t="str">
        <f>_xlfn.XLOOKUP($C19,Customers!$A$2:$A$501,Customers!$B$2:$B$501,,0)</f>
        <v>Mark Moss</v>
      </c>
      <c r="G19" s="17" t="str">
        <f>_xlfn.XLOOKUP($C19,Customers!$A$2:$A$501,Customers!$C$2:$C$501,,0)</f>
        <v>amanda14@hotmail.com</v>
      </c>
      <c r="H19" s="17" t="str">
        <f>_xlfn.XLOOKUP($C19,Customers!$A$1:$A$501,Customers!$G$1:$G$501,,0)</f>
        <v>United States</v>
      </c>
      <c r="I19" s="17" t="str">
        <f>INDEX(Products!$A$1:$G$106,MATCH($D19,Products!$A$1:$A$106,0),MATCH(I$1,Products!$A$1:$G$1,0))</f>
        <v>Rob</v>
      </c>
      <c r="J19" s="17" t="str">
        <f>INDEX(Products!$A$1:$G$106,MATCH($D19,Products!$A$1:$A$106,0),MATCH(J$1,Products!$A$1:$G$1,0))</f>
        <v>L</v>
      </c>
      <c r="K19" s="24">
        <f>INDEX(Products!$A$1:$G$106,MATCH($D19,Products!$A$1:$A$106,0),MATCH(K$1,Products!$A$1:$G$1,0))</f>
        <v>0.5</v>
      </c>
      <c r="L19" s="19">
        <f>INDEX(Products!$A$1:$G$106,MATCH($D19,Products!$A$1:$A$106,0),MATCH(L$1,Products!$A$1:$G$1,0))</f>
        <v>15.727</v>
      </c>
      <c r="M19" s="20">
        <f t="shared" si="0"/>
        <v>31.454000000000001</v>
      </c>
      <c r="N19" s="17" t="str" cm="1">
        <f t="array" ref="N19">_xlfn.SWITCH(I19,"Rob","Robusta","Ara","Arabica","Lib","Liberica","Exc","Excelsa")</f>
        <v>Robusta</v>
      </c>
      <c r="O19" s="17" t="str" cm="1">
        <f t="array" ref="O19">_xlfn.SWITCH(J19,"D","Dark","M","Medium","L","Light")</f>
        <v>Light</v>
      </c>
      <c r="P19" s="17" t="str">
        <f>_xlfn.XLOOKUP(Orders[[#This Row],[Customer ID]],Customers!$A$1:$A$501,Customers!$I$1:$I$501,,0)</f>
        <v>No</v>
      </c>
    </row>
    <row r="20" spans="1:16" x14ac:dyDescent="0.25">
      <c r="A20" s="17" t="s">
        <v>3148</v>
      </c>
      <c r="B20" s="22">
        <v>43655</v>
      </c>
      <c r="C20" s="17" t="s">
        <v>1480</v>
      </c>
      <c r="D20" s="17" t="s">
        <v>65</v>
      </c>
      <c r="E20" s="17">
        <v>1</v>
      </c>
      <c r="F20" s="17" t="str">
        <f>_xlfn.XLOOKUP($C20,Customers!$A$2:$A$501,Customers!$B$2:$B$501,,0)</f>
        <v>Bryan Cross</v>
      </c>
      <c r="G20" s="17" t="str">
        <f>_xlfn.XLOOKUP($C20,Customers!$A$2:$A$501,Customers!$C$2:$C$501,,0)</f>
        <v>edward12@reid-carter.info</v>
      </c>
      <c r="H20" s="17" t="str">
        <f>_xlfn.XLOOKUP($C20,Customers!$A$1:$A$501,Customers!$G$1:$G$501,,0)</f>
        <v>United Kingdom</v>
      </c>
      <c r="I20" s="17" t="str">
        <f>INDEX(Products!$A$1:$G$106,MATCH($D20,Products!$A$1:$A$106,0),MATCH(I$1,Products!$A$1:$G$1,0))</f>
        <v>Ara</v>
      </c>
      <c r="J20" s="17" t="str">
        <f>INDEX(Products!$A$1:$G$106,MATCH($D20,Products!$A$1:$A$106,0),MATCH(J$1,Products!$A$1:$G$1,0))</f>
        <v>D</v>
      </c>
      <c r="K20" s="24">
        <f>INDEX(Products!$A$1:$G$106,MATCH($D20,Products!$A$1:$A$106,0),MATCH(K$1,Products!$A$1:$G$1,0))</f>
        <v>2.5</v>
      </c>
      <c r="L20" s="19">
        <f>INDEX(Products!$A$1:$G$106,MATCH($D20,Products!$A$1:$A$106,0),MATCH(L$1,Products!$A$1:$G$1,0))</f>
        <v>14.183999999999999</v>
      </c>
      <c r="M20" s="20">
        <f t="shared" si="0"/>
        <v>14.183999999999999</v>
      </c>
      <c r="N20" s="17" t="str" cm="1">
        <f t="array" ref="N20">_xlfn.SWITCH(I20,"Rob","Robusta","Ara","Arabica","Lib","Liberica","Exc","Excelsa")</f>
        <v>Arabica</v>
      </c>
      <c r="O20" s="17" t="str" cm="1">
        <f t="array" ref="O20">_xlfn.SWITCH(J20,"D","Dark","M","Medium","L","Light")</f>
        <v>Dark</v>
      </c>
      <c r="P20" s="17" t="str">
        <f>_xlfn.XLOOKUP(Orders[[#This Row],[Customer ID]],Customers!$A$1:$A$501,Customers!$I$1:$I$501,,0)</f>
        <v>No</v>
      </c>
    </row>
    <row r="21" spans="1:16" x14ac:dyDescent="0.25">
      <c r="A21" s="17" t="s">
        <v>3149</v>
      </c>
      <c r="B21" s="22">
        <v>43602</v>
      </c>
      <c r="C21" s="17" t="s">
        <v>2155</v>
      </c>
      <c r="D21" s="17" t="s">
        <v>63</v>
      </c>
      <c r="E21" s="17">
        <v>6</v>
      </c>
      <c r="F21" s="17" t="str">
        <f>_xlfn.XLOOKUP($C21,Customers!$A$2:$A$501,Customers!$B$2:$B$501,,0)</f>
        <v>Deborah Baker</v>
      </c>
      <c r="G21" s="17" t="str">
        <f>_xlfn.XLOOKUP($C21,Customers!$A$2:$A$501,Customers!$C$2:$C$501,,0)</f>
        <v>hwilliams@baker.com</v>
      </c>
      <c r="H21" s="17" t="str">
        <f>_xlfn.XLOOKUP($C21,Customers!$A$1:$A$501,Customers!$G$1:$G$501,,0)</f>
        <v>Ireland</v>
      </c>
      <c r="I21" s="17" t="str">
        <f>INDEX(Products!$A$1:$G$106,MATCH($D21,Products!$A$1:$A$106,0),MATCH(I$1,Products!$A$1:$G$1,0))</f>
        <v>Ara</v>
      </c>
      <c r="J21" s="17" t="str">
        <f>INDEX(Products!$A$1:$G$106,MATCH($D21,Products!$A$1:$A$106,0),MATCH(J$1,Products!$A$1:$G$1,0))</f>
        <v>L</v>
      </c>
      <c r="K21" s="24">
        <f>INDEX(Products!$A$1:$G$106,MATCH($D21,Products!$A$1:$A$106,0),MATCH(K$1,Products!$A$1:$G$1,0))</f>
        <v>2.5</v>
      </c>
      <c r="L21" s="19">
        <f>INDEX(Products!$A$1:$G$106,MATCH($D21,Products!$A$1:$A$106,0),MATCH(L$1,Products!$A$1:$G$1,0))</f>
        <v>3.34</v>
      </c>
      <c r="M21" s="20">
        <f t="shared" si="0"/>
        <v>20.04</v>
      </c>
      <c r="N21" s="17" t="str" cm="1">
        <f t="array" ref="N21">_xlfn.SWITCH(I21,"Rob","Robusta","Ara","Arabica","Lib","Liberica","Exc","Excelsa")</f>
        <v>Arabica</v>
      </c>
      <c r="O21" s="17" t="str" cm="1">
        <f t="array" ref="O21">_xlfn.SWITCH(J21,"D","Dark","M","Medium","L","Light")</f>
        <v>Light</v>
      </c>
      <c r="P21" s="17" t="str">
        <f>_xlfn.XLOOKUP(Orders[[#This Row],[Customer ID]],Customers!$A$1:$A$501,Customers!$I$1:$I$501,,0)</f>
        <v>No</v>
      </c>
    </row>
    <row r="22" spans="1:16" x14ac:dyDescent="0.25">
      <c r="A22" s="17" t="s">
        <v>3150</v>
      </c>
      <c r="B22" s="22">
        <v>43493</v>
      </c>
      <c r="C22" s="17" t="s">
        <v>2737</v>
      </c>
      <c r="D22" s="17" t="s">
        <v>87</v>
      </c>
      <c r="E22" s="17">
        <v>5</v>
      </c>
      <c r="F22" s="17" t="str">
        <f>_xlfn.XLOOKUP($C22,Customers!$A$2:$A$501,Customers!$B$2:$B$501,,0)</f>
        <v>David Cummings</v>
      </c>
      <c r="G22" s="17" t="str">
        <f>_xlfn.XLOOKUP($C22,Customers!$A$2:$A$501,Customers!$C$2:$C$501,,0)</f>
        <v>darlene25@ibarra.com</v>
      </c>
      <c r="H22" s="17" t="str">
        <f>_xlfn.XLOOKUP($C22,Customers!$A$1:$A$501,Customers!$G$1:$G$501,,0)</f>
        <v>United States</v>
      </c>
      <c r="I22" s="17" t="str">
        <f>INDEX(Products!$A$1:$G$106,MATCH($D22,Products!$A$1:$A$106,0),MATCH(I$1,Products!$A$1:$G$1,0))</f>
        <v>Exc</v>
      </c>
      <c r="J22" s="17" t="str">
        <f>INDEX(Products!$A$1:$G$106,MATCH($D22,Products!$A$1:$A$106,0),MATCH(J$1,Products!$A$1:$G$1,0))</f>
        <v>D</v>
      </c>
      <c r="K22" s="24">
        <f>INDEX(Products!$A$1:$G$106,MATCH($D22,Products!$A$1:$A$106,0),MATCH(K$1,Products!$A$1:$G$1,0))</f>
        <v>1</v>
      </c>
      <c r="L22" s="19">
        <f>INDEX(Products!$A$1:$G$106,MATCH($D22,Products!$A$1:$A$106,0),MATCH(L$1,Products!$A$1:$G$1,0))</f>
        <v>7.6870000000000003</v>
      </c>
      <c r="M22" s="20">
        <f t="shared" si="0"/>
        <v>38.435000000000002</v>
      </c>
      <c r="N22" s="17" t="str" cm="1">
        <f t="array" ref="N22">_xlfn.SWITCH(I22,"Rob","Robusta","Ara","Arabica","Lib","Liberica","Exc","Excelsa")</f>
        <v>Excelsa</v>
      </c>
      <c r="O22" s="17" t="str" cm="1">
        <f t="array" ref="O22">_xlfn.SWITCH(J22,"D","Dark","M","Medium","L","Light")</f>
        <v>Dark</v>
      </c>
      <c r="P22" s="17" t="str">
        <f>_xlfn.XLOOKUP(Orders[[#This Row],[Customer ID]],Customers!$A$1:$A$501,Customers!$I$1:$I$501,,0)</f>
        <v>Yes</v>
      </c>
    </row>
    <row r="23" spans="1:16" x14ac:dyDescent="0.25">
      <c r="A23" s="17" t="s">
        <v>3151</v>
      </c>
      <c r="B23" s="22">
        <v>44394</v>
      </c>
      <c r="C23" s="17" t="s">
        <v>1307</v>
      </c>
      <c r="D23" s="17" t="s">
        <v>70</v>
      </c>
      <c r="E23" s="17">
        <v>6</v>
      </c>
      <c r="F23" s="17" t="str">
        <f>_xlfn.XLOOKUP($C23,Customers!$A$2:$A$501,Customers!$B$2:$B$501,,0)</f>
        <v>David Mcguire</v>
      </c>
      <c r="G23" s="17" t="str">
        <f>_xlfn.XLOOKUP($C23,Customers!$A$2:$A$501,Customers!$C$2:$C$501,,0)</f>
        <v>twilson@green.com</v>
      </c>
      <c r="H23" s="17" t="str">
        <f>_xlfn.XLOOKUP($C23,Customers!$A$1:$A$501,Customers!$G$1:$G$501,,0)</f>
        <v>Ireland</v>
      </c>
      <c r="I23" s="17" t="str">
        <f>INDEX(Products!$A$1:$G$106,MATCH($D23,Products!$A$1:$A$106,0),MATCH(I$1,Products!$A$1:$G$1,0))</f>
        <v>Lib</v>
      </c>
      <c r="J23" s="17" t="str">
        <f>INDEX(Products!$A$1:$G$106,MATCH($D23,Products!$A$1:$A$106,0),MATCH(J$1,Products!$A$1:$G$1,0))</f>
        <v>D</v>
      </c>
      <c r="K23" s="24">
        <f>INDEX(Products!$A$1:$G$106,MATCH($D23,Products!$A$1:$A$106,0),MATCH(K$1,Products!$A$1:$G$1,0))</f>
        <v>0.5</v>
      </c>
      <c r="L23" s="19">
        <f>INDEX(Products!$A$1:$G$106,MATCH($D23,Products!$A$1:$A$106,0),MATCH(L$1,Products!$A$1:$G$1,0))</f>
        <v>22.763000000000002</v>
      </c>
      <c r="M23" s="20">
        <f t="shared" si="0"/>
        <v>136.578</v>
      </c>
      <c r="N23" s="17" t="str" cm="1">
        <f t="array" ref="N23">_xlfn.SWITCH(I23,"Rob","Robusta","Ara","Arabica","Lib","Liberica","Exc","Excelsa")</f>
        <v>Liberica</v>
      </c>
      <c r="O23" s="17" t="str" cm="1">
        <f t="array" ref="O23">_xlfn.SWITCH(J23,"D","Dark","M","Medium","L","Light")</f>
        <v>Dark</v>
      </c>
      <c r="P23" s="17" t="str">
        <f>_xlfn.XLOOKUP(Orders[[#This Row],[Customer ID]],Customers!$A$1:$A$501,Customers!$I$1:$I$501,,0)</f>
        <v>No</v>
      </c>
    </row>
    <row r="24" spans="1:16" x14ac:dyDescent="0.25">
      <c r="A24" s="17" t="s">
        <v>3152</v>
      </c>
      <c r="B24" s="22">
        <v>45188</v>
      </c>
      <c r="C24" s="17" t="s">
        <v>1050</v>
      </c>
      <c r="D24" s="17" t="s">
        <v>46</v>
      </c>
      <c r="E24" s="17">
        <v>6</v>
      </c>
      <c r="F24" s="17" t="str">
        <f>_xlfn.XLOOKUP($C24,Customers!$A$2:$A$501,Customers!$B$2:$B$501,,0)</f>
        <v>Adrienne Green</v>
      </c>
      <c r="G24" s="17" t="str">
        <f>_xlfn.XLOOKUP($C24,Customers!$A$2:$A$501,Customers!$C$2:$C$501,,0)</f>
        <v>oflynn@yahoo.com</v>
      </c>
      <c r="H24" s="17" t="str">
        <f>_xlfn.XLOOKUP($C24,Customers!$A$1:$A$501,Customers!$G$1:$G$501,,0)</f>
        <v>Ireland</v>
      </c>
      <c r="I24" s="17" t="str">
        <f>INDEX(Products!$A$1:$G$106,MATCH($D24,Products!$A$1:$A$106,0),MATCH(I$1,Products!$A$1:$G$1,0))</f>
        <v>Exc</v>
      </c>
      <c r="J24" s="17" t="str">
        <f>INDEX(Products!$A$1:$G$106,MATCH($D24,Products!$A$1:$A$106,0),MATCH(J$1,Products!$A$1:$G$1,0))</f>
        <v>L</v>
      </c>
      <c r="K24" s="24">
        <f>INDEX(Products!$A$1:$G$106,MATCH($D24,Products!$A$1:$A$106,0),MATCH(K$1,Products!$A$1:$G$1,0))</f>
        <v>2.5</v>
      </c>
      <c r="L24" s="19">
        <f>INDEX(Products!$A$1:$G$106,MATCH($D24,Products!$A$1:$A$106,0),MATCH(L$1,Products!$A$1:$G$1,0))</f>
        <v>5.7750000000000004</v>
      </c>
      <c r="M24" s="20">
        <f t="shared" si="0"/>
        <v>34.650000000000006</v>
      </c>
      <c r="N24" s="17" t="str" cm="1">
        <f t="array" ref="N24">_xlfn.SWITCH(I24,"Rob","Robusta","Ara","Arabica","Lib","Liberica","Exc","Excelsa")</f>
        <v>Excelsa</v>
      </c>
      <c r="O24" s="17" t="str" cm="1">
        <f t="array" ref="O24">_xlfn.SWITCH(J24,"D","Dark","M","Medium","L","Light")</f>
        <v>Light</v>
      </c>
      <c r="P24" s="17" t="str">
        <f>_xlfn.XLOOKUP(Orders[[#This Row],[Customer ID]],Customers!$A$1:$A$501,Customers!$I$1:$I$501,,0)</f>
        <v>Yes</v>
      </c>
    </row>
    <row r="25" spans="1:16" x14ac:dyDescent="0.25">
      <c r="A25" s="17" t="s">
        <v>3153</v>
      </c>
      <c r="B25" s="22">
        <v>44576</v>
      </c>
      <c r="C25" s="17" t="s">
        <v>494</v>
      </c>
      <c r="D25" s="17" t="s">
        <v>57</v>
      </c>
      <c r="E25" s="17">
        <v>5</v>
      </c>
      <c r="F25" s="17" t="str">
        <f>_xlfn.XLOOKUP($C25,Customers!$A$2:$A$501,Customers!$B$2:$B$501,,0)</f>
        <v>Kristie Turner</v>
      </c>
      <c r="G25" s="17" t="str">
        <f>_xlfn.XLOOKUP($C25,Customers!$A$2:$A$501,Customers!$C$2:$C$501,,0)</f>
        <v>valenciaashley@hotmail.com</v>
      </c>
      <c r="H25" s="17" t="str">
        <f>_xlfn.XLOOKUP($C25,Customers!$A$1:$A$501,Customers!$G$1:$G$501,,0)</f>
        <v>Ireland</v>
      </c>
      <c r="I25" s="17" t="str">
        <f>INDEX(Products!$A$1:$G$106,MATCH($D25,Products!$A$1:$A$106,0),MATCH(I$1,Products!$A$1:$G$1,0))</f>
        <v>Rob</v>
      </c>
      <c r="J25" s="17" t="str">
        <f>INDEX(Products!$A$1:$G$106,MATCH($D25,Products!$A$1:$A$106,0),MATCH(J$1,Products!$A$1:$G$1,0))</f>
        <v>L</v>
      </c>
      <c r="K25" s="24">
        <f>INDEX(Products!$A$1:$G$106,MATCH($D25,Products!$A$1:$A$106,0),MATCH(K$1,Products!$A$1:$G$1,0))</f>
        <v>2.5</v>
      </c>
      <c r="L25" s="19">
        <f>INDEX(Products!$A$1:$G$106,MATCH($D25,Products!$A$1:$A$106,0),MATCH(L$1,Products!$A$1:$G$1,0))</f>
        <v>7.1820000000000004</v>
      </c>
      <c r="M25" s="20">
        <f t="shared" si="0"/>
        <v>35.910000000000004</v>
      </c>
      <c r="N25" s="17" t="str" cm="1">
        <f t="array" ref="N25">_xlfn.SWITCH(I25,"Rob","Robusta","Ara","Arabica","Lib","Liberica","Exc","Excelsa")</f>
        <v>Robusta</v>
      </c>
      <c r="O25" s="17" t="str" cm="1">
        <f t="array" ref="O25">_xlfn.SWITCH(J25,"D","Dark","M","Medium","L","Light")</f>
        <v>Light</v>
      </c>
      <c r="P25" s="17" t="str">
        <f>_xlfn.XLOOKUP(Orders[[#This Row],[Customer ID]],Customers!$A$1:$A$501,Customers!$I$1:$I$501,,0)</f>
        <v>Yes</v>
      </c>
    </row>
    <row r="26" spans="1:16" x14ac:dyDescent="0.25">
      <c r="A26" s="17" t="s">
        <v>3154</v>
      </c>
      <c r="B26" s="22">
        <v>44871</v>
      </c>
      <c r="C26" s="17" t="s">
        <v>2519</v>
      </c>
      <c r="D26" s="17" t="s">
        <v>42</v>
      </c>
      <c r="E26" s="17">
        <v>6</v>
      </c>
      <c r="F26" s="17" t="str">
        <f>_xlfn.XLOOKUP($C26,Customers!$A$2:$A$501,Customers!$B$2:$B$501,,0)</f>
        <v>Susan Miller DVM</v>
      </c>
      <c r="G26" s="17" t="str">
        <f>_xlfn.XLOOKUP($C26,Customers!$A$2:$A$501,Customers!$C$2:$C$501,,0)</f>
        <v>nestes@benton-jones.biz</v>
      </c>
      <c r="H26" s="17" t="str">
        <f>_xlfn.XLOOKUP($C26,Customers!$A$1:$A$501,Customers!$G$1:$G$501,,0)</f>
        <v>United Kingdom</v>
      </c>
      <c r="I26" s="17" t="str">
        <f>INDEX(Products!$A$1:$G$106,MATCH($D26,Products!$A$1:$A$106,0),MATCH(I$1,Products!$A$1:$G$1,0))</f>
        <v>Lib</v>
      </c>
      <c r="J26" s="17" t="str">
        <f>INDEX(Products!$A$1:$G$106,MATCH($D26,Products!$A$1:$A$106,0),MATCH(J$1,Products!$A$1:$G$1,0))</f>
        <v>M</v>
      </c>
      <c r="K26" s="24">
        <f>INDEX(Products!$A$1:$G$106,MATCH($D26,Products!$A$1:$A$106,0),MATCH(K$1,Products!$A$1:$G$1,0))</f>
        <v>2.5</v>
      </c>
      <c r="L26" s="19">
        <f>INDEX(Products!$A$1:$G$106,MATCH($D26,Products!$A$1:$A$106,0),MATCH(L$1,Products!$A$1:$G$1,0))</f>
        <v>21.183</v>
      </c>
      <c r="M26" s="20">
        <f t="shared" si="0"/>
        <v>127.098</v>
      </c>
      <c r="N26" s="17" t="str" cm="1">
        <f t="array" ref="N26">_xlfn.SWITCH(I26,"Rob","Robusta","Ara","Arabica","Lib","Liberica","Exc","Excelsa")</f>
        <v>Liberica</v>
      </c>
      <c r="O26" s="17" t="str" cm="1">
        <f t="array" ref="O26">_xlfn.SWITCH(J26,"D","Dark","M","Medium","L","Light")</f>
        <v>Medium</v>
      </c>
      <c r="P26" s="17" t="str">
        <f>_xlfn.XLOOKUP(Orders[[#This Row],[Customer ID]],Customers!$A$1:$A$501,Customers!$I$1:$I$501,,0)</f>
        <v>Yes</v>
      </c>
    </row>
    <row r="27" spans="1:16" x14ac:dyDescent="0.25">
      <c r="A27" s="17" t="s">
        <v>3155</v>
      </c>
      <c r="B27" s="22">
        <v>44570</v>
      </c>
      <c r="C27" s="17" t="s">
        <v>2573</v>
      </c>
      <c r="D27" s="17" t="s">
        <v>73</v>
      </c>
      <c r="E27" s="17">
        <v>6</v>
      </c>
      <c r="F27" s="17" t="str">
        <f>_xlfn.XLOOKUP($C27,Customers!$A$2:$A$501,Customers!$B$2:$B$501,,0)</f>
        <v>Marc King</v>
      </c>
      <c r="G27" s="17" t="str">
        <f>_xlfn.XLOOKUP($C27,Customers!$A$2:$A$501,Customers!$C$2:$C$501,,0)</f>
        <v>gjones@benton.com</v>
      </c>
      <c r="H27" s="17" t="str">
        <f>_xlfn.XLOOKUP($C27,Customers!$A$1:$A$501,Customers!$G$1:$G$501,,0)</f>
        <v>Ireland</v>
      </c>
      <c r="I27" s="17" t="str">
        <f>INDEX(Products!$A$1:$G$106,MATCH($D27,Products!$A$1:$A$106,0),MATCH(I$1,Products!$A$1:$G$1,0))</f>
        <v>Exc</v>
      </c>
      <c r="J27" s="17" t="str">
        <f>INDEX(Products!$A$1:$G$106,MATCH($D27,Products!$A$1:$A$106,0),MATCH(J$1,Products!$A$1:$G$1,0))</f>
        <v>D</v>
      </c>
      <c r="K27" s="24">
        <f>INDEX(Products!$A$1:$G$106,MATCH($D27,Products!$A$1:$A$106,0),MATCH(K$1,Products!$A$1:$G$1,0))</f>
        <v>0.5</v>
      </c>
      <c r="L27" s="19">
        <f>INDEX(Products!$A$1:$G$106,MATCH($D27,Products!$A$1:$A$106,0),MATCH(L$1,Products!$A$1:$G$1,0))</f>
        <v>20.867999999999999</v>
      </c>
      <c r="M27" s="20">
        <f t="shared" si="0"/>
        <v>125.208</v>
      </c>
      <c r="N27" s="17" t="str" cm="1">
        <f t="array" ref="N27">_xlfn.SWITCH(I27,"Rob","Robusta","Ara","Arabica","Lib","Liberica","Exc","Excelsa")</f>
        <v>Excelsa</v>
      </c>
      <c r="O27" s="17" t="str" cm="1">
        <f t="array" ref="O27">_xlfn.SWITCH(J27,"D","Dark","M","Medium","L","Light")</f>
        <v>Dark</v>
      </c>
      <c r="P27" s="17" t="str">
        <f>_xlfn.XLOOKUP(Orders[[#This Row],[Customer ID]],Customers!$A$1:$A$501,Customers!$I$1:$I$501,,0)</f>
        <v>No</v>
      </c>
    </row>
    <row r="28" spans="1:16" x14ac:dyDescent="0.25">
      <c r="A28" s="17" t="s">
        <v>3156</v>
      </c>
      <c r="B28" s="22">
        <v>44641</v>
      </c>
      <c r="C28" s="17" t="s">
        <v>2667</v>
      </c>
      <c r="D28" s="17" t="s">
        <v>109</v>
      </c>
      <c r="E28" s="17">
        <v>1</v>
      </c>
      <c r="F28" s="17" t="str">
        <f>_xlfn.XLOOKUP($C28,Customers!$A$2:$A$501,Customers!$B$2:$B$501,,0)</f>
        <v>Ashley Thompson</v>
      </c>
      <c r="G28" s="17" t="str">
        <f>_xlfn.XLOOKUP($C28,Customers!$A$2:$A$501,Customers!$C$2:$C$501,,0)</f>
        <v>oyoung@yahoo.com</v>
      </c>
      <c r="H28" s="17" t="str">
        <f>_xlfn.XLOOKUP($C28,Customers!$A$1:$A$501,Customers!$G$1:$G$501,,0)</f>
        <v>United States</v>
      </c>
      <c r="I28" s="17" t="str">
        <f>INDEX(Products!$A$1:$G$106,MATCH($D28,Products!$A$1:$A$106,0),MATCH(I$1,Products!$A$1:$G$1,0))</f>
        <v>Lib</v>
      </c>
      <c r="J28" s="17" t="str">
        <f>INDEX(Products!$A$1:$G$106,MATCH($D28,Products!$A$1:$A$106,0),MATCH(J$1,Products!$A$1:$G$1,0))</f>
        <v>D</v>
      </c>
      <c r="K28" s="24">
        <f>INDEX(Products!$A$1:$G$106,MATCH($D28,Products!$A$1:$A$106,0),MATCH(K$1,Products!$A$1:$G$1,0))</f>
        <v>1</v>
      </c>
      <c r="L28" s="19">
        <f>INDEX(Products!$A$1:$G$106,MATCH($D28,Products!$A$1:$A$106,0),MATCH(L$1,Products!$A$1:$G$1,0))</f>
        <v>4.8959999999999999</v>
      </c>
      <c r="M28" s="20">
        <f t="shared" si="0"/>
        <v>4.8959999999999999</v>
      </c>
      <c r="N28" s="17" t="str" cm="1">
        <f t="array" ref="N28">_xlfn.SWITCH(I28,"Rob","Robusta","Ara","Arabica","Lib","Liberica","Exc","Excelsa")</f>
        <v>Liberica</v>
      </c>
      <c r="O28" s="17" t="str" cm="1">
        <f t="array" ref="O28">_xlfn.SWITCH(J28,"D","Dark","M","Medium","L","Light")</f>
        <v>Dark</v>
      </c>
      <c r="P28" s="17" t="str">
        <f>_xlfn.XLOOKUP(Orders[[#This Row],[Customer ID]],Customers!$A$1:$A$501,Customers!$I$1:$I$501,,0)</f>
        <v>Yes</v>
      </c>
    </row>
    <row r="29" spans="1:16" x14ac:dyDescent="0.25">
      <c r="A29" s="17" t="s">
        <v>3157</v>
      </c>
      <c r="B29" s="22">
        <v>44212</v>
      </c>
      <c r="C29" s="17" t="s">
        <v>2226</v>
      </c>
      <c r="D29" s="17" t="s">
        <v>86</v>
      </c>
      <c r="E29" s="17">
        <v>5</v>
      </c>
      <c r="F29" s="17" t="str">
        <f>_xlfn.XLOOKUP($C29,Customers!$A$2:$A$501,Customers!$B$2:$B$501,,0)</f>
        <v>Jessica Rocha MD</v>
      </c>
      <c r="G29" s="17" t="str">
        <f>_xlfn.XLOOKUP($C29,Customers!$A$2:$A$501,Customers!$C$2:$C$501,,0)</f>
        <v>tracy96@cook.info</v>
      </c>
      <c r="H29" s="17" t="str">
        <f>_xlfn.XLOOKUP($C29,Customers!$A$1:$A$501,Customers!$G$1:$G$501,,0)</f>
        <v>United States</v>
      </c>
      <c r="I29" s="17" t="str">
        <f>INDEX(Products!$A$1:$G$106,MATCH($D29,Products!$A$1:$A$106,0),MATCH(I$1,Products!$A$1:$G$1,0))</f>
        <v>Lib</v>
      </c>
      <c r="J29" s="17" t="str">
        <f>INDEX(Products!$A$1:$G$106,MATCH($D29,Products!$A$1:$A$106,0),MATCH(J$1,Products!$A$1:$G$1,0))</f>
        <v>L</v>
      </c>
      <c r="K29" s="24">
        <f>INDEX(Products!$A$1:$G$106,MATCH($D29,Products!$A$1:$A$106,0),MATCH(K$1,Products!$A$1:$G$1,0))</f>
        <v>1</v>
      </c>
      <c r="L29" s="19">
        <f>INDEX(Products!$A$1:$G$106,MATCH($D29,Products!$A$1:$A$106,0),MATCH(L$1,Products!$A$1:$G$1,0))</f>
        <v>3.4129999999999998</v>
      </c>
      <c r="M29" s="20">
        <f t="shared" si="0"/>
        <v>17.064999999999998</v>
      </c>
      <c r="N29" s="17" t="str" cm="1">
        <f t="array" ref="N29">_xlfn.SWITCH(I29,"Rob","Robusta","Ara","Arabica","Lib","Liberica","Exc","Excelsa")</f>
        <v>Liberica</v>
      </c>
      <c r="O29" s="17" t="str" cm="1">
        <f t="array" ref="O29">_xlfn.SWITCH(J29,"D","Dark","M","Medium","L","Light")</f>
        <v>Light</v>
      </c>
      <c r="P29" s="17" t="str">
        <f>_xlfn.XLOOKUP(Orders[[#This Row],[Customer ID]],Customers!$A$1:$A$501,Customers!$I$1:$I$501,,0)</f>
        <v>Yes</v>
      </c>
    </row>
    <row r="30" spans="1:16" x14ac:dyDescent="0.25">
      <c r="A30" s="17" t="s">
        <v>3158</v>
      </c>
      <c r="B30" s="22">
        <v>43658</v>
      </c>
      <c r="C30" s="17" t="s">
        <v>1772</v>
      </c>
      <c r="D30" s="17" t="s">
        <v>74</v>
      </c>
      <c r="E30" s="17">
        <v>4</v>
      </c>
      <c r="F30" s="17" t="str">
        <f>_xlfn.XLOOKUP($C30,Customers!$A$2:$A$501,Customers!$B$2:$B$501,,0)</f>
        <v>David Brown DVM</v>
      </c>
      <c r="G30" s="17" t="str">
        <f>_xlfn.XLOOKUP($C30,Customers!$A$2:$A$501,Customers!$C$2:$C$501,,0)</f>
        <v>melissa94@flores.com</v>
      </c>
      <c r="H30" s="17" t="str">
        <f>_xlfn.XLOOKUP($C30,Customers!$A$1:$A$501,Customers!$G$1:$G$501,,0)</f>
        <v>United Kingdom</v>
      </c>
      <c r="I30" s="17" t="str">
        <f>INDEX(Products!$A$1:$G$106,MATCH($D30,Products!$A$1:$A$106,0),MATCH(I$1,Products!$A$1:$G$1,0))</f>
        <v>Exc</v>
      </c>
      <c r="J30" s="17" t="str">
        <f>INDEX(Products!$A$1:$G$106,MATCH($D30,Products!$A$1:$A$106,0),MATCH(J$1,Products!$A$1:$G$1,0))</f>
        <v>L</v>
      </c>
      <c r="K30" s="24">
        <f>INDEX(Products!$A$1:$G$106,MATCH($D30,Products!$A$1:$A$106,0),MATCH(K$1,Products!$A$1:$G$1,0))</f>
        <v>1</v>
      </c>
      <c r="L30" s="19">
        <f>INDEX(Products!$A$1:$G$106,MATCH($D30,Products!$A$1:$A$106,0),MATCH(L$1,Products!$A$1:$G$1,0))</f>
        <v>17.867000000000001</v>
      </c>
      <c r="M30" s="20">
        <f t="shared" si="0"/>
        <v>71.468000000000004</v>
      </c>
      <c r="N30" s="17" t="str" cm="1">
        <f t="array" ref="N30">_xlfn.SWITCH(I30,"Rob","Robusta","Ara","Arabica","Lib","Liberica","Exc","Excelsa")</f>
        <v>Excelsa</v>
      </c>
      <c r="O30" s="17" t="str" cm="1">
        <f t="array" ref="O30">_xlfn.SWITCH(J30,"D","Dark","M","Medium","L","Light")</f>
        <v>Light</v>
      </c>
      <c r="P30" s="17" t="str">
        <f>_xlfn.XLOOKUP(Orders[[#This Row],[Customer ID]],Customers!$A$1:$A$501,Customers!$I$1:$I$501,,0)</f>
        <v>No</v>
      </c>
    </row>
    <row r="31" spans="1:16" x14ac:dyDescent="0.25">
      <c r="A31" s="17" t="s">
        <v>3159</v>
      </c>
      <c r="B31" s="22">
        <v>45139</v>
      </c>
      <c r="C31" s="17" t="s">
        <v>2501</v>
      </c>
      <c r="D31" s="17" t="s">
        <v>39</v>
      </c>
      <c r="E31" s="17">
        <v>3</v>
      </c>
      <c r="F31" s="17" t="str">
        <f>_xlfn.XLOOKUP($C31,Customers!$A$2:$A$501,Customers!$B$2:$B$501,,0)</f>
        <v>Brandon Gibson</v>
      </c>
      <c r="G31" s="17" t="str">
        <f>_xlfn.XLOOKUP($C31,Customers!$A$2:$A$501,Customers!$C$2:$C$501,,0)</f>
        <v>ppayne@carter.org</v>
      </c>
      <c r="H31" s="17" t="str">
        <f>_xlfn.XLOOKUP($C31,Customers!$A$1:$A$501,Customers!$G$1:$G$501,,0)</f>
        <v>Ireland</v>
      </c>
      <c r="I31" s="17" t="str">
        <f>INDEX(Products!$A$1:$G$106,MATCH($D31,Products!$A$1:$A$106,0),MATCH(I$1,Products!$A$1:$G$1,0))</f>
        <v>Exc</v>
      </c>
      <c r="J31" s="17" t="str">
        <f>INDEX(Products!$A$1:$G$106,MATCH($D31,Products!$A$1:$A$106,0),MATCH(J$1,Products!$A$1:$G$1,0))</f>
        <v>M</v>
      </c>
      <c r="K31" s="24">
        <f>INDEX(Products!$A$1:$G$106,MATCH($D31,Products!$A$1:$A$106,0),MATCH(K$1,Products!$A$1:$G$1,0))</f>
        <v>2.5</v>
      </c>
      <c r="L31" s="19">
        <f>INDEX(Products!$A$1:$G$106,MATCH($D31,Products!$A$1:$A$106,0),MATCH(L$1,Products!$A$1:$G$1,0))</f>
        <v>10.054</v>
      </c>
      <c r="M31" s="20">
        <f t="shared" si="0"/>
        <v>30.161999999999999</v>
      </c>
      <c r="N31" s="17" t="str" cm="1">
        <f t="array" ref="N31">_xlfn.SWITCH(I31,"Rob","Robusta","Ara","Arabica","Lib","Liberica","Exc","Excelsa")</f>
        <v>Excelsa</v>
      </c>
      <c r="O31" s="17" t="str" cm="1">
        <f t="array" ref="O31">_xlfn.SWITCH(J31,"D","Dark","M","Medium","L","Light")</f>
        <v>Medium</v>
      </c>
      <c r="P31" s="17" t="str">
        <f>_xlfn.XLOOKUP(Orders[[#This Row],[Customer ID]],Customers!$A$1:$A$501,Customers!$I$1:$I$501,,0)</f>
        <v>Yes</v>
      </c>
    </row>
    <row r="32" spans="1:16" x14ac:dyDescent="0.25">
      <c r="A32" s="17" t="s">
        <v>3160</v>
      </c>
      <c r="B32" s="22">
        <v>43562</v>
      </c>
      <c r="C32" s="17" t="s">
        <v>1957</v>
      </c>
      <c r="D32" s="17" t="s">
        <v>18</v>
      </c>
      <c r="E32" s="17">
        <v>1</v>
      </c>
      <c r="F32" s="17" t="str">
        <f>_xlfn.XLOOKUP($C32,Customers!$A$2:$A$501,Customers!$B$2:$B$501,,0)</f>
        <v>Jacob Watkins</v>
      </c>
      <c r="G32" s="17" t="str">
        <f>_xlfn.XLOOKUP($C32,Customers!$A$2:$A$501,Customers!$C$2:$C$501,,0)</f>
        <v>schwartzroger@vargas.net</v>
      </c>
      <c r="H32" s="17" t="str">
        <f>_xlfn.XLOOKUP($C32,Customers!$A$1:$A$501,Customers!$G$1:$G$501,,0)</f>
        <v>Ireland</v>
      </c>
      <c r="I32" s="17" t="str">
        <f>INDEX(Products!$A$1:$G$106,MATCH($D32,Products!$A$1:$A$106,0),MATCH(I$1,Products!$A$1:$G$1,0))</f>
        <v>Lib</v>
      </c>
      <c r="J32" s="17" t="str">
        <f>INDEX(Products!$A$1:$G$106,MATCH($D32,Products!$A$1:$A$106,0),MATCH(J$1,Products!$A$1:$G$1,0))</f>
        <v>L</v>
      </c>
      <c r="K32" s="24">
        <f>INDEX(Products!$A$1:$G$106,MATCH($D32,Products!$A$1:$A$106,0),MATCH(K$1,Products!$A$1:$G$1,0))</f>
        <v>0.5</v>
      </c>
      <c r="L32" s="19">
        <f>INDEX(Products!$A$1:$G$106,MATCH($D32,Products!$A$1:$A$106,0),MATCH(L$1,Products!$A$1:$G$1,0))</f>
        <v>14.834</v>
      </c>
      <c r="M32" s="20">
        <f t="shared" si="0"/>
        <v>14.834</v>
      </c>
      <c r="N32" s="17" t="str" cm="1">
        <f t="array" ref="N32">_xlfn.SWITCH(I32,"Rob","Robusta","Ara","Arabica","Lib","Liberica","Exc","Excelsa")</f>
        <v>Liberica</v>
      </c>
      <c r="O32" s="17" t="str" cm="1">
        <f t="array" ref="O32">_xlfn.SWITCH(J32,"D","Dark","M","Medium","L","Light")</f>
        <v>Light</v>
      </c>
      <c r="P32" s="17" t="str">
        <f>_xlfn.XLOOKUP(Orders[[#This Row],[Customer ID]],Customers!$A$1:$A$501,Customers!$I$1:$I$501,,0)</f>
        <v>No</v>
      </c>
    </row>
    <row r="33" spans="1:16" x14ac:dyDescent="0.25">
      <c r="A33" s="17" t="s">
        <v>3161</v>
      </c>
      <c r="B33" s="22">
        <v>43483</v>
      </c>
      <c r="C33" s="17" t="s">
        <v>1223</v>
      </c>
      <c r="D33" s="17" t="s">
        <v>59</v>
      </c>
      <c r="E33" s="17">
        <v>5</v>
      </c>
      <c r="F33" s="17" t="str">
        <f>_xlfn.XLOOKUP($C33,Customers!$A$2:$A$501,Customers!$B$2:$B$501,,0)</f>
        <v>Rhonda Swanson</v>
      </c>
      <c r="G33" s="17" t="str">
        <f>_xlfn.XLOOKUP($C33,Customers!$A$2:$A$501,Customers!$C$2:$C$501,,0)</f>
        <v>reedjoseph@perry-brown.org</v>
      </c>
      <c r="H33" s="17" t="str">
        <f>_xlfn.XLOOKUP($C33,Customers!$A$1:$A$501,Customers!$G$1:$G$501,,0)</f>
        <v>Ireland</v>
      </c>
      <c r="I33" s="17" t="str">
        <f>INDEX(Products!$A$1:$G$106,MATCH($D33,Products!$A$1:$A$106,0),MATCH(I$1,Products!$A$1:$G$1,0))</f>
        <v>Exc</v>
      </c>
      <c r="J33" s="17" t="str">
        <f>INDEX(Products!$A$1:$G$106,MATCH($D33,Products!$A$1:$A$106,0),MATCH(J$1,Products!$A$1:$G$1,0))</f>
        <v>L</v>
      </c>
      <c r="K33" s="24">
        <f>INDEX(Products!$A$1:$G$106,MATCH($D33,Products!$A$1:$A$106,0),MATCH(K$1,Products!$A$1:$G$1,0))</f>
        <v>1</v>
      </c>
      <c r="L33" s="19">
        <f>INDEX(Products!$A$1:$G$106,MATCH($D33,Products!$A$1:$A$106,0),MATCH(L$1,Products!$A$1:$G$1,0))</f>
        <v>11.012</v>
      </c>
      <c r="M33" s="20">
        <f t="shared" si="0"/>
        <v>55.06</v>
      </c>
      <c r="N33" s="17" t="str" cm="1">
        <f t="array" ref="N33">_xlfn.SWITCH(I33,"Rob","Robusta","Ara","Arabica","Lib","Liberica","Exc","Excelsa")</f>
        <v>Excelsa</v>
      </c>
      <c r="O33" s="17" t="str" cm="1">
        <f t="array" ref="O33">_xlfn.SWITCH(J33,"D","Dark","M","Medium","L","Light")</f>
        <v>Light</v>
      </c>
      <c r="P33" s="17" t="str">
        <f>_xlfn.XLOOKUP(Orders[[#This Row],[Customer ID]],Customers!$A$1:$A$501,Customers!$I$1:$I$501,,0)</f>
        <v>No</v>
      </c>
    </row>
    <row r="34" spans="1:16" x14ac:dyDescent="0.25">
      <c r="A34" s="17" t="s">
        <v>3162</v>
      </c>
      <c r="B34" s="22">
        <v>44912</v>
      </c>
      <c r="C34" s="17" t="s">
        <v>584</v>
      </c>
      <c r="D34" s="17" t="s">
        <v>58</v>
      </c>
      <c r="E34" s="17">
        <v>1</v>
      </c>
      <c r="F34" s="17" t="str">
        <f>_xlfn.XLOOKUP($C34,Customers!$A$2:$A$501,Customers!$B$2:$B$501,,0)</f>
        <v>Michael Lopez</v>
      </c>
      <c r="G34" s="17" t="str">
        <f>_xlfn.XLOOKUP($C34,Customers!$A$2:$A$501,Customers!$C$2:$C$501,,0)</f>
        <v>uberger@hotmail.com</v>
      </c>
      <c r="H34" s="17" t="str">
        <f>_xlfn.XLOOKUP($C34,Customers!$A$1:$A$501,Customers!$G$1:$G$501,,0)</f>
        <v>United Kingdom</v>
      </c>
      <c r="I34" s="17" t="str">
        <f>INDEX(Products!$A$1:$G$106,MATCH($D34,Products!$A$1:$A$106,0),MATCH(I$1,Products!$A$1:$G$1,0))</f>
        <v>Lib</v>
      </c>
      <c r="J34" s="17" t="str">
        <f>INDEX(Products!$A$1:$G$106,MATCH($D34,Products!$A$1:$A$106,0),MATCH(J$1,Products!$A$1:$G$1,0))</f>
        <v>M</v>
      </c>
      <c r="K34" s="24">
        <f>INDEX(Products!$A$1:$G$106,MATCH($D34,Products!$A$1:$A$106,0),MATCH(K$1,Products!$A$1:$G$1,0))</f>
        <v>2.5</v>
      </c>
      <c r="L34" s="19">
        <f>INDEX(Products!$A$1:$G$106,MATCH($D34,Products!$A$1:$A$106,0),MATCH(L$1,Products!$A$1:$G$1,0))</f>
        <v>8.1029999999999998</v>
      </c>
      <c r="M34" s="20">
        <f t="shared" si="0"/>
        <v>8.1029999999999998</v>
      </c>
      <c r="N34" s="17" t="str" cm="1">
        <f t="array" ref="N34">_xlfn.SWITCH(I34,"Rob","Robusta","Ara","Arabica","Lib","Liberica","Exc","Excelsa")</f>
        <v>Liberica</v>
      </c>
      <c r="O34" s="17" t="str" cm="1">
        <f t="array" ref="O34">_xlfn.SWITCH(J34,"D","Dark","M","Medium","L","Light")</f>
        <v>Medium</v>
      </c>
      <c r="P34" s="17" t="str">
        <f>_xlfn.XLOOKUP(Orders[[#This Row],[Customer ID]],Customers!$A$1:$A$501,Customers!$I$1:$I$501,,0)</f>
        <v>Yes</v>
      </c>
    </row>
    <row r="35" spans="1:16" x14ac:dyDescent="0.25">
      <c r="A35" s="17" t="s">
        <v>3163</v>
      </c>
      <c r="B35" s="22">
        <v>43912</v>
      </c>
      <c r="C35" s="17" t="s">
        <v>1969</v>
      </c>
      <c r="D35" s="17" t="s">
        <v>61</v>
      </c>
      <c r="E35" s="17">
        <v>4</v>
      </c>
      <c r="F35" s="17" t="str">
        <f>_xlfn.XLOOKUP($C35,Customers!$A$2:$A$501,Customers!$B$2:$B$501,,0)</f>
        <v>Juan Jackson</v>
      </c>
      <c r="G35" s="17" t="str">
        <f>_xlfn.XLOOKUP($C35,Customers!$A$2:$A$501,Customers!$C$2:$C$501,,0)</f>
        <v>cindy11@hotmail.com</v>
      </c>
      <c r="H35" s="17" t="str">
        <f>_xlfn.XLOOKUP($C35,Customers!$A$1:$A$501,Customers!$G$1:$G$501,,0)</f>
        <v>United States</v>
      </c>
      <c r="I35" s="17" t="str">
        <f>INDEX(Products!$A$1:$G$106,MATCH($D35,Products!$A$1:$A$106,0),MATCH(I$1,Products!$A$1:$G$1,0))</f>
        <v>Exc</v>
      </c>
      <c r="J35" s="17" t="str">
        <f>INDEX(Products!$A$1:$G$106,MATCH($D35,Products!$A$1:$A$106,0),MATCH(J$1,Products!$A$1:$G$1,0))</f>
        <v>M</v>
      </c>
      <c r="K35" s="24">
        <f>INDEX(Products!$A$1:$G$106,MATCH($D35,Products!$A$1:$A$106,0),MATCH(K$1,Products!$A$1:$G$1,0))</f>
        <v>1</v>
      </c>
      <c r="L35" s="19">
        <f>INDEX(Products!$A$1:$G$106,MATCH($D35,Products!$A$1:$A$106,0),MATCH(L$1,Products!$A$1:$G$1,0))</f>
        <v>8.2720000000000002</v>
      </c>
      <c r="M35" s="20">
        <f t="shared" si="0"/>
        <v>33.088000000000001</v>
      </c>
      <c r="N35" s="17" t="str" cm="1">
        <f t="array" ref="N35">_xlfn.SWITCH(I35,"Rob","Robusta","Ara","Arabica","Lib","Liberica","Exc","Excelsa")</f>
        <v>Excelsa</v>
      </c>
      <c r="O35" s="17" t="str" cm="1">
        <f t="array" ref="O35">_xlfn.SWITCH(J35,"D","Dark","M","Medium","L","Light")</f>
        <v>Medium</v>
      </c>
      <c r="P35" s="17" t="str">
        <f>_xlfn.XLOOKUP(Orders[[#This Row],[Customer ID]],Customers!$A$1:$A$501,Customers!$I$1:$I$501,,0)</f>
        <v>Yes</v>
      </c>
    </row>
    <row r="36" spans="1:16" x14ac:dyDescent="0.25">
      <c r="A36" s="17" t="s">
        <v>3164</v>
      </c>
      <c r="B36" s="22">
        <v>44261</v>
      </c>
      <c r="C36" s="17" t="s">
        <v>2650</v>
      </c>
      <c r="D36" s="17" t="s">
        <v>90</v>
      </c>
      <c r="E36" s="17">
        <v>6</v>
      </c>
      <c r="F36" s="17" t="str">
        <f>_xlfn.XLOOKUP($C36,Customers!$A$2:$A$501,Customers!$B$2:$B$501,,0)</f>
        <v>Mr. Ricky Mcdonald</v>
      </c>
      <c r="G36" s="17" t="str">
        <f>_xlfn.XLOOKUP($C36,Customers!$A$2:$A$501,Customers!$C$2:$C$501,,0)</f>
        <v>rodney54@gmail.com</v>
      </c>
      <c r="H36" s="17" t="str">
        <f>_xlfn.XLOOKUP($C36,Customers!$A$1:$A$501,Customers!$G$1:$G$501,,0)</f>
        <v>United States</v>
      </c>
      <c r="I36" s="17" t="str">
        <f>INDEX(Products!$A$1:$G$106,MATCH($D36,Products!$A$1:$A$106,0),MATCH(I$1,Products!$A$1:$G$1,0))</f>
        <v>Lib</v>
      </c>
      <c r="J36" s="17" t="str">
        <f>INDEX(Products!$A$1:$G$106,MATCH($D36,Products!$A$1:$A$106,0),MATCH(J$1,Products!$A$1:$G$1,0))</f>
        <v>D</v>
      </c>
      <c r="K36" s="24">
        <f>INDEX(Products!$A$1:$G$106,MATCH($D36,Products!$A$1:$A$106,0),MATCH(K$1,Products!$A$1:$G$1,0))</f>
        <v>0.5</v>
      </c>
      <c r="L36" s="19">
        <f>INDEX(Products!$A$1:$G$106,MATCH($D36,Products!$A$1:$A$106,0),MATCH(L$1,Products!$A$1:$G$1,0))</f>
        <v>11.106</v>
      </c>
      <c r="M36" s="20">
        <f t="shared" si="0"/>
        <v>66.635999999999996</v>
      </c>
      <c r="N36" s="17" t="str" cm="1">
        <f t="array" ref="N36">_xlfn.SWITCH(I36,"Rob","Robusta","Ara","Arabica","Lib","Liberica","Exc","Excelsa")</f>
        <v>Liberica</v>
      </c>
      <c r="O36" s="17" t="str" cm="1">
        <f t="array" ref="O36">_xlfn.SWITCH(J36,"D","Dark","M","Medium","L","Light")</f>
        <v>Dark</v>
      </c>
      <c r="P36" s="17" t="str">
        <f>_xlfn.XLOOKUP(Orders[[#This Row],[Customer ID]],Customers!$A$1:$A$501,Customers!$I$1:$I$501,,0)</f>
        <v>No</v>
      </c>
    </row>
    <row r="37" spans="1:16" x14ac:dyDescent="0.25">
      <c r="A37" s="17" t="s">
        <v>3165</v>
      </c>
      <c r="B37" s="22">
        <v>44960</v>
      </c>
      <c r="C37" s="17" t="s">
        <v>1981</v>
      </c>
      <c r="D37" s="17" t="s">
        <v>109</v>
      </c>
      <c r="E37" s="17">
        <v>4</v>
      </c>
      <c r="F37" s="17" t="str">
        <f>_xlfn.XLOOKUP($C37,Customers!$A$2:$A$501,Customers!$B$2:$B$501,,0)</f>
        <v>Todd Morgan</v>
      </c>
      <c r="G37" s="17" t="str">
        <f>_xlfn.XLOOKUP($C37,Customers!$A$2:$A$501,Customers!$C$2:$C$501,,0)</f>
        <v>joshuafowler@yahoo.com</v>
      </c>
      <c r="H37" s="17" t="str">
        <f>_xlfn.XLOOKUP($C37,Customers!$A$1:$A$501,Customers!$G$1:$G$501,,0)</f>
        <v>Ireland</v>
      </c>
      <c r="I37" s="17" t="str">
        <f>INDEX(Products!$A$1:$G$106,MATCH($D37,Products!$A$1:$A$106,0),MATCH(I$1,Products!$A$1:$G$1,0))</f>
        <v>Lib</v>
      </c>
      <c r="J37" s="17" t="str">
        <f>INDEX(Products!$A$1:$G$106,MATCH($D37,Products!$A$1:$A$106,0),MATCH(J$1,Products!$A$1:$G$1,0))</f>
        <v>D</v>
      </c>
      <c r="K37" s="24">
        <f>INDEX(Products!$A$1:$G$106,MATCH($D37,Products!$A$1:$A$106,0),MATCH(K$1,Products!$A$1:$G$1,0))</f>
        <v>1</v>
      </c>
      <c r="L37" s="19">
        <f>INDEX(Products!$A$1:$G$106,MATCH($D37,Products!$A$1:$A$106,0),MATCH(L$1,Products!$A$1:$G$1,0))</f>
        <v>4.8959999999999999</v>
      </c>
      <c r="M37" s="20">
        <f t="shared" si="0"/>
        <v>19.584</v>
      </c>
      <c r="N37" s="17" t="str" cm="1">
        <f t="array" ref="N37">_xlfn.SWITCH(I37,"Rob","Robusta","Ara","Arabica","Lib","Liberica","Exc","Excelsa")</f>
        <v>Liberica</v>
      </c>
      <c r="O37" s="17" t="str" cm="1">
        <f t="array" ref="O37">_xlfn.SWITCH(J37,"D","Dark","M","Medium","L","Light")</f>
        <v>Dark</v>
      </c>
      <c r="P37" s="17" t="str">
        <f>_xlfn.XLOOKUP(Orders[[#This Row],[Customer ID]],Customers!$A$1:$A$501,Customers!$I$1:$I$501,,0)</f>
        <v>Yes</v>
      </c>
    </row>
    <row r="38" spans="1:16" x14ac:dyDescent="0.25">
      <c r="A38" s="17" t="s">
        <v>3166</v>
      </c>
      <c r="B38" s="22">
        <v>44117</v>
      </c>
      <c r="C38" s="17" t="s">
        <v>1796</v>
      </c>
      <c r="D38" s="17" t="s">
        <v>61</v>
      </c>
      <c r="E38" s="17">
        <v>1</v>
      </c>
      <c r="F38" s="17" t="str">
        <f>_xlfn.XLOOKUP($C38,Customers!$A$2:$A$501,Customers!$B$2:$B$501,,0)</f>
        <v>Shane Baker</v>
      </c>
      <c r="G38" s="17" t="str">
        <f>_xlfn.XLOOKUP($C38,Customers!$A$2:$A$501,Customers!$C$2:$C$501,,0)</f>
        <v>jasonhorton@gmail.com</v>
      </c>
      <c r="H38" s="17" t="str">
        <f>_xlfn.XLOOKUP($C38,Customers!$A$1:$A$501,Customers!$G$1:$G$501,,0)</f>
        <v>United Kingdom</v>
      </c>
      <c r="I38" s="17" t="str">
        <f>INDEX(Products!$A$1:$G$106,MATCH($D38,Products!$A$1:$A$106,0),MATCH(I$1,Products!$A$1:$G$1,0))</f>
        <v>Exc</v>
      </c>
      <c r="J38" s="17" t="str">
        <f>INDEX(Products!$A$1:$G$106,MATCH($D38,Products!$A$1:$A$106,0),MATCH(J$1,Products!$A$1:$G$1,0))</f>
        <v>M</v>
      </c>
      <c r="K38" s="24">
        <f>INDEX(Products!$A$1:$G$106,MATCH($D38,Products!$A$1:$A$106,0),MATCH(K$1,Products!$A$1:$G$1,0))</f>
        <v>1</v>
      </c>
      <c r="L38" s="19">
        <f>INDEX(Products!$A$1:$G$106,MATCH($D38,Products!$A$1:$A$106,0),MATCH(L$1,Products!$A$1:$G$1,0))</f>
        <v>8.2720000000000002</v>
      </c>
      <c r="M38" s="20">
        <f t="shared" si="0"/>
        <v>8.2720000000000002</v>
      </c>
      <c r="N38" s="17" t="str" cm="1">
        <f t="array" ref="N38">_xlfn.SWITCH(I38,"Rob","Robusta","Ara","Arabica","Lib","Liberica","Exc","Excelsa")</f>
        <v>Excelsa</v>
      </c>
      <c r="O38" s="17" t="str" cm="1">
        <f t="array" ref="O38">_xlfn.SWITCH(J38,"D","Dark","M","Medium","L","Light")</f>
        <v>Medium</v>
      </c>
      <c r="P38" s="17" t="str">
        <f>_xlfn.XLOOKUP(Orders[[#This Row],[Customer ID]],Customers!$A$1:$A$501,Customers!$I$1:$I$501,,0)</f>
        <v>Yes</v>
      </c>
    </row>
    <row r="39" spans="1:16" x14ac:dyDescent="0.25">
      <c r="A39" s="17" t="s">
        <v>3167</v>
      </c>
      <c r="B39" s="22">
        <v>44924</v>
      </c>
      <c r="C39" s="17" t="s">
        <v>3040</v>
      </c>
      <c r="D39" s="17" t="s">
        <v>57</v>
      </c>
      <c r="E39" s="17">
        <v>6</v>
      </c>
      <c r="F39" s="17" t="str">
        <f>_xlfn.XLOOKUP($C39,Customers!$A$2:$A$501,Customers!$B$2:$B$501,,0)</f>
        <v>Kenneth King</v>
      </c>
      <c r="G39" s="17" t="str">
        <f>_xlfn.XLOOKUP($C39,Customers!$A$2:$A$501,Customers!$C$2:$C$501,,0)</f>
        <v>malik83@hotmail.com</v>
      </c>
      <c r="H39" s="17" t="str">
        <f>_xlfn.XLOOKUP($C39,Customers!$A$1:$A$501,Customers!$G$1:$G$501,,0)</f>
        <v>United States</v>
      </c>
      <c r="I39" s="17" t="str">
        <f>INDEX(Products!$A$1:$G$106,MATCH($D39,Products!$A$1:$A$106,0),MATCH(I$1,Products!$A$1:$G$1,0))</f>
        <v>Rob</v>
      </c>
      <c r="J39" s="17" t="str">
        <f>INDEX(Products!$A$1:$G$106,MATCH($D39,Products!$A$1:$A$106,0),MATCH(J$1,Products!$A$1:$G$1,0))</f>
        <v>L</v>
      </c>
      <c r="K39" s="24">
        <f>INDEX(Products!$A$1:$G$106,MATCH($D39,Products!$A$1:$A$106,0),MATCH(K$1,Products!$A$1:$G$1,0))</f>
        <v>2.5</v>
      </c>
      <c r="L39" s="19">
        <f>INDEX(Products!$A$1:$G$106,MATCH($D39,Products!$A$1:$A$106,0),MATCH(L$1,Products!$A$1:$G$1,0))</f>
        <v>7.1820000000000004</v>
      </c>
      <c r="M39" s="20">
        <f t="shared" si="0"/>
        <v>43.091999999999999</v>
      </c>
      <c r="N39" s="17" t="str" cm="1">
        <f t="array" ref="N39">_xlfn.SWITCH(I39,"Rob","Robusta","Ara","Arabica","Lib","Liberica","Exc","Excelsa")</f>
        <v>Robusta</v>
      </c>
      <c r="O39" s="17" t="str" cm="1">
        <f t="array" ref="O39">_xlfn.SWITCH(J39,"D","Dark","M","Medium","L","Light")</f>
        <v>Light</v>
      </c>
      <c r="P39" s="17" t="str">
        <f>_xlfn.XLOOKUP(Orders[[#This Row],[Customer ID]],Customers!$A$1:$A$501,Customers!$I$1:$I$501,,0)</f>
        <v>Yes</v>
      </c>
    </row>
    <row r="40" spans="1:16" x14ac:dyDescent="0.25">
      <c r="A40" s="17" t="s">
        <v>3168</v>
      </c>
      <c r="B40" s="22">
        <v>43626</v>
      </c>
      <c r="C40" s="17" t="s">
        <v>728</v>
      </c>
      <c r="D40" s="17" t="s">
        <v>47</v>
      </c>
      <c r="E40" s="17">
        <v>4</v>
      </c>
      <c r="F40" s="17" t="str">
        <f>_xlfn.XLOOKUP($C40,Customers!$A$2:$A$501,Customers!$B$2:$B$501,,0)</f>
        <v>Jonathan Andrade</v>
      </c>
      <c r="G40" s="17" t="str">
        <f>_xlfn.XLOOKUP($C40,Customers!$A$2:$A$501,Customers!$C$2:$C$501,,0)</f>
        <v>owong@hotmail.com</v>
      </c>
      <c r="H40" s="17" t="str">
        <f>_xlfn.XLOOKUP($C40,Customers!$A$1:$A$501,Customers!$G$1:$G$501,,0)</f>
        <v>Ireland</v>
      </c>
      <c r="I40" s="17" t="str">
        <f>INDEX(Products!$A$1:$G$106,MATCH($D40,Products!$A$1:$A$106,0),MATCH(I$1,Products!$A$1:$G$1,0))</f>
        <v>Ara</v>
      </c>
      <c r="J40" s="17" t="str">
        <f>INDEX(Products!$A$1:$G$106,MATCH($D40,Products!$A$1:$A$106,0),MATCH(J$1,Products!$A$1:$G$1,0))</f>
        <v>D</v>
      </c>
      <c r="K40" s="24">
        <f>INDEX(Products!$A$1:$G$106,MATCH($D40,Products!$A$1:$A$106,0),MATCH(K$1,Products!$A$1:$G$1,0))</f>
        <v>0.5</v>
      </c>
      <c r="L40" s="19">
        <f>INDEX(Products!$A$1:$G$106,MATCH($D40,Products!$A$1:$A$106,0),MATCH(L$1,Products!$A$1:$G$1,0))</f>
        <v>4.0819999999999999</v>
      </c>
      <c r="M40" s="20">
        <f t="shared" si="0"/>
        <v>16.327999999999999</v>
      </c>
      <c r="N40" s="17" t="str" cm="1">
        <f t="array" ref="N40">_xlfn.SWITCH(I40,"Rob","Robusta","Ara","Arabica","Lib","Liberica","Exc","Excelsa")</f>
        <v>Arabica</v>
      </c>
      <c r="O40" s="17" t="str" cm="1">
        <f t="array" ref="O40">_xlfn.SWITCH(J40,"D","Dark","M","Medium","L","Light")</f>
        <v>Dark</v>
      </c>
      <c r="P40" s="17" t="str">
        <f>_xlfn.XLOOKUP(Orders[[#This Row],[Customer ID]],Customers!$A$1:$A$501,Customers!$I$1:$I$501,,0)</f>
        <v>No</v>
      </c>
    </row>
    <row r="41" spans="1:16" x14ac:dyDescent="0.25">
      <c r="A41" s="17" t="s">
        <v>3169</v>
      </c>
      <c r="B41" s="22">
        <v>43931</v>
      </c>
      <c r="C41" s="17" t="s">
        <v>1193</v>
      </c>
      <c r="D41" s="17" t="s">
        <v>28</v>
      </c>
      <c r="E41" s="17">
        <v>2</v>
      </c>
      <c r="F41" s="17" t="str">
        <f>_xlfn.XLOOKUP($C41,Customers!$A$2:$A$501,Customers!$B$2:$B$501,,0)</f>
        <v>Kevin Wilson</v>
      </c>
      <c r="G41" s="17" t="str">
        <f>_xlfn.XLOOKUP($C41,Customers!$A$2:$A$501,Customers!$C$2:$C$501,,0)</f>
        <v>tarnold@kelly.com</v>
      </c>
      <c r="H41" s="17" t="str">
        <f>_xlfn.XLOOKUP($C41,Customers!$A$1:$A$501,Customers!$G$1:$G$501,,0)</f>
        <v>United States</v>
      </c>
      <c r="I41" s="17" t="str">
        <f>INDEX(Products!$A$1:$G$106,MATCH($D41,Products!$A$1:$A$106,0),MATCH(I$1,Products!$A$1:$G$1,0))</f>
        <v>Rob</v>
      </c>
      <c r="J41" s="17" t="str">
        <f>INDEX(Products!$A$1:$G$106,MATCH($D41,Products!$A$1:$A$106,0),MATCH(J$1,Products!$A$1:$G$1,0))</f>
        <v>D</v>
      </c>
      <c r="K41" s="24">
        <f>INDEX(Products!$A$1:$G$106,MATCH($D41,Products!$A$1:$A$106,0),MATCH(K$1,Products!$A$1:$G$1,0))</f>
        <v>1</v>
      </c>
      <c r="L41" s="19">
        <f>INDEX(Products!$A$1:$G$106,MATCH($D41,Products!$A$1:$A$106,0),MATCH(L$1,Products!$A$1:$G$1,0))</f>
        <v>15.313000000000001</v>
      </c>
      <c r="M41" s="20">
        <f t="shared" si="0"/>
        <v>30.626000000000001</v>
      </c>
      <c r="N41" s="17" t="str" cm="1">
        <f t="array" ref="N41">_xlfn.SWITCH(I41,"Rob","Robusta","Ara","Arabica","Lib","Liberica","Exc","Excelsa")</f>
        <v>Robusta</v>
      </c>
      <c r="O41" s="17" t="str" cm="1">
        <f t="array" ref="O41">_xlfn.SWITCH(J41,"D","Dark","M","Medium","L","Light")</f>
        <v>Dark</v>
      </c>
      <c r="P41" s="17" t="str">
        <f>_xlfn.XLOOKUP(Orders[[#This Row],[Customer ID]],Customers!$A$1:$A$501,Customers!$I$1:$I$501,,0)</f>
        <v>No</v>
      </c>
    </row>
    <row r="42" spans="1:16" x14ac:dyDescent="0.25">
      <c r="A42" s="17" t="s">
        <v>3170</v>
      </c>
      <c r="B42" s="22">
        <v>44797</v>
      </c>
      <c r="C42" s="17" t="s">
        <v>3028</v>
      </c>
      <c r="D42" s="17" t="s">
        <v>22</v>
      </c>
      <c r="E42" s="17">
        <v>5</v>
      </c>
      <c r="F42" s="17" t="str">
        <f>_xlfn.XLOOKUP($C42,Customers!$A$2:$A$501,Customers!$B$2:$B$501,,0)</f>
        <v>Richard Alvarado</v>
      </c>
      <c r="G42" s="17" t="str">
        <f>_xlfn.XLOOKUP($C42,Customers!$A$2:$A$501,Customers!$C$2:$C$501,,0)</f>
        <v>jessica66@hotmail.com</v>
      </c>
      <c r="H42" s="17" t="str">
        <f>_xlfn.XLOOKUP($C42,Customers!$A$1:$A$501,Customers!$G$1:$G$501,,0)</f>
        <v>Ireland</v>
      </c>
      <c r="I42" s="17" t="str">
        <f>INDEX(Products!$A$1:$G$106,MATCH($D42,Products!$A$1:$A$106,0),MATCH(I$1,Products!$A$1:$G$1,0))</f>
        <v>Rob</v>
      </c>
      <c r="J42" s="17" t="str">
        <f>INDEX(Products!$A$1:$G$106,MATCH($D42,Products!$A$1:$A$106,0),MATCH(J$1,Products!$A$1:$G$1,0))</f>
        <v>D</v>
      </c>
      <c r="K42" s="24">
        <f>INDEX(Products!$A$1:$G$106,MATCH($D42,Products!$A$1:$A$106,0),MATCH(K$1,Products!$A$1:$G$1,0))</f>
        <v>0.5</v>
      </c>
      <c r="L42" s="19">
        <f>INDEX(Products!$A$1:$G$106,MATCH($D42,Products!$A$1:$A$106,0),MATCH(L$1,Products!$A$1:$G$1,0))</f>
        <v>6.4009999999999998</v>
      </c>
      <c r="M42" s="20">
        <f t="shared" si="0"/>
        <v>32.004999999999995</v>
      </c>
      <c r="N42" s="17" t="str" cm="1">
        <f t="array" ref="N42">_xlfn.SWITCH(I42,"Rob","Robusta","Ara","Arabica","Lib","Liberica","Exc","Excelsa")</f>
        <v>Robusta</v>
      </c>
      <c r="O42" s="17" t="str" cm="1">
        <f t="array" ref="O42">_xlfn.SWITCH(J42,"D","Dark","M","Medium","L","Light")</f>
        <v>Dark</v>
      </c>
      <c r="P42" s="17" t="str">
        <f>_xlfn.XLOOKUP(Orders[[#This Row],[Customer ID]],Customers!$A$1:$A$501,Customers!$I$1:$I$501,,0)</f>
        <v>Yes</v>
      </c>
    </row>
    <row r="43" spans="1:16" x14ac:dyDescent="0.25">
      <c r="A43" s="17" t="s">
        <v>3171</v>
      </c>
      <c r="B43" s="22">
        <v>44453</v>
      </c>
      <c r="C43" s="17" t="s">
        <v>692</v>
      </c>
      <c r="D43" s="17" t="s">
        <v>63</v>
      </c>
      <c r="E43" s="17">
        <v>1</v>
      </c>
      <c r="F43" s="17" t="str">
        <f>_xlfn.XLOOKUP($C43,Customers!$A$2:$A$501,Customers!$B$2:$B$501,,0)</f>
        <v>Christina Wiley</v>
      </c>
      <c r="G43" s="17" t="str">
        <f>_xlfn.XLOOKUP($C43,Customers!$A$2:$A$501,Customers!$C$2:$C$501,,0)</f>
        <v>allisonbridges@hotmail.com</v>
      </c>
      <c r="H43" s="17" t="str">
        <f>_xlfn.XLOOKUP($C43,Customers!$A$1:$A$501,Customers!$G$1:$G$501,,0)</f>
        <v>Ireland</v>
      </c>
      <c r="I43" s="17" t="str">
        <f>INDEX(Products!$A$1:$G$106,MATCH($D43,Products!$A$1:$A$106,0),MATCH(I$1,Products!$A$1:$G$1,0))</f>
        <v>Ara</v>
      </c>
      <c r="J43" s="17" t="str">
        <f>INDEX(Products!$A$1:$G$106,MATCH($D43,Products!$A$1:$A$106,0),MATCH(J$1,Products!$A$1:$G$1,0))</f>
        <v>L</v>
      </c>
      <c r="K43" s="24">
        <f>INDEX(Products!$A$1:$G$106,MATCH($D43,Products!$A$1:$A$106,0),MATCH(K$1,Products!$A$1:$G$1,0))</f>
        <v>2.5</v>
      </c>
      <c r="L43" s="19">
        <f>INDEX(Products!$A$1:$G$106,MATCH($D43,Products!$A$1:$A$106,0),MATCH(L$1,Products!$A$1:$G$1,0))</f>
        <v>3.34</v>
      </c>
      <c r="M43" s="20">
        <f t="shared" si="0"/>
        <v>3.34</v>
      </c>
      <c r="N43" s="17" t="str" cm="1">
        <f t="array" ref="N43">_xlfn.SWITCH(I43,"Rob","Robusta","Ara","Arabica","Lib","Liberica","Exc","Excelsa")</f>
        <v>Arabica</v>
      </c>
      <c r="O43" s="17" t="str" cm="1">
        <f t="array" ref="O43">_xlfn.SWITCH(J43,"D","Dark","M","Medium","L","Light")</f>
        <v>Light</v>
      </c>
      <c r="P43" s="17" t="str">
        <f>_xlfn.XLOOKUP(Orders[[#This Row],[Customer ID]],Customers!$A$1:$A$501,Customers!$I$1:$I$501,,0)</f>
        <v>No</v>
      </c>
    </row>
    <row r="44" spans="1:16" x14ac:dyDescent="0.25">
      <c r="A44" s="17" t="s">
        <v>3172</v>
      </c>
      <c r="B44" s="22">
        <v>43728</v>
      </c>
      <c r="C44" s="17" t="s">
        <v>1939</v>
      </c>
      <c r="D44" s="17" t="s">
        <v>37</v>
      </c>
      <c r="E44" s="17">
        <v>3</v>
      </c>
      <c r="F44" s="17" t="str">
        <f>_xlfn.XLOOKUP($C44,Customers!$A$2:$A$501,Customers!$B$2:$B$501,,0)</f>
        <v>Shannon Guerrero</v>
      </c>
      <c r="G44" s="17" t="str">
        <f>_xlfn.XLOOKUP($C44,Customers!$A$2:$A$501,Customers!$C$2:$C$501,,0)</f>
        <v>ofoster@gmail.com</v>
      </c>
      <c r="H44" s="17" t="str">
        <f>_xlfn.XLOOKUP($C44,Customers!$A$1:$A$501,Customers!$G$1:$G$501,,0)</f>
        <v>United Kingdom</v>
      </c>
      <c r="I44" s="17" t="str">
        <f>INDEX(Products!$A$1:$G$106,MATCH($D44,Products!$A$1:$A$106,0),MATCH(I$1,Products!$A$1:$G$1,0))</f>
        <v>Exc</v>
      </c>
      <c r="J44" s="17" t="str">
        <f>INDEX(Products!$A$1:$G$106,MATCH($D44,Products!$A$1:$A$106,0),MATCH(J$1,Products!$A$1:$G$1,0))</f>
        <v>D</v>
      </c>
      <c r="K44" s="24">
        <f>INDEX(Products!$A$1:$G$106,MATCH($D44,Products!$A$1:$A$106,0),MATCH(K$1,Products!$A$1:$G$1,0))</f>
        <v>0.5</v>
      </c>
      <c r="L44" s="19">
        <f>INDEX(Products!$A$1:$G$106,MATCH($D44,Products!$A$1:$A$106,0),MATCH(L$1,Products!$A$1:$G$1,0))</f>
        <v>28.498999999999999</v>
      </c>
      <c r="M44" s="20">
        <f t="shared" si="0"/>
        <v>85.497</v>
      </c>
      <c r="N44" s="17" t="str" cm="1">
        <f t="array" ref="N44">_xlfn.SWITCH(I44,"Rob","Robusta","Ara","Arabica","Lib","Liberica","Exc","Excelsa")</f>
        <v>Excelsa</v>
      </c>
      <c r="O44" s="17" t="str" cm="1">
        <f t="array" ref="O44">_xlfn.SWITCH(J44,"D","Dark","M","Medium","L","Light")</f>
        <v>Dark</v>
      </c>
      <c r="P44" s="17" t="str">
        <f>_xlfn.XLOOKUP(Orders[[#This Row],[Customer ID]],Customers!$A$1:$A$501,Customers!$I$1:$I$501,,0)</f>
        <v>No</v>
      </c>
    </row>
    <row r="45" spans="1:16" x14ac:dyDescent="0.25">
      <c r="A45" s="17" t="s">
        <v>3173</v>
      </c>
      <c r="B45" s="22">
        <v>44553</v>
      </c>
      <c r="C45" s="17" t="s">
        <v>2363</v>
      </c>
      <c r="D45" s="17" t="s">
        <v>83</v>
      </c>
      <c r="E45" s="17">
        <v>2</v>
      </c>
      <c r="F45" s="17" t="str">
        <f>_xlfn.XLOOKUP($C45,Customers!$A$2:$A$501,Customers!$B$2:$B$501,,0)</f>
        <v>Jeffrey Gomez</v>
      </c>
      <c r="G45" s="17" t="str">
        <f>_xlfn.XLOOKUP($C45,Customers!$A$2:$A$501,Customers!$C$2:$C$501,,0)</f>
        <v>bbray@hotmail.com</v>
      </c>
      <c r="H45" s="17" t="str">
        <f>_xlfn.XLOOKUP($C45,Customers!$A$1:$A$501,Customers!$G$1:$G$501,,0)</f>
        <v>United States</v>
      </c>
      <c r="I45" s="17" t="str">
        <f>INDEX(Products!$A$1:$G$106,MATCH($D45,Products!$A$1:$A$106,0),MATCH(I$1,Products!$A$1:$G$1,0))</f>
        <v>Rob</v>
      </c>
      <c r="J45" s="17" t="str">
        <f>INDEX(Products!$A$1:$G$106,MATCH($D45,Products!$A$1:$A$106,0),MATCH(J$1,Products!$A$1:$G$1,0))</f>
        <v>M</v>
      </c>
      <c r="K45" s="24">
        <f>INDEX(Products!$A$1:$G$106,MATCH($D45,Products!$A$1:$A$106,0),MATCH(K$1,Products!$A$1:$G$1,0))</f>
        <v>0.5</v>
      </c>
      <c r="L45" s="19">
        <f>INDEX(Products!$A$1:$G$106,MATCH($D45,Products!$A$1:$A$106,0),MATCH(L$1,Products!$A$1:$G$1,0))</f>
        <v>12.750999999999999</v>
      </c>
      <c r="M45" s="20">
        <f t="shared" si="0"/>
        <v>25.501999999999999</v>
      </c>
      <c r="N45" s="17" t="str" cm="1">
        <f t="array" ref="N45">_xlfn.SWITCH(I45,"Rob","Robusta","Ara","Arabica","Lib","Liberica","Exc","Excelsa")</f>
        <v>Robusta</v>
      </c>
      <c r="O45" s="17" t="str" cm="1">
        <f t="array" ref="O45">_xlfn.SWITCH(J45,"D","Dark","M","Medium","L","Light")</f>
        <v>Medium</v>
      </c>
      <c r="P45" s="17" t="str">
        <f>_xlfn.XLOOKUP(Orders[[#This Row],[Customer ID]],Customers!$A$1:$A$501,Customers!$I$1:$I$501,,0)</f>
        <v>Yes</v>
      </c>
    </row>
    <row r="46" spans="1:16" x14ac:dyDescent="0.25">
      <c r="A46" s="17" t="s">
        <v>3174</v>
      </c>
      <c r="B46" s="22">
        <v>45163</v>
      </c>
      <c r="C46" s="17" t="s">
        <v>1766</v>
      </c>
      <c r="D46" s="17" t="s">
        <v>75</v>
      </c>
      <c r="E46" s="17">
        <v>4</v>
      </c>
      <c r="F46" s="17" t="str">
        <f>_xlfn.XLOOKUP($C46,Customers!$A$2:$A$501,Customers!$B$2:$B$501,,0)</f>
        <v>Anthony Turner</v>
      </c>
      <c r="G46" s="17" t="str">
        <f>_xlfn.XLOOKUP($C46,Customers!$A$2:$A$501,Customers!$C$2:$C$501,,0)</f>
        <v>sskinner@meyer.net</v>
      </c>
      <c r="H46" s="17" t="str">
        <f>_xlfn.XLOOKUP($C46,Customers!$A$1:$A$501,Customers!$G$1:$G$501,,0)</f>
        <v>United States</v>
      </c>
      <c r="I46" s="17" t="str">
        <f>INDEX(Products!$A$1:$G$106,MATCH($D46,Products!$A$1:$A$106,0),MATCH(I$1,Products!$A$1:$G$1,0))</f>
        <v>Rob</v>
      </c>
      <c r="J46" s="17" t="str">
        <f>INDEX(Products!$A$1:$G$106,MATCH($D46,Products!$A$1:$A$106,0),MATCH(J$1,Products!$A$1:$G$1,0))</f>
        <v>M</v>
      </c>
      <c r="K46" s="24">
        <f>INDEX(Products!$A$1:$G$106,MATCH($D46,Products!$A$1:$A$106,0),MATCH(K$1,Products!$A$1:$G$1,0))</f>
        <v>0.5</v>
      </c>
      <c r="L46" s="19">
        <f>INDEX(Products!$A$1:$G$106,MATCH($D46,Products!$A$1:$A$106,0),MATCH(L$1,Products!$A$1:$G$1,0))</f>
        <v>27.138999999999999</v>
      </c>
      <c r="M46" s="20">
        <f t="shared" si="0"/>
        <v>108.556</v>
      </c>
      <c r="N46" s="17" t="str" cm="1">
        <f t="array" ref="N46">_xlfn.SWITCH(I46,"Rob","Robusta","Ara","Arabica","Lib","Liberica","Exc","Excelsa")</f>
        <v>Robusta</v>
      </c>
      <c r="O46" s="17" t="str" cm="1">
        <f t="array" ref="O46">_xlfn.SWITCH(J46,"D","Dark","M","Medium","L","Light")</f>
        <v>Medium</v>
      </c>
      <c r="P46" s="17" t="str">
        <f>_xlfn.XLOOKUP(Orders[[#This Row],[Customer ID]],Customers!$A$1:$A$501,Customers!$I$1:$I$501,,0)</f>
        <v>Yes</v>
      </c>
    </row>
    <row r="47" spans="1:16" x14ac:dyDescent="0.25">
      <c r="A47" s="17" t="s">
        <v>3175</v>
      </c>
      <c r="B47" s="22">
        <v>43780</v>
      </c>
      <c r="C47" s="17" t="s">
        <v>1748</v>
      </c>
      <c r="D47" s="17" t="s">
        <v>31</v>
      </c>
      <c r="E47" s="17">
        <v>2</v>
      </c>
      <c r="F47" s="17" t="str">
        <f>_xlfn.XLOOKUP($C47,Customers!$A$2:$A$501,Customers!$B$2:$B$501,,0)</f>
        <v>Rachel Andrews DDS</v>
      </c>
      <c r="G47" s="17" t="str">
        <f>_xlfn.XLOOKUP($C47,Customers!$A$2:$A$501,Customers!$C$2:$C$501,,0)</f>
        <v>nunezdaniel@wood-tran.biz</v>
      </c>
      <c r="H47" s="17" t="str">
        <f>_xlfn.XLOOKUP($C47,Customers!$A$1:$A$501,Customers!$G$1:$G$501,,0)</f>
        <v>United Kingdom</v>
      </c>
      <c r="I47" s="17" t="str">
        <f>INDEX(Products!$A$1:$G$106,MATCH($D47,Products!$A$1:$A$106,0),MATCH(I$1,Products!$A$1:$G$1,0))</f>
        <v>Rob</v>
      </c>
      <c r="J47" s="17" t="str">
        <f>INDEX(Products!$A$1:$G$106,MATCH($D47,Products!$A$1:$A$106,0),MATCH(J$1,Products!$A$1:$G$1,0))</f>
        <v>M</v>
      </c>
      <c r="K47" s="24">
        <f>INDEX(Products!$A$1:$G$106,MATCH($D47,Products!$A$1:$A$106,0),MATCH(K$1,Products!$A$1:$G$1,0))</f>
        <v>2.5</v>
      </c>
      <c r="L47" s="19">
        <f>INDEX(Products!$A$1:$G$106,MATCH($D47,Products!$A$1:$A$106,0),MATCH(L$1,Products!$A$1:$G$1,0))</f>
        <v>19.806999999999999</v>
      </c>
      <c r="M47" s="20">
        <f t="shared" si="0"/>
        <v>39.613999999999997</v>
      </c>
      <c r="N47" s="17" t="str" cm="1">
        <f t="array" ref="N47">_xlfn.SWITCH(I47,"Rob","Robusta","Ara","Arabica","Lib","Liberica","Exc","Excelsa")</f>
        <v>Robusta</v>
      </c>
      <c r="O47" s="17" t="str" cm="1">
        <f t="array" ref="O47">_xlfn.SWITCH(J47,"D","Dark","M","Medium","L","Light")</f>
        <v>Medium</v>
      </c>
      <c r="P47" s="17" t="str">
        <f>_xlfn.XLOOKUP(Orders[[#This Row],[Customer ID]],Customers!$A$1:$A$501,Customers!$I$1:$I$501,,0)</f>
        <v>Yes</v>
      </c>
    </row>
    <row r="48" spans="1:16" x14ac:dyDescent="0.25">
      <c r="A48" s="17" t="s">
        <v>3176</v>
      </c>
      <c r="B48" s="22">
        <v>43748</v>
      </c>
      <c r="C48" s="17" t="s">
        <v>2262</v>
      </c>
      <c r="D48" s="17" t="s">
        <v>17</v>
      </c>
      <c r="E48" s="17">
        <v>5</v>
      </c>
      <c r="F48" s="17" t="str">
        <f>_xlfn.XLOOKUP($C48,Customers!$A$2:$A$501,Customers!$B$2:$B$501,,0)</f>
        <v>Gregory Ford</v>
      </c>
      <c r="G48" s="17" t="str">
        <f>_xlfn.XLOOKUP($C48,Customers!$A$2:$A$501,Customers!$C$2:$C$501,,0)</f>
        <v>amanda69@griffin-romero.com</v>
      </c>
      <c r="H48" s="17" t="str">
        <f>_xlfn.XLOOKUP($C48,Customers!$A$1:$A$501,Customers!$G$1:$G$501,,0)</f>
        <v>Ireland</v>
      </c>
      <c r="I48" s="17" t="str">
        <f>INDEX(Products!$A$1:$G$106,MATCH($D48,Products!$A$1:$A$106,0),MATCH(I$1,Products!$A$1:$G$1,0))</f>
        <v>Ara</v>
      </c>
      <c r="J48" s="17" t="str">
        <f>INDEX(Products!$A$1:$G$106,MATCH($D48,Products!$A$1:$A$106,0),MATCH(J$1,Products!$A$1:$G$1,0))</f>
        <v>M</v>
      </c>
      <c r="K48" s="24">
        <f>INDEX(Products!$A$1:$G$106,MATCH($D48,Products!$A$1:$A$106,0),MATCH(K$1,Products!$A$1:$G$1,0))</f>
        <v>2.5</v>
      </c>
      <c r="L48" s="19">
        <f>INDEX(Products!$A$1:$G$106,MATCH($D48,Products!$A$1:$A$106,0),MATCH(L$1,Products!$A$1:$G$1,0))</f>
        <v>21.49</v>
      </c>
      <c r="M48" s="20">
        <f t="shared" si="0"/>
        <v>107.44999999999999</v>
      </c>
      <c r="N48" s="17" t="str" cm="1">
        <f t="array" ref="N48">_xlfn.SWITCH(I48,"Rob","Robusta","Ara","Arabica","Lib","Liberica","Exc","Excelsa")</f>
        <v>Arabica</v>
      </c>
      <c r="O48" s="17" t="str" cm="1">
        <f t="array" ref="O48">_xlfn.SWITCH(J48,"D","Dark","M","Medium","L","Light")</f>
        <v>Medium</v>
      </c>
      <c r="P48" s="17" t="str">
        <f>_xlfn.XLOOKUP(Orders[[#This Row],[Customer ID]],Customers!$A$1:$A$501,Customers!$I$1:$I$501,,0)</f>
        <v>No</v>
      </c>
    </row>
    <row r="49" spans="1:16" x14ac:dyDescent="0.25">
      <c r="A49" s="17" t="s">
        <v>3177</v>
      </c>
      <c r="B49" s="22">
        <v>45184</v>
      </c>
      <c r="C49" s="17" t="s">
        <v>674</v>
      </c>
      <c r="D49" s="17" t="s">
        <v>18</v>
      </c>
      <c r="E49" s="17">
        <v>5</v>
      </c>
      <c r="F49" s="17" t="str">
        <f>_xlfn.XLOOKUP($C49,Customers!$A$2:$A$501,Customers!$B$2:$B$501,,0)</f>
        <v>Jeffery Snyder</v>
      </c>
      <c r="G49" s="17" t="str">
        <f>_xlfn.XLOOKUP($C49,Customers!$A$2:$A$501,Customers!$C$2:$C$501,,0)</f>
        <v>karensmith@guerrero.net</v>
      </c>
      <c r="H49" s="17" t="str">
        <f>_xlfn.XLOOKUP($C49,Customers!$A$1:$A$501,Customers!$G$1:$G$501,,0)</f>
        <v>United States</v>
      </c>
      <c r="I49" s="17" t="str">
        <f>INDEX(Products!$A$1:$G$106,MATCH($D49,Products!$A$1:$A$106,0),MATCH(I$1,Products!$A$1:$G$1,0))</f>
        <v>Lib</v>
      </c>
      <c r="J49" s="17" t="str">
        <f>INDEX(Products!$A$1:$G$106,MATCH($D49,Products!$A$1:$A$106,0),MATCH(J$1,Products!$A$1:$G$1,0))</f>
        <v>L</v>
      </c>
      <c r="K49" s="24">
        <f>INDEX(Products!$A$1:$G$106,MATCH($D49,Products!$A$1:$A$106,0),MATCH(K$1,Products!$A$1:$G$1,0))</f>
        <v>0.5</v>
      </c>
      <c r="L49" s="19">
        <f>INDEX(Products!$A$1:$G$106,MATCH($D49,Products!$A$1:$A$106,0),MATCH(L$1,Products!$A$1:$G$1,0))</f>
        <v>14.834</v>
      </c>
      <c r="M49" s="20">
        <f t="shared" si="0"/>
        <v>74.17</v>
      </c>
      <c r="N49" s="17" t="str" cm="1">
        <f t="array" ref="N49">_xlfn.SWITCH(I49,"Rob","Robusta","Ara","Arabica","Lib","Liberica","Exc","Excelsa")</f>
        <v>Liberica</v>
      </c>
      <c r="O49" s="17" t="str" cm="1">
        <f t="array" ref="O49">_xlfn.SWITCH(J49,"D","Dark","M","Medium","L","Light")</f>
        <v>Light</v>
      </c>
      <c r="P49" s="17" t="str">
        <f>_xlfn.XLOOKUP(Orders[[#This Row],[Customer ID]],Customers!$A$1:$A$501,Customers!$I$1:$I$501,,0)</f>
        <v>Yes</v>
      </c>
    </row>
    <row r="50" spans="1:16" x14ac:dyDescent="0.25">
      <c r="A50" s="17" t="s">
        <v>3178</v>
      </c>
      <c r="B50" s="22">
        <v>45000</v>
      </c>
      <c r="C50" s="17" t="s">
        <v>488</v>
      </c>
      <c r="D50" s="17" t="s">
        <v>81</v>
      </c>
      <c r="E50" s="17">
        <v>5</v>
      </c>
      <c r="F50" s="17" t="str">
        <f>_xlfn.XLOOKUP($C50,Customers!$A$2:$A$501,Customers!$B$2:$B$501,,0)</f>
        <v>Emily Ellis</v>
      </c>
      <c r="G50" s="17" t="str">
        <f>_xlfn.XLOOKUP($C50,Customers!$A$2:$A$501,Customers!$C$2:$C$501,,0)</f>
        <v>william89@holmes.com</v>
      </c>
      <c r="H50" s="17" t="str">
        <f>_xlfn.XLOOKUP($C50,Customers!$A$1:$A$501,Customers!$G$1:$G$501,,0)</f>
        <v>United Kingdom</v>
      </c>
      <c r="I50" s="17" t="str">
        <f>INDEX(Products!$A$1:$G$106,MATCH($D50,Products!$A$1:$A$106,0),MATCH(I$1,Products!$A$1:$G$1,0))</f>
        <v>Lib</v>
      </c>
      <c r="J50" s="17" t="str">
        <f>INDEX(Products!$A$1:$G$106,MATCH($D50,Products!$A$1:$A$106,0),MATCH(J$1,Products!$A$1:$G$1,0))</f>
        <v>D</v>
      </c>
      <c r="K50" s="24">
        <f>INDEX(Products!$A$1:$G$106,MATCH($D50,Products!$A$1:$A$106,0),MATCH(K$1,Products!$A$1:$G$1,0))</f>
        <v>2.5</v>
      </c>
      <c r="L50" s="19">
        <f>INDEX(Products!$A$1:$G$106,MATCH($D50,Products!$A$1:$A$106,0),MATCH(L$1,Products!$A$1:$G$1,0))</f>
        <v>5.5519999999999996</v>
      </c>
      <c r="M50" s="20">
        <f t="shared" si="0"/>
        <v>27.759999999999998</v>
      </c>
      <c r="N50" s="17" t="str" cm="1">
        <f t="array" ref="N50">_xlfn.SWITCH(I50,"Rob","Robusta","Ara","Arabica","Lib","Liberica","Exc","Excelsa")</f>
        <v>Liberica</v>
      </c>
      <c r="O50" s="17" t="str" cm="1">
        <f t="array" ref="O50">_xlfn.SWITCH(J50,"D","Dark","M","Medium","L","Light")</f>
        <v>Dark</v>
      </c>
      <c r="P50" s="17" t="str">
        <f>_xlfn.XLOOKUP(Orders[[#This Row],[Customer ID]],Customers!$A$1:$A$501,Customers!$I$1:$I$501,,0)</f>
        <v>No</v>
      </c>
    </row>
    <row r="51" spans="1:16" x14ac:dyDescent="0.25">
      <c r="A51" s="17" t="s">
        <v>3179</v>
      </c>
      <c r="B51" s="22">
        <v>44792</v>
      </c>
      <c r="C51" s="17" t="s">
        <v>2280</v>
      </c>
      <c r="D51" s="17" t="s">
        <v>114</v>
      </c>
      <c r="E51" s="17">
        <v>2</v>
      </c>
      <c r="F51" s="17" t="str">
        <f>_xlfn.XLOOKUP($C51,Customers!$A$2:$A$501,Customers!$B$2:$B$501,,0)</f>
        <v>Allison Bautista</v>
      </c>
      <c r="G51" s="17" t="str">
        <f>_xlfn.XLOOKUP($C51,Customers!$A$2:$A$501,Customers!$C$2:$C$501,,0)</f>
        <v>kaneelizabeth@gmail.com</v>
      </c>
      <c r="H51" s="17" t="str">
        <f>_xlfn.XLOOKUP($C51,Customers!$A$1:$A$501,Customers!$G$1:$G$501,,0)</f>
        <v>Ireland</v>
      </c>
      <c r="I51" s="17" t="str">
        <f>INDEX(Products!$A$1:$G$106,MATCH($D51,Products!$A$1:$A$106,0),MATCH(I$1,Products!$A$1:$G$1,0))</f>
        <v>Ara</v>
      </c>
      <c r="J51" s="17" t="str">
        <f>INDEX(Products!$A$1:$G$106,MATCH($D51,Products!$A$1:$A$106,0),MATCH(J$1,Products!$A$1:$G$1,0))</f>
        <v>D</v>
      </c>
      <c r="K51" s="24">
        <f>INDEX(Products!$A$1:$G$106,MATCH($D51,Products!$A$1:$A$106,0),MATCH(K$1,Products!$A$1:$G$1,0))</f>
        <v>1</v>
      </c>
      <c r="L51" s="19">
        <f>INDEX(Products!$A$1:$G$106,MATCH($D51,Products!$A$1:$A$106,0),MATCH(L$1,Products!$A$1:$G$1,0))</f>
        <v>15.096</v>
      </c>
      <c r="M51" s="20">
        <f t="shared" si="0"/>
        <v>30.192</v>
      </c>
      <c r="N51" s="17" t="str" cm="1">
        <f t="array" ref="N51">_xlfn.SWITCH(I51,"Rob","Robusta","Ara","Arabica","Lib","Liberica","Exc","Excelsa")</f>
        <v>Arabica</v>
      </c>
      <c r="O51" s="17" t="str" cm="1">
        <f t="array" ref="O51">_xlfn.SWITCH(J51,"D","Dark","M","Medium","L","Light")</f>
        <v>Dark</v>
      </c>
      <c r="P51" s="17" t="str">
        <f>_xlfn.XLOOKUP(Orders[[#This Row],[Customer ID]],Customers!$A$1:$A$501,Customers!$I$1:$I$501,,0)</f>
        <v>Yes</v>
      </c>
    </row>
    <row r="52" spans="1:16" x14ac:dyDescent="0.25">
      <c r="A52" s="17" t="s">
        <v>3180</v>
      </c>
      <c r="B52" s="22">
        <v>44846</v>
      </c>
      <c r="C52" s="17" t="s">
        <v>2906</v>
      </c>
      <c r="D52" s="17" t="s">
        <v>77</v>
      </c>
      <c r="E52" s="17">
        <v>3</v>
      </c>
      <c r="F52" s="17" t="str">
        <f>_xlfn.XLOOKUP($C52,Customers!$A$2:$A$501,Customers!$B$2:$B$501,,0)</f>
        <v>Nancy Scott MD</v>
      </c>
      <c r="G52" s="17" t="str">
        <f>_xlfn.XLOOKUP($C52,Customers!$A$2:$A$501,Customers!$C$2:$C$501,,0)</f>
        <v>jennifer06@jackson-bell.com</v>
      </c>
      <c r="H52" s="17" t="str">
        <f>_xlfn.XLOOKUP($C52,Customers!$A$1:$A$501,Customers!$G$1:$G$501,,0)</f>
        <v>United States</v>
      </c>
      <c r="I52" s="17" t="str">
        <f>INDEX(Products!$A$1:$G$106,MATCH($D52,Products!$A$1:$A$106,0),MATCH(I$1,Products!$A$1:$G$1,0))</f>
        <v>Exc</v>
      </c>
      <c r="J52" s="17" t="str">
        <f>INDEX(Products!$A$1:$G$106,MATCH($D52,Products!$A$1:$A$106,0),MATCH(J$1,Products!$A$1:$G$1,0))</f>
        <v>D</v>
      </c>
      <c r="K52" s="24">
        <f>INDEX(Products!$A$1:$G$106,MATCH($D52,Products!$A$1:$A$106,0),MATCH(K$1,Products!$A$1:$G$1,0))</f>
        <v>1</v>
      </c>
      <c r="L52" s="19">
        <f>INDEX(Products!$A$1:$G$106,MATCH($D52,Products!$A$1:$A$106,0),MATCH(L$1,Products!$A$1:$G$1,0))</f>
        <v>18.187999999999999</v>
      </c>
      <c r="M52" s="20">
        <f t="shared" si="0"/>
        <v>54.563999999999993</v>
      </c>
      <c r="N52" s="17" t="str" cm="1">
        <f t="array" ref="N52">_xlfn.SWITCH(I52,"Rob","Robusta","Ara","Arabica","Lib","Liberica","Exc","Excelsa")</f>
        <v>Excelsa</v>
      </c>
      <c r="O52" s="17" t="str" cm="1">
        <f t="array" ref="O52">_xlfn.SWITCH(J52,"D","Dark","M","Medium","L","Light")</f>
        <v>Dark</v>
      </c>
      <c r="P52" s="17" t="str">
        <f>_xlfn.XLOOKUP(Orders[[#This Row],[Customer ID]],Customers!$A$1:$A$501,Customers!$I$1:$I$501,,0)</f>
        <v>No</v>
      </c>
    </row>
    <row r="53" spans="1:16" x14ac:dyDescent="0.25">
      <c r="A53" s="17" t="s">
        <v>3181</v>
      </c>
      <c r="B53" s="22">
        <v>43926</v>
      </c>
      <c r="C53" s="17" t="s">
        <v>1897</v>
      </c>
      <c r="D53" s="17" t="s">
        <v>108</v>
      </c>
      <c r="E53" s="17">
        <v>1</v>
      </c>
      <c r="F53" s="17" t="str">
        <f>_xlfn.XLOOKUP($C53,Customers!$A$2:$A$501,Customers!$B$2:$B$501,,0)</f>
        <v>Diana Nelson</v>
      </c>
      <c r="G53" s="17" t="str">
        <f>_xlfn.XLOOKUP($C53,Customers!$A$2:$A$501,Customers!$C$2:$C$501,,0)</f>
        <v>erin73@hotmail.com</v>
      </c>
      <c r="H53" s="17" t="str">
        <f>_xlfn.XLOOKUP($C53,Customers!$A$1:$A$501,Customers!$G$1:$G$501,,0)</f>
        <v>Ireland</v>
      </c>
      <c r="I53" s="17" t="str">
        <f>INDEX(Products!$A$1:$G$106,MATCH($D53,Products!$A$1:$A$106,0),MATCH(I$1,Products!$A$1:$G$1,0))</f>
        <v>Ara</v>
      </c>
      <c r="J53" s="17" t="str">
        <f>INDEX(Products!$A$1:$G$106,MATCH($D53,Products!$A$1:$A$106,0),MATCH(J$1,Products!$A$1:$G$1,0))</f>
        <v>M</v>
      </c>
      <c r="K53" s="24">
        <f>INDEX(Products!$A$1:$G$106,MATCH($D53,Products!$A$1:$A$106,0),MATCH(K$1,Products!$A$1:$G$1,0))</f>
        <v>0.5</v>
      </c>
      <c r="L53" s="19">
        <f>INDEX(Products!$A$1:$G$106,MATCH($D53,Products!$A$1:$A$106,0),MATCH(L$1,Products!$A$1:$G$1,0))</f>
        <v>26.312999999999999</v>
      </c>
      <c r="M53" s="20">
        <f t="shared" si="0"/>
        <v>26.312999999999999</v>
      </c>
      <c r="N53" s="17" t="str" cm="1">
        <f t="array" ref="N53">_xlfn.SWITCH(I53,"Rob","Robusta","Ara","Arabica","Lib","Liberica","Exc","Excelsa")</f>
        <v>Arabica</v>
      </c>
      <c r="O53" s="17" t="str" cm="1">
        <f t="array" ref="O53">_xlfn.SWITCH(J53,"D","Dark","M","Medium","L","Light")</f>
        <v>Medium</v>
      </c>
      <c r="P53" s="17" t="str">
        <f>_xlfn.XLOOKUP(Orders[[#This Row],[Customer ID]],Customers!$A$1:$A$501,Customers!$I$1:$I$501,,0)</f>
        <v>Yes</v>
      </c>
    </row>
    <row r="54" spans="1:16" x14ac:dyDescent="0.25">
      <c r="A54" s="17" t="s">
        <v>3182</v>
      </c>
      <c r="B54" s="22">
        <v>44476</v>
      </c>
      <c r="C54" s="17" t="s">
        <v>2555</v>
      </c>
      <c r="D54" s="17" t="s">
        <v>56</v>
      </c>
      <c r="E54" s="17">
        <v>4</v>
      </c>
      <c r="F54" s="17" t="str">
        <f>_xlfn.XLOOKUP($C54,Customers!$A$2:$A$501,Customers!$B$2:$B$501,,0)</f>
        <v>Carolyn Lopez</v>
      </c>
      <c r="G54" s="17" t="str">
        <f>_xlfn.XLOOKUP($C54,Customers!$A$2:$A$501,Customers!$C$2:$C$501,,0)</f>
        <v>alexis57@hotmail.com</v>
      </c>
      <c r="H54" s="17" t="str">
        <f>_xlfn.XLOOKUP($C54,Customers!$A$1:$A$501,Customers!$G$1:$G$501,,0)</f>
        <v>United States</v>
      </c>
      <c r="I54" s="17" t="str">
        <f>INDEX(Products!$A$1:$G$106,MATCH($D54,Products!$A$1:$A$106,0),MATCH(I$1,Products!$A$1:$G$1,0))</f>
        <v>Lib</v>
      </c>
      <c r="J54" s="17" t="str">
        <f>INDEX(Products!$A$1:$G$106,MATCH($D54,Products!$A$1:$A$106,0),MATCH(J$1,Products!$A$1:$G$1,0))</f>
        <v>M</v>
      </c>
      <c r="K54" s="24">
        <f>INDEX(Products!$A$1:$G$106,MATCH($D54,Products!$A$1:$A$106,0),MATCH(K$1,Products!$A$1:$G$1,0))</f>
        <v>2.5</v>
      </c>
      <c r="L54" s="19">
        <f>INDEX(Products!$A$1:$G$106,MATCH($D54,Products!$A$1:$A$106,0),MATCH(L$1,Products!$A$1:$G$1,0))</f>
        <v>17.190000000000001</v>
      </c>
      <c r="M54" s="20">
        <f t="shared" si="0"/>
        <v>68.760000000000005</v>
      </c>
      <c r="N54" s="17" t="str" cm="1">
        <f t="array" ref="N54">_xlfn.SWITCH(I54,"Rob","Robusta","Ara","Arabica","Lib","Liberica","Exc","Excelsa")</f>
        <v>Liberica</v>
      </c>
      <c r="O54" s="17" t="str" cm="1">
        <f t="array" ref="O54">_xlfn.SWITCH(J54,"D","Dark","M","Medium","L","Light")</f>
        <v>Medium</v>
      </c>
      <c r="P54" s="17" t="str">
        <f>_xlfn.XLOOKUP(Orders[[#This Row],[Customer ID]],Customers!$A$1:$A$501,Customers!$I$1:$I$501,,0)</f>
        <v>Yes</v>
      </c>
    </row>
    <row r="55" spans="1:16" x14ac:dyDescent="0.25">
      <c r="A55" s="17" t="s">
        <v>3183</v>
      </c>
      <c r="B55" s="22">
        <v>43825</v>
      </c>
      <c r="C55" s="17" t="s">
        <v>1885</v>
      </c>
      <c r="D55" s="17" t="s">
        <v>94</v>
      </c>
      <c r="E55" s="17">
        <v>1</v>
      </c>
      <c r="F55" s="17" t="str">
        <f>_xlfn.XLOOKUP($C55,Customers!$A$2:$A$501,Customers!$B$2:$B$501,,0)</f>
        <v>Jeffrey Sanders</v>
      </c>
      <c r="G55" s="17" t="str">
        <f>_xlfn.XLOOKUP($C55,Customers!$A$2:$A$501,Customers!$C$2:$C$501,,0)</f>
        <v>jenniferhernandez@perkins-thompson.com</v>
      </c>
      <c r="H55" s="17" t="str">
        <f>_xlfn.XLOOKUP($C55,Customers!$A$1:$A$501,Customers!$G$1:$G$501,,0)</f>
        <v>United States</v>
      </c>
      <c r="I55" s="17" t="str">
        <f>INDEX(Products!$A$1:$G$106,MATCH($D55,Products!$A$1:$A$106,0),MATCH(I$1,Products!$A$1:$G$1,0))</f>
        <v>Ara</v>
      </c>
      <c r="J55" s="17" t="str">
        <f>INDEX(Products!$A$1:$G$106,MATCH($D55,Products!$A$1:$A$106,0),MATCH(J$1,Products!$A$1:$G$1,0))</f>
        <v>L</v>
      </c>
      <c r="K55" s="24">
        <f>INDEX(Products!$A$1:$G$106,MATCH($D55,Products!$A$1:$A$106,0),MATCH(K$1,Products!$A$1:$G$1,0))</f>
        <v>1</v>
      </c>
      <c r="L55" s="19">
        <f>INDEX(Products!$A$1:$G$106,MATCH($D55,Products!$A$1:$A$106,0),MATCH(L$1,Products!$A$1:$G$1,0))</f>
        <v>11.925000000000001</v>
      </c>
      <c r="M55" s="20">
        <f t="shared" si="0"/>
        <v>11.925000000000001</v>
      </c>
      <c r="N55" s="17" t="str" cm="1">
        <f t="array" ref="N55">_xlfn.SWITCH(I55,"Rob","Robusta","Ara","Arabica","Lib","Liberica","Exc","Excelsa")</f>
        <v>Arabica</v>
      </c>
      <c r="O55" s="17" t="str" cm="1">
        <f t="array" ref="O55">_xlfn.SWITCH(J55,"D","Dark","M","Medium","L","Light")</f>
        <v>Light</v>
      </c>
      <c r="P55" s="17" t="str">
        <f>_xlfn.XLOOKUP(Orders[[#This Row],[Customer ID]],Customers!$A$1:$A$501,Customers!$I$1:$I$501,,0)</f>
        <v>No</v>
      </c>
    </row>
    <row r="56" spans="1:16" x14ac:dyDescent="0.25">
      <c r="A56" s="17" t="s">
        <v>3184</v>
      </c>
      <c r="B56" s="22">
        <v>43737</v>
      </c>
      <c r="C56" s="17" t="s">
        <v>1085</v>
      </c>
      <c r="D56" s="17" t="s">
        <v>30</v>
      </c>
      <c r="E56" s="17">
        <v>3</v>
      </c>
      <c r="F56" s="17" t="str">
        <f>_xlfn.XLOOKUP($C56,Customers!$A$2:$A$501,Customers!$B$2:$B$501,,0)</f>
        <v>Christian Alexander</v>
      </c>
      <c r="G56" s="17" t="str">
        <f>_xlfn.XLOOKUP($C56,Customers!$A$2:$A$501,Customers!$C$2:$C$501,,0)</f>
        <v>wrobertson@hotmail.com</v>
      </c>
      <c r="H56" s="17" t="str">
        <f>_xlfn.XLOOKUP($C56,Customers!$A$1:$A$501,Customers!$G$1:$G$501,,0)</f>
        <v>United Kingdom</v>
      </c>
      <c r="I56" s="17" t="str">
        <f>INDEX(Products!$A$1:$G$106,MATCH($D56,Products!$A$1:$A$106,0),MATCH(I$1,Products!$A$1:$G$1,0))</f>
        <v>Ara</v>
      </c>
      <c r="J56" s="17" t="str">
        <f>INDEX(Products!$A$1:$G$106,MATCH($D56,Products!$A$1:$A$106,0),MATCH(J$1,Products!$A$1:$G$1,0))</f>
        <v>L</v>
      </c>
      <c r="K56" s="24">
        <f>INDEX(Products!$A$1:$G$106,MATCH($D56,Products!$A$1:$A$106,0),MATCH(K$1,Products!$A$1:$G$1,0))</f>
        <v>2.5</v>
      </c>
      <c r="L56" s="19">
        <f>INDEX(Products!$A$1:$G$106,MATCH($D56,Products!$A$1:$A$106,0),MATCH(L$1,Products!$A$1:$G$1,0))</f>
        <v>18.367999999999999</v>
      </c>
      <c r="M56" s="20">
        <f t="shared" si="0"/>
        <v>55.103999999999999</v>
      </c>
      <c r="N56" s="17" t="str" cm="1">
        <f t="array" ref="N56">_xlfn.SWITCH(I56,"Rob","Robusta","Ara","Arabica","Lib","Liberica","Exc","Excelsa")</f>
        <v>Arabica</v>
      </c>
      <c r="O56" s="17" t="str" cm="1">
        <f t="array" ref="O56">_xlfn.SWITCH(J56,"D","Dark","M","Medium","L","Light")</f>
        <v>Light</v>
      </c>
      <c r="P56" s="17" t="str">
        <f>_xlfn.XLOOKUP(Orders[[#This Row],[Customer ID]],Customers!$A$1:$A$501,Customers!$I$1:$I$501,,0)</f>
        <v>No</v>
      </c>
    </row>
    <row r="57" spans="1:16" x14ac:dyDescent="0.25">
      <c r="A57" s="17" t="s">
        <v>3185</v>
      </c>
      <c r="B57" s="22">
        <v>45052</v>
      </c>
      <c r="C57" s="17" t="s">
        <v>1151</v>
      </c>
      <c r="D57" s="17" t="s">
        <v>112</v>
      </c>
      <c r="E57" s="17">
        <v>2</v>
      </c>
      <c r="F57" s="17" t="str">
        <f>_xlfn.XLOOKUP($C57,Customers!$A$2:$A$501,Customers!$B$2:$B$501,,0)</f>
        <v>Rick Cook</v>
      </c>
      <c r="G57" s="17" t="str">
        <f>_xlfn.XLOOKUP($C57,Customers!$A$2:$A$501,Customers!$C$2:$C$501,,0)</f>
        <v>diazshannon@wolf.biz</v>
      </c>
      <c r="H57" s="17" t="str">
        <f>_xlfn.XLOOKUP($C57,Customers!$A$1:$A$501,Customers!$G$1:$G$501,,0)</f>
        <v>United Kingdom</v>
      </c>
      <c r="I57" s="17" t="str">
        <f>INDEX(Products!$A$1:$G$106,MATCH($D57,Products!$A$1:$A$106,0),MATCH(I$1,Products!$A$1:$G$1,0))</f>
        <v>Exc</v>
      </c>
      <c r="J57" s="17" t="str">
        <f>INDEX(Products!$A$1:$G$106,MATCH($D57,Products!$A$1:$A$106,0),MATCH(J$1,Products!$A$1:$G$1,0))</f>
        <v>L</v>
      </c>
      <c r="K57" s="24">
        <f>INDEX(Products!$A$1:$G$106,MATCH($D57,Products!$A$1:$A$106,0),MATCH(K$1,Products!$A$1:$G$1,0))</f>
        <v>2.5</v>
      </c>
      <c r="L57" s="19">
        <f>INDEX(Products!$A$1:$G$106,MATCH($D57,Products!$A$1:$A$106,0),MATCH(L$1,Products!$A$1:$G$1,0))</f>
        <v>21.411000000000001</v>
      </c>
      <c r="M57" s="20">
        <f t="shared" si="0"/>
        <v>42.822000000000003</v>
      </c>
      <c r="N57" s="17" t="str" cm="1">
        <f t="array" ref="N57">_xlfn.SWITCH(I57,"Rob","Robusta","Ara","Arabica","Lib","Liberica","Exc","Excelsa")</f>
        <v>Excelsa</v>
      </c>
      <c r="O57" s="17" t="str" cm="1">
        <f t="array" ref="O57">_xlfn.SWITCH(J57,"D","Dark","M","Medium","L","Light")</f>
        <v>Light</v>
      </c>
      <c r="P57" s="17" t="str">
        <f>_xlfn.XLOOKUP(Orders[[#This Row],[Customer ID]],Customers!$A$1:$A$501,Customers!$I$1:$I$501,,0)</f>
        <v>No</v>
      </c>
    </row>
    <row r="58" spans="1:16" x14ac:dyDescent="0.25">
      <c r="A58" s="17" t="s">
        <v>3186</v>
      </c>
      <c r="B58" s="22">
        <v>43740</v>
      </c>
      <c r="C58" s="17" t="s">
        <v>255</v>
      </c>
      <c r="D58" s="17" t="s">
        <v>86</v>
      </c>
      <c r="E58" s="17">
        <v>1</v>
      </c>
      <c r="F58" s="17" t="str">
        <f>_xlfn.XLOOKUP($C58,Customers!$A$2:$A$501,Customers!$B$2:$B$501,,0)</f>
        <v>Tiffany Wagner</v>
      </c>
      <c r="G58" s="17" t="str">
        <f>_xlfn.XLOOKUP($C58,Customers!$A$2:$A$501,Customers!$C$2:$C$501,,0)</f>
        <v>crystal91@martinez-wilcox.com</v>
      </c>
      <c r="H58" s="17" t="str">
        <f>_xlfn.XLOOKUP($C58,Customers!$A$1:$A$501,Customers!$G$1:$G$501,,0)</f>
        <v>United States</v>
      </c>
      <c r="I58" s="17" t="str">
        <f>INDEX(Products!$A$1:$G$106,MATCH($D58,Products!$A$1:$A$106,0),MATCH(I$1,Products!$A$1:$G$1,0))</f>
        <v>Lib</v>
      </c>
      <c r="J58" s="17" t="str">
        <f>INDEX(Products!$A$1:$G$106,MATCH($D58,Products!$A$1:$A$106,0),MATCH(J$1,Products!$A$1:$G$1,0))</f>
        <v>L</v>
      </c>
      <c r="K58" s="24">
        <f>INDEX(Products!$A$1:$G$106,MATCH($D58,Products!$A$1:$A$106,0),MATCH(K$1,Products!$A$1:$G$1,0))</f>
        <v>1</v>
      </c>
      <c r="L58" s="19">
        <f>INDEX(Products!$A$1:$G$106,MATCH($D58,Products!$A$1:$A$106,0),MATCH(L$1,Products!$A$1:$G$1,0))</f>
        <v>3.4129999999999998</v>
      </c>
      <c r="M58" s="20">
        <f t="shared" si="0"/>
        <v>3.4129999999999998</v>
      </c>
      <c r="N58" s="17" t="str" cm="1">
        <f t="array" ref="N58">_xlfn.SWITCH(I58,"Rob","Robusta","Ara","Arabica","Lib","Liberica","Exc","Excelsa")</f>
        <v>Liberica</v>
      </c>
      <c r="O58" s="17" t="str" cm="1">
        <f t="array" ref="O58">_xlfn.SWITCH(J58,"D","Dark","M","Medium","L","Light")</f>
        <v>Light</v>
      </c>
      <c r="P58" s="17" t="str">
        <f>_xlfn.XLOOKUP(Orders[[#This Row],[Customer ID]],Customers!$A$1:$A$501,Customers!$I$1:$I$501,,0)</f>
        <v>Yes</v>
      </c>
    </row>
    <row r="59" spans="1:16" x14ac:dyDescent="0.25">
      <c r="A59" s="17" t="s">
        <v>3187</v>
      </c>
      <c r="B59" s="22">
        <v>44003</v>
      </c>
      <c r="C59" s="17" t="s">
        <v>2071</v>
      </c>
      <c r="D59" s="17" t="s">
        <v>47</v>
      </c>
      <c r="E59" s="17">
        <v>1</v>
      </c>
      <c r="F59" s="17" t="str">
        <f>_xlfn.XLOOKUP($C59,Customers!$A$2:$A$501,Customers!$B$2:$B$501,,0)</f>
        <v>Kayla Carter</v>
      </c>
      <c r="G59" s="17" t="str">
        <f>_xlfn.XLOOKUP($C59,Customers!$A$2:$A$501,Customers!$C$2:$C$501,,0)</f>
        <v>robertgay@gmail.com</v>
      </c>
      <c r="H59" s="17" t="str">
        <f>_xlfn.XLOOKUP($C59,Customers!$A$1:$A$501,Customers!$G$1:$G$501,,0)</f>
        <v>Ireland</v>
      </c>
      <c r="I59" s="17" t="str">
        <f>INDEX(Products!$A$1:$G$106,MATCH($D59,Products!$A$1:$A$106,0),MATCH(I$1,Products!$A$1:$G$1,0))</f>
        <v>Ara</v>
      </c>
      <c r="J59" s="17" t="str">
        <f>INDEX(Products!$A$1:$G$106,MATCH($D59,Products!$A$1:$A$106,0),MATCH(J$1,Products!$A$1:$G$1,0))</f>
        <v>D</v>
      </c>
      <c r="K59" s="24">
        <f>INDEX(Products!$A$1:$G$106,MATCH($D59,Products!$A$1:$A$106,0),MATCH(K$1,Products!$A$1:$G$1,0))</f>
        <v>0.5</v>
      </c>
      <c r="L59" s="19">
        <f>INDEX(Products!$A$1:$G$106,MATCH($D59,Products!$A$1:$A$106,0),MATCH(L$1,Products!$A$1:$G$1,0))</f>
        <v>4.0819999999999999</v>
      </c>
      <c r="M59" s="20">
        <f t="shared" si="0"/>
        <v>4.0819999999999999</v>
      </c>
      <c r="N59" s="17" t="str" cm="1">
        <f t="array" ref="N59">_xlfn.SWITCH(I59,"Rob","Robusta","Ara","Arabica","Lib","Liberica","Exc","Excelsa")</f>
        <v>Arabica</v>
      </c>
      <c r="O59" s="17" t="str" cm="1">
        <f t="array" ref="O59">_xlfn.SWITCH(J59,"D","Dark","M","Medium","L","Light")</f>
        <v>Dark</v>
      </c>
      <c r="P59" s="17" t="str">
        <f>_xlfn.XLOOKUP(Orders[[#This Row],[Customer ID]],Customers!$A$1:$A$501,Customers!$I$1:$I$501,,0)</f>
        <v>No</v>
      </c>
    </row>
    <row r="60" spans="1:16" x14ac:dyDescent="0.25">
      <c r="A60" s="17" t="s">
        <v>3188</v>
      </c>
      <c r="B60" s="22">
        <v>43802</v>
      </c>
      <c r="C60" s="17" t="s">
        <v>3052</v>
      </c>
      <c r="D60" s="17" t="s">
        <v>109</v>
      </c>
      <c r="E60" s="17">
        <v>5</v>
      </c>
      <c r="F60" s="17" t="str">
        <f>_xlfn.XLOOKUP($C60,Customers!$A$2:$A$501,Customers!$B$2:$B$501,,0)</f>
        <v>Zachary Kim</v>
      </c>
      <c r="G60" s="17" t="str">
        <f>_xlfn.XLOOKUP($C60,Customers!$A$2:$A$501,Customers!$C$2:$C$501,,0)</f>
        <v>gkim@fleming-campos.org</v>
      </c>
      <c r="H60" s="17" t="str">
        <f>_xlfn.XLOOKUP($C60,Customers!$A$1:$A$501,Customers!$G$1:$G$501,,0)</f>
        <v>United States</v>
      </c>
      <c r="I60" s="17" t="str">
        <f>INDEX(Products!$A$1:$G$106,MATCH($D60,Products!$A$1:$A$106,0),MATCH(I$1,Products!$A$1:$G$1,0))</f>
        <v>Lib</v>
      </c>
      <c r="J60" s="17" t="str">
        <f>INDEX(Products!$A$1:$G$106,MATCH($D60,Products!$A$1:$A$106,0),MATCH(J$1,Products!$A$1:$G$1,0))</f>
        <v>D</v>
      </c>
      <c r="K60" s="24">
        <f>INDEX(Products!$A$1:$G$106,MATCH($D60,Products!$A$1:$A$106,0),MATCH(K$1,Products!$A$1:$G$1,0))</f>
        <v>1</v>
      </c>
      <c r="L60" s="19">
        <f>INDEX(Products!$A$1:$G$106,MATCH($D60,Products!$A$1:$A$106,0),MATCH(L$1,Products!$A$1:$G$1,0))</f>
        <v>4.8959999999999999</v>
      </c>
      <c r="M60" s="20">
        <f t="shared" si="0"/>
        <v>24.48</v>
      </c>
      <c r="N60" s="17" t="str" cm="1">
        <f t="array" ref="N60">_xlfn.SWITCH(I60,"Rob","Robusta","Ara","Arabica","Lib","Liberica","Exc","Excelsa")</f>
        <v>Liberica</v>
      </c>
      <c r="O60" s="17" t="str" cm="1">
        <f t="array" ref="O60">_xlfn.SWITCH(J60,"D","Dark","M","Medium","L","Light")</f>
        <v>Dark</v>
      </c>
      <c r="P60" s="17" t="str">
        <f>_xlfn.XLOOKUP(Orders[[#This Row],[Customer ID]],Customers!$A$1:$A$501,Customers!$I$1:$I$501,,0)</f>
        <v>No</v>
      </c>
    </row>
    <row r="61" spans="1:16" x14ac:dyDescent="0.25">
      <c r="A61" s="17" t="s">
        <v>3189</v>
      </c>
      <c r="B61" s="22">
        <v>44202</v>
      </c>
      <c r="C61" s="17" t="s">
        <v>1915</v>
      </c>
      <c r="D61" s="17" t="s">
        <v>79</v>
      </c>
      <c r="E61" s="17">
        <v>4</v>
      </c>
      <c r="F61" s="17" t="str">
        <f>_xlfn.XLOOKUP($C61,Customers!$A$2:$A$501,Customers!$B$2:$B$501,,0)</f>
        <v>Samuel Schultz</v>
      </c>
      <c r="G61" s="17" t="str">
        <f>_xlfn.XLOOKUP($C61,Customers!$A$2:$A$501,Customers!$C$2:$C$501,,0)</f>
        <v>john31@hotmail.com</v>
      </c>
      <c r="H61" s="17" t="str">
        <f>_xlfn.XLOOKUP($C61,Customers!$A$1:$A$501,Customers!$G$1:$G$501,,0)</f>
        <v>United States</v>
      </c>
      <c r="I61" s="17" t="str">
        <f>INDEX(Products!$A$1:$G$106,MATCH($D61,Products!$A$1:$A$106,0),MATCH(I$1,Products!$A$1:$G$1,0))</f>
        <v>Lib</v>
      </c>
      <c r="J61" s="17" t="str">
        <f>INDEX(Products!$A$1:$G$106,MATCH($D61,Products!$A$1:$A$106,0),MATCH(J$1,Products!$A$1:$G$1,0))</f>
        <v>L</v>
      </c>
      <c r="K61" s="24">
        <f>INDEX(Products!$A$1:$G$106,MATCH($D61,Products!$A$1:$A$106,0),MATCH(K$1,Products!$A$1:$G$1,0))</f>
        <v>0.5</v>
      </c>
      <c r="L61" s="19">
        <f>INDEX(Products!$A$1:$G$106,MATCH($D61,Products!$A$1:$A$106,0),MATCH(L$1,Products!$A$1:$G$1,0))</f>
        <v>6.9489999999999998</v>
      </c>
      <c r="M61" s="20">
        <f t="shared" si="0"/>
        <v>27.795999999999999</v>
      </c>
      <c r="N61" s="17" t="str" cm="1">
        <f t="array" ref="N61">_xlfn.SWITCH(I61,"Rob","Robusta","Ara","Arabica","Lib","Liberica","Exc","Excelsa")</f>
        <v>Liberica</v>
      </c>
      <c r="O61" s="17" t="str" cm="1">
        <f t="array" ref="O61">_xlfn.SWITCH(J61,"D","Dark","M","Medium","L","Light")</f>
        <v>Light</v>
      </c>
      <c r="P61" s="17" t="str">
        <f>_xlfn.XLOOKUP(Orders[[#This Row],[Customer ID]],Customers!$A$1:$A$501,Customers!$I$1:$I$501,,0)</f>
        <v>No</v>
      </c>
    </row>
    <row r="62" spans="1:16" x14ac:dyDescent="0.25">
      <c r="A62" s="17" t="s">
        <v>3190</v>
      </c>
      <c r="B62" s="22">
        <v>43823</v>
      </c>
      <c r="C62" s="17" t="s">
        <v>2843</v>
      </c>
      <c r="D62" s="17" t="s">
        <v>24</v>
      </c>
      <c r="E62" s="17">
        <v>3</v>
      </c>
      <c r="F62" s="17" t="str">
        <f>_xlfn.XLOOKUP($C62,Customers!$A$2:$A$501,Customers!$B$2:$B$501,,0)</f>
        <v>Jodi Harris</v>
      </c>
      <c r="G62" s="17" t="str">
        <f>_xlfn.XLOOKUP($C62,Customers!$A$2:$A$501,Customers!$C$2:$C$501,,0)</f>
        <v>andrewbrown@hotmail.com</v>
      </c>
      <c r="H62" s="17" t="str">
        <f>_xlfn.XLOOKUP($C62,Customers!$A$1:$A$501,Customers!$G$1:$G$501,,0)</f>
        <v>Ireland</v>
      </c>
      <c r="I62" s="17" t="str">
        <f>INDEX(Products!$A$1:$G$106,MATCH($D62,Products!$A$1:$A$106,0),MATCH(I$1,Products!$A$1:$G$1,0))</f>
        <v>Exc</v>
      </c>
      <c r="J62" s="17" t="str">
        <f>INDEX(Products!$A$1:$G$106,MATCH($D62,Products!$A$1:$A$106,0),MATCH(J$1,Products!$A$1:$G$1,0))</f>
        <v>D</v>
      </c>
      <c r="K62" s="24">
        <f>INDEX(Products!$A$1:$G$106,MATCH($D62,Products!$A$1:$A$106,0),MATCH(K$1,Products!$A$1:$G$1,0))</f>
        <v>2.5</v>
      </c>
      <c r="L62" s="19">
        <f>INDEX(Products!$A$1:$G$106,MATCH($D62,Products!$A$1:$A$106,0),MATCH(L$1,Products!$A$1:$G$1,0))</f>
        <v>11.337999999999999</v>
      </c>
      <c r="M62" s="20">
        <f t="shared" si="0"/>
        <v>34.013999999999996</v>
      </c>
      <c r="N62" s="17" t="str" cm="1">
        <f t="array" ref="N62">_xlfn.SWITCH(I62,"Rob","Robusta","Ara","Arabica","Lib","Liberica","Exc","Excelsa")</f>
        <v>Excelsa</v>
      </c>
      <c r="O62" s="17" t="str" cm="1">
        <f t="array" ref="O62">_xlfn.SWITCH(J62,"D","Dark","M","Medium","L","Light")</f>
        <v>Dark</v>
      </c>
      <c r="P62" s="17" t="str">
        <f>_xlfn.XLOOKUP(Orders[[#This Row],[Customer ID]],Customers!$A$1:$A$501,Customers!$I$1:$I$501,,0)</f>
        <v>No</v>
      </c>
    </row>
    <row r="63" spans="1:16" x14ac:dyDescent="0.25">
      <c r="A63" s="17" t="s">
        <v>3191</v>
      </c>
      <c r="B63" s="22">
        <v>44858</v>
      </c>
      <c r="C63" s="17" t="s">
        <v>1778</v>
      </c>
      <c r="D63" s="17" t="s">
        <v>113</v>
      </c>
      <c r="E63" s="17">
        <v>5</v>
      </c>
      <c r="F63" s="17" t="str">
        <f>_xlfn.XLOOKUP($C63,Customers!$A$2:$A$501,Customers!$B$2:$B$501,,0)</f>
        <v>Jason Lee DVM</v>
      </c>
      <c r="G63" s="17" t="str">
        <f>_xlfn.XLOOKUP($C63,Customers!$A$2:$A$501,Customers!$C$2:$C$501,,0)</f>
        <v>ubauer@horne.com</v>
      </c>
      <c r="H63" s="17" t="str">
        <f>_xlfn.XLOOKUP($C63,Customers!$A$1:$A$501,Customers!$G$1:$G$501,,0)</f>
        <v>Ireland</v>
      </c>
      <c r="I63" s="17" t="str">
        <f>INDEX(Products!$A$1:$G$106,MATCH($D63,Products!$A$1:$A$106,0),MATCH(I$1,Products!$A$1:$G$1,0))</f>
        <v>Lib</v>
      </c>
      <c r="J63" s="17" t="str">
        <f>INDEX(Products!$A$1:$G$106,MATCH($D63,Products!$A$1:$A$106,0),MATCH(J$1,Products!$A$1:$G$1,0))</f>
        <v>L</v>
      </c>
      <c r="K63" s="24">
        <f>INDEX(Products!$A$1:$G$106,MATCH($D63,Products!$A$1:$A$106,0),MATCH(K$1,Products!$A$1:$G$1,0))</f>
        <v>2.5</v>
      </c>
      <c r="L63" s="19">
        <f>INDEX(Products!$A$1:$G$106,MATCH($D63,Products!$A$1:$A$106,0),MATCH(L$1,Products!$A$1:$G$1,0))</f>
        <v>5.3380000000000001</v>
      </c>
      <c r="M63" s="20">
        <f t="shared" si="0"/>
        <v>26.69</v>
      </c>
      <c r="N63" s="17" t="str" cm="1">
        <f t="array" ref="N63">_xlfn.SWITCH(I63,"Rob","Robusta","Ara","Arabica","Lib","Liberica","Exc","Excelsa")</f>
        <v>Liberica</v>
      </c>
      <c r="O63" s="17" t="str" cm="1">
        <f t="array" ref="O63">_xlfn.SWITCH(J63,"D","Dark","M","Medium","L","Light")</f>
        <v>Light</v>
      </c>
      <c r="P63" s="17" t="str">
        <f>_xlfn.XLOOKUP(Orders[[#This Row],[Customer ID]],Customers!$A$1:$A$501,Customers!$I$1:$I$501,,0)</f>
        <v>Yes</v>
      </c>
    </row>
    <row r="64" spans="1:16" x14ac:dyDescent="0.25">
      <c r="A64" s="17" t="s">
        <v>3192</v>
      </c>
      <c r="B64" s="22">
        <v>45036</v>
      </c>
      <c r="C64" s="17" t="s">
        <v>2935</v>
      </c>
      <c r="D64" s="17" t="s">
        <v>15</v>
      </c>
      <c r="E64" s="17">
        <v>4</v>
      </c>
      <c r="F64" s="17" t="str">
        <f>_xlfn.XLOOKUP($C64,Customers!$A$2:$A$501,Customers!$B$2:$B$501,,0)</f>
        <v>Michael Murphy</v>
      </c>
      <c r="G64" s="17" t="str">
        <f>_xlfn.XLOOKUP($C64,Customers!$A$2:$A$501,Customers!$C$2:$C$501,,0)</f>
        <v>zpatterson@schroeder.com</v>
      </c>
      <c r="H64" s="17" t="str">
        <f>_xlfn.XLOOKUP($C64,Customers!$A$1:$A$501,Customers!$G$1:$G$501,,0)</f>
        <v>Ireland</v>
      </c>
      <c r="I64" s="17" t="str">
        <f>INDEX(Products!$A$1:$G$106,MATCH($D64,Products!$A$1:$A$106,0),MATCH(I$1,Products!$A$1:$G$1,0))</f>
        <v>Ara</v>
      </c>
      <c r="J64" s="17" t="str">
        <f>INDEX(Products!$A$1:$G$106,MATCH($D64,Products!$A$1:$A$106,0),MATCH(J$1,Products!$A$1:$G$1,0))</f>
        <v>D</v>
      </c>
      <c r="K64" s="24">
        <f>INDEX(Products!$A$1:$G$106,MATCH($D64,Products!$A$1:$A$106,0),MATCH(K$1,Products!$A$1:$G$1,0))</f>
        <v>2.5</v>
      </c>
      <c r="L64" s="19">
        <f>INDEX(Products!$A$1:$G$106,MATCH($D64,Products!$A$1:$A$106,0),MATCH(L$1,Products!$A$1:$G$1,0))</f>
        <v>4.774</v>
      </c>
      <c r="M64" s="20">
        <f t="shared" si="0"/>
        <v>19.096</v>
      </c>
      <c r="N64" s="17" t="str" cm="1">
        <f t="array" ref="N64">_xlfn.SWITCH(I64,"Rob","Robusta","Ara","Arabica","Lib","Liberica","Exc","Excelsa")</f>
        <v>Arabica</v>
      </c>
      <c r="O64" s="17" t="str" cm="1">
        <f t="array" ref="O64">_xlfn.SWITCH(J64,"D","Dark","M","Medium","L","Light")</f>
        <v>Dark</v>
      </c>
      <c r="P64" s="17" t="str">
        <f>_xlfn.XLOOKUP(Orders[[#This Row],[Customer ID]],Customers!$A$1:$A$501,Customers!$I$1:$I$501,,0)</f>
        <v>Yes</v>
      </c>
    </row>
    <row r="65" spans="1:16" x14ac:dyDescent="0.25">
      <c r="A65" s="17" t="s">
        <v>3193</v>
      </c>
      <c r="B65" s="22">
        <v>43774</v>
      </c>
      <c r="C65" s="17" t="s">
        <v>973</v>
      </c>
      <c r="D65" s="17" t="s">
        <v>89</v>
      </c>
      <c r="E65" s="17">
        <v>2</v>
      </c>
      <c r="F65" s="17" t="str">
        <f>_xlfn.XLOOKUP($C65,Customers!$A$2:$A$501,Customers!$B$2:$B$501,,0)</f>
        <v>Kyle Cooley</v>
      </c>
      <c r="G65" s="17" t="str">
        <f>_xlfn.XLOOKUP($C65,Customers!$A$2:$A$501,Customers!$C$2:$C$501,,0)</f>
        <v>nancyfranklin@young.com</v>
      </c>
      <c r="H65" s="17" t="str">
        <f>_xlfn.XLOOKUP($C65,Customers!$A$1:$A$501,Customers!$G$1:$G$501,,0)</f>
        <v>United States</v>
      </c>
      <c r="I65" s="17" t="str">
        <f>INDEX(Products!$A$1:$G$106,MATCH($D65,Products!$A$1:$A$106,0),MATCH(I$1,Products!$A$1:$G$1,0))</f>
        <v>Ara</v>
      </c>
      <c r="J65" s="17" t="str">
        <f>INDEX(Products!$A$1:$G$106,MATCH($D65,Products!$A$1:$A$106,0),MATCH(J$1,Products!$A$1:$G$1,0))</f>
        <v>D</v>
      </c>
      <c r="K65" s="24">
        <f>INDEX(Products!$A$1:$G$106,MATCH($D65,Products!$A$1:$A$106,0),MATCH(K$1,Products!$A$1:$G$1,0))</f>
        <v>0.5</v>
      </c>
      <c r="L65" s="19">
        <f>INDEX(Products!$A$1:$G$106,MATCH($D65,Products!$A$1:$A$106,0),MATCH(L$1,Products!$A$1:$G$1,0))</f>
        <v>29.777000000000001</v>
      </c>
      <c r="M65" s="20">
        <f t="shared" si="0"/>
        <v>59.554000000000002</v>
      </c>
      <c r="N65" s="17" t="str" cm="1">
        <f t="array" ref="N65">_xlfn.SWITCH(I65,"Rob","Robusta","Ara","Arabica","Lib","Liberica","Exc","Excelsa")</f>
        <v>Arabica</v>
      </c>
      <c r="O65" s="17" t="str" cm="1">
        <f t="array" ref="O65">_xlfn.SWITCH(J65,"D","Dark","M","Medium","L","Light")</f>
        <v>Dark</v>
      </c>
      <c r="P65" s="17" t="str">
        <f>_xlfn.XLOOKUP(Orders[[#This Row],[Customer ID]],Customers!$A$1:$A$501,Customers!$I$1:$I$501,,0)</f>
        <v>Yes</v>
      </c>
    </row>
    <row r="66" spans="1:16" x14ac:dyDescent="0.25">
      <c r="A66" s="17" t="s">
        <v>3194</v>
      </c>
      <c r="B66" s="22">
        <v>44902</v>
      </c>
      <c r="C66" s="17" t="s">
        <v>1909</v>
      </c>
      <c r="D66" s="17" t="s">
        <v>15</v>
      </c>
      <c r="E66" s="17">
        <v>2</v>
      </c>
      <c r="F66" s="17" t="str">
        <f>_xlfn.XLOOKUP($C66,Customers!$A$2:$A$501,Customers!$B$2:$B$501,,0)</f>
        <v>Raymond White</v>
      </c>
      <c r="G66" s="17" t="str">
        <f>_xlfn.XLOOKUP($C66,Customers!$A$2:$A$501,Customers!$C$2:$C$501,,0)</f>
        <v>richard43@gonzalez-anderson.org</v>
      </c>
      <c r="H66" s="17" t="str">
        <f>_xlfn.XLOOKUP($C66,Customers!$A$1:$A$501,Customers!$G$1:$G$501,,0)</f>
        <v>United States</v>
      </c>
      <c r="I66" s="17" t="str">
        <f>INDEX(Products!$A$1:$G$106,MATCH($D66,Products!$A$1:$A$106,0),MATCH(I$1,Products!$A$1:$G$1,0))</f>
        <v>Ara</v>
      </c>
      <c r="J66" s="17" t="str">
        <f>INDEX(Products!$A$1:$G$106,MATCH($D66,Products!$A$1:$A$106,0),MATCH(J$1,Products!$A$1:$G$1,0))</f>
        <v>D</v>
      </c>
      <c r="K66" s="24">
        <f>INDEX(Products!$A$1:$G$106,MATCH($D66,Products!$A$1:$A$106,0),MATCH(K$1,Products!$A$1:$G$1,0))</f>
        <v>2.5</v>
      </c>
      <c r="L66" s="19">
        <f>INDEX(Products!$A$1:$G$106,MATCH($D66,Products!$A$1:$A$106,0),MATCH(L$1,Products!$A$1:$G$1,0))</f>
        <v>4.774</v>
      </c>
      <c r="M66" s="20">
        <f t="shared" si="0"/>
        <v>9.548</v>
      </c>
      <c r="N66" s="17" t="str" cm="1">
        <f t="array" ref="N66">_xlfn.SWITCH(I66,"Rob","Robusta","Ara","Arabica","Lib","Liberica","Exc","Excelsa")</f>
        <v>Arabica</v>
      </c>
      <c r="O66" s="17" t="str" cm="1">
        <f t="array" ref="O66">_xlfn.SWITCH(J66,"D","Dark","M","Medium","L","Light")</f>
        <v>Dark</v>
      </c>
      <c r="P66" s="17" t="str">
        <f>_xlfn.XLOOKUP(Orders[[#This Row],[Customer ID]],Customers!$A$1:$A$501,Customers!$I$1:$I$501,,0)</f>
        <v>Yes</v>
      </c>
    </row>
    <row r="67" spans="1:16" x14ac:dyDescent="0.25">
      <c r="A67" s="17" t="s">
        <v>3195</v>
      </c>
      <c r="B67" s="22">
        <v>43891</v>
      </c>
      <c r="C67" s="17" t="s">
        <v>1115</v>
      </c>
      <c r="D67" s="17" t="s">
        <v>54</v>
      </c>
      <c r="E67" s="17">
        <v>6</v>
      </c>
      <c r="F67" s="17" t="str">
        <f>_xlfn.XLOOKUP($C67,Customers!$A$2:$A$501,Customers!$B$2:$B$501,,0)</f>
        <v>Shawn Larson</v>
      </c>
      <c r="G67" s="17" t="str">
        <f>_xlfn.XLOOKUP($C67,Customers!$A$2:$A$501,Customers!$C$2:$C$501,,0)</f>
        <v>oruiz@clark.com</v>
      </c>
      <c r="H67" s="17" t="str">
        <f>_xlfn.XLOOKUP($C67,Customers!$A$1:$A$501,Customers!$G$1:$G$501,,0)</f>
        <v>Ireland</v>
      </c>
      <c r="I67" s="17" t="str">
        <f>INDEX(Products!$A$1:$G$106,MATCH($D67,Products!$A$1:$A$106,0),MATCH(I$1,Products!$A$1:$G$1,0))</f>
        <v>Lib</v>
      </c>
      <c r="J67" s="17" t="str">
        <f>INDEX(Products!$A$1:$G$106,MATCH($D67,Products!$A$1:$A$106,0),MATCH(J$1,Products!$A$1:$G$1,0))</f>
        <v>L</v>
      </c>
      <c r="K67" s="24">
        <f>INDEX(Products!$A$1:$G$106,MATCH($D67,Products!$A$1:$A$106,0),MATCH(K$1,Products!$A$1:$G$1,0))</f>
        <v>0.5</v>
      </c>
      <c r="L67" s="19">
        <f>INDEX(Products!$A$1:$G$106,MATCH($D67,Products!$A$1:$A$106,0),MATCH(L$1,Products!$A$1:$G$1,0))</f>
        <v>23.603999999999999</v>
      </c>
      <c r="M67" s="20">
        <f t="shared" ref="M67:M130" si="1">L67*E67</f>
        <v>141.624</v>
      </c>
      <c r="N67" s="17" t="str" cm="1">
        <f t="array" ref="N67">_xlfn.SWITCH(I67,"Rob","Robusta","Ara","Arabica","Lib","Liberica","Exc","Excelsa")</f>
        <v>Liberica</v>
      </c>
      <c r="O67" s="17" t="str" cm="1">
        <f t="array" ref="O67">_xlfn.SWITCH(J67,"D","Dark","M","Medium","L","Light")</f>
        <v>Light</v>
      </c>
      <c r="P67" s="17" t="str">
        <f>_xlfn.XLOOKUP(Orders[[#This Row],[Customer ID]],Customers!$A$1:$A$501,Customers!$I$1:$I$501,,0)</f>
        <v>Yes</v>
      </c>
    </row>
    <row r="68" spans="1:16" x14ac:dyDescent="0.25">
      <c r="A68" s="17" t="s">
        <v>3196</v>
      </c>
      <c r="B68" s="22">
        <v>44789</v>
      </c>
      <c r="C68" s="17" t="s">
        <v>1551</v>
      </c>
      <c r="D68" s="17" t="s">
        <v>83</v>
      </c>
      <c r="E68" s="17">
        <v>3</v>
      </c>
      <c r="F68" s="17" t="str">
        <f>_xlfn.XLOOKUP($C68,Customers!$A$2:$A$501,Customers!$B$2:$B$501,,0)</f>
        <v>Janice Moore</v>
      </c>
      <c r="G68" s="17" t="str">
        <f>_xlfn.XLOOKUP($C68,Customers!$A$2:$A$501,Customers!$C$2:$C$501,,0)</f>
        <v>michaelgibson@novak-roy.com</v>
      </c>
      <c r="H68" s="17" t="str">
        <f>_xlfn.XLOOKUP($C68,Customers!$A$1:$A$501,Customers!$G$1:$G$501,,0)</f>
        <v>United States</v>
      </c>
      <c r="I68" s="17" t="str">
        <f>INDEX(Products!$A$1:$G$106,MATCH($D68,Products!$A$1:$A$106,0),MATCH(I$1,Products!$A$1:$G$1,0))</f>
        <v>Rob</v>
      </c>
      <c r="J68" s="17" t="str">
        <f>INDEX(Products!$A$1:$G$106,MATCH($D68,Products!$A$1:$A$106,0),MATCH(J$1,Products!$A$1:$G$1,0))</f>
        <v>M</v>
      </c>
      <c r="K68" s="24">
        <f>INDEX(Products!$A$1:$G$106,MATCH($D68,Products!$A$1:$A$106,0),MATCH(K$1,Products!$A$1:$G$1,0))</f>
        <v>0.5</v>
      </c>
      <c r="L68" s="19">
        <f>INDEX(Products!$A$1:$G$106,MATCH($D68,Products!$A$1:$A$106,0),MATCH(L$1,Products!$A$1:$G$1,0))</f>
        <v>12.750999999999999</v>
      </c>
      <c r="M68" s="20">
        <f t="shared" si="1"/>
        <v>38.253</v>
      </c>
      <c r="N68" s="17" t="str" cm="1">
        <f t="array" ref="N68">_xlfn.SWITCH(I68,"Rob","Robusta","Ara","Arabica","Lib","Liberica","Exc","Excelsa")</f>
        <v>Robusta</v>
      </c>
      <c r="O68" s="17" t="str" cm="1">
        <f t="array" ref="O68">_xlfn.SWITCH(J68,"D","Dark","M","Medium","L","Light")</f>
        <v>Medium</v>
      </c>
      <c r="P68" s="17" t="str">
        <f>_xlfn.XLOOKUP(Orders[[#This Row],[Customer ID]],Customers!$A$1:$A$501,Customers!$I$1:$I$501,,0)</f>
        <v>Yes</v>
      </c>
    </row>
    <row r="69" spans="1:16" x14ac:dyDescent="0.25">
      <c r="A69" s="17" t="s">
        <v>3197</v>
      </c>
      <c r="B69" s="22">
        <v>45122</v>
      </c>
      <c r="C69" s="17" t="s">
        <v>2369</v>
      </c>
      <c r="D69" s="17" t="s">
        <v>118</v>
      </c>
      <c r="E69" s="17">
        <v>4</v>
      </c>
      <c r="F69" s="17" t="str">
        <f>_xlfn.XLOOKUP($C69,Customers!$A$2:$A$501,Customers!$B$2:$B$501,,0)</f>
        <v>Natalie Campbell</v>
      </c>
      <c r="G69" s="17" t="str">
        <f>_xlfn.XLOOKUP($C69,Customers!$A$2:$A$501,Customers!$C$2:$C$501,,0)</f>
        <v>philipcarrillo@gmail.com</v>
      </c>
      <c r="H69" s="17" t="str">
        <f>_xlfn.XLOOKUP($C69,Customers!$A$1:$A$501,Customers!$G$1:$G$501,,0)</f>
        <v>Ireland</v>
      </c>
      <c r="I69" s="17" t="str">
        <f>INDEX(Products!$A$1:$G$106,MATCH($D69,Products!$A$1:$A$106,0),MATCH(I$1,Products!$A$1:$G$1,0))</f>
        <v>Lib</v>
      </c>
      <c r="J69" s="17" t="str">
        <f>INDEX(Products!$A$1:$G$106,MATCH($D69,Products!$A$1:$A$106,0),MATCH(J$1,Products!$A$1:$G$1,0))</f>
        <v>M</v>
      </c>
      <c r="K69" s="24">
        <f>INDEX(Products!$A$1:$G$106,MATCH($D69,Products!$A$1:$A$106,0),MATCH(K$1,Products!$A$1:$G$1,0))</f>
        <v>1</v>
      </c>
      <c r="L69" s="19">
        <f>INDEX(Products!$A$1:$G$106,MATCH($D69,Products!$A$1:$A$106,0),MATCH(L$1,Products!$A$1:$G$1,0))</f>
        <v>5.6890000000000001</v>
      </c>
      <c r="M69" s="20">
        <f t="shared" si="1"/>
        <v>22.756</v>
      </c>
      <c r="N69" s="17" t="str" cm="1">
        <f t="array" ref="N69">_xlfn.SWITCH(I69,"Rob","Robusta","Ara","Arabica","Lib","Liberica","Exc","Excelsa")</f>
        <v>Liberica</v>
      </c>
      <c r="O69" s="17" t="str" cm="1">
        <f t="array" ref="O69">_xlfn.SWITCH(J69,"D","Dark","M","Medium","L","Light")</f>
        <v>Medium</v>
      </c>
      <c r="P69" s="17" t="str">
        <f>_xlfn.XLOOKUP(Orders[[#This Row],[Customer ID]],Customers!$A$1:$A$501,Customers!$I$1:$I$501,,0)</f>
        <v>Yes</v>
      </c>
    </row>
    <row r="70" spans="1:16" x14ac:dyDescent="0.25">
      <c r="A70" s="17" t="s">
        <v>3198</v>
      </c>
      <c r="B70" s="22">
        <v>43853</v>
      </c>
      <c r="C70" s="17" t="s">
        <v>919</v>
      </c>
      <c r="D70" s="17" t="s">
        <v>52</v>
      </c>
      <c r="E70" s="17">
        <v>3</v>
      </c>
      <c r="F70" s="17" t="str">
        <f>_xlfn.XLOOKUP($C70,Customers!$A$2:$A$501,Customers!$B$2:$B$501,,0)</f>
        <v>Jeffrey Peters</v>
      </c>
      <c r="G70" s="17" t="str">
        <f>_xlfn.XLOOKUP($C70,Customers!$A$2:$A$501,Customers!$C$2:$C$501,,0)</f>
        <v>rmurphy@miller-harper.com</v>
      </c>
      <c r="H70" s="17" t="str">
        <f>_xlfn.XLOOKUP($C70,Customers!$A$1:$A$501,Customers!$G$1:$G$501,,0)</f>
        <v>Ireland</v>
      </c>
      <c r="I70" s="17" t="str">
        <f>INDEX(Products!$A$1:$G$106,MATCH($D70,Products!$A$1:$A$106,0),MATCH(I$1,Products!$A$1:$G$1,0))</f>
        <v>Ara</v>
      </c>
      <c r="J70" s="17" t="str">
        <f>INDEX(Products!$A$1:$G$106,MATCH($D70,Products!$A$1:$A$106,0),MATCH(J$1,Products!$A$1:$G$1,0))</f>
        <v>D</v>
      </c>
      <c r="K70" s="24">
        <f>INDEX(Products!$A$1:$G$106,MATCH($D70,Products!$A$1:$A$106,0),MATCH(K$1,Products!$A$1:$G$1,0))</f>
        <v>0.5</v>
      </c>
      <c r="L70" s="19">
        <f>INDEX(Products!$A$1:$G$106,MATCH($D70,Products!$A$1:$A$106,0),MATCH(L$1,Products!$A$1:$G$1,0))</f>
        <v>25.492000000000001</v>
      </c>
      <c r="M70" s="20">
        <f t="shared" si="1"/>
        <v>76.475999999999999</v>
      </c>
      <c r="N70" s="17" t="str" cm="1">
        <f t="array" ref="N70">_xlfn.SWITCH(I70,"Rob","Robusta","Ara","Arabica","Lib","Liberica","Exc","Excelsa")</f>
        <v>Arabica</v>
      </c>
      <c r="O70" s="17" t="str" cm="1">
        <f t="array" ref="O70">_xlfn.SWITCH(J70,"D","Dark","M","Medium","L","Light")</f>
        <v>Dark</v>
      </c>
      <c r="P70" s="17" t="str">
        <f>_xlfn.XLOOKUP(Orders[[#This Row],[Customer ID]],Customers!$A$1:$A$501,Customers!$I$1:$I$501,,0)</f>
        <v>Yes</v>
      </c>
    </row>
    <row r="71" spans="1:16" x14ac:dyDescent="0.25">
      <c r="A71" s="17" t="s">
        <v>3199</v>
      </c>
      <c r="B71" s="22">
        <v>43775</v>
      </c>
      <c r="C71" s="17" t="s">
        <v>422</v>
      </c>
      <c r="D71" s="17" t="s">
        <v>25</v>
      </c>
      <c r="E71" s="17">
        <v>4</v>
      </c>
      <c r="F71" s="17" t="str">
        <f>_xlfn.XLOOKUP($C71,Customers!$A$2:$A$501,Customers!$B$2:$B$501,,0)</f>
        <v>Eric Bright</v>
      </c>
      <c r="G71" s="17" t="str">
        <f>_xlfn.XLOOKUP($C71,Customers!$A$2:$A$501,Customers!$C$2:$C$501,,0)</f>
        <v>jamesdouglas@yahoo.com</v>
      </c>
      <c r="H71" s="17" t="str">
        <f>_xlfn.XLOOKUP($C71,Customers!$A$1:$A$501,Customers!$G$1:$G$501,,0)</f>
        <v>Ireland</v>
      </c>
      <c r="I71" s="17" t="str">
        <f>INDEX(Products!$A$1:$G$106,MATCH($D71,Products!$A$1:$A$106,0),MATCH(I$1,Products!$A$1:$G$1,0))</f>
        <v>Exc</v>
      </c>
      <c r="J71" s="17" t="str">
        <f>INDEX(Products!$A$1:$G$106,MATCH($D71,Products!$A$1:$A$106,0),MATCH(J$1,Products!$A$1:$G$1,0))</f>
        <v>M</v>
      </c>
      <c r="K71" s="24">
        <f>INDEX(Products!$A$1:$G$106,MATCH($D71,Products!$A$1:$A$106,0),MATCH(K$1,Products!$A$1:$G$1,0))</f>
        <v>0.5</v>
      </c>
      <c r="L71" s="19">
        <f>INDEX(Products!$A$1:$G$106,MATCH($D71,Products!$A$1:$A$106,0),MATCH(L$1,Products!$A$1:$G$1,0))</f>
        <v>6.7930000000000001</v>
      </c>
      <c r="M71" s="20">
        <f t="shared" si="1"/>
        <v>27.172000000000001</v>
      </c>
      <c r="N71" s="17" t="str" cm="1">
        <f t="array" ref="N71">_xlfn.SWITCH(I71,"Rob","Robusta","Ara","Arabica","Lib","Liberica","Exc","Excelsa")</f>
        <v>Excelsa</v>
      </c>
      <c r="O71" s="17" t="str" cm="1">
        <f t="array" ref="O71">_xlfn.SWITCH(J71,"D","Dark","M","Medium","L","Light")</f>
        <v>Medium</v>
      </c>
      <c r="P71" s="17" t="str">
        <f>_xlfn.XLOOKUP(Orders[[#This Row],[Customer ID]],Customers!$A$1:$A$501,Customers!$I$1:$I$501,,0)</f>
        <v>Yes</v>
      </c>
    </row>
    <row r="72" spans="1:16" x14ac:dyDescent="0.25">
      <c r="A72" s="17" t="s">
        <v>3200</v>
      </c>
      <c r="B72" s="22">
        <v>44700</v>
      </c>
      <c r="C72" s="17" t="s">
        <v>2561</v>
      </c>
      <c r="D72" s="17" t="s">
        <v>52</v>
      </c>
      <c r="E72" s="17">
        <v>1</v>
      </c>
      <c r="F72" s="17" t="str">
        <f>_xlfn.XLOOKUP($C72,Customers!$A$2:$A$501,Customers!$B$2:$B$501,,0)</f>
        <v>Joshua Cook</v>
      </c>
      <c r="G72" s="17" t="str">
        <f>_xlfn.XLOOKUP($C72,Customers!$A$2:$A$501,Customers!$C$2:$C$501,,0)</f>
        <v>petersmith@hotmail.com</v>
      </c>
      <c r="H72" s="17" t="str">
        <f>_xlfn.XLOOKUP($C72,Customers!$A$1:$A$501,Customers!$G$1:$G$501,,0)</f>
        <v>United Kingdom</v>
      </c>
      <c r="I72" s="17" t="str">
        <f>INDEX(Products!$A$1:$G$106,MATCH($D72,Products!$A$1:$A$106,0),MATCH(I$1,Products!$A$1:$G$1,0))</f>
        <v>Ara</v>
      </c>
      <c r="J72" s="17" t="str">
        <f>INDEX(Products!$A$1:$G$106,MATCH($D72,Products!$A$1:$A$106,0),MATCH(J$1,Products!$A$1:$G$1,0))</f>
        <v>D</v>
      </c>
      <c r="K72" s="24">
        <f>INDEX(Products!$A$1:$G$106,MATCH($D72,Products!$A$1:$A$106,0),MATCH(K$1,Products!$A$1:$G$1,0))</f>
        <v>0.5</v>
      </c>
      <c r="L72" s="19">
        <f>INDEX(Products!$A$1:$G$106,MATCH($D72,Products!$A$1:$A$106,0),MATCH(L$1,Products!$A$1:$G$1,0))</f>
        <v>25.492000000000001</v>
      </c>
      <c r="M72" s="20">
        <f t="shared" si="1"/>
        <v>25.492000000000001</v>
      </c>
      <c r="N72" s="17" t="str" cm="1">
        <f t="array" ref="N72">_xlfn.SWITCH(I72,"Rob","Robusta","Ara","Arabica","Lib","Liberica","Exc","Excelsa")</f>
        <v>Arabica</v>
      </c>
      <c r="O72" s="17" t="str" cm="1">
        <f t="array" ref="O72">_xlfn.SWITCH(J72,"D","Dark","M","Medium","L","Light")</f>
        <v>Dark</v>
      </c>
      <c r="P72" s="17" t="str">
        <f>_xlfn.XLOOKUP(Orders[[#This Row],[Customer ID]],Customers!$A$1:$A$501,Customers!$I$1:$I$501,,0)</f>
        <v>No</v>
      </c>
    </row>
    <row r="73" spans="1:16" x14ac:dyDescent="0.25">
      <c r="A73" s="17" t="s">
        <v>3201</v>
      </c>
      <c r="B73" s="22">
        <v>44398</v>
      </c>
      <c r="C73" s="17" t="s">
        <v>835</v>
      </c>
      <c r="D73" s="17" t="s">
        <v>32</v>
      </c>
      <c r="E73" s="17">
        <v>3</v>
      </c>
      <c r="F73" s="17" t="str">
        <f>_xlfn.XLOOKUP($C73,Customers!$A$2:$A$501,Customers!$B$2:$B$501,,0)</f>
        <v>Ashley Parker</v>
      </c>
      <c r="G73" s="17" t="str">
        <f>_xlfn.XLOOKUP($C73,Customers!$A$2:$A$501,Customers!$C$2:$C$501,,0)</f>
        <v>mcculloughvanessa@webb-butler.com</v>
      </c>
      <c r="H73" s="17" t="str">
        <f>_xlfn.XLOOKUP($C73,Customers!$A$1:$A$501,Customers!$G$1:$G$501,,0)</f>
        <v>United States</v>
      </c>
      <c r="I73" s="17" t="str">
        <f>INDEX(Products!$A$1:$G$106,MATCH($D73,Products!$A$1:$A$106,0),MATCH(I$1,Products!$A$1:$G$1,0))</f>
        <v>Lib</v>
      </c>
      <c r="J73" s="17" t="str">
        <f>INDEX(Products!$A$1:$G$106,MATCH($D73,Products!$A$1:$A$106,0),MATCH(J$1,Products!$A$1:$G$1,0))</f>
        <v>M</v>
      </c>
      <c r="K73" s="24">
        <f>INDEX(Products!$A$1:$G$106,MATCH($D73,Products!$A$1:$A$106,0),MATCH(K$1,Products!$A$1:$G$1,0))</f>
        <v>0.5</v>
      </c>
      <c r="L73" s="19">
        <f>INDEX(Products!$A$1:$G$106,MATCH($D73,Products!$A$1:$A$106,0),MATCH(L$1,Products!$A$1:$G$1,0))</f>
        <v>29.872</v>
      </c>
      <c r="M73" s="20">
        <f t="shared" si="1"/>
        <v>89.616</v>
      </c>
      <c r="N73" s="17" t="str" cm="1">
        <f t="array" ref="N73">_xlfn.SWITCH(I73,"Rob","Robusta","Ara","Arabica","Lib","Liberica","Exc","Excelsa")</f>
        <v>Liberica</v>
      </c>
      <c r="O73" s="17" t="str" cm="1">
        <f t="array" ref="O73">_xlfn.SWITCH(J73,"D","Dark","M","Medium","L","Light")</f>
        <v>Medium</v>
      </c>
      <c r="P73" s="17" t="str">
        <f>_xlfn.XLOOKUP(Orders[[#This Row],[Customer ID]],Customers!$A$1:$A$501,Customers!$I$1:$I$501,,0)</f>
        <v>Yes</v>
      </c>
    </row>
    <row r="74" spans="1:16" x14ac:dyDescent="0.25">
      <c r="A74" s="17" t="s">
        <v>3202</v>
      </c>
      <c r="B74" s="22">
        <v>44962</v>
      </c>
      <c r="C74" s="17" t="s">
        <v>1103</v>
      </c>
      <c r="D74" s="17" t="s">
        <v>37</v>
      </c>
      <c r="E74" s="17">
        <v>5</v>
      </c>
      <c r="F74" s="17" t="str">
        <f>_xlfn.XLOOKUP($C74,Customers!$A$2:$A$501,Customers!$B$2:$B$501,,0)</f>
        <v>Catherine Johnson</v>
      </c>
      <c r="G74" s="17" t="str">
        <f>_xlfn.XLOOKUP($C74,Customers!$A$2:$A$501,Customers!$C$2:$C$501,,0)</f>
        <v>otran@rivera-santiago.biz</v>
      </c>
      <c r="H74" s="17" t="str">
        <f>_xlfn.XLOOKUP($C74,Customers!$A$1:$A$501,Customers!$G$1:$G$501,,0)</f>
        <v>Ireland</v>
      </c>
      <c r="I74" s="17" t="str">
        <f>INDEX(Products!$A$1:$G$106,MATCH($D74,Products!$A$1:$A$106,0),MATCH(I$1,Products!$A$1:$G$1,0))</f>
        <v>Exc</v>
      </c>
      <c r="J74" s="17" t="str">
        <f>INDEX(Products!$A$1:$G$106,MATCH($D74,Products!$A$1:$A$106,0),MATCH(J$1,Products!$A$1:$G$1,0))</f>
        <v>D</v>
      </c>
      <c r="K74" s="24">
        <f>INDEX(Products!$A$1:$G$106,MATCH($D74,Products!$A$1:$A$106,0),MATCH(K$1,Products!$A$1:$G$1,0))</f>
        <v>0.5</v>
      </c>
      <c r="L74" s="19">
        <f>INDEX(Products!$A$1:$G$106,MATCH($D74,Products!$A$1:$A$106,0),MATCH(L$1,Products!$A$1:$G$1,0))</f>
        <v>28.498999999999999</v>
      </c>
      <c r="M74" s="20">
        <f t="shared" si="1"/>
        <v>142.495</v>
      </c>
      <c r="N74" s="17" t="str" cm="1">
        <f t="array" ref="N74">_xlfn.SWITCH(I74,"Rob","Robusta","Ara","Arabica","Lib","Liberica","Exc","Excelsa")</f>
        <v>Excelsa</v>
      </c>
      <c r="O74" s="17" t="str" cm="1">
        <f t="array" ref="O74">_xlfn.SWITCH(J74,"D","Dark","M","Medium","L","Light")</f>
        <v>Dark</v>
      </c>
      <c r="P74" s="17" t="str">
        <f>_xlfn.XLOOKUP(Orders[[#This Row],[Customer ID]],Customers!$A$1:$A$501,Customers!$I$1:$I$501,,0)</f>
        <v>Yes</v>
      </c>
    </row>
    <row r="75" spans="1:16" x14ac:dyDescent="0.25">
      <c r="A75" s="17" t="s">
        <v>3203</v>
      </c>
      <c r="B75" s="22">
        <v>45211</v>
      </c>
      <c r="C75" s="17" t="s">
        <v>3004</v>
      </c>
      <c r="D75" s="17" t="s">
        <v>30</v>
      </c>
      <c r="E75" s="17">
        <v>1</v>
      </c>
      <c r="F75" s="17" t="str">
        <f>_xlfn.XLOOKUP($C75,Customers!$A$2:$A$501,Customers!$B$2:$B$501,,0)</f>
        <v>Michael Ramirez</v>
      </c>
      <c r="G75" s="17" t="str">
        <f>_xlfn.XLOOKUP($C75,Customers!$A$2:$A$501,Customers!$C$2:$C$501,,0)</f>
        <v>lucascandace@yahoo.com</v>
      </c>
      <c r="H75" s="17" t="str">
        <f>_xlfn.XLOOKUP($C75,Customers!$A$1:$A$501,Customers!$G$1:$G$501,,0)</f>
        <v>Ireland</v>
      </c>
      <c r="I75" s="17" t="str">
        <f>INDEX(Products!$A$1:$G$106,MATCH($D75,Products!$A$1:$A$106,0),MATCH(I$1,Products!$A$1:$G$1,0))</f>
        <v>Ara</v>
      </c>
      <c r="J75" s="17" t="str">
        <f>INDEX(Products!$A$1:$G$106,MATCH($D75,Products!$A$1:$A$106,0),MATCH(J$1,Products!$A$1:$G$1,0))</f>
        <v>L</v>
      </c>
      <c r="K75" s="24">
        <f>INDEX(Products!$A$1:$G$106,MATCH($D75,Products!$A$1:$A$106,0),MATCH(K$1,Products!$A$1:$G$1,0))</f>
        <v>2.5</v>
      </c>
      <c r="L75" s="19">
        <f>INDEX(Products!$A$1:$G$106,MATCH($D75,Products!$A$1:$A$106,0),MATCH(L$1,Products!$A$1:$G$1,0))</f>
        <v>18.367999999999999</v>
      </c>
      <c r="M75" s="20">
        <f t="shared" si="1"/>
        <v>18.367999999999999</v>
      </c>
      <c r="N75" s="17" t="str" cm="1">
        <f t="array" ref="N75">_xlfn.SWITCH(I75,"Rob","Robusta","Ara","Arabica","Lib","Liberica","Exc","Excelsa")</f>
        <v>Arabica</v>
      </c>
      <c r="O75" s="17" t="str" cm="1">
        <f t="array" ref="O75">_xlfn.SWITCH(J75,"D","Dark","M","Medium","L","Light")</f>
        <v>Light</v>
      </c>
      <c r="P75" s="17" t="str">
        <f>_xlfn.XLOOKUP(Orders[[#This Row],[Customer ID]],Customers!$A$1:$A$501,Customers!$I$1:$I$501,,0)</f>
        <v>Yes</v>
      </c>
    </row>
    <row r="76" spans="1:16" x14ac:dyDescent="0.25">
      <c r="A76" s="17" t="s">
        <v>3204</v>
      </c>
      <c r="B76" s="22">
        <v>44497</v>
      </c>
      <c r="C76" s="17" t="s">
        <v>1056</v>
      </c>
      <c r="D76" s="17" t="s">
        <v>29</v>
      </c>
      <c r="E76" s="17">
        <v>4</v>
      </c>
      <c r="F76" s="17" t="str">
        <f>_xlfn.XLOOKUP($C76,Customers!$A$2:$A$501,Customers!$B$2:$B$501,,0)</f>
        <v>Jennifer Norman</v>
      </c>
      <c r="G76" s="17" t="str">
        <f>_xlfn.XLOOKUP($C76,Customers!$A$2:$A$501,Customers!$C$2:$C$501,,0)</f>
        <v>zparrish@gmail.com</v>
      </c>
      <c r="H76" s="17" t="str">
        <f>_xlfn.XLOOKUP($C76,Customers!$A$1:$A$501,Customers!$G$1:$G$501,,0)</f>
        <v>Ireland</v>
      </c>
      <c r="I76" s="17" t="str">
        <f>INDEX(Products!$A$1:$G$106,MATCH($D76,Products!$A$1:$A$106,0),MATCH(I$1,Products!$A$1:$G$1,0))</f>
        <v>Exc</v>
      </c>
      <c r="J76" s="17" t="str">
        <f>INDEX(Products!$A$1:$G$106,MATCH($D76,Products!$A$1:$A$106,0),MATCH(J$1,Products!$A$1:$G$1,0))</f>
        <v>D</v>
      </c>
      <c r="K76" s="24">
        <f>INDEX(Products!$A$1:$G$106,MATCH($D76,Products!$A$1:$A$106,0),MATCH(K$1,Products!$A$1:$G$1,0))</f>
        <v>2.5</v>
      </c>
      <c r="L76" s="19">
        <f>INDEX(Products!$A$1:$G$106,MATCH($D76,Products!$A$1:$A$106,0),MATCH(L$1,Products!$A$1:$G$1,0))</f>
        <v>11.202</v>
      </c>
      <c r="M76" s="20">
        <f t="shared" si="1"/>
        <v>44.808</v>
      </c>
      <c r="N76" s="17" t="str" cm="1">
        <f t="array" ref="N76">_xlfn.SWITCH(I76,"Rob","Robusta","Ara","Arabica","Lib","Liberica","Exc","Excelsa")</f>
        <v>Excelsa</v>
      </c>
      <c r="O76" s="17" t="str" cm="1">
        <f t="array" ref="O76">_xlfn.SWITCH(J76,"D","Dark","M","Medium","L","Light")</f>
        <v>Dark</v>
      </c>
      <c r="P76" s="17" t="str">
        <f>_xlfn.XLOOKUP(Orders[[#This Row],[Customer ID]],Customers!$A$1:$A$501,Customers!$I$1:$I$501,,0)</f>
        <v>No</v>
      </c>
    </row>
    <row r="77" spans="1:16" x14ac:dyDescent="0.25">
      <c r="A77" s="17" t="s">
        <v>3205</v>
      </c>
      <c r="B77" s="22">
        <v>43910</v>
      </c>
      <c r="C77" s="17" t="s">
        <v>1891</v>
      </c>
      <c r="D77" s="17" t="s">
        <v>109</v>
      </c>
      <c r="E77" s="17">
        <v>6</v>
      </c>
      <c r="F77" s="17" t="str">
        <f>_xlfn.XLOOKUP($C77,Customers!$A$2:$A$501,Customers!$B$2:$B$501,,0)</f>
        <v>Christopher Nelson</v>
      </c>
      <c r="G77" s="17" t="str">
        <f>_xlfn.XLOOKUP($C77,Customers!$A$2:$A$501,Customers!$C$2:$C$501,,0)</f>
        <v>lawsonstephanie@gmail.com</v>
      </c>
      <c r="H77" s="17" t="str">
        <f>_xlfn.XLOOKUP($C77,Customers!$A$1:$A$501,Customers!$G$1:$G$501,,0)</f>
        <v>Ireland</v>
      </c>
      <c r="I77" s="17" t="str">
        <f>INDEX(Products!$A$1:$G$106,MATCH($D77,Products!$A$1:$A$106,0),MATCH(I$1,Products!$A$1:$G$1,0))</f>
        <v>Lib</v>
      </c>
      <c r="J77" s="17" t="str">
        <f>INDEX(Products!$A$1:$G$106,MATCH($D77,Products!$A$1:$A$106,0),MATCH(J$1,Products!$A$1:$G$1,0))</f>
        <v>D</v>
      </c>
      <c r="K77" s="24">
        <f>INDEX(Products!$A$1:$G$106,MATCH($D77,Products!$A$1:$A$106,0),MATCH(K$1,Products!$A$1:$G$1,0))</f>
        <v>1</v>
      </c>
      <c r="L77" s="19">
        <f>INDEX(Products!$A$1:$G$106,MATCH($D77,Products!$A$1:$A$106,0),MATCH(L$1,Products!$A$1:$G$1,0))</f>
        <v>4.8959999999999999</v>
      </c>
      <c r="M77" s="20">
        <f t="shared" si="1"/>
        <v>29.375999999999998</v>
      </c>
      <c r="N77" s="17" t="str" cm="1">
        <f t="array" ref="N77">_xlfn.SWITCH(I77,"Rob","Robusta","Ara","Arabica","Lib","Liberica","Exc","Excelsa")</f>
        <v>Liberica</v>
      </c>
      <c r="O77" s="17" t="str" cm="1">
        <f t="array" ref="O77">_xlfn.SWITCH(J77,"D","Dark","M","Medium","L","Light")</f>
        <v>Dark</v>
      </c>
      <c r="P77" s="17" t="str">
        <f>_xlfn.XLOOKUP(Orders[[#This Row],[Customer ID]],Customers!$A$1:$A$501,Customers!$I$1:$I$501,,0)</f>
        <v>Yes</v>
      </c>
    </row>
    <row r="78" spans="1:16" x14ac:dyDescent="0.25">
      <c r="A78" s="17" t="s">
        <v>3206</v>
      </c>
      <c r="B78" s="22">
        <v>43722</v>
      </c>
      <c r="C78" s="17" t="s">
        <v>315</v>
      </c>
      <c r="D78" s="17" t="s">
        <v>98</v>
      </c>
      <c r="E78" s="17">
        <v>1</v>
      </c>
      <c r="F78" s="17" t="str">
        <f>_xlfn.XLOOKUP($C78,Customers!$A$2:$A$501,Customers!$B$2:$B$501,,0)</f>
        <v>Alicia Sandoval</v>
      </c>
      <c r="G78" s="17" t="str">
        <f>_xlfn.XLOOKUP($C78,Customers!$A$2:$A$501,Customers!$C$2:$C$501,,0)</f>
        <v>colemandavid@hotmail.com</v>
      </c>
      <c r="H78" s="17" t="str">
        <f>_xlfn.XLOOKUP($C78,Customers!$A$1:$A$501,Customers!$G$1:$G$501,,0)</f>
        <v>United Kingdom</v>
      </c>
      <c r="I78" s="17" t="str">
        <f>INDEX(Products!$A$1:$G$106,MATCH($D78,Products!$A$1:$A$106,0),MATCH(I$1,Products!$A$1:$G$1,0))</f>
        <v>Ara</v>
      </c>
      <c r="J78" s="17" t="str">
        <f>INDEX(Products!$A$1:$G$106,MATCH($D78,Products!$A$1:$A$106,0),MATCH(J$1,Products!$A$1:$G$1,0))</f>
        <v>L</v>
      </c>
      <c r="K78" s="24">
        <f>INDEX(Products!$A$1:$G$106,MATCH($D78,Products!$A$1:$A$106,0),MATCH(K$1,Products!$A$1:$G$1,0))</f>
        <v>2.5</v>
      </c>
      <c r="L78" s="19">
        <f>INDEX(Products!$A$1:$G$106,MATCH($D78,Products!$A$1:$A$106,0),MATCH(L$1,Products!$A$1:$G$1,0))</f>
        <v>21.84</v>
      </c>
      <c r="M78" s="20">
        <f t="shared" si="1"/>
        <v>21.84</v>
      </c>
      <c r="N78" s="17" t="str" cm="1">
        <f t="array" ref="N78">_xlfn.SWITCH(I78,"Rob","Robusta","Ara","Arabica","Lib","Liberica","Exc","Excelsa")</f>
        <v>Arabica</v>
      </c>
      <c r="O78" s="17" t="str" cm="1">
        <f t="array" ref="O78">_xlfn.SWITCH(J78,"D","Dark","M","Medium","L","Light")</f>
        <v>Light</v>
      </c>
      <c r="P78" s="17" t="str">
        <f>_xlfn.XLOOKUP(Orders[[#This Row],[Customer ID]],Customers!$A$1:$A$501,Customers!$I$1:$I$501,,0)</f>
        <v>Yes</v>
      </c>
    </row>
    <row r="79" spans="1:16" x14ac:dyDescent="0.25">
      <c r="A79" s="17" t="s">
        <v>3207</v>
      </c>
      <c r="B79" s="22">
        <v>45208</v>
      </c>
      <c r="C79" s="17" t="s">
        <v>2929</v>
      </c>
      <c r="D79" s="17" t="s">
        <v>15</v>
      </c>
      <c r="E79" s="17">
        <v>6</v>
      </c>
      <c r="F79" s="17" t="str">
        <f>_xlfn.XLOOKUP($C79,Customers!$A$2:$A$501,Customers!$B$2:$B$501,,0)</f>
        <v>Kelly Sparks</v>
      </c>
      <c r="G79" s="17" t="str">
        <f>_xlfn.XLOOKUP($C79,Customers!$A$2:$A$501,Customers!$C$2:$C$501,,0)</f>
        <v>ronaldthomas@hotmail.com</v>
      </c>
      <c r="H79" s="17" t="str">
        <f>_xlfn.XLOOKUP($C79,Customers!$A$1:$A$501,Customers!$G$1:$G$501,,0)</f>
        <v>Ireland</v>
      </c>
      <c r="I79" s="17" t="str">
        <f>INDEX(Products!$A$1:$G$106,MATCH($D79,Products!$A$1:$A$106,0),MATCH(I$1,Products!$A$1:$G$1,0))</f>
        <v>Ara</v>
      </c>
      <c r="J79" s="17" t="str">
        <f>INDEX(Products!$A$1:$G$106,MATCH($D79,Products!$A$1:$A$106,0),MATCH(J$1,Products!$A$1:$G$1,0))</f>
        <v>D</v>
      </c>
      <c r="K79" s="24">
        <f>INDEX(Products!$A$1:$G$106,MATCH($D79,Products!$A$1:$A$106,0),MATCH(K$1,Products!$A$1:$G$1,0))</f>
        <v>2.5</v>
      </c>
      <c r="L79" s="19">
        <f>INDEX(Products!$A$1:$G$106,MATCH($D79,Products!$A$1:$A$106,0),MATCH(L$1,Products!$A$1:$G$1,0))</f>
        <v>4.774</v>
      </c>
      <c r="M79" s="20">
        <f t="shared" si="1"/>
        <v>28.643999999999998</v>
      </c>
      <c r="N79" s="17" t="str" cm="1">
        <f t="array" ref="N79">_xlfn.SWITCH(I79,"Rob","Robusta","Ara","Arabica","Lib","Liberica","Exc","Excelsa")</f>
        <v>Arabica</v>
      </c>
      <c r="O79" s="17" t="str" cm="1">
        <f t="array" ref="O79">_xlfn.SWITCH(J79,"D","Dark","M","Medium","L","Light")</f>
        <v>Dark</v>
      </c>
      <c r="P79" s="17" t="str">
        <f>_xlfn.XLOOKUP(Orders[[#This Row],[Customer ID]],Customers!$A$1:$A$501,Customers!$I$1:$I$501,,0)</f>
        <v>Yes</v>
      </c>
    </row>
    <row r="80" spans="1:16" x14ac:dyDescent="0.25">
      <c r="A80" s="17" t="s">
        <v>3208</v>
      </c>
      <c r="B80" s="22">
        <v>43980</v>
      </c>
      <c r="C80" s="17" t="s">
        <v>2220</v>
      </c>
      <c r="D80" s="17" t="s">
        <v>43</v>
      </c>
      <c r="E80" s="17">
        <v>6</v>
      </c>
      <c r="F80" s="17" t="str">
        <f>_xlfn.XLOOKUP($C80,Customers!$A$2:$A$501,Customers!$B$2:$B$501,,0)</f>
        <v>Johnny Hawkins</v>
      </c>
      <c r="G80" s="17" t="str">
        <f>_xlfn.XLOOKUP($C80,Customers!$A$2:$A$501,Customers!$C$2:$C$501,,0)</f>
        <v>oharris@hernandez-reed.com</v>
      </c>
      <c r="H80" s="17" t="str">
        <f>_xlfn.XLOOKUP($C80,Customers!$A$1:$A$501,Customers!$G$1:$G$501,,0)</f>
        <v>United Kingdom</v>
      </c>
      <c r="I80" s="17" t="str">
        <f>INDEX(Products!$A$1:$G$106,MATCH($D80,Products!$A$1:$A$106,0),MATCH(I$1,Products!$A$1:$G$1,0))</f>
        <v>Rob</v>
      </c>
      <c r="J80" s="17" t="str">
        <f>INDEX(Products!$A$1:$G$106,MATCH($D80,Products!$A$1:$A$106,0),MATCH(J$1,Products!$A$1:$G$1,0))</f>
        <v>D</v>
      </c>
      <c r="K80" s="24">
        <f>INDEX(Products!$A$1:$G$106,MATCH($D80,Products!$A$1:$A$106,0),MATCH(K$1,Products!$A$1:$G$1,0))</f>
        <v>2.5</v>
      </c>
      <c r="L80" s="19">
        <f>INDEX(Products!$A$1:$G$106,MATCH($D80,Products!$A$1:$A$106,0),MATCH(L$1,Products!$A$1:$G$1,0))</f>
        <v>26.957000000000001</v>
      </c>
      <c r="M80" s="20">
        <f t="shared" si="1"/>
        <v>161.74200000000002</v>
      </c>
      <c r="N80" s="17" t="str" cm="1">
        <f t="array" ref="N80">_xlfn.SWITCH(I80,"Rob","Robusta","Ara","Arabica","Lib","Liberica","Exc","Excelsa")</f>
        <v>Robusta</v>
      </c>
      <c r="O80" s="17" t="str" cm="1">
        <f t="array" ref="O80">_xlfn.SWITCH(J80,"D","Dark","M","Medium","L","Light")</f>
        <v>Dark</v>
      </c>
      <c r="P80" s="17" t="str">
        <f>_xlfn.XLOOKUP(Orders[[#This Row],[Customer ID]],Customers!$A$1:$A$501,Customers!$I$1:$I$501,,0)</f>
        <v>No</v>
      </c>
    </row>
    <row r="81" spans="1:16" x14ac:dyDescent="0.25">
      <c r="A81" s="17" t="s">
        <v>3209</v>
      </c>
      <c r="B81" s="22">
        <v>44848</v>
      </c>
      <c r="C81" s="17" t="s">
        <v>2393</v>
      </c>
      <c r="D81" s="17" t="s">
        <v>68</v>
      </c>
      <c r="E81" s="17">
        <v>3</v>
      </c>
      <c r="F81" s="17" t="str">
        <f>_xlfn.XLOOKUP($C81,Customers!$A$2:$A$501,Customers!$B$2:$B$501,,0)</f>
        <v>Courtney Rose</v>
      </c>
      <c r="G81" s="17" t="str">
        <f>_xlfn.XLOOKUP($C81,Customers!$A$2:$A$501,Customers!$C$2:$C$501,,0)</f>
        <v>jasminebates@hotmail.com</v>
      </c>
      <c r="H81" s="17" t="str">
        <f>_xlfn.XLOOKUP($C81,Customers!$A$1:$A$501,Customers!$G$1:$G$501,,0)</f>
        <v>Ireland</v>
      </c>
      <c r="I81" s="17" t="str">
        <f>INDEX(Products!$A$1:$G$106,MATCH($D81,Products!$A$1:$A$106,0),MATCH(I$1,Products!$A$1:$G$1,0))</f>
        <v>Rob</v>
      </c>
      <c r="J81" s="17" t="str">
        <f>INDEX(Products!$A$1:$G$106,MATCH($D81,Products!$A$1:$A$106,0),MATCH(J$1,Products!$A$1:$G$1,0))</f>
        <v>M</v>
      </c>
      <c r="K81" s="24">
        <f>INDEX(Products!$A$1:$G$106,MATCH($D81,Products!$A$1:$A$106,0),MATCH(K$1,Products!$A$1:$G$1,0))</f>
        <v>0.5</v>
      </c>
      <c r="L81" s="19">
        <f>INDEX(Products!$A$1:$G$106,MATCH($D81,Products!$A$1:$A$106,0),MATCH(L$1,Products!$A$1:$G$1,0))</f>
        <v>19.86</v>
      </c>
      <c r="M81" s="20">
        <f t="shared" si="1"/>
        <v>59.58</v>
      </c>
      <c r="N81" s="17" t="str" cm="1">
        <f t="array" ref="N81">_xlfn.SWITCH(I81,"Rob","Robusta","Ara","Arabica","Lib","Liberica","Exc","Excelsa")</f>
        <v>Robusta</v>
      </c>
      <c r="O81" s="17" t="str" cm="1">
        <f t="array" ref="O81">_xlfn.SWITCH(J81,"D","Dark","M","Medium","L","Light")</f>
        <v>Medium</v>
      </c>
      <c r="P81" s="17" t="str">
        <f>_xlfn.XLOOKUP(Orders[[#This Row],[Customer ID]],Customers!$A$1:$A$501,Customers!$I$1:$I$501,,0)</f>
        <v>Yes</v>
      </c>
    </row>
    <row r="82" spans="1:16" x14ac:dyDescent="0.25">
      <c r="A82" s="17" t="s">
        <v>3210</v>
      </c>
      <c r="B82" s="22">
        <v>44926</v>
      </c>
      <c r="C82" s="17" t="s">
        <v>1903</v>
      </c>
      <c r="D82" s="17" t="s">
        <v>65</v>
      </c>
      <c r="E82" s="17">
        <v>1</v>
      </c>
      <c r="F82" s="17" t="str">
        <f>_xlfn.XLOOKUP($C82,Customers!$A$2:$A$501,Customers!$B$2:$B$501,,0)</f>
        <v>Jill Munoz</v>
      </c>
      <c r="G82" s="17" t="str">
        <f>_xlfn.XLOOKUP($C82,Customers!$A$2:$A$501,Customers!$C$2:$C$501,,0)</f>
        <v>william17@long.info</v>
      </c>
      <c r="H82" s="17" t="str">
        <f>_xlfn.XLOOKUP($C82,Customers!$A$1:$A$501,Customers!$G$1:$G$501,,0)</f>
        <v>United Kingdom</v>
      </c>
      <c r="I82" s="17" t="str">
        <f>INDEX(Products!$A$1:$G$106,MATCH($D82,Products!$A$1:$A$106,0),MATCH(I$1,Products!$A$1:$G$1,0))</f>
        <v>Ara</v>
      </c>
      <c r="J82" s="17" t="str">
        <f>INDEX(Products!$A$1:$G$106,MATCH($D82,Products!$A$1:$A$106,0),MATCH(J$1,Products!$A$1:$G$1,0))</f>
        <v>D</v>
      </c>
      <c r="K82" s="24">
        <f>INDEX(Products!$A$1:$G$106,MATCH($D82,Products!$A$1:$A$106,0),MATCH(K$1,Products!$A$1:$G$1,0))</f>
        <v>2.5</v>
      </c>
      <c r="L82" s="19">
        <f>INDEX(Products!$A$1:$G$106,MATCH($D82,Products!$A$1:$A$106,0),MATCH(L$1,Products!$A$1:$G$1,0))</f>
        <v>14.183999999999999</v>
      </c>
      <c r="M82" s="20">
        <f t="shared" si="1"/>
        <v>14.183999999999999</v>
      </c>
      <c r="N82" s="17" t="str" cm="1">
        <f t="array" ref="N82">_xlfn.SWITCH(I82,"Rob","Robusta","Ara","Arabica","Lib","Liberica","Exc","Excelsa")</f>
        <v>Arabica</v>
      </c>
      <c r="O82" s="17" t="str" cm="1">
        <f t="array" ref="O82">_xlfn.SWITCH(J82,"D","Dark","M","Medium","L","Light")</f>
        <v>Dark</v>
      </c>
      <c r="P82" s="17" t="str">
        <f>_xlfn.XLOOKUP(Orders[[#This Row],[Customer ID]],Customers!$A$1:$A$501,Customers!$I$1:$I$501,,0)</f>
        <v>No</v>
      </c>
    </row>
    <row r="83" spans="1:16" x14ac:dyDescent="0.25">
      <c r="A83" s="17" t="s">
        <v>3211</v>
      </c>
      <c r="B83" s="22">
        <v>44910</v>
      </c>
      <c r="C83" s="17" t="s">
        <v>2017</v>
      </c>
      <c r="D83" s="17" t="s">
        <v>3131</v>
      </c>
      <c r="E83" s="17">
        <v>1</v>
      </c>
      <c r="F83" s="17" t="str">
        <f>_xlfn.XLOOKUP($C83,Customers!$A$2:$A$501,Customers!$B$2:$B$501,,0)</f>
        <v>Daniel Lucas</v>
      </c>
      <c r="G83" s="17" t="str">
        <f>_xlfn.XLOOKUP($C83,Customers!$A$2:$A$501,Customers!$C$2:$C$501,,0)</f>
        <v>todd88@middleton.net</v>
      </c>
      <c r="H83" s="17" t="str">
        <f>_xlfn.XLOOKUP($C83,Customers!$A$1:$A$501,Customers!$G$1:$G$501,,0)</f>
        <v>United Kingdom</v>
      </c>
      <c r="I83" s="17" t="str">
        <f>INDEX(Products!$A$1:$G$106,MATCH($D83,Products!$A$1:$A$106,0),MATCH(I$1,Products!$A$1:$G$1,0))</f>
        <v>Rob</v>
      </c>
      <c r="J83" s="17" t="str">
        <f>INDEX(Products!$A$1:$G$106,MATCH($D83,Products!$A$1:$A$106,0),MATCH(J$1,Products!$A$1:$G$1,0))</f>
        <v>M</v>
      </c>
      <c r="K83" s="24">
        <f>INDEX(Products!$A$1:$G$106,MATCH($D83,Products!$A$1:$A$106,0),MATCH(K$1,Products!$A$1:$G$1,0))</f>
        <v>2.5</v>
      </c>
      <c r="L83" s="19">
        <f>INDEX(Products!$A$1:$G$106,MATCH($D83,Products!$A$1:$A$106,0),MATCH(L$1,Products!$A$1:$G$1,0))</f>
        <v>21.524000000000001</v>
      </c>
      <c r="M83" s="20">
        <f t="shared" si="1"/>
        <v>21.524000000000001</v>
      </c>
      <c r="N83" s="17" t="str" cm="1">
        <f t="array" ref="N83">_xlfn.SWITCH(I83,"Rob","Robusta","Ara","Arabica","Lib","Liberica","Exc","Excelsa")</f>
        <v>Robusta</v>
      </c>
      <c r="O83" s="17" t="str" cm="1">
        <f t="array" ref="O83">_xlfn.SWITCH(J83,"D","Dark","M","Medium","L","Light")</f>
        <v>Medium</v>
      </c>
      <c r="P83" s="17" t="str">
        <f>_xlfn.XLOOKUP(Orders[[#This Row],[Customer ID]],Customers!$A$1:$A$501,Customers!$I$1:$I$501,,0)</f>
        <v>No</v>
      </c>
    </row>
    <row r="84" spans="1:16" x14ac:dyDescent="0.25">
      <c r="A84" s="17" t="s">
        <v>3212</v>
      </c>
      <c r="B84" s="22">
        <v>44481</v>
      </c>
      <c r="C84" s="17" t="s">
        <v>2375</v>
      </c>
      <c r="D84" s="17" t="s">
        <v>38</v>
      </c>
      <c r="E84" s="17">
        <v>3</v>
      </c>
      <c r="F84" s="17" t="str">
        <f>_xlfn.XLOOKUP($C84,Customers!$A$2:$A$501,Customers!$B$2:$B$501,,0)</f>
        <v>Elizabeth Brown</v>
      </c>
      <c r="G84" s="17" t="str">
        <f>_xlfn.XLOOKUP($C84,Customers!$A$2:$A$501,Customers!$C$2:$C$501,,0)</f>
        <v>grossbelinda@allen-fox.com</v>
      </c>
      <c r="H84" s="17" t="str">
        <f>_xlfn.XLOOKUP($C84,Customers!$A$1:$A$501,Customers!$G$1:$G$501,,0)</f>
        <v>Ireland</v>
      </c>
      <c r="I84" s="17" t="str">
        <f>INDEX(Products!$A$1:$G$106,MATCH($D84,Products!$A$1:$A$106,0),MATCH(I$1,Products!$A$1:$G$1,0))</f>
        <v>Lib</v>
      </c>
      <c r="J84" s="17" t="str">
        <f>INDEX(Products!$A$1:$G$106,MATCH($D84,Products!$A$1:$A$106,0),MATCH(J$1,Products!$A$1:$G$1,0))</f>
        <v>M</v>
      </c>
      <c r="K84" s="24">
        <f>INDEX(Products!$A$1:$G$106,MATCH($D84,Products!$A$1:$A$106,0),MATCH(K$1,Products!$A$1:$G$1,0))</f>
        <v>1</v>
      </c>
      <c r="L84" s="19">
        <f>INDEX(Products!$A$1:$G$106,MATCH($D84,Products!$A$1:$A$106,0),MATCH(L$1,Products!$A$1:$G$1,0))</f>
        <v>3.1019999999999999</v>
      </c>
      <c r="M84" s="20">
        <f t="shared" si="1"/>
        <v>9.3059999999999992</v>
      </c>
      <c r="N84" s="17" t="str" cm="1">
        <f t="array" ref="N84">_xlfn.SWITCH(I84,"Rob","Robusta","Ara","Arabica","Lib","Liberica","Exc","Excelsa")</f>
        <v>Liberica</v>
      </c>
      <c r="O84" s="17" t="str" cm="1">
        <f t="array" ref="O84">_xlfn.SWITCH(J84,"D","Dark","M","Medium","L","Light")</f>
        <v>Medium</v>
      </c>
      <c r="P84" s="17" t="str">
        <f>_xlfn.XLOOKUP(Orders[[#This Row],[Customer ID]],Customers!$A$1:$A$501,Customers!$I$1:$I$501,,0)</f>
        <v>Yes</v>
      </c>
    </row>
    <row r="85" spans="1:16" x14ac:dyDescent="0.25">
      <c r="A85" s="17" t="s">
        <v>3213</v>
      </c>
      <c r="B85" s="22">
        <v>44508</v>
      </c>
      <c r="C85" s="17" t="s">
        <v>2399</v>
      </c>
      <c r="D85" s="17" t="s">
        <v>30</v>
      </c>
      <c r="E85" s="17">
        <v>4</v>
      </c>
      <c r="F85" s="17" t="str">
        <f>_xlfn.XLOOKUP($C85,Customers!$A$2:$A$501,Customers!$B$2:$B$501,,0)</f>
        <v>Michael Sherman</v>
      </c>
      <c r="G85" s="17" t="str">
        <f>_xlfn.XLOOKUP($C85,Customers!$A$2:$A$501,Customers!$C$2:$C$501,,0)</f>
        <v>aaron77@martin.net</v>
      </c>
      <c r="H85" s="17" t="str">
        <f>_xlfn.XLOOKUP($C85,Customers!$A$1:$A$501,Customers!$G$1:$G$501,,0)</f>
        <v>United States</v>
      </c>
      <c r="I85" s="17" t="str">
        <f>INDEX(Products!$A$1:$G$106,MATCH($D85,Products!$A$1:$A$106,0),MATCH(I$1,Products!$A$1:$G$1,0))</f>
        <v>Ara</v>
      </c>
      <c r="J85" s="17" t="str">
        <f>INDEX(Products!$A$1:$G$106,MATCH($D85,Products!$A$1:$A$106,0),MATCH(J$1,Products!$A$1:$G$1,0))</f>
        <v>L</v>
      </c>
      <c r="K85" s="24">
        <f>INDEX(Products!$A$1:$G$106,MATCH($D85,Products!$A$1:$A$106,0),MATCH(K$1,Products!$A$1:$G$1,0))</f>
        <v>2.5</v>
      </c>
      <c r="L85" s="19">
        <f>INDEX(Products!$A$1:$G$106,MATCH($D85,Products!$A$1:$A$106,0),MATCH(L$1,Products!$A$1:$G$1,0))</f>
        <v>18.367999999999999</v>
      </c>
      <c r="M85" s="20">
        <f t="shared" si="1"/>
        <v>73.471999999999994</v>
      </c>
      <c r="N85" s="17" t="str" cm="1">
        <f t="array" ref="N85">_xlfn.SWITCH(I85,"Rob","Robusta","Ara","Arabica","Lib","Liberica","Exc","Excelsa")</f>
        <v>Arabica</v>
      </c>
      <c r="O85" s="17" t="str" cm="1">
        <f t="array" ref="O85">_xlfn.SWITCH(J85,"D","Dark","M","Medium","L","Light")</f>
        <v>Light</v>
      </c>
      <c r="P85" s="17" t="str">
        <f>_xlfn.XLOOKUP(Orders[[#This Row],[Customer ID]],Customers!$A$1:$A$501,Customers!$I$1:$I$501,,0)</f>
        <v>Yes</v>
      </c>
    </row>
    <row r="86" spans="1:16" x14ac:dyDescent="0.25">
      <c r="A86" s="17" t="s">
        <v>3214</v>
      </c>
      <c r="B86" s="22">
        <v>44868</v>
      </c>
      <c r="C86" s="17" t="s">
        <v>2679</v>
      </c>
      <c r="D86" s="17" t="s">
        <v>85</v>
      </c>
      <c r="E86" s="17">
        <v>4</v>
      </c>
      <c r="F86" s="17" t="str">
        <f>_xlfn.XLOOKUP($C86,Customers!$A$2:$A$501,Customers!$B$2:$B$501,,0)</f>
        <v>Tiffany Bennett</v>
      </c>
      <c r="G86" s="17" t="str">
        <f>_xlfn.XLOOKUP($C86,Customers!$A$2:$A$501,Customers!$C$2:$C$501,,0)</f>
        <v>dsimmons@hotmail.com</v>
      </c>
      <c r="H86" s="17" t="str">
        <f>_xlfn.XLOOKUP($C86,Customers!$A$1:$A$501,Customers!$G$1:$G$501,,0)</f>
        <v>United States</v>
      </c>
      <c r="I86" s="17" t="str">
        <f>INDEX(Products!$A$1:$G$106,MATCH($D86,Products!$A$1:$A$106,0),MATCH(I$1,Products!$A$1:$G$1,0))</f>
        <v>Exc</v>
      </c>
      <c r="J86" s="17" t="str">
        <f>INDEX(Products!$A$1:$G$106,MATCH($D86,Products!$A$1:$A$106,0),MATCH(J$1,Products!$A$1:$G$1,0))</f>
        <v>L</v>
      </c>
      <c r="K86" s="24">
        <f>INDEX(Products!$A$1:$G$106,MATCH($D86,Products!$A$1:$A$106,0),MATCH(K$1,Products!$A$1:$G$1,0))</f>
        <v>1</v>
      </c>
      <c r="L86" s="19">
        <f>INDEX(Products!$A$1:$G$106,MATCH($D86,Products!$A$1:$A$106,0),MATCH(L$1,Products!$A$1:$G$1,0))</f>
        <v>2.069</v>
      </c>
      <c r="M86" s="20">
        <f t="shared" si="1"/>
        <v>8.2759999999999998</v>
      </c>
      <c r="N86" s="17" t="str" cm="1">
        <f t="array" ref="N86">_xlfn.SWITCH(I86,"Rob","Robusta","Ara","Arabica","Lib","Liberica","Exc","Excelsa")</f>
        <v>Excelsa</v>
      </c>
      <c r="O86" s="17" t="str" cm="1">
        <f t="array" ref="O86">_xlfn.SWITCH(J86,"D","Dark","M","Medium","L","Light")</f>
        <v>Light</v>
      </c>
      <c r="P86" s="17" t="str">
        <f>_xlfn.XLOOKUP(Orders[[#This Row],[Customer ID]],Customers!$A$1:$A$501,Customers!$I$1:$I$501,,0)</f>
        <v>Yes</v>
      </c>
    </row>
    <row r="87" spans="1:16" x14ac:dyDescent="0.25">
      <c r="A87" s="17" t="s">
        <v>3215</v>
      </c>
      <c r="B87" s="22">
        <v>44609</v>
      </c>
      <c r="C87" s="17" t="s">
        <v>3022</v>
      </c>
      <c r="D87" s="17" t="s">
        <v>29</v>
      </c>
      <c r="E87" s="17">
        <v>5</v>
      </c>
      <c r="F87" s="17" t="str">
        <f>_xlfn.XLOOKUP($C87,Customers!$A$2:$A$501,Customers!$B$2:$B$501,,0)</f>
        <v>Madeline Bradshaw</v>
      </c>
      <c r="G87" s="17" t="str">
        <f>_xlfn.XLOOKUP($C87,Customers!$A$2:$A$501,Customers!$C$2:$C$501,,0)</f>
        <v>mathewsjonathan@mccarthy-anderson.com</v>
      </c>
      <c r="H87" s="17" t="str">
        <f>_xlfn.XLOOKUP($C87,Customers!$A$1:$A$501,Customers!$G$1:$G$501,,0)</f>
        <v>United Kingdom</v>
      </c>
      <c r="I87" s="17" t="str">
        <f>INDEX(Products!$A$1:$G$106,MATCH($D87,Products!$A$1:$A$106,0),MATCH(I$1,Products!$A$1:$G$1,0))</f>
        <v>Exc</v>
      </c>
      <c r="J87" s="17" t="str">
        <f>INDEX(Products!$A$1:$G$106,MATCH($D87,Products!$A$1:$A$106,0),MATCH(J$1,Products!$A$1:$G$1,0))</f>
        <v>D</v>
      </c>
      <c r="K87" s="24">
        <f>INDEX(Products!$A$1:$G$106,MATCH($D87,Products!$A$1:$A$106,0),MATCH(K$1,Products!$A$1:$G$1,0))</f>
        <v>2.5</v>
      </c>
      <c r="L87" s="19">
        <f>INDEX(Products!$A$1:$G$106,MATCH($D87,Products!$A$1:$A$106,0),MATCH(L$1,Products!$A$1:$G$1,0))</f>
        <v>11.202</v>
      </c>
      <c r="M87" s="20">
        <f t="shared" si="1"/>
        <v>56.01</v>
      </c>
      <c r="N87" s="17" t="str" cm="1">
        <f t="array" ref="N87">_xlfn.SWITCH(I87,"Rob","Robusta","Ara","Arabica","Lib","Liberica","Exc","Excelsa")</f>
        <v>Excelsa</v>
      </c>
      <c r="O87" s="17" t="str" cm="1">
        <f t="array" ref="O87">_xlfn.SWITCH(J87,"D","Dark","M","Medium","L","Light")</f>
        <v>Dark</v>
      </c>
      <c r="P87" s="17" t="str">
        <f>_xlfn.XLOOKUP(Orders[[#This Row],[Customer ID]],Customers!$A$1:$A$501,Customers!$I$1:$I$501,,0)</f>
        <v>Yes</v>
      </c>
    </row>
    <row r="88" spans="1:16" x14ac:dyDescent="0.25">
      <c r="A88" s="17" t="s">
        <v>3216</v>
      </c>
      <c r="B88" s="22">
        <v>44725</v>
      </c>
      <c r="C88" s="17" t="s">
        <v>2888</v>
      </c>
      <c r="D88" s="17" t="s">
        <v>43</v>
      </c>
      <c r="E88" s="17">
        <v>3</v>
      </c>
      <c r="F88" s="17" t="str">
        <f>_xlfn.XLOOKUP($C88,Customers!$A$2:$A$501,Customers!$B$2:$B$501,,0)</f>
        <v>Brittany Pitts</v>
      </c>
      <c r="G88" s="17" t="str">
        <f>_xlfn.XLOOKUP($C88,Customers!$A$2:$A$501,Customers!$C$2:$C$501,,0)</f>
        <v>acostadarrell@gmail.com</v>
      </c>
      <c r="H88" s="17" t="str">
        <f>_xlfn.XLOOKUP($C88,Customers!$A$1:$A$501,Customers!$G$1:$G$501,,0)</f>
        <v>United Kingdom</v>
      </c>
      <c r="I88" s="17" t="str">
        <f>INDEX(Products!$A$1:$G$106,MATCH($D88,Products!$A$1:$A$106,0),MATCH(I$1,Products!$A$1:$G$1,0))</f>
        <v>Rob</v>
      </c>
      <c r="J88" s="17" t="str">
        <f>INDEX(Products!$A$1:$G$106,MATCH($D88,Products!$A$1:$A$106,0),MATCH(J$1,Products!$A$1:$G$1,0))</f>
        <v>D</v>
      </c>
      <c r="K88" s="24">
        <f>INDEX(Products!$A$1:$G$106,MATCH($D88,Products!$A$1:$A$106,0),MATCH(K$1,Products!$A$1:$G$1,0))</f>
        <v>2.5</v>
      </c>
      <c r="L88" s="19">
        <f>INDEX(Products!$A$1:$G$106,MATCH($D88,Products!$A$1:$A$106,0),MATCH(L$1,Products!$A$1:$G$1,0))</f>
        <v>26.957000000000001</v>
      </c>
      <c r="M88" s="20">
        <f t="shared" si="1"/>
        <v>80.871000000000009</v>
      </c>
      <c r="N88" s="17" t="str" cm="1">
        <f t="array" ref="N88">_xlfn.SWITCH(I88,"Rob","Robusta","Ara","Arabica","Lib","Liberica","Exc","Excelsa")</f>
        <v>Robusta</v>
      </c>
      <c r="O88" s="17" t="str" cm="1">
        <f t="array" ref="O88">_xlfn.SWITCH(J88,"D","Dark","M","Medium","L","Light")</f>
        <v>Dark</v>
      </c>
      <c r="P88" s="17" t="str">
        <f>_xlfn.XLOOKUP(Orders[[#This Row],[Customer ID]],Customers!$A$1:$A$501,Customers!$I$1:$I$501,,0)</f>
        <v>Yes</v>
      </c>
    </row>
    <row r="89" spans="1:16" x14ac:dyDescent="0.25">
      <c r="A89" s="17" t="s">
        <v>3217</v>
      </c>
      <c r="B89" s="22">
        <v>45158</v>
      </c>
      <c r="C89" s="17" t="s">
        <v>1361</v>
      </c>
      <c r="D89" s="17" t="s">
        <v>99</v>
      </c>
      <c r="E89" s="17">
        <v>3</v>
      </c>
      <c r="F89" s="17" t="str">
        <f>_xlfn.XLOOKUP($C89,Customers!$A$2:$A$501,Customers!$B$2:$B$501,,0)</f>
        <v>Diana Harrison</v>
      </c>
      <c r="G89" s="17" t="str">
        <f>_xlfn.XLOOKUP($C89,Customers!$A$2:$A$501,Customers!$C$2:$C$501,,0)</f>
        <v>cjenkins@hotmail.com</v>
      </c>
      <c r="H89" s="17" t="str">
        <f>_xlfn.XLOOKUP($C89,Customers!$A$1:$A$501,Customers!$G$1:$G$501,,0)</f>
        <v>United States</v>
      </c>
      <c r="I89" s="17" t="str">
        <f>INDEX(Products!$A$1:$G$106,MATCH($D89,Products!$A$1:$A$106,0),MATCH(I$1,Products!$A$1:$G$1,0))</f>
        <v>Rob</v>
      </c>
      <c r="J89" s="17" t="str">
        <f>INDEX(Products!$A$1:$G$106,MATCH($D89,Products!$A$1:$A$106,0),MATCH(J$1,Products!$A$1:$G$1,0))</f>
        <v>D</v>
      </c>
      <c r="K89" s="24">
        <f>INDEX(Products!$A$1:$G$106,MATCH($D89,Products!$A$1:$A$106,0),MATCH(K$1,Products!$A$1:$G$1,0))</f>
        <v>0.5</v>
      </c>
      <c r="L89" s="19">
        <f>INDEX(Products!$A$1:$G$106,MATCH($D89,Products!$A$1:$A$106,0),MATCH(L$1,Products!$A$1:$G$1,0))</f>
        <v>17.875</v>
      </c>
      <c r="M89" s="20">
        <f t="shared" si="1"/>
        <v>53.625</v>
      </c>
      <c r="N89" s="17" t="str" cm="1">
        <f t="array" ref="N89">_xlfn.SWITCH(I89,"Rob","Robusta","Ara","Arabica","Lib","Liberica","Exc","Excelsa")</f>
        <v>Robusta</v>
      </c>
      <c r="O89" s="17" t="str" cm="1">
        <f t="array" ref="O89">_xlfn.SWITCH(J89,"D","Dark","M","Medium","L","Light")</f>
        <v>Dark</v>
      </c>
      <c r="P89" s="17" t="str">
        <f>_xlfn.XLOOKUP(Orders[[#This Row],[Customer ID]],Customers!$A$1:$A$501,Customers!$I$1:$I$501,,0)</f>
        <v>No</v>
      </c>
    </row>
    <row r="90" spans="1:16" x14ac:dyDescent="0.25">
      <c r="A90" s="17" t="s">
        <v>3218</v>
      </c>
      <c r="B90" s="22">
        <v>44988</v>
      </c>
      <c r="C90" s="17" t="s">
        <v>704</v>
      </c>
      <c r="D90" s="17" t="s">
        <v>55</v>
      </c>
      <c r="E90" s="17">
        <v>2</v>
      </c>
      <c r="F90" s="17" t="str">
        <f>_xlfn.XLOOKUP($C90,Customers!$A$2:$A$501,Customers!$B$2:$B$501,,0)</f>
        <v>Sarah Gonzalez</v>
      </c>
      <c r="G90" s="17" t="str">
        <f>_xlfn.XLOOKUP($C90,Customers!$A$2:$A$501,Customers!$C$2:$C$501,,0)</f>
        <v>andrewball@yahoo.com</v>
      </c>
      <c r="H90" s="17" t="str">
        <f>_xlfn.XLOOKUP($C90,Customers!$A$1:$A$501,Customers!$G$1:$G$501,,0)</f>
        <v>United Kingdom</v>
      </c>
      <c r="I90" s="17" t="str">
        <f>INDEX(Products!$A$1:$G$106,MATCH($D90,Products!$A$1:$A$106,0),MATCH(I$1,Products!$A$1:$G$1,0))</f>
        <v>Rob</v>
      </c>
      <c r="J90" s="17" t="str">
        <f>INDEX(Products!$A$1:$G$106,MATCH($D90,Products!$A$1:$A$106,0),MATCH(J$1,Products!$A$1:$G$1,0))</f>
        <v>L</v>
      </c>
      <c r="K90" s="24">
        <f>INDEX(Products!$A$1:$G$106,MATCH($D90,Products!$A$1:$A$106,0),MATCH(K$1,Products!$A$1:$G$1,0))</f>
        <v>1</v>
      </c>
      <c r="L90" s="19">
        <f>INDEX(Products!$A$1:$G$106,MATCH($D90,Products!$A$1:$A$106,0),MATCH(L$1,Products!$A$1:$G$1,0))</f>
        <v>9.0609999999999999</v>
      </c>
      <c r="M90" s="20">
        <f t="shared" si="1"/>
        <v>18.122</v>
      </c>
      <c r="N90" s="17" t="str" cm="1">
        <f t="array" ref="N90">_xlfn.SWITCH(I90,"Rob","Robusta","Ara","Arabica","Lib","Liberica","Exc","Excelsa")</f>
        <v>Robusta</v>
      </c>
      <c r="O90" s="17" t="str" cm="1">
        <f t="array" ref="O90">_xlfn.SWITCH(J90,"D","Dark","M","Medium","L","Light")</f>
        <v>Light</v>
      </c>
      <c r="P90" s="17" t="str">
        <f>_xlfn.XLOOKUP(Orders[[#This Row],[Customer ID]],Customers!$A$1:$A$501,Customers!$I$1:$I$501,,0)</f>
        <v>No</v>
      </c>
    </row>
    <row r="91" spans="1:16" x14ac:dyDescent="0.25">
      <c r="A91" s="17" t="s">
        <v>3219</v>
      </c>
      <c r="B91" s="22">
        <v>45221</v>
      </c>
      <c r="C91" s="17" t="s">
        <v>1629</v>
      </c>
      <c r="D91" s="17" t="s">
        <v>24</v>
      </c>
      <c r="E91" s="17">
        <v>2</v>
      </c>
      <c r="F91" s="17" t="str">
        <f>_xlfn.XLOOKUP($C91,Customers!$A$2:$A$501,Customers!$B$2:$B$501,,0)</f>
        <v>Lisa Mills</v>
      </c>
      <c r="G91" s="17" t="str">
        <f>_xlfn.XLOOKUP($C91,Customers!$A$2:$A$501,Customers!$C$2:$C$501,,0)</f>
        <v>martingeorge@hammond.org</v>
      </c>
      <c r="H91" s="17" t="str">
        <f>_xlfn.XLOOKUP($C91,Customers!$A$1:$A$501,Customers!$G$1:$G$501,,0)</f>
        <v>United States</v>
      </c>
      <c r="I91" s="17" t="str">
        <f>INDEX(Products!$A$1:$G$106,MATCH($D91,Products!$A$1:$A$106,0),MATCH(I$1,Products!$A$1:$G$1,0))</f>
        <v>Exc</v>
      </c>
      <c r="J91" s="17" t="str">
        <f>INDEX(Products!$A$1:$G$106,MATCH($D91,Products!$A$1:$A$106,0),MATCH(J$1,Products!$A$1:$G$1,0))</f>
        <v>D</v>
      </c>
      <c r="K91" s="24">
        <f>INDEX(Products!$A$1:$G$106,MATCH($D91,Products!$A$1:$A$106,0),MATCH(K$1,Products!$A$1:$G$1,0))</f>
        <v>2.5</v>
      </c>
      <c r="L91" s="19">
        <f>INDEX(Products!$A$1:$G$106,MATCH($D91,Products!$A$1:$A$106,0),MATCH(L$1,Products!$A$1:$G$1,0))</f>
        <v>11.337999999999999</v>
      </c>
      <c r="M91" s="20">
        <f t="shared" si="1"/>
        <v>22.675999999999998</v>
      </c>
      <c r="N91" s="17" t="str" cm="1">
        <f t="array" ref="N91">_xlfn.SWITCH(I91,"Rob","Robusta","Ara","Arabica","Lib","Liberica","Exc","Excelsa")</f>
        <v>Excelsa</v>
      </c>
      <c r="O91" s="17" t="str" cm="1">
        <f t="array" ref="O91">_xlfn.SWITCH(J91,"D","Dark","M","Medium","L","Light")</f>
        <v>Dark</v>
      </c>
      <c r="P91" s="17" t="str">
        <f>_xlfn.XLOOKUP(Orders[[#This Row],[Customer ID]],Customers!$A$1:$A$501,Customers!$I$1:$I$501,,0)</f>
        <v>No</v>
      </c>
    </row>
    <row r="92" spans="1:16" x14ac:dyDescent="0.25">
      <c r="A92" s="17" t="s">
        <v>3220</v>
      </c>
      <c r="B92" s="22">
        <v>44643</v>
      </c>
      <c r="C92" s="17" t="s">
        <v>1498</v>
      </c>
      <c r="D92" s="17" t="s">
        <v>20</v>
      </c>
      <c r="E92" s="17">
        <v>6</v>
      </c>
      <c r="F92" s="17" t="str">
        <f>_xlfn.XLOOKUP($C92,Customers!$A$2:$A$501,Customers!$B$2:$B$501,,0)</f>
        <v>Marc Cruz</v>
      </c>
      <c r="G92" s="17" t="str">
        <f>_xlfn.XLOOKUP($C92,Customers!$A$2:$A$501,Customers!$C$2:$C$501,,0)</f>
        <v>davidbrown@hotmail.com</v>
      </c>
      <c r="H92" s="17" t="str">
        <f>_xlfn.XLOOKUP($C92,Customers!$A$1:$A$501,Customers!$G$1:$G$501,,0)</f>
        <v>Ireland</v>
      </c>
      <c r="I92" s="17" t="str">
        <f>INDEX(Products!$A$1:$G$106,MATCH($D92,Products!$A$1:$A$106,0),MATCH(I$1,Products!$A$1:$G$1,0))</f>
        <v>Rob</v>
      </c>
      <c r="J92" s="17" t="str">
        <f>INDEX(Products!$A$1:$G$106,MATCH($D92,Products!$A$1:$A$106,0),MATCH(J$1,Products!$A$1:$G$1,0))</f>
        <v>L</v>
      </c>
      <c r="K92" s="24">
        <f>INDEX(Products!$A$1:$G$106,MATCH($D92,Products!$A$1:$A$106,0),MATCH(K$1,Products!$A$1:$G$1,0))</f>
        <v>1</v>
      </c>
      <c r="L92" s="19">
        <f>INDEX(Products!$A$1:$G$106,MATCH($D92,Products!$A$1:$A$106,0),MATCH(L$1,Products!$A$1:$G$1,0))</f>
        <v>7.0149999999999997</v>
      </c>
      <c r="M92" s="20">
        <f t="shared" si="1"/>
        <v>42.089999999999996</v>
      </c>
      <c r="N92" s="17" t="str" cm="1">
        <f t="array" ref="N92">_xlfn.SWITCH(I92,"Rob","Robusta","Ara","Arabica","Lib","Liberica","Exc","Excelsa")</f>
        <v>Robusta</v>
      </c>
      <c r="O92" s="17" t="str" cm="1">
        <f t="array" ref="O92">_xlfn.SWITCH(J92,"D","Dark","M","Medium","L","Light")</f>
        <v>Light</v>
      </c>
      <c r="P92" s="17" t="str">
        <f>_xlfn.XLOOKUP(Orders[[#This Row],[Customer ID]],Customers!$A$1:$A$501,Customers!$I$1:$I$501,,0)</f>
        <v>No</v>
      </c>
    </row>
    <row r="93" spans="1:16" x14ac:dyDescent="0.25">
      <c r="A93" s="17" t="s">
        <v>3221</v>
      </c>
      <c r="B93" s="22">
        <v>45289</v>
      </c>
      <c r="C93" s="17" t="s">
        <v>195</v>
      </c>
      <c r="D93" s="17" t="s">
        <v>93</v>
      </c>
      <c r="E93" s="17">
        <v>6</v>
      </c>
      <c r="F93" s="17" t="str">
        <f>_xlfn.XLOOKUP($C93,Customers!$A$2:$A$501,Customers!$B$2:$B$501,,0)</f>
        <v>Yesenia Martinez</v>
      </c>
      <c r="G93" s="17" t="str">
        <f>_xlfn.XLOOKUP($C93,Customers!$A$2:$A$501,Customers!$C$2:$C$501,,0)</f>
        <v>sdavis@chandler.com</v>
      </c>
      <c r="H93" s="17" t="str">
        <f>_xlfn.XLOOKUP($C93,Customers!$A$1:$A$501,Customers!$G$1:$G$501,,0)</f>
        <v>Ireland</v>
      </c>
      <c r="I93" s="17" t="str">
        <f>INDEX(Products!$A$1:$G$106,MATCH($D93,Products!$A$1:$A$106,0),MATCH(I$1,Products!$A$1:$G$1,0))</f>
        <v>Exc</v>
      </c>
      <c r="J93" s="17" t="str">
        <f>INDEX(Products!$A$1:$G$106,MATCH($D93,Products!$A$1:$A$106,0),MATCH(J$1,Products!$A$1:$G$1,0))</f>
        <v>M</v>
      </c>
      <c r="K93" s="24">
        <f>INDEX(Products!$A$1:$G$106,MATCH($D93,Products!$A$1:$A$106,0),MATCH(K$1,Products!$A$1:$G$1,0))</f>
        <v>1</v>
      </c>
      <c r="L93" s="19">
        <f>INDEX(Products!$A$1:$G$106,MATCH($D93,Products!$A$1:$A$106,0),MATCH(L$1,Products!$A$1:$G$1,0))</f>
        <v>28.677</v>
      </c>
      <c r="M93" s="20">
        <f t="shared" si="1"/>
        <v>172.06200000000001</v>
      </c>
      <c r="N93" s="17" t="str" cm="1">
        <f t="array" ref="N93">_xlfn.SWITCH(I93,"Rob","Robusta","Ara","Arabica","Lib","Liberica","Exc","Excelsa")</f>
        <v>Excelsa</v>
      </c>
      <c r="O93" s="17" t="str" cm="1">
        <f t="array" ref="O93">_xlfn.SWITCH(J93,"D","Dark","M","Medium","L","Light")</f>
        <v>Medium</v>
      </c>
      <c r="P93" s="17" t="str">
        <f>_xlfn.XLOOKUP(Orders[[#This Row],[Customer ID]],Customers!$A$1:$A$501,Customers!$I$1:$I$501,,0)</f>
        <v>Yes</v>
      </c>
    </row>
    <row r="94" spans="1:16" x14ac:dyDescent="0.25">
      <c r="A94" s="17" t="s">
        <v>3222</v>
      </c>
      <c r="B94" s="22">
        <v>43515</v>
      </c>
      <c r="C94" s="17" t="s">
        <v>548</v>
      </c>
      <c r="D94" s="17" t="s">
        <v>112</v>
      </c>
      <c r="E94" s="17">
        <v>4</v>
      </c>
      <c r="F94" s="17" t="str">
        <f>_xlfn.XLOOKUP($C94,Customers!$A$2:$A$501,Customers!$B$2:$B$501,,0)</f>
        <v>John Morgan</v>
      </c>
      <c r="G94" s="17" t="str">
        <f>_xlfn.XLOOKUP($C94,Customers!$A$2:$A$501,Customers!$C$2:$C$501,,0)</f>
        <v>gcampbell@fernandez.info</v>
      </c>
      <c r="H94" s="17" t="str">
        <f>_xlfn.XLOOKUP($C94,Customers!$A$1:$A$501,Customers!$G$1:$G$501,,0)</f>
        <v>United States</v>
      </c>
      <c r="I94" s="17" t="str">
        <f>INDEX(Products!$A$1:$G$106,MATCH($D94,Products!$A$1:$A$106,0),MATCH(I$1,Products!$A$1:$G$1,0))</f>
        <v>Exc</v>
      </c>
      <c r="J94" s="17" t="str">
        <f>INDEX(Products!$A$1:$G$106,MATCH($D94,Products!$A$1:$A$106,0),MATCH(J$1,Products!$A$1:$G$1,0))</f>
        <v>L</v>
      </c>
      <c r="K94" s="24">
        <f>INDEX(Products!$A$1:$G$106,MATCH($D94,Products!$A$1:$A$106,0),MATCH(K$1,Products!$A$1:$G$1,0))</f>
        <v>2.5</v>
      </c>
      <c r="L94" s="19">
        <f>INDEX(Products!$A$1:$G$106,MATCH($D94,Products!$A$1:$A$106,0),MATCH(L$1,Products!$A$1:$G$1,0))</f>
        <v>21.411000000000001</v>
      </c>
      <c r="M94" s="20">
        <f t="shared" si="1"/>
        <v>85.644000000000005</v>
      </c>
      <c r="N94" s="17" t="str" cm="1">
        <f t="array" ref="N94">_xlfn.SWITCH(I94,"Rob","Robusta","Ara","Arabica","Lib","Liberica","Exc","Excelsa")</f>
        <v>Excelsa</v>
      </c>
      <c r="O94" s="17" t="str" cm="1">
        <f t="array" ref="O94">_xlfn.SWITCH(J94,"D","Dark","M","Medium","L","Light")</f>
        <v>Light</v>
      </c>
      <c r="P94" s="17" t="str">
        <f>_xlfn.XLOOKUP(Orders[[#This Row],[Customer ID]],Customers!$A$1:$A$501,Customers!$I$1:$I$501,,0)</f>
        <v>No</v>
      </c>
    </row>
    <row r="95" spans="1:16" x14ac:dyDescent="0.25">
      <c r="A95" s="17" t="s">
        <v>3223</v>
      </c>
      <c r="B95" s="22">
        <v>45208</v>
      </c>
      <c r="C95" s="17" t="s">
        <v>512</v>
      </c>
      <c r="D95" s="17" t="s">
        <v>26</v>
      </c>
      <c r="E95" s="17">
        <v>2</v>
      </c>
      <c r="F95" s="17" t="str">
        <f>_xlfn.XLOOKUP($C95,Customers!$A$2:$A$501,Customers!$B$2:$B$501,,0)</f>
        <v>Karen Small</v>
      </c>
      <c r="G95" s="17" t="str">
        <f>_xlfn.XLOOKUP($C95,Customers!$A$2:$A$501,Customers!$C$2:$C$501,,0)</f>
        <v>jjones@hotmail.com</v>
      </c>
      <c r="H95" s="17" t="str">
        <f>_xlfn.XLOOKUP($C95,Customers!$A$1:$A$501,Customers!$G$1:$G$501,,0)</f>
        <v>United Kingdom</v>
      </c>
      <c r="I95" s="17" t="str">
        <f>INDEX(Products!$A$1:$G$106,MATCH($D95,Products!$A$1:$A$106,0),MATCH(I$1,Products!$A$1:$G$1,0))</f>
        <v>Exc</v>
      </c>
      <c r="J95" s="17" t="str">
        <f>INDEX(Products!$A$1:$G$106,MATCH($D95,Products!$A$1:$A$106,0),MATCH(J$1,Products!$A$1:$G$1,0))</f>
        <v>M</v>
      </c>
      <c r="K95" s="24">
        <f>INDEX(Products!$A$1:$G$106,MATCH($D95,Products!$A$1:$A$106,0),MATCH(K$1,Products!$A$1:$G$1,0))</f>
        <v>2.5</v>
      </c>
      <c r="L95" s="19">
        <f>INDEX(Products!$A$1:$G$106,MATCH($D95,Products!$A$1:$A$106,0),MATCH(L$1,Products!$A$1:$G$1,0))</f>
        <v>7.6669999999999998</v>
      </c>
      <c r="M95" s="20">
        <f t="shared" si="1"/>
        <v>15.334</v>
      </c>
      <c r="N95" s="17" t="str" cm="1">
        <f t="array" ref="N95">_xlfn.SWITCH(I95,"Rob","Robusta","Ara","Arabica","Lib","Liberica","Exc","Excelsa")</f>
        <v>Excelsa</v>
      </c>
      <c r="O95" s="17" t="str" cm="1">
        <f t="array" ref="O95">_xlfn.SWITCH(J95,"D","Dark","M","Medium","L","Light")</f>
        <v>Medium</v>
      </c>
      <c r="P95" s="17" t="str">
        <f>_xlfn.XLOOKUP(Orders[[#This Row],[Customer ID]],Customers!$A$1:$A$501,Customers!$I$1:$I$501,,0)</f>
        <v>No</v>
      </c>
    </row>
    <row r="96" spans="1:16" x14ac:dyDescent="0.25">
      <c r="A96" s="17" t="s">
        <v>3224</v>
      </c>
      <c r="B96" s="22">
        <v>43975</v>
      </c>
      <c r="C96" s="17" t="s">
        <v>2714</v>
      </c>
      <c r="D96" s="17" t="s">
        <v>100</v>
      </c>
      <c r="E96" s="17">
        <v>1</v>
      </c>
      <c r="F96" s="17" t="str">
        <f>_xlfn.XLOOKUP($C96,Customers!$A$2:$A$501,Customers!$B$2:$B$501,,0)</f>
        <v>Tracy Taylor</v>
      </c>
      <c r="G96" s="17" t="str">
        <f>_xlfn.XLOOKUP($C96,Customers!$A$2:$A$501,Customers!$C$2:$C$501,,0)</f>
        <v>deanna06@yahoo.com</v>
      </c>
      <c r="H96" s="17" t="str">
        <f>_xlfn.XLOOKUP($C96,Customers!$A$1:$A$501,Customers!$G$1:$G$501,,0)</f>
        <v>Ireland</v>
      </c>
      <c r="I96" s="17" t="str">
        <f>INDEX(Products!$A$1:$G$106,MATCH($D96,Products!$A$1:$A$106,0),MATCH(I$1,Products!$A$1:$G$1,0))</f>
        <v>Lib</v>
      </c>
      <c r="J96" s="17" t="str">
        <f>INDEX(Products!$A$1:$G$106,MATCH($D96,Products!$A$1:$A$106,0),MATCH(J$1,Products!$A$1:$G$1,0))</f>
        <v>L</v>
      </c>
      <c r="K96" s="24">
        <f>INDEX(Products!$A$1:$G$106,MATCH($D96,Products!$A$1:$A$106,0),MATCH(K$1,Products!$A$1:$G$1,0))</f>
        <v>2.5</v>
      </c>
      <c r="L96" s="19">
        <f>INDEX(Products!$A$1:$G$106,MATCH($D96,Products!$A$1:$A$106,0),MATCH(L$1,Products!$A$1:$G$1,0))</f>
        <v>24.559000000000001</v>
      </c>
      <c r="M96" s="20">
        <f t="shared" si="1"/>
        <v>24.559000000000001</v>
      </c>
      <c r="N96" s="17" t="str" cm="1">
        <f t="array" ref="N96">_xlfn.SWITCH(I96,"Rob","Robusta","Ara","Arabica","Lib","Liberica","Exc","Excelsa")</f>
        <v>Liberica</v>
      </c>
      <c r="O96" s="17" t="str" cm="1">
        <f t="array" ref="O96">_xlfn.SWITCH(J96,"D","Dark","M","Medium","L","Light")</f>
        <v>Light</v>
      </c>
      <c r="P96" s="17" t="str">
        <f>_xlfn.XLOOKUP(Orders[[#This Row],[Customer ID]],Customers!$A$1:$A$501,Customers!$I$1:$I$501,,0)</f>
        <v>Yes</v>
      </c>
    </row>
    <row r="97" spans="1:16" x14ac:dyDescent="0.25">
      <c r="A97" s="17" t="s">
        <v>3225</v>
      </c>
      <c r="B97" s="22">
        <v>43732</v>
      </c>
      <c r="C97" s="17" t="s">
        <v>2837</v>
      </c>
      <c r="D97" s="17" t="s">
        <v>108</v>
      </c>
      <c r="E97" s="17">
        <v>4</v>
      </c>
      <c r="F97" s="17" t="str">
        <f>_xlfn.XLOOKUP($C97,Customers!$A$2:$A$501,Customers!$B$2:$B$501,,0)</f>
        <v>Joseph Petersen</v>
      </c>
      <c r="G97" s="17" t="str">
        <f>_xlfn.XLOOKUP($C97,Customers!$A$2:$A$501,Customers!$C$2:$C$501,,0)</f>
        <v>lbailey@taylor-carson.com</v>
      </c>
      <c r="H97" s="17" t="str">
        <f>_xlfn.XLOOKUP($C97,Customers!$A$1:$A$501,Customers!$G$1:$G$501,,0)</f>
        <v>United States</v>
      </c>
      <c r="I97" s="17" t="str">
        <f>INDEX(Products!$A$1:$G$106,MATCH($D97,Products!$A$1:$A$106,0),MATCH(I$1,Products!$A$1:$G$1,0))</f>
        <v>Ara</v>
      </c>
      <c r="J97" s="17" t="str">
        <f>INDEX(Products!$A$1:$G$106,MATCH($D97,Products!$A$1:$A$106,0),MATCH(J$1,Products!$A$1:$G$1,0))</f>
        <v>M</v>
      </c>
      <c r="K97" s="24">
        <f>INDEX(Products!$A$1:$G$106,MATCH($D97,Products!$A$1:$A$106,0),MATCH(K$1,Products!$A$1:$G$1,0))</f>
        <v>0.5</v>
      </c>
      <c r="L97" s="19">
        <f>INDEX(Products!$A$1:$G$106,MATCH($D97,Products!$A$1:$A$106,0),MATCH(L$1,Products!$A$1:$G$1,0))</f>
        <v>26.312999999999999</v>
      </c>
      <c r="M97" s="20">
        <f t="shared" si="1"/>
        <v>105.252</v>
      </c>
      <c r="N97" s="17" t="str" cm="1">
        <f t="array" ref="N97">_xlfn.SWITCH(I97,"Rob","Robusta","Ara","Arabica","Lib","Liberica","Exc","Excelsa")</f>
        <v>Arabica</v>
      </c>
      <c r="O97" s="17" t="str" cm="1">
        <f t="array" ref="O97">_xlfn.SWITCH(J97,"D","Dark","M","Medium","L","Light")</f>
        <v>Medium</v>
      </c>
      <c r="P97" s="17" t="str">
        <f>_xlfn.XLOOKUP(Orders[[#This Row],[Customer ID]],Customers!$A$1:$A$501,Customers!$I$1:$I$501,,0)</f>
        <v>No</v>
      </c>
    </row>
    <row r="98" spans="1:16" x14ac:dyDescent="0.25">
      <c r="A98" s="17" t="s">
        <v>3226</v>
      </c>
      <c r="B98" s="22">
        <v>44085</v>
      </c>
      <c r="C98" s="17" t="s">
        <v>913</v>
      </c>
      <c r="D98" s="17" t="s">
        <v>92</v>
      </c>
      <c r="E98" s="17">
        <v>6</v>
      </c>
      <c r="F98" s="17" t="str">
        <f>_xlfn.XLOOKUP($C98,Customers!$A$2:$A$501,Customers!$B$2:$B$501,,0)</f>
        <v>Kim Reynolds</v>
      </c>
      <c r="G98" s="17" t="str">
        <f>_xlfn.XLOOKUP($C98,Customers!$A$2:$A$501,Customers!$C$2:$C$501,,0)</f>
        <v>dsullivan@wood.com</v>
      </c>
      <c r="H98" s="17" t="str">
        <f>_xlfn.XLOOKUP($C98,Customers!$A$1:$A$501,Customers!$G$1:$G$501,,0)</f>
        <v>Ireland</v>
      </c>
      <c r="I98" s="17" t="str">
        <f>INDEX(Products!$A$1:$G$106,MATCH($D98,Products!$A$1:$A$106,0),MATCH(I$1,Products!$A$1:$G$1,0))</f>
        <v>Lib</v>
      </c>
      <c r="J98" s="17" t="str">
        <f>INDEX(Products!$A$1:$G$106,MATCH($D98,Products!$A$1:$A$106,0),MATCH(J$1,Products!$A$1:$G$1,0))</f>
        <v>M</v>
      </c>
      <c r="K98" s="24">
        <f>INDEX(Products!$A$1:$G$106,MATCH($D98,Products!$A$1:$A$106,0),MATCH(K$1,Products!$A$1:$G$1,0))</f>
        <v>2.5</v>
      </c>
      <c r="L98" s="19">
        <f>INDEX(Products!$A$1:$G$106,MATCH($D98,Products!$A$1:$A$106,0),MATCH(L$1,Products!$A$1:$G$1,0))</f>
        <v>20.963000000000001</v>
      </c>
      <c r="M98" s="20">
        <f t="shared" si="1"/>
        <v>125.77800000000001</v>
      </c>
      <c r="N98" s="17" t="str" cm="1">
        <f t="array" ref="N98">_xlfn.SWITCH(I98,"Rob","Robusta","Ara","Arabica","Lib","Liberica","Exc","Excelsa")</f>
        <v>Liberica</v>
      </c>
      <c r="O98" s="17" t="str" cm="1">
        <f t="array" ref="O98">_xlfn.SWITCH(J98,"D","Dark","M","Medium","L","Light")</f>
        <v>Medium</v>
      </c>
      <c r="P98" s="17" t="str">
        <f>_xlfn.XLOOKUP(Orders[[#This Row],[Customer ID]],Customers!$A$1:$A$501,Customers!$I$1:$I$501,,0)</f>
        <v>No</v>
      </c>
    </row>
    <row r="99" spans="1:16" x14ac:dyDescent="0.25">
      <c r="A99" s="17" t="s">
        <v>3227</v>
      </c>
      <c r="B99" s="22">
        <v>44267</v>
      </c>
      <c r="C99" s="17" t="s">
        <v>2525</v>
      </c>
      <c r="D99" s="17" t="s">
        <v>107</v>
      </c>
      <c r="E99" s="17">
        <v>5</v>
      </c>
      <c r="F99" s="17" t="str">
        <f>_xlfn.XLOOKUP($C99,Customers!$A$2:$A$501,Customers!$B$2:$B$501,,0)</f>
        <v>Nathan Allen</v>
      </c>
      <c r="G99" s="17" t="str">
        <f>_xlfn.XLOOKUP($C99,Customers!$A$2:$A$501,Customers!$C$2:$C$501,,0)</f>
        <v>suzanne64@hotmail.com</v>
      </c>
      <c r="H99" s="17" t="str">
        <f>_xlfn.XLOOKUP($C99,Customers!$A$1:$A$501,Customers!$G$1:$G$501,,0)</f>
        <v>United States</v>
      </c>
      <c r="I99" s="17" t="str">
        <f>INDEX(Products!$A$1:$G$106,MATCH($D99,Products!$A$1:$A$106,0),MATCH(I$1,Products!$A$1:$G$1,0))</f>
        <v>Exc</v>
      </c>
      <c r="J99" s="17" t="str">
        <f>INDEX(Products!$A$1:$G$106,MATCH($D99,Products!$A$1:$A$106,0),MATCH(J$1,Products!$A$1:$G$1,0))</f>
        <v>D</v>
      </c>
      <c r="K99" s="24">
        <f>INDEX(Products!$A$1:$G$106,MATCH($D99,Products!$A$1:$A$106,0),MATCH(K$1,Products!$A$1:$G$1,0))</f>
        <v>0.5</v>
      </c>
      <c r="L99" s="19">
        <f>INDEX(Products!$A$1:$G$106,MATCH($D99,Products!$A$1:$A$106,0),MATCH(L$1,Products!$A$1:$G$1,0))</f>
        <v>26.742000000000001</v>
      </c>
      <c r="M99" s="20">
        <f t="shared" si="1"/>
        <v>133.71</v>
      </c>
      <c r="N99" s="17" t="str" cm="1">
        <f t="array" ref="N99">_xlfn.SWITCH(I99,"Rob","Robusta","Ara","Arabica","Lib","Liberica","Exc","Excelsa")</f>
        <v>Excelsa</v>
      </c>
      <c r="O99" s="17" t="str" cm="1">
        <f t="array" ref="O99">_xlfn.SWITCH(J99,"D","Dark","M","Medium","L","Light")</f>
        <v>Dark</v>
      </c>
      <c r="P99" s="17" t="str">
        <f>_xlfn.XLOOKUP(Orders[[#This Row],[Customer ID]],Customers!$A$1:$A$501,Customers!$I$1:$I$501,,0)</f>
        <v>Yes</v>
      </c>
    </row>
    <row r="100" spans="1:16" x14ac:dyDescent="0.25">
      <c r="A100" s="17" t="s">
        <v>3228</v>
      </c>
      <c r="B100" s="22">
        <v>43917</v>
      </c>
      <c r="C100" s="17" t="s">
        <v>1062</v>
      </c>
      <c r="D100" s="17" t="s">
        <v>80</v>
      </c>
      <c r="E100" s="17">
        <v>6</v>
      </c>
      <c r="F100" s="17" t="str">
        <f>_xlfn.XLOOKUP($C100,Customers!$A$2:$A$501,Customers!$B$2:$B$501,,0)</f>
        <v>Michelle Marshall</v>
      </c>
      <c r="G100" s="17" t="str">
        <f>_xlfn.XLOOKUP($C100,Customers!$A$2:$A$501,Customers!$C$2:$C$501,,0)</f>
        <v>randymiller@yahoo.com</v>
      </c>
      <c r="H100" s="17" t="str">
        <f>_xlfn.XLOOKUP($C100,Customers!$A$1:$A$501,Customers!$G$1:$G$501,,0)</f>
        <v>Ireland</v>
      </c>
      <c r="I100" s="17" t="str">
        <f>INDEX(Products!$A$1:$G$106,MATCH($D100,Products!$A$1:$A$106,0),MATCH(I$1,Products!$A$1:$G$1,0))</f>
        <v>Rob</v>
      </c>
      <c r="J100" s="17" t="str">
        <f>INDEX(Products!$A$1:$G$106,MATCH($D100,Products!$A$1:$A$106,0),MATCH(J$1,Products!$A$1:$G$1,0))</f>
        <v>L</v>
      </c>
      <c r="K100" s="24">
        <f>INDEX(Products!$A$1:$G$106,MATCH($D100,Products!$A$1:$A$106,0),MATCH(K$1,Products!$A$1:$G$1,0))</f>
        <v>0.5</v>
      </c>
      <c r="L100" s="19">
        <f>INDEX(Products!$A$1:$G$106,MATCH($D100,Products!$A$1:$A$106,0),MATCH(L$1,Products!$A$1:$G$1,0))</f>
        <v>15.727</v>
      </c>
      <c r="M100" s="20">
        <f t="shared" si="1"/>
        <v>94.361999999999995</v>
      </c>
      <c r="N100" s="17" t="str" cm="1">
        <f t="array" ref="N100">_xlfn.SWITCH(I100,"Rob","Robusta","Ara","Arabica","Lib","Liberica","Exc","Excelsa")</f>
        <v>Robusta</v>
      </c>
      <c r="O100" s="17" t="str" cm="1">
        <f t="array" ref="O100">_xlfn.SWITCH(J100,"D","Dark","M","Medium","L","Light")</f>
        <v>Light</v>
      </c>
      <c r="P100" s="17" t="str">
        <f>_xlfn.XLOOKUP(Orders[[#This Row],[Customer ID]],Customers!$A$1:$A$501,Customers!$I$1:$I$501,,0)</f>
        <v>No</v>
      </c>
    </row>
    <row r="101" spans="1:16" x14ac:dyDescent="0.25">
      <c r="A101" s="17" t="s">
        <v>3229</v>
      </c>
      <c r="B101" s="22">
        <v>44506</v>
      </c>
      <c r="C101" s="17" t="s">
        <v>1653</v>
      </c>
      <c r="D101" s="17" t="s">
        <v>44</v>
      </c>
      <c r="E101" s="17">
        <v>2</v>
      </c>
      <c r="F101" s="17" t="str">
        <f>_xlfn.XLOOKUP($C101,Customers!$A$2:$A$501,Customers!$B$2:$B$501,,0)</f>
        <v>Kenneth Matthews</v>
      </c>
      <c r="G101" s="17" t="str">
        <f>_xlfn.XLOOKUP($C101,Customers!$A$2:$A$501,Customers!$C$2:$C$501,,0)</f>
        <v>xbrown@wilson-gray.org</v>
      </c>
      <c r="H101" s="17" t="str">
        <f>_xlfn.XLOOKUP($C101,Customers!$A$1:$A$501,Customers!$G$1:$G$501,,0)</f>
        <v>United States</v>
      </c>
      <c r="I101" s="17" t="str">
        <f>INDEX(Products!$A$1:$G$106,MATCH($D101,Products!$A$1:$A$106,0),MATCH(I$1,Products!$A$1:$G$1,0))</f>
        <v>Ara</v>
      </c>
      <c r="J101" s="17" t="str">
        <f>INDEX(Products!$A$1:$G$106,MATCH($D101,Products!$A$1:$A$106,0),MATCH(J$1,Products!$A$1:$G$1,0))</f>
        <v>L</v>
      </c>
      <c r="K101" s="24">
        <f>INDEX(Products!$A$1:$G$106,MATCH($D101,Products!$A$1:$A$106,0),MATCH(K$1,Products!$A$1:$G$1,0))</f>
        <v>2.5</v>
      </c>
      <c r="L101" s="19">
        <f>INDEX(Products!$A$1:$G$106,MATCH($D101,Products!$A$1:$A$106,0),MATCH(L$1,Products!$A$1:$G$1,0))</f>
        <v>6.9880000000000004</v>
      </c>
      <c r="M101" s="20">
        <f t="shared" si="1"/>
        <v>13.976000000000001</v>
      </c>
      <c r="N101" s="17" t="str" cm="1">
        <f t="array" ref="N101">_xlfn.SWITCH(I101,"Rob","Robusta","Ara","Arabica","Lib","Liberica","Exc","Excelsa")</f>
        <v>Arabica</v>
      </c>
      <c r="O101" s="17" t="str" cm="1">
        <f t="array" ref="O101">_xlfn.SWITCH(J101,"D","Dark","M","Medium","L","Light")</f>
        <v>Light</v>
      </c>
      <c r="P101" s="17" t="str">
        <f>_xlfn.XLOOKUP(Orders[[#This Row],[Customer ID]],Customers!$A$1:$A$501,Customers!$I$1:$I$501,,0)</f>
        <v>Yes</v>
      </c>
    </row>
    <row r="102" spans="1:16" x14ac:dyDescent="0.25">
      <c r="A102" s="17" t="s">
        <v>3230</v>
      </c>
      <c r="B102" s="22">
        <v>44337</v>
      </c>
      <c r="C102" s="17" t="s">
        <v>1211</v>
      </c>
      <c r="D102" s="17" t="s">
        <v>53</v>
      </c>
      <c r="E102" s="17">
        <v>2</v>
      </c>
      <c r="F102" s="17" t="str">
        <f>_xlfn.XLOOKUP($C102,Customers!$A$2:$A$501,Customers!$B$2:$B$501,,0)</f>
        <v>Justin Harding</v>
      </c>
      <c r="G102" s="17" t="str">
        <f>_xlfn.XLOOKUP($C102,Customers!$A$2:$A$501,Customers!$C$2:$C$501,,0)</f>
        <v>lisa69@yahoo.com</v>
      </c>
      <c r="H102" s="17" t="str">
        <f>_xlfn.XLOOKUP($C102,Customers!$A$1:$A$501,Customers!$G$1:$G$501,,0)</f>
        <v>Ireland</v>
      </c>
      <c r="I102" s="17" t="str">
        <f>INDEX(Products!$A$1:$G$106,MATCH($D102,Products!$A$1:$A$106,0),MATCH(I$1,Products!$A$1:$G$1,0))</f>
        <v>Rob</v>
      </c>
      <c r="J102" s="17" t="str">
        <f>INDEX(Products!$A$1:$G$106,MATCH($D102,Products!$A$1:$A$106,0),MATCH(J$1,Products!$A$1:$G$1,0))</f>
        <v>D</v>
      </c>
      <c r="K102" s="24">
        <f>INDEX(Products!$A$1:$G$106,MATCH($D102,Products!$A$1:$A$106,0),MATCH(K$1,Products!$A$1:$G$1,0))</f>
        <v>1</v>
      </c>
      <c r="L102" s="19">
        <f>INDEX(Products!$A$1:$G$106,MATCH($D102,Products!$A$1:$A$106,0),MATCH(L$1,Products!$A$1:$G$1,0))</f>
        <v>25.009</v>
      </c>
      <c r="M102" s="20">
        <f t="shared" si="1"/>
        <v>50.018000000000001</v>
      </c>
      <c r="N102" s="17" t="str" cm="1">
        <f t="array" ref="N102">_xlfn.SWITCH(I102,"Rob","Robusta","Ara","Arabica","Lib","Liberica","Exc","Excelsa")</f>
        <v>Robusta</v>
      </c>
      <c r="O102" s="17" t="str" cm="1">
        <f t="array" ref="O102">_xlfn.SWITCH(J102,"D","Dark","M","Medium","L","Light")</f>
        <v>Dark</v>
      </c>
      <c r="P102" s="17" t="str">
        <f>_xlfn.XLOOKUP(Orders[[#This Row],[Customer ID]],Customers!$A$1:$A$501,Customers!$I$1:$I$501,,0)</f>
        <v>Yes</v>
      </c>
    </row>
    <row r="103" spans="1:16" x14ac:dyDescent="0.25">
      <c r="A103" s="17" t="s">
        <v>3231</v>
      </c>
      <c r="B103" s="22">
        <v>44950</v>
      </c>
      <c r="C103" s="17" t="s">
        <v>2023</v>
      </c>
      <c r="D103" s="17" t="s">
        <v>54</v>
      </c>
      <c r="E103" s="17">
        <v>6</v>
      </c>
      <c r="F103" s="17" t="str">
        <f>_xlfn.XLOOKUP($C103,Customers!$A$2:$A$501,Customers!$B$2:$B$501,,0)</f>
        <v>Jasmine Garrett</v>
      </c>
      <c r="G103" s="17" t="str">
        <f>_xlfn.XLOOKUP($C103,Customers!$A$2:$A$501,Customers!$C$2:$C$501,,0)</f>
        <v>lacey50@hotmail.com</v>
      </c>
      <c r="H103" s="17" t="str">
        <f>_xlfn.XLOOKUP($C103,Customers!$A$1:$A$501,Customers!$G$1:$G$501,,0)</f>
        <v>United States</v>
      </c>
      <c r="I103" s="17" t="str">
        <f>INDEX(Products!$A$1:$G$106,MATCH($D103,Products!$A$1:$A$106,0),MATCH(I$1,Products!$A$1:$G$1,0))</f>
        <v>Lib</v>
      </c>
      <c r="J103" s="17" t="str">
        <f>INDEX(Products!$A$1:$G$106,MATCH($D103,Products!$A$1:$A$106,0),MATCH(J$1,Products!$A$1:$G$1,0))</f>
        <v>L</v>
      </c>
      <c r="K103" s="24">
        <f>INDEX(Products!$A$1:$G$106,MATCH($D103,Products!$A$1:$A$106,0),MATCH(K$1,Products!$A$1:$G$1,0))</f>
        <v>0.5</v>
      </c>
      <c r="L103" s="19">
        <f>INDEX(Products!$A$1:$G$106,MATCH($D103,Products!$A$1:$A$106,0),MATCH(L$1,Products!$A$1:$G$1,0))</f>
        <v>23.603999999999999</v>
      </c>
      <c r="M103" s="20">
        <f t="shared" si="1"/>
        <v>141.624</v>
      </c>
      <c r="N103" s="17" t="str" cm="1">
        <f t="array" ref="N103">_xlfn.SWITCH(I103,"Rob","Robusta","Ara","Arabica","Lib","Liberica","Exc","Excelsa")</f>
        <v>Liberica</v>
      </c>
      <c r="O103" s="17" t="str" cm="1">
        <f t="array" ref="O103">_xlfn.SWITCH(J103,"D","Dark","M","Medium","L","Light")</f>
        <v>Light</v>
      </c>
      <c r="P103" s="17" t="str">
        <f>_xlfn.XLOOKUP(Orders[[#This Row],[Customer ID]],Customers!$A$1:$A$501,Customers!$I$1:$I$501,,0)</f>
        <v>Yes</v>
      </c>
    </row>
    <row r="104" spans="1:16" x14ac:dyDescent="0.25">
      <c r="A104" s="17" t="s">
        <v>3232</v>
      </c>
      <c r="B104" s="22">
        <v>43524</v>
      </c>
      <c r="C104" s="17" t="s">
        <v>1963</v>
      </c>
      <c r="D104" s="17" t="s">
        <v>86</v>
      </c>
      <c r="E104" s="17">
        <v>3</v>
      </c>
      <c r="F104" s="17" t="str">
        <f>_xlfn.XLOOKUP($C104,Customers!$A$2:$A$501,Customers!$B$2:$B$501,,0)</f>
        <v>Kelly Wolfe</v>
      </c>
      <c r="G104" s="17" t="str">
        <f>_xlfn.XLOOKUP($C104,Customers!$A$2:$A$501,Customers!$C$2:$C$501,,0)</f>
        <v>butlertricia@yahoo.com</v>
      </c>
      <c r="H104" s="17" t="str">
        <f>_xlfn.XLOOKUP($C104,Customers!$A$1:$A$501,Customers!$G$1:$G$501,,0)</f>
        <v>United Kingdom</v>
      </c>
      <c r="I104" s="17" t="str">
        <f>INDEX(Products!$A$1:$G$106,MATCH($D104,Products!$A$1:$A$106,0),MATCH(I$1,Products!$A$1:$G$1,0))</f>
        <v>Lib</v>
      </c>
      <c r="J104" s="17" t="str">
        <f>INDEX(Products!$A$1:$G$106,MATCH($D104,Products!$A$1:$A$106,0),MATCH(J$1,Products!$A$1:$G$1,0))</f>
        <v>L</v>
      </c>
      <c r="K104" s="24">
        <f>INDEX(Products!$A$1:$G$106,MATCH($D104,Products!$A$1:$A$106,0),MATCH(K$1,Products!$A$1:$G$1,0))</f>
        <v>1</v>
      </c>
      <c r="L104" s="19">
        <f>INDEX(Products!$A$1:$G$106,MATCH($D104,Products!$A$1:$A$106,0),MATCH(L$1,Products!$A$1:$G$1,0))</f>
        <v>3.4129999999999998</v>
      </c>
      <c r="M104" s="20">
        <f t="shared" si="1"/>
        <v>10.238999999999999</v>
      </c>
      <c r="N104" s="17" t="str" cm="1">
        <f t="array" ref="N104">_xlfn.SWITCH(I104,"Rob","Robusta","Ara","Arabica","Lib","Liberica","Exc","Excelsa")</f>
        <v>Liberica</v>
      </c>
      <c r="O104" s="17" t="str" cm="1">
        <f t="array" ref="O104">_xlfn.SWITCH(J104,"D","Dark","M","Medium","L","Light")</f>
        <v>Light</v>
      </c>
      <c r="P104" s="17" t="str">
        <f>_xlfn.XLOOKUP(Orders[[#This Row],[Customer ID]],Customers!$A$1:$A$501,Customers!$I$1:$I$501,,0)</f>
        <v>No</v>
      </c>
    </row>
    <row r="105" spans="1:16" x14ac:dyDescent="0.25">
      <c r="A105" s="17" t="s">
        <v>3233</v>
      </c>
      <c r="B105" s="22">
        <v>45026</v>
      </c>
      <c r="C105" s="17" t="s">
        <v>788</v>
      </c>
      <c r="D105" s="17" t="s">
        <v>86</v>
      </c>
      <c r="E105" s="17">
        <v>6</v>
      </c>
      <c r="F105" s="17" t="str">
        <f>_xlfn.XLOOKUP($C105,Customers!$A$2:$A$501,Customers!$B$2:$B$501,,0)</f>
        <v>Angela Davis</v>
      </c>
      <c r="G105" s="17" t="str">
        <f>_xlfn.XLOOKUP($C105,Customers!$A$2:$A$501,Customers!$C$2:$C$501,,0)</f>
        <v>tammy32@rogers.biz</v>
      </c>
      <c r="H105" s="17" t="str">
        <f>_xlfn.XLOOKUP($C105,Customers!$A$1:$A$501,Customers!$G$1:$G$501,,0)</f>
        <v>Ireland</v>
      </c>
      <c r="I105" s="17" t="str">
        <f>INDEX(Products!$A$1:$G$106,MATCH($D105,Products!$A$1:$A$106,0),MATCH(I$1,Products!$A$1:$G$1,0))</f>
        <v>Lib</v>
      </c>
      <c r="J105" s="17" t="str">
        <f>INDEX(Products!$A$1:$G$106,MATCH($D105,Products!$A$1:$A$106,0),MATCH(J$1,Products!$A$1:$G$1,0))</f>
        <v>L</v>
      </c>
      <c r="K105" s="24">
        <f>INDEX(Products!$A$1:$G$106,MATCH($D105,Products!$A$1:$A$106,0),MATCH(K$1,Products!$A$1:$G$1,0))</f>
        <v>1</v>
      </c>
      <c r="L105" s="19">
        <f>INDEX(Products!$A$1:$G$106,MATCH($D105,Products!$A$1:$A$106,0),MATCH(L$1,Products!$A$1:$G$1,0))</f>
        <v>3.4129999999999998</v>
      </c>
      <c r="M105" s="20">
        <f t="shared" si="1"/>
        <v>20.477999999999998</v>
      </c>
      <c r="N105" s="17" t="str" cm="1">
        <f t="array" ref="N105">_xlfn.SWITCH(I105,"Rob","Robusta","Ara","Arabica","Lib","Liberica","Exc","Excelsa")</f>
        <v>Liberica</v>
      </c>
      <c r="O105" s="17" t="str" cm="1">
        <f t="array" ref="O105">_xlfn.SWITCH(J105,"D","Dark","M","Medium","L","Light")</f>
        <v>Light</v>
      </c>
      <c r="P105" s="17" t="str">
        <f>_xlfn.XLOOKUP(Orders[[#This Row],[Customer ID]],Customers!$A$1:$A$501,Customers!$I$1:$I$501,,0)</f>
        <v>Yes</v>
      </c>
    </row>
    <row r="106" spans="1:16" x14ac:dyDescent="0.25">
      <c r="A106" s="17" t="s">
        <v>3234</v>
      </c>
      <c r="B106" s="22">
        <v>45123</v>
      </c>
      <c r="C106" s="17" t="s">
        <v>2760</v>
      </c>
      <c r="D106" s="17" t="s">
        <v>59</v>
      </c>
      <c r="E106" s="17">
        <v>4</v>
      </c>
      <c r="F106" s="17" t="str">
        <f>_xlfn.XLOOKUP($C106,Customers!$A$2:$A$501,Customers!$B$2:$B$501,,0)</f>
        <v>Kathryn Nichols</v>
      </c>
      <c r="G106" s="17" t="str">
        <f>_xlfn.XLOOKUP($C106,Customers!$A$2:$A$501,Customers!$C$2:$C$501,,0)</f>
        <v>villanuevasally@townsend-hunter.net</v>
      </c>
      <c r="H106" s="17" t="str">
        <f>_xlfn.XLOOKUP($C106,Customers!$A$1:$A$501,Customers!$G$1:$G$501,,0)</f>
        <v>United States</v>
      </c>
      <c r="I106" s="17" t="str">
        <f>INDEX(Products!$A$1:$G$106,MATCH($D106,Products!$A$1:$A$106,0),MATCH(I$1,Products!$A$1:$G$1,0))</f>
        <v>Exc</v>
      </c>
      <c r="J106" s="17" t="str">
        <f>INDEX(Products!$A$1:$G$106,MATCH($D106,Products!$A$1:$A$106,0),MATCH(J$1,Products!$A$1:$G$1,0))</f>
        <v>L</v>
      </c>
      <c r="K106" s="24">
        <f>INDEX(Products!$A$1:$G$106,MATCH($D106,Products!$A$1:$A$106,0),MATCH(K$1,Products!$A$1:$G$1,0))</f>
        <v>1</v>
      </c>
      <c r="L106" s="19">
        <f>INDEX(Products!$A$1:$G$106,MATCH($D106,Products!$A$1:$A$106,0),MATCH(L$1,Products!$A$1:$G$1,0))</f>
        <v>11.012</v>
      </c>
      <c r="M106" s="20">
        <f t="shared" si="1"/>
        <v>44.048000000000002</v>
      </c>
      <c r="N106" s="17" t="str" cm="1">
        <f t="array" ref="N106">_xlfn.SWITCH(I106,"Rob","Robusta","Ara","Arabica","Lib","Liberica","Exc","Excelsa")</f>
        <v>Excelsa</v>
      </c>
      <c r="O106" s="17" t="str" cm="1">
        <f t="array" ref="O106">_xlfn.SWITCH(J106,"D","Dark","M","Medium","L","Light")</f>
        <v>Light</v>
      </c>
      <c r="P106" s="17" t="str">
        <f>_xlfn.XLOOKUP(Orders[[#This Row],[Customer ID]],Customers!$A$1:$A$501,Customers!$I$1:$I$501,,0)</f>
        <v>Yes</v>
      </c>
    </row>
    <row r="107" spans="1:16" x14ac:dyDescent="0.25">
      <c r="A107" s="17" t="s">
        <v>3235</v>
      </c>
      <c r="B107" s="22">
        <v>45270</v>
      </c>
      <c r="C107" s="17" t="s">
        <v>961</v>
      </c>
      <c r="D107" s="17" t="s">
        <v>110</v>
      </c>
      <c r="E107" s="17">
        <v>4</v>
      </c>
      <c r="F107" s="17" t="str">
        <f>_xlfn.XLOOKUP($C107,Customers!$A$2:$A$501,Customers!$B$2:$B$501,,0)</f>
        <v>Scott Fernandez</v>
      </c>
      <c r="G107" s="17" t="str">
        <f>_xlfn.XLOOKUP($C107,Customers!$A$2:$A$501,Customers!$C$2:$C$501,,0)</f>
        <v>tyleramy@yahoo.com</v>
      </c>
      <c r="H107" s="17" t="str">
        <f>_xlfn.XLOOKUP($C107,Customers!$A$1:$A$501,Customers!$G$1:$G$501,,0)</f>
        <v>Ireland</v>
      </c>
      <c r="I107" s="17" t="str">
        <f>INDEX(Products!$A$1:$G$106,MATCH($D107,Products!$A$1:$A$106,0),MATCH(I$1,Products!$A$1:$G$1,0))</f>
        <v>Ara</v>
      </c>
      <c r="J107" s="17" t="str">
        <f>INDEX(Products!$A$1:$G$106,MATCH($D107,Products!$A$1:$A$106,0),MATCH(J$1,Products!$A$1:$G$1,0))</f>
        <v>M</v>
      </c>
      <c r="K107" s="24">
        <f>INDEX(Products!$A$1:$G$106,MATCH($D107,Products!$A$1:$A$106,0),MATCH(K$1,Products!$A$1:$G$1,0))</f>
        <v>2.5</v>
      </c>
      <c r="L107" s="19">
        <f>INDEX(Products!$A$1:$G$106,MATCH($D107,Products!$A$1:$A$106,0),MATCH(L$1,Products!$A$1:$G$1,0))</f>
        <v>13.946</v>
      </c>
      <c r="M107" s="20">
        <f t="shared" si="1"/>
        <v>55.783999999999999</v>
      </c>
      <c r="N107" s="17" t="str" cm="1">
        <f t="array" ref="N107">_xlfn.SWITCH(I107,"Rob","Robusta","Ara","Arabica","Lib","Liberica","Exc","Excelsa")</f>
        <v>Arabica</v>
      </c>
      <c r="O107" s="17" t="str" cm="1">
        <f t="array" ref="O107">_xlfn.SWITCH(J107,"D","Dark","M","Medium","L","Light")</f>
        <v>Medium</v>
      </c>
      <c r="P107" s="17" t="str">
        <f>_xlfn.XLOOKUP(Orders[[#This Row],[Customer ID]],Customers!$A$1:$A$501,Customers!$I$1:$I$501,,0)</f>
        <v>No</v>
      </c>
    </row>
    <row r="108" spans="1:16" x14ac:dyDescent="0.25">
      <c r="A108" s="17" t="s">
        <v>3236</v>
      </c>
      <c r="B108" s="22">
        <v>43664</v>
      </c>
      <c r="C108" s="17" t="s">
        <v>3058</v>
      </c>
      <c r="D108" s="17" t="s">
        <v>116</v>
      </c>
      <c r="E108" s="17">
        <v>3</v>
      </c>
      <c r="F108" s="17" t="str">
        <f>_xlfn.XLOOKUP($C108,Customers!$A$2:$A$501,Customers!$B$2:$B$501,,0)</f>
        <v>Ana Benitez</v>
      </c>
      <c r="G108" s="17" t="str">
        <f>_xlfn.XLOOKUP($C108,Customers!$A$2:$A$501,Customers!$C$2:$C$501,,0)</f>
        <v>alicia03@hill-hernandez.org</v>
      </c>
      <c r="H108" s="17" t="str">
        <f>_xlfn.XLOOKUP($C108,Customers!$A$1:$A$501,Customers!$G$1:$G$501,,0)</f>
        <v>United States</v>
      </c>
      <c r="I108" s="17" t="str">
        <f>INDEX(Products!$A$1:$G$106,MATCH($D108,Products!$A$1:$A$106,0),MATCH(I$1,Products!$A$1:$G$1,0))</f>
        <v>Ara</v>
      </c>
      <c r="J108" s="17" t="str">
        <f>INDEX(Products!$A$1:$G$106,MATCH($D108,Products!$A$1:$A$106,0),MATCH(J$1,Products!$A$1:$G$1,0))</f>
        <v>L</v>
      </c>
      <c r="K108" s="24">
        <f>INDEX(Products!$A$1:$G$106,MATCH($D108,Products!$A$1:$A$106,0),MATCH(K$1,Products!$A$1:$G$1,0))</f>
        <v>0.5</v>
      </c>
      <c r="L108" s="19">
        <f>INDEX(Products!$A$1:$G$106,MATCH($D108,Products!$A$1:$A$106,0),MATCH(L$1,Products!$A$1:$G$1,0))</f>
        <v>24.183</v>
      </c>
      <c r="M108" s="20">
        <f t="shared" si="1"/>
        <v>72.549000000000007</v>
      </c>
      <c r="N108" s="17" t="str" cm="1">
        <f t="array" ref="N108">_xlfn.SWITCH(I108,"Rob","Robusta","Ara","Arabica","Lib","Liberica","Exc","Excelsa")</f>
        <v>Arabica</v>
      </c>
      <c r="O108" s="17" t="str" cm="1">
        <f t="array" ref="O108">_xlfn.SWITCH(J108,"D","Dark","M","Medium","L","Light")</f>
        <v>Light</v>
      </c>
      <c r="P108" s="17" t="str">
        <f>_xlfn.XLOOKUP(Orders[[#This Row],[Customer ID]],Customers!$A$1:$A$501,Customers!$I$1:$I$501,,0)</f>
        <v>No</v>
      </c>
    </row>
    <row r="109" spans="1:16" x14ac:dyDescent="0.25">
      <c r="A109" s="17" t="s">
        <v>3237</v>
      </c>
      <c r="B109" s="22">
        <v>45154</v>
      </c>
      <c r="C109" s="17" t="s">
        <v>1635</v>
      </c>
      <c r="D109" s="17" t="s">
        <v>99</v>
      </c>
      <c r="E109" s="17">
        <v>3</v>
      </c>
      <c r="F109" s="17" t="str">
        <f>_xlfn.XLOOKUP($C109,Customers!$A$2:$A$501,Customers!$B$2:$B$501,,0)</f>
        <v>Maria Scott</v>
      </c>
      <c r="G109" s="17" t="str">
        <f>_xlfn.XLOOKUP($C109,Customers!$A$2:$A$501,Customers!$C$2:$C$501,,0)</f>
        <v>lallen@sullivan-bennett.com</v>
      </c>
      <c r="H109" s="17" t="str">
        <f>_xlfn.XLOOKUP($C109,Customers!$A$1:$A$501,Customers!$G$1:$G$501,,0)</f>
        <v>United Kingdom</v>
      </c>
      <c r="I109" s="17" t="str">
        <f>INDEX(Products!$A$1:$G$106,MATCH($D109,Products!$A$1:$A$106,0),MATCH(I$1,Products!$A$1:$G$1,0))</f>
        <v>Rob</v>
      </c>
      <c r="J109" s="17" t="str">
        <f>INDEX(Products!$A$1:$G$106,MATCH($D109,Products!$A$1:$A$106,0),MATCH(J$1,Products!$A$1:$G$1,0))</f>
        <v>D</v>
      </c>
      <c r="K109" s="24">
        <f>INDEX(Products!$A$1:$G$106,MATCH($D109,Products!$A$1:$A$106,0),MATCH(K$1,Products!$A$1:$G$1,0))</f>
        <v>0.5</v>
      </c>
      <c r="L109" s="19">
        <f>INDEX(Products!$A$1:$G$106,MATCH($D109,Products!$A$1:$A$106,0),MATCH(L$1,Products!$A$1:$G$1,0))</f>
        <v>17.875</v>
      </c>
      <c r="M109" s="20">
        <f t="shared" si="1"/>
        <v>53.625</v>
      </c>
      <c r="N109" s="17" t="str" cm="1">
        <f t="array" ref="N109">_xlfn.SWITCH(I109,"Rob","Robusta","Ara","Arabica","Lib","Liberica","Exc","Excelsa")</f>
        <v>Robusta</v>
      </c>
      <c r="O109" s="17" t="str" cm="1">
        <f t="array" ref="O109">_xlfn.SWITCH(J109,"D","Dark","M","Medium","L","Light")</f>
        <v>Dark</v>
      </c>
      <c r="P109" s="17" t="str">
        <f>_xlfn.XLOOKUP(Orders[[#This Row],[Customer ID]],Customers!$A$1:$A$501,Customers!$I$1:$I$501,,0)</f>
        <v>Yes</v>
      </c>
    </row>
    <row r="110" spans="1:16" x14ac:dyDescent="0.25">
      <c r="A110" s="17" t="s">
        <v>3238</v>
      </c>
      <c r="B110" s="22">
        <v>43616</v>
      </c>
      <c r="C110" s="17" t="s">
        <v>1313</v>
      </c>
      <c r="D110" s="17" t="s">
        <v>3131</v>
      </c>
      <c r="E110" s="17">
        <v>3</v>
      </c>
      <c r="F110" s="17" t="str">
        <f>_xlfn.XLOOKUP($C110,Customers!$A$2:$A$501,Customers!$B$2:$B$501,,0)</f>
        <v>Austin Martinez</v>
      </c>
      <c r="G110" s="17" t="str">
        <f>_xlfn.XLOOKUP($C110,Customers!$A$2:$A$501,Customers!$C$2:$C$501,,0)</f>
        <v>gwendolynparker@gmail.com</v>
      </c>
      <c r="H110" s="17" t="str">
        <f>_xlfn.XLOOKUP($C110,Customers!$A$1:$A$501,Customers!$G$1:$G$501,,0)</f>
        <v>United Kingdom</v>
      </c>
      <c r="I110" s="17" t="str">
        <f>INDEX(Products!$A$1:$G$106,MATCH($D110,Products!$A$1:$A$106,0),MATCH(I$1,Products!$A$1:$G$1,0))</f>
        <v>Rob</v>
      </c>
      <c r="J110" s="17" t="str">
        <f>INDEX(Products!$A$1:$G$106,MATCH($D110,Products!$A$1:$A$106,0),MATCH(J$1,Products!$A$1:$G$1,0))</f>
        <v>M</v>
      </c>
      <c r="K110" s="24">
        <f>INDEX(Products!$A$1:$G$106,MATCH($D110,Products!$A$1:$A$106,0),MATCH(K$1,Products!$A$1:$G$1,0))</f>
        <v>2.5</v>
      </c>
      <c r="L110" s="19">
        <f>INDEX(Products!$A$1:$G$106,MATCH($D110,Products!$A$1:$A$106,0),MATCH(L$1,Products!$A$1:$G$1,0))</f>
        <v>21.524000000000001</v>
      </c>
      <c r="M110" s="20">
        <f t="shared" si="1"/>
        <v>64.572000000000003</v>
      </c>
      <c r="N110" s="17" t="str" cm="1">
        <f t="array" ref="N110">_xlfn.SWITCH(I110,"Rob","Robusta","Ara","Arabica","Lib","Liberica","Exc","Excelsa")</f>
        <v>Robusta</v>
      </c>
      <c r="O110" s="17" t="str" cm="1">
        <f t="array" ref="O110">_xlfn.SWITCH(J110,"D","Dark","M","Medium","L","Light")</f>
        <v>Medium</v>
      </c>
      <c r="P110" s="17" t="str">
        <f>_xlfn.XLOOKUP(Orders[[#This Row],[Customer ID]],Customers!$A$1:$A$501,Customers!$I$1:$I$501,,0)</f>
        <v>Yes</v>
      </c>
    </row>
    <row r="111" spans="1:16" x14ac:dyDescent="0.25">
      <c r="A111" s="17" t="s">
        <v>3239</v>
      </c>
      <c r="B111" s="22">
        <v>43753</v>
      </c>
      <c r="C111" s="17" t="s">
        <v>530</v>
      </c>
      <c r="D111" s="17" t="s">
        <v>17</v>
      </c>
      <c r="E111" s="17">
        <v>4</v>
      </c>
      <c r="F111" s="17" t="str">
        <f>_xlfn.XLOOKUP($C111,Customers!$A$2:$A$501,Customers!$B$2:$B$501,,0)</f>
        <v>Kyle Martinez</v>
      </c>
      <c r="G111" s="17" t="str">
        <f>_xlfn.XLOOKUP($C111,Customers!$A$2:$A$501,Customers!$C$2:$C$501,,0)</f>
        <v>collinsgregory@hotmail.com</v>
      </c>
      <c r="H111" s="17" t="str">
        <f>_xlfn.XLOOKUP($C111,Customers!$A$1:$A$501,Customers!$G$1:$G$501,,0)</f>
        <v>United Kingdom</v>
      </c>
      <c r="I111" s="17" t="str">
        <f>INDEX(Products!$A$1:$G$106,MATCH($D111,Products!$A$1:$A$106,0),MATCH(I$1,Products!$A$1:$G$1,0))</f>
        <v>Ara</v>
      </c>
      <c r="J111" s="17" t="str">
        <f>INDEX(Products!$A$1:$G$106,MATCH($D111,Products!$A$1:$A$106,0),MATCH(J$1,Products!$A$1:$G$1,0))</f>
        <v>M</v>
      </c>
      <c r="K111" s="24">
        <f>INDEX(Products!$A$1:$G$106,MATCH($D111,Products!$A$1:$A$106,0),MATCH(K$1,Products!$A$1:$G$1,0))</f>
        <v>2.5</v>
      </c>
      <c r="L111" s="19">
        <f>INDEX(Products!$A$1:$G$106,MATCH($D111,Products!$A$1:$A$106,0),MATCH(L$1,Products!$A$1:$G$1,0))</f>
        <v>21.49</v>
      </c>
      <c r="M111" s="20">
        <f t="shared" si="1"/>
        <v>85.96</v>
      </c>
      <c r="N111" s="17" t="str" cm="1">
        <f t="array" ref="N111">_xlfn.SWITCH(I111,"Rob","Robusta","Ara","Arabica","Lib","Liberica","Exc","Excelsa")</f>
        <v>Arabica</v>
      </c>
      <c r="O111" s="17" t="str" cm="1">
        <f t="array" ref="O111">_xlfn.SWITCH(J111,"D","Dark","M","Medium","L","Light")</f>
        <v>Medium</v>
      </c>
      <c r="P111" s="17" t="str">
        <f>_xlfn.XLOOKUP(Orders[[#This Row],[Customer ID]],Customers!$A$1:$A$501,Customers!$I$1:$I$501,,0)</f>
        <v>Yes</v>
      </c>
    </row>
    <row r="112" spans="1:16" x14ac:dyDescent="0.25">
      <c r="A112" s="17" t="s">
        <v>3240</v>
      </c>
      <c r="B112" s="22">
        <v>43891</v>
      </c>
      <c r="C112" s="17" t="s">
        <v>291</v>
      </c>
      <c r="D112" s="17" t="s">
        <v>113</v>
      </c>
      <c r="E112" s="17">
        <v>3</v>
      </c>
      <c r="F112" s="17" t="str">
        <f>_xlfn.XLOOKUP($C112,Customers!$A$2:$A$501,Customers!$B$2:$B$501,,0)</f>
        <v>Walter Soto</v>
      </c>
      <c r="G112" s="17" t="str">
        <f>_xlfn.XLOOKUP($C112,Customers!$A$2:$A$501,Customers!$C$2:$C$501,,0)</f>
        <v>fcastaneda@anderson.org</v>
      </c>
      <c r="H112" s="17" t="str">
        <f>_xlfn.XLOOKUP($C112,Customers!$A$1:$A$501,Customers!$G$1:$G$501,,0)</f>
        <v>United Kingdom</v>
      </c>
      <c r="I112" s="17" t="str">
        <f>INDEX(Products!$A$1:$G$106,MATCH($D112,Products!$A$1:$A$106,0),MATCH(I$1,Products!$A$1:$G$1,0))</f>
        <v>Lib</v>
      </c>
      <c r="J112" s="17" t="str">
        <f>INDEX(Products!$A$1:$G$106,MATCH($D112,Products!$A$1:$A$106,0),MATCH(J$1,Products!$A$1:$G$1,0))</f>
        <v>L</v>
      </c>
      <c r="K112" s="24">
        <f>INDEX(Products!$A$1:$G$106,MATCH($D112,Products!$A$1:$A$106,0),MATCH(K$1,Products!$A$1:$G$1,0))</f>
        <v>2.5</v>
      </c>
      <c r="L112" s="19">
        <f>INDEX(Products!$A$1:$G$106,MATCH($D112,Products!$A$1:$A$106,0),MATCH(L$1,Products!$A$1:$G$1,0))</f>
        <v>5.3380000000000001</v>
      </c>
      <c r="M112" s="20">
        <f t="shared" si="1"/>
        <v>16.013999999999999</v>
      </c>
      <c r="N112" s="17" t="str" cm="1">
        <f t="array" ref="N112">_xlfn.SWITCH(I112,"Rob","Robusta","Ara","Arabica","Lib","Liberica","Exc","Excelsa")</f>
        <v>Liberica</v>
      </c>
      <c r="O112" s="17" t="str" cm="1">
        <f t="array" ref="O112">_xlfn.SWITCH(J112,"D","Dark","M","Medium","L","Light")</f>
        <v>Light</v>
      </c>
      <c r="P112" s="17" t="str">
        <f>_xlfn.XLOOKUP(Orders[[#This Row],[Customer ID]],Customers!$A$1:$A$501,Customers!$I$1:$I$501,,0)</f>
        <v>Yes</v>
      </c>
    </row>
    <row r="113" spans="1:16" x14ac:dyDescent="0.25">
      <c r="A113" s="17" t="s">
        <v>3241</v>
      </c>
      <c r="B113" s="22">
        <v>43522</v>
      </c>
      <c r="C113" s="17" t="s">
        <v>2608</v>
      </c>
      <c r="D113" s="17" t="s">
        <v>53</v>
      </c>
      <c r="E113" s="17">
        <v>6</v>
      </c>
      <c r="F113" s="17" t="str">
        <f>_xlfn.XLOOKUP($C113,Customers!$A$2:$A$501,Customers!$B$2:$B$501,,0)</f>
        <v>Sara Mccarthy</v>
      </c>
      <c r="G113" s="17" t="str">
        <f>_xlfn.XLOOKUP($C113,Customers!$A$2:$A$501,Customers!$C$2:$C$501,,0)</f>
        <v>dennis07@watson.org</v>
      </c>
      <c r="H113" s="17" t="str">
        <f>_xlfn.XLOOKUP($C113,Customers!$A$1:$A$501,Customers!$G$1:$G$501,,0)</f>
        <v>Ireland</v>
      </c>
      <c r="I113" s="17" t="str">
        <f>INDEX(Products!$A$1:$G$106,MATCH($D113,Products!$A$1:$A$106,0),MATCH(I$1,Products!$A$1:$G$1,0))</f>
        <v>Rob</v>
      </c>
      <c r="J113" s="17" t="str">
        <f>INDEX(Products!$A$1:$G$106,MATCH($D113,Products!$A$1:$A$106,0),MATCH(J$1,Products!$A$1:$G$1,0))</f>
        <v>D</v>
      </c>
      <c r="K113" s="24">
        <f>INDEX(Products!$A$1:$G$106,MATCH($D113,Products!$A$1:$A$106,0),MATCH(K$1,Products!$A$1:$G$1,0))</f>
        <v>1</v>
      </c>
      <c r="L113" s="19">
        <f>INDEX(Products!$A$1:$G$106,MATCH($D113,Products!$A$1:$A$106,0),MATCH(L$1,Products!$A$1:$G$1,0))</f>
        <v>25.009</v>
      </c>
      <c r="M113" s="20">
        <f t="shared" si="1"/>
        <v>150.054</v>
      </c>
      <c r="N113" s="17" t="str" cm="1">
        <f t="array" ref="N113">_xlfn.SWITCH(I113,"Rob","Robusta","Ara","Arabica","Lib","Liberica","Exc","Excelsa")</f>
        <v>Robusta</v>
      </c>
      <c r="O113" s="17" t="str" cm="1">
        <f t="array" ref="O113">_xlfn.SWITCH(J113,"D","Dark","M","Medium","L","Light")</f>
        <v>Dark</v>
      </c>
      <c r="P113" s="17" t="str">
        <f>_xlfn.XLOOKUP(Orders[[#This Row],[Customer ID]],Customers!$A$1:$A$501,Customers!$I$1:$I$501,,0)</f>
        <v>Yes</v>
      </c>
    </row>
    <row r="114" spans="1:16" x14ac:dyDescent="0.25">
      <c r="A114" s="17" t="s">
        <v>3242</v>
      </c>
      <c r="B114" s="22">
        <v>45056</v>
      </c>
      <c r="C114" s="17" t="s">
        <v>279</v>
      </c>
      <c r="D114" s="17" t="s">
        <v>45</v>
      </c>
      <c r="E114" s="17">
        <v>2</v>
      </c>
      <c r="F114" s="17" t="str">
        <f>_xlfn.XLOOKUP($C114,Customers!$A$2:$A$501,Customers!$B$2:$B$501,,0)</f>
        <v>Gwendolyn Evans</v>
      </c>
      <c r="G114" s="17" t="str">
        <f>_xlfn.XLOOKUP($C114,Customers!$A$2:$A$501,Customers!$C$2:$C$501,,0)</f>
        <v>bradleyjoseph@lyons.com</v>
      </c>
      <c r="H114" s="17" t="str">
        <f>_xlfn.XLOOKUP($C114,Customers!$A$1:$A$501,Customers!$G$1:$G$501,,0)</f>
        <v>United Kingdom</v>
      </c>
      <c r="I114" s="17" t="str">
        <f>INDEX(Products!$A$1:$G$106,MATCH($D114,Products!$A$1:$A$106,0),MATCH(I$1,Products!$A$1:$G$1,0))</f>
        <v>Lib</v>
      </c>
      <c r="J114" s="17" t="str">
        <f>INDEX(Products!$A$1:$G$106,MATCH($D114,Products!$A$1:$A$106,0),MATCH(J$1,Products!$A$1:$G$1,0))</f>
        <v>L</v>
      </c>
      <c r="K114" s="24">
        <f>INDEX(Products!$A$1:$G$106,MATCH($D114,Products!$A$1:$A$106,0),MATCH(K$1,Products!$A$1:$G$1,0))</f>
        <v>1</v>
      </c>
      <c r="L114" s="19">
        <f>INDEX(Products!$A$1:$G$106,MATCH($D114,Products!$A$1:$A$106,0),MATCH(L$1,Products!$A$1:$G$1,0))</f>
        <v>12.016</v>
      </c>
      <c r="M114" s="20">
        <f t="shared" si="1"/>
        <v>24.032</v>
      </c>
      <c r="N114" s="17" t="str" cm="1">
        <f t="array" ref="N114">_xlfn.SWITCH(I114,"Rob","Robusta","Ara","Arabica","Lib","Liberica","Exc","Excelsa")</f>
        <v>Liberica</v>
      </c>
      <c r="O114" s="17" t="str" cm="1">
        <f t="array" ref="O114">_xlfn.SWITCH(J114,"D","Dark","M","Medium","L","Light")</f>
        <v>Light</v>
      </c>
      <c r="P114" s="17" t="str">
        <f>_xlfn.XLOOKUP(Orders[[#This Row],[Customer ID]],Customers!$A$1:$A$501,Customers!$I$1:$I$501,,0)</f>
        <v>Yes</v>
      </c>
    </row>
    <row r="115" spans="1:16" x14ac:dyDescent="0.25">
      <c r="A115" s="17" t="s">
        <v>3243</v>
      </c>
      <c r="B115" s="22">
        <v>44039</v>
      </c>
      <c r="C115" s="17" t="s">
        <v>542</v>
      </c>
      <c r="D115" s="17" t="s">
        <v>112</v>
      </c>
      <c r="E115" s="17">
        <v>3</v>
      </c>
      <c r="F115" s="17" t="str">
        <f>_xlfn.XLOOKUP($C115,Customers!$A$2:$A$501,Customers!$B$2:$B$501,,0)</f>
        <v>Jeremy Cain</v>
      </c>
      <c r="G115" s="17" t="str">
        <f>_xlfn.XLOOKUP($C115,Customers!$A$2:$A$501,Customers!$C$2:$C$501,,0)</f>
        <v>thomascooper@yahoo.com</v>
      </c>
      <c r="H115" s="17" t="str">
        <f>_xlfn.XLOOKUP($C115,Customers!$A$1:$A$501,Customers!$G$1:$G$501,,0)</f>
        <v>Ireland</v>
      </c>
      <c r="I115" s="17" t="str">
        <f>INDEX(Products!$A$1:$G$106,MATCH($D115,Products!$A$1:$A$106,0),MATCH(I$1,Products!$A$1:$G$1,0))</f>
        <v>Exc</v>
      </c>
      <c r="J115" s="17" t="str">
        <f>INDEX(Products!$A$1:$G$106,MATCH($D115,Products!$A$1:$A$106,0),MATCH(J$1,Products!$A$1:$G$1,0))</f>
        <v>L</v>
      </c>
      <c r="K115" s="24">
        <f>INDEX(Products!$A$1:$G$106,MATCH($D115,Products!$A$1:$A$106,0),MATCH(K$1,Products!$A$1:$G$1,0))</f>
        <v>2.5</v>
      </c>
      <c r="L115" s="19">
        <f>INDEX(Products!$A$1:$G$106,MATCH($D115,Products!$A$1:$A$106,0),MATCH(L$1,Products!$A$1:$G$1,0))</f>
        <v>21.411000000000001</v>
      </c>
      <c r="M115" s="20">
        <f t="shared" si="1"/>
        <v>64.233000000000004</v>
      </c>
      <c r="N115" s="17" t="str" cm="1">
        <f t="array" ref="N115">_xlfn.SWITCH(I115,"Rob","Robusta","Ara","Arabica","Lib","Liberica","Exc","Excelsa")</f>
        <v>Excelsa</v>
      </c>
      <c r="O115" s="17" t="str" cm="1">
        <f t="array" ref="O115">_xlfn.SWITCH(J115,"D","Dark","M","Medium","L","Light")</f>
        <v>Light</v>
      </c>
      <c r="P115" s="17" t="str">
        <f>_xlfn.XLOOKUP(Orders[[#This Row],[Customer ID]],Customers!$A$1:$A$501,Customers!$I$1:$I$501,,0)</f>
        <v>Yes</v>
      </c>
    </row>
    <row r="116" spans="1:16" x14ac:dyDescent="0.25">
      <c r="A116" s="17" t="s">
        <v>3244</v>
      </c>
      <c r="B116" s="22">
        <v>45238</v>
      </c>
      <c r="C116" s="17" t="s">
        <v>446</v>
      </c>
      <c r="D116" s="17" t="s">
        <v>86</v>
      </c>
      <c r="E116" s="17">
        <v>6</v>
      </c>
      <c r="F116" s="17" t="str">
        <f>_xlfn.XLOOKUP($C116,Customers!$A$2:$A$501,Customers!$B$2:$B$501,,0)</f>
        <v>Janet Thompson</v>
      </c>
      <c r="G116" s="17" t="str">
        <f>_xlfn.XLOOKUP($C116,Customers!$A$2:$A$501,Customers!$C$2:$C$501,,0)</f>
        <v>lee19@gmail.com</v>
      </c>
      <c r="H116" s="17" t="str">
        <f>_xlfn.XLOOKUP($C116,Customers!$A$1:$A$501,Customers!$G$1:$G$501,,0)</f>
        <v>United Kingdom</v>
      </c>
      <c r="I116" s="17" t="str">
        <f>INDEX(Products!$A$1:$G$106,MATCH($D116,Products!$A$1:$A$106,0),MATCH(I$1,Products!$A$1:$G$1,0))</f>
        <v>Lib</v>
      </c>
      <c r="J116" s="17" t="str">
        <f>INDEX(Products!$A$1:$G$106,MATCH($D116,Products!$A$1:$A$106,0),MATCH(J$1,Products!$A$1:$G$1,0))</f>
        <v>L</v>
      </c>
      <c r="K116" s="24">
        <f>INDEX(Products!$A$1:$G$106,MATCH($D116,Products!$A$1:$A$106,0),MATCH(K$1,Products!$A$1:$G$1,0))</f>
        <v>1</v>
      </c>
      <c r="L116" s="19">
        <f>INDEX(Products!$A$1:$G$106,MATCH($D116,Products!$A$1:$A$106,0),MATCH(L$1,Products!$A$1:$G$1,0))</f>
        <v>3.4129999999999998</v>
      </c>
      <c r="M116" s="20">
        <f t="shared" si="1"/>
        <v>20.477999999999998</v>
      </c>
      <c r="N116" s="17" t="str" cm="1">
        <f t="array" ref="N116">_xlfn.SWITCH(I116,"Rob","Robusta","Ara","Arabica","Lib","Liberica","Exc","Excelsa")</f>
        <v>Liberica</v>
      </c>
      <c r="O116" s="17" t="str" cm="1">
        <f t="array" ref="O116">_xlfn.SWITCH(J116,"D","Dark","M","Medium","L","Light")</f>
        <v>Light</v>
      </c>
      <c r="P116" s="17" t="str">
        <f>_xlfn.XLOOKUP(Orders[[#This Row],[Customer ID]],Customers!$A$1:$A$501,Customers!$I$1:$I$501,,0)</f>
        <v>No</v>
      </c>
    </row>
    <row r="117" spans="1:16" x14ac:dyDescent="0.25">
      <c r="A117" s="17" t="s">
        <v>3245</v>
      </c>
      <c r="B117" s="22">
        <v>44991</v>
      </c>
      <c r="C117" s="17" t="s">
        <v>464</v>
      </c>
      <c r="D117" s="17" t="s">
        <v>84</v>
      </c>
      <c r="E117" s="17">
        <v>5</v>
      </c>
      <c r="F117" s="17" t="str">
        <f>_xlfn.XLOOKUP($C117,Customers!$A$2:$A$501,Customers!$B$2:$B$501,,0)</f>
        <v>Sandra Smith</v>
      </c>
      <c r="G117" s="17" t="str">
        <f>_xlfn.XLOOKUP($C117,Customers!$A$2:$A$501,Customers!$C$2:$C$501,,0)</f>
        <v>walkerkevin@gmail.com</v>
      </c>
      <c r="H117" s="17" t="str">
        <f>_xlfn.XLOOKUP($C117,Customers!$A$1:$A$501,Customers!$G$1:$G$501,,0)</f>
        <v>United States</v>
      </c>
      <c r="I117" s="17" t="str">
        <f>INDEX(Products!$A$1:$G$106,MATCH($D117,Products!$A$1:$A$106,0),MATCH(I$1,Products!$A$1:$G$1,0))</f>
        <v>Exc</v>
      </c>
      <c r="J117" s="17" t="str">
        <f>INDEX(Products!$A$1:$G$106,MATCH($D117,Products!$A$1:$A$106,0),MATCH(J$1,Products!$A$1:$G$1,0))</f>
        <v>L</v>
      </c>
      <c r="K117" s="24">
        <f>INDEX(Products!$A$1:$G$106,MATCH($D117,Products!$A$1:$A$106,0),MATCH(K$1,Products!$A$1:$G$1,0))</f>
        <v>1</v>
      </c>
      <c r="L117" s="19">
        <f>INDEX(Products!$A$1:$G$106,MATCH($D117,Products!$A$1:$A$106,0),MATCH(L$1,Products!$A$1:$G$1,0))</f>
        <v>18.263999999999999</v>
      </c>
      <c r="M117" s="20">
        <f t="shared" si="1"/>
        <v>91.32</v>
      </c>
      <c r="N117" s="17" t="str" cm="1">
        <f t="array" ref="N117">_xlfn.SWITCH(I117,"Rob","Robusta","Ara","Arabica","Lib","Liberica","Exc","Excelsa")</f>
        <v>Excelsa</v>
      </c>
      <c r="O117" s="17" t="str" cm="1">
        <f t="array" ref="O117">_xlfn.SWITCH(J117,"D","Dark","M","Medium","L","Light")</f>
        <v>Light</v>
      </c>
      <c r="P117" s="17" t="str">
        <f>_xlfn.XLOOKUP(Orders[[#This Row],[Customer ID]],Customers!$A$1:$A$501,Customers!$I$1:$I$501,,0)</f>
        <v>Yes</v>
      </c>
    </row>
    <row r="118" spans="1:16" x14ac:dyDescent="0.25">
      <c r="A118" s="17" t="s">
        <v>3246</v>
      </c>
      <c r="B118" s="22">
        <v>44338</v>
      </c>
      <c r="C118" s="17" t="s">
        <v>1754</v>
      </c>
      <c r="D118" s="17" t="s">
        <v>16</v>
      </c>
      <c r="E118" s="17">
        <v>3</v>
      </c>
      <c r="F118" s="17" t="str">
        <f>_xlfn.XLOOKUP($C118,Customers!$A$2:$A$501,Customers!$B$2:$B$501,,0)</f>
        <v>Kathleen Sanchez</v>
      </c>
      <c r="G118" s="17" t="str">
        <f>_xlfn.XLOOKUP($C118,Customers!$A$2:$A$501,Customers!$C$2:$C$501,,0)</f>
        <v>montoyamadeline@martin.com</v>
      </c>
      <c r="H118" s="17" t="str">
        <f>_xlfn.XLOOKUP($C118,Customers!$A$1:$A$501,Customers!$G$1:$G$501,,0)</f>
        <v>Ireland</v>
      </c>
      <c r="I118" s="17" t="str">
        <f>INDEX(Products!$A$1:$G$106,MATCH($D118,Products!$A$1:$A$106,0),MATCH(I$1,Products!$A$1:$G$1,0))</f>
        <v>Exc</v>
      </c>
      <c r="J118" s="17" t="str">
        <f>INDEX(Products!$A$1:$G$106,MATCH($D118,Products!$A$1:$A$106,0),MATCH(J$1,Products!$A$1:$G$1,0))</f>
        <v>L</v>
      </c>
      <c r="K118" s="24">
        <f>INDEX(Products!$A$1:$G$106,MATCH($D118,Products!$A$1:$A$106,0),MATCH(K$1,Products!$A$1:$G$1,0))</f>
        <v>0.5</v>
      </c>
      <c r="L118" s="19">
        <f>INDEX(Products!$A$1:$G$106,MATCH($D118,Products!$A$1:$A$106,0),MATCH(L$1,Products!$A$1:$G$1,0))</f>
        <v>20.535</v>
      </c>
      <c r="M118" s="20">
        <f t="shared" si="1"/>
        <v>61.605000000000004</v>
      </c>
      <c r="N118" s="17" t="str" cm="1">
        <f t="array" ref="N118">_xlfn.SWITCH(I118,"Rob","Robusta","Ara","Arabica","Lib","Liberica","Exc","Excelsa")</f>
        <v>Excelsa</v>
      </c>
      <c r="O118" s="17" t="str" cm="1">
        <f t="array" ref="O118">_xlfn.SWITCH(J118,"D","Dark","M","Medium","L","Light")</f>
        <v>Light</v>
      </c>
      <c r="P118" s="17" t="str">
        <f>_xlfn.XLOOKUP(Orders[[#This Row],[Customer ID]],Customers!$A$1:$A$501,Customers!$I$1:$I$501,,0)</f>
        <v>No</v>
      </c>
    </row>
    <row r="119" spans="1:16" x14ac:dyDescent="0.25">
      <c r="A119" s="17" t="s">
        <v>3247</v>
      </c>
      <c r="B119" s="22">
        <v>44153</v>
      </c>
      <c r="C119" s="17" t="s">
        <v>434</v>
      </c>
      <c r="D119" s="17" t="s">
        <v>42</v>
      </c>
      <c r="E119" s="17">
        <v>4</v>
      </c>
      <c r="F119" s="17" t="str">
        <f>_xlfn.XLOOKUP($C119,Customers!$A$2:$A$501,Customers!$B$2:$B$501,,0)</f>
        <v>Kelly Dickson</v>
      </c>
      <c r="G119" s="17" t="str">
        <f>_xlfn.XLOOKUP($C119,Customers!$A$2:$A$501,Customers!$C$2:$C$501,,0)</f>
        <v>reidheather@yahoo.com</v>
      </c>
      <c r="H119" s="17" t="str">
        <f>_xlfn.XLOOKUP($C119,Customers!$A$1:$A$501,Customers!$G$1:$G$501,,0)</f>
        <v>Ireland</v>
      </c>
      <c r="I119" s="17" t="str">
        <f>INDEX(Products!$A$1:$G$106,MATCH($D119,Products!$A$1:$A$106,0),MATCH(I$1,Products!$A$1:$G$1,0))</f>
        <v>Lib</v>
      </c>
      <c r="J119" s="17" t="str">
        <f>INDEX(Products!$A$1:$G$106,MATCH($D119,Products!$A$1:$A$106,0),MATCH(J$1,Products!$A$1:$G$1,0))</f>
        <v>M</v>
      </c>
      <c r="K119" s="24">
        <f>INDEX(Products!$A$1:$G$106,MATCH($D119,Products!$A$1:$A$106,0),MATCH(K$1,Products!$A$1:$G$1,0))</f>
        <v>2.5</v>
      </c>
      <c r="L119" s="19">
        <f>INDEX(Products!$A$1:$G$106,MATCH($D119,Products!$A$1:$A$106,0),MATCH(L$1,Products!$A$1:$G$1,0))</f>
        <v>21.183</v>
      </c>
      <c r="M119" s="20">
        <f t="shared" si="1"/>
        <v>84.731999999999999</v>
      </c>
      <c r="N119" s="17" t="str" cm="1">
        <f t="array" ref="N119">_xlfn.SWITCH(I119,"Rob","Robusta","Ara","Arabica","Lib","Liberica","Exc","Excelsa")</f>
        <v>Liberica</v>
      </c>
      <c r="O119" s="17" t="str" cm="1">
        <f t="array" ref="O119">_xlfn.SWITCH(J119,"D","Dark","M","Medium","L","Light")</f>
        <v>Medium</v>
      </c>
      <c r="P119" s="17" t="str">
        <f>_xlfn.XLOOKUP(Orders[[#This Row],[Customer ID]],Customers!$A$1:$A$501,Customers!$I$1:$I$501,,0)</f>
        <v>No</v>
      </c>
    </row>
    <row r="120" spans="1:16" x14ac:dyDescent="0.25">
      <c r="A120" s="17" t="s">
        <v>3248</v>
      </c>
      <c r="B120" s="22">
        <v>43784</v>
      </c>
      <c r="C120" s="17" t="s">
        <v>985</v>
      </c>
      <c r="D120" s="17" t="s">
        <v>100</v>
      </c>
      <c r="E120" s="17">
        <v>1</v>
      </c>
      <c r="F120" s="17" t="str">
        <f>_xlfn.XLOOKUP($C120,Customers!$A$2:$A$501,Customers!$B$2:$B$501,,0)</f>
        <v>Carlos Peterson</v>
      </c>
      <c r="G120" s="17" t="str">
        <f>_xlfn.XLOOKUP($C120,Customers!$A$2:$A$501,Customers!$C$2:$C$501,,0)</f>
        <v>smithrobin@fox.com</v>
      </c>
      <c r="H120" s="17" t="str">
        <f>_xlfn.XLOOKUP($C120,Customers!$A$1:$A$501,Customers!$G$1:$G$501,,0)</f>
        <v>Ireland</v>
      </c>
      <c r="I120" s="17" t="str">
        <f>INDEX(Products!$A$1:$G$106,MATCH($D120,Products!$A$1:$A$106,0),MATCH(I$1,Products!$A$1:$G$1,0))</f>
        <v>Lib</v>
      </c>
      <c r="J120" s="17" t="str">
        <f>INDEX(Products!$A$1:$G$106,MATCH($D120,Products!$A$1:$A$106,0),MATCH(J$1,Products!$A$1:$G$1,0))</f>
        <v>L</v>
      </c>
      <c r="K120" s="24">
        <f>INDEX(Products!$A$1:$G$106,MATCH($D120,Products!$A$1:$A$106,0),MATCH(K$1,Products!$A$1:$G$1,0))</f>
        <v>2.5</v>
      </c>
      <c r="L120" s="19">
        <f>INDEX(Products!$A$1:$G$106,MATCH($D120,Products!$A$1:$A$106,0),MATCH(L$1,Products!$A$1:$G$1,0))</f>
        <v>24.559000000000001</v>
      </c>
      <c r="M120" s="20">
        <f t="shared" si="1"/>
        <v>24.559000000000001</v>
      </c>
      <c r="N120" s="17" t="str" cm="1">
        <f t="array" ref="N120">_xlfn.SWITCH(I120,"Rob","Robusta","Ara","Arabica","Lib","Liberica","Exc","Excelsa")</f>
        <v>Liberica</v>
      </c>
      <c r="O120" s="17" t="str" cm="1">
        <f t="array" ref="O120">_xlfn.SWITCH(J120,"D","Dark","M","Medium","L","Light")</f>
        <v>Light</v>
      </c>
      <c r="P120" s="17" t="str">
        <f>_xlfn.XLOOKUP(Orders[[#This Row],[Customer ID]],Customers!$A$1:$A$501,Customers!$I$1:$I$501,,0)</f>
        <v>Yes</v>
      </c>
    </row>
    <row r="121" spans="1:16" x14ac:dyDescent="0.25">
      <c r="A121" s="17" t="s">
        <v>3249</v>
      </c>
      <c r="B121" s="22">
        <v>45206</v>
      </c>
      <c r="C121" s="17" t="s">
        <v>1706</v>
      </c>
      <c r="D121" s="17" t="s">
        <v>67</v>
      </c>
      <c r="E121" s="17">
        <v>3</v>
      </c>
      <c r="F121" s="17" t="str">
        <f>_xlfn.XLOOKUP($C121,Customers!$A$2:$A$501,Customers!$B$2:$B$501,,0)</f>
        <v>Julie Thomas</v>
      </c>
      <c r="G121" s="17" t="str">
        <f>_xlfn.XLOOKUP($C121,Customers!$A$2:$A$501,Customers!$C$2:$C$501,,0)</f>
        <v>mhernandez@parker.biz</v>
      </c>
      <c r="H121" s="17" t="str">
        <f>_xlfn.XLOOKUP($C121,Customers!$A$1:$A$501,Customers!$G$1:$G$501,,0)</f>
        <v>United States</v>
      </c>
      <c r="I121" s="17" t="str">
        <f>INDEX(Products!$A$1:$G$106,MATCH($D121,Products!$A$1:$A$106,0),MATCH(I$1,Products!$A$1:$G$1,0))</f>
        <v>Exc</v>
      </c>
      <c r="J121" s="17" t="str">
        <f>INDEX(Products!$A$1:$G$106,MATCH($D121,Products!$A$1:$A$106,0),MATCH(J$1,Products!$A$1:$G$1,0))</f>
        <v>D</v>
      </c>
      <c r="K121" s="24">
        <f>INDEX(Products!$A$1:$G$106,MATCH($D121,Products!$A$1:$A$106,0),MATCH(K$1,Products!$A$1:$G$1,0))</f>
        <v>1</v>
      </c>
      <c r="L121" s="19">
        <f>INDEX(Products!$A$1:$G$106,MATCH($D121,Products!$A$1:$A$106,0),MATCH(L$1,Products!$A$1:$G$1,0))</f>
        <v>10.747</v>
      </c>
      <c r="M121" s="20">
        <f t="shared" si="1"/>
        <v>32.241</v>
      </c>
      <c r="N121" s="17" t="str" cm="1">
        <f t="array" ref="N121">_xlfn.SWITCH(I121,"Rob","Robusta","Ara","Arabica","Lib","Liberica","Exc","Excelsa")</f>
        <v>Excelsa</v>
      </c>
      <c r="O121" s="17" t="str" cm="1">
        <f t="array" ref="O121">_xlfn.SWITCH(J121,"D","Dark","M","Medium","L","Light")</f>
        <v>Dark</v>
      </c>
      <c r="P121" s="17" t="str">
        <f>_xlfn.XLOOKUP(Orders[[#This Row],[Customer ID]],Customers!$A$1:$A$501,Customers!$I$1:$I$501,,0)</f>
        <v>No</v>
      </c>
    </row>
    <row r="122" spans="1:16" x14ac:dyDescent="0.25">
      <c r="A122" s="17" t="s">
        <v>3250</v>
      </c>
      <c r="B122" s="22">
        <v>45277</v>
      </c>
      <c r="C122" s="17" t="s">
        <v>1396</v>
      </c>
      <c r="D122" s="17" t="s">
        <v>35</v>
      </c>
      <c r="E122" s="17">
        <v>3</v>
      </c>
      <c r="F122" s="17" t="str">
        <f>_xlfn.XLOOKUP($C122,Customers!$A$2:$A$501,Customers!$B$2:$B$501,,0)</f>
        <v>David Martinez</v>
      </c>
      <c r="G122" s="17" t="str">
        <f>_xlfn.XLOOKUP($C122,Customers!$A$2:$A$501,Customers!$C$2:$C$501,,0)</f>
        <v>stephanie63@webb.net</v>
      </c>
      <c r="H122" s="17" t="str">
        <f>_xlfn.XLOOKUP($C122,Customers!$A$1:$A$501,Customers!$G$1:$G$501,,0)</f>
        <v>Ireland</v>
      </c>
      <c r="I122" s="17" t="str">
        <f>INDEX(Products!$A$1:$G$106,MATCH($D122,Products!$A$1:$A$106,0),MATCH(I$1,Products!$A$1:$G$1,0))</f>
        <v>Ara</v>
      </c>
      <c r="J122" s="17" t="str">
        <f>INDEX(Products!$A$1:$G$106,MATCH($D122,Products!$A$1:$A$106,0),MATCH(J$1,Products!$A$1:$G$1,0))</f>
        <v>M</v>
      </c>
      <c r="K122" s="24">
        <f>INDEX(Products!$A$1:$G$106,MATCH($D122,Products!$A$1:$A$106,0),MATCH(K$1,Products!$A$1:$G$1,0))</f>
        <v>0.5</v>
      </c>
      <c r="L122" s="19">
        <f>INDEX(Products!$A$1:$G$106,MATCH($D122,Products!$A$1:$A$106,0),MATCH(L$1,Products!$A$1:$G$1,0))</f>
        <v>15.788</v>
      </c>
      <c r="M122" s="20">
        <f t="shared" si="1"/>
        <v>47.364000000000004</v>
      </c>
      <c r="N122" s="17" t="str" cm="1">
        <f t="array" ref="N122">_xlfn.SWITCH(I122,"Rob","Robusta","Ara","Arabica","Lib","Liberica","Exc","Excelsa")</f>
        <v>Arabica</v>
      </c>
      <c r="O122" s="17" t="str" cm="1">
        <f t="array" ref="O122">_xlfn.SWITCH(J122,"D","Dark","M","Medium","L","Light")</f>
        <v>Medium</v>
      </c>
      <c r="P122" s="17" t="str">
        <f>_xlfn.XLOOKUP(Orders[[#This Row],[Customer ID]],Customers!$A$1:$A$501,Customers!$I$1:$I$501,,0)</f>
        <v>Yes</v>
      </c>
    </row>
    <row r="123" spans="1:16" x14ac:dyDescent="0.25">
      <c r="A123" s="17" t="s">
        <v>3251</v>
      </c>
      <c r="B123" s="22">
        <v>43923</v>
      </c>
      <c r="C123" s="17" t="s">
        <v>2471</v>
      </c>
      <c r="D123" s="17" t="s">
        <v>17</v>
      </c>
      <c r="E123" s="17">
        <v>4</v>
      </c>
      <c r="F123" s="17" t="str">
        <f>_xlfn.XLOOKUP($C123,Customers!$A$2:$A$501,Customers!$B$2:$B$501,,0)</f>
        <v>Lisa Bennett</v>
      </c>
      <c r="G123" s="17" t="str">
        <f>_xlfn.XLOOKUP($C123,Customers!$A$2:$A$501,Customers!$C$2:$C$501,,0)</f>
        <v>berrycameron@brown.com</v>
      </c>
      <c r="H123" s="17" t="str">
        <f>_xlfn.XLOOKUP($C123,Customers!$A$1:$A$501,Customers!$G$1:$G$501,,0)</f>
        <v>United States</v>
      </c>
      <c r="I123" s="17" t="str">
        <f>INDEX(Products!$A$1:$G$106,MATCH($D123,Products!$A$1:$A$106,0),MATCH(I$1,Products!$A$1:$G$1,0))</f>
        <v>Ara</v>
      </c>
      <c r="J123" s="17" t="str">
        <f>INDEX(Products!$A$1:$G$106,MATCH($D123,Products!$A$1:$A$106,0),MATCH(J$1,Products!$A$1:$G$1,0))</f>
        <v>M</v>
      </c>
      <c r="K123" s="24">
        <f>INDEX(Products!$A$1:$G$106,MATCH($D123,Products!$A$1:$A$106,0),MATCH(K$1,Products!$A$1:$G$1,0))</f>
        <v>2.5</v>
      </c>
      <c r="L123" s="19">
        <f>INDEX(Products!$A$1:$G$106,MATCH($D123,Products!$A$1:$A$106,0),MATCH(L$1,Products!$A$1:$G$1,0))</f>
        <v>21.49</v>
      </c>
      <c r="M123" s="20">
        <f t="shared" si="1"/>
        <v>85.96</v>
      </c>
      <c r="N123" s="17" t="str" cm="1">
        <f t="array" ref="N123">_xlfn.SWITCH(I123,"Rob","Robusta","Ara","Arabica","Lib","Liberica","Exc","Excelsa")</f>
        <v>Arabica</v>
      </c>
      <c r="O123" s="17" t="str" cm="1">
        <f t="array" ref="O123">_xlfn.SWITCH(J123,"D","Dark","M","Medium","L","Light")</f>
        <v>Medium</v>
      </c>
      <c r="P123" s="17" t="str">
        <f>_xlfn.XLOOKUP(Orders[[#This Row],[Customer ID]],Customers!$A$1:$A$501,Customers!$I$1:$I$501,,0)</f>
        <v>No</v>
      </c>
    </row>
    <row r="124" spans="1:16" x14ac:dyDescent="0.25">
      <c r="A124" s="17" t="s">
        <v>3252</v>
      </c>
      <c r="B124" s="22">
        <v>44599</v>
      </c>
      <c r="C124" s="17" t="s">
        <v>2405</v>
      </c>
      <c r="D124" s="17" t="s">
        <v>49</v>
      </c>
      <c r="E124" s="17">
        <v>6</v>
      </c>
      <c r="F124" s="17" t="str">
        <f>_xlfn.XLOOKUP($C124,Customers!$A$2:$A$501,Customers!$B$2:$B$501,,0)</f>
        <v>Marissa Hall</v>
      </c>
      <c r="G124" s="17" t="str">
        <f>_xlfn.XLOOKUP($C124,Customers!$A$2:$A$501,Customers!$C$2:$C$501,,0)</f>
        <v>jessicaweiss@gonzales-mccarty.info</v>
      </c>
      <c r="H124" s="17" t="str">
        <f>_xlfn.XLOOKUP($C124,Customers!$A$1:$A$501,Customers!$G$1:$G$501,,0)</f>
        <v>Ireland</v>
      </c>
      <c r="I124" s="17" t="str">
        <f>INDEX(Products!$A$1:$G$106,MATCH($D124,Products!$A$1:$A$106,0),MATCH(I$1,Products!$A$1:$G$1,0))</f>
        <v>Ara</v>
      </c>
      <c r="J124" s="17" t="str">
        <f>INDEX(Products!$A$1:$G$106,MATCH($D124,Products!$A$1:$A$106,0),MATCH(J$1,Products!$A$1:$G$1,0))</f>
        <v>D</v>
      </c>
      <c r="K124" s="24">
        <f>INDEX(Products!$A$1:$G$106,MATCH($D124,Products!$A$1:$A$106,0),MATCH(K$1,Products!$A$1:$G$1,0))</f>
        <v>2.5</v>
      </c>
      <c r="L124" s="19">
        <f>INDEX(Products!$A$1:$G$106,MATCH($D124,Products!$A$1:$A$106,0),MATCH(L$1,Products!$A$1:$G$1,0))</f>
        <v>9.766</v>
      </c>
      <c r="M124" s="20">
        <f t="shared" si="1"/>
        <v>58.596000000000004</v>
      </c>
      <c r="N124" s="17" t="str" cm="1">
        <f t="array" ref="N124">_xlfn.SWITCH(I124,"Rob","Robusta","Ara","Arabica","Lib","Liberica","Exc","Excelsa")</f>
        <v>Arabica</v>
      </c>
      <c r="O124" s="17" t="str" cm="1">
        <f t="array" ref="O124">_xlfn.SWITCH(J124,"D","Dark","M","Medium","L","Light")</f>
        <v>Dark</v>
      </c>
      <c r="P124" s="17" t="str">
        <f>_xlfn.XLOOKUP(Orders[[#This Row],[Customer ID]],Customers!$A$1:$A$501,Customers!$I$1:$I$501,,0)</f>
        <v>Yes</v>
      </c>
    </row>
    <row r="125" spans="1:16" x14ac:dyDescent="0.25">
      <c r="A125" s="17" t="s">
        <v>3253</v>
      </c>
      <c r="B125" s="22">
        <v>45028</v>
      </c>
      <c r="C125" s="17" t="s">
        <v>2673</v>
      </c>
      <c r="D125" s="17" t="s">
        <v>23</v>
      </c>
      <c r="E125" s="17">
        <v>2</v>
      </c>
      <c r="F125" s="17" t="str">
        <f>_xlfn.XLOOKUP($C125,Customers!$A$2:$A$501,Customers!$B$2:$B$501,,0)</f>
        <v>George Waters</v>
      </c>
      <c r="G125" s="17" t="str">
        <f>_xlfn.XLOOKUP($C125,Customers!$A$2:$A$501,Customers!$C$2:$C$501,,0)</f>
        <v>robert50@wright.info</v>
      </c>
      <c r="H125" s="17" t="str">
        <f>_xlfn.XLOOKUP($C125,Customers!$A$1:$A$501,Customers!$G$1:$G$501,,0)</f>
        <v>United States</v>
      </c>
      <c r="I125" s="17" t="str">
        <f>INDEX(Products!$A$1:$G$106,MATCH($D125,Products!$A$1:$A$106,0),MATCH(I$1,Products!$A$1:$G$1,0))</f>
        <v>Exc</v>
      </c>
      <c r="J125" s="17" t="str">
        <f>INDEX(Products!$A$1:$G$106,MATCH($D125,Products!$A$1:$A$106,0),MATCH(J$1,Products!$A$1:$G$1,0))</f>
        <v>M</v>
      </c>
      <c r="K125" s="24">
        <f>INDEX(Products!$A$1:$G$106,MATCH($D125,Products!$A$1:$A$106,0),MATCH(K$1,Products!$A$1:$G$1,0))</f>
        <v>1</v>
      </c>
      <c r="L125" s="19">
        <f>INDEX(Products!$A$1:$G$106,MATCH($D125,Products!$A$1:$A$106,0),MATCH(L$1,Products!$A$1:$G$1,0))</f>
        <v>10.130000000000001</v>
      </c>
      <c r="M125" s="20">
        <f t="shared" si="1"/>
        <v>20.260000000000002</v>
      </c>
      <c r="N125" s="17" t="str" cm="1">
        <f t="array" ref="N125">_xlfn.SWITCH(I125,"Rob","Robusta","Ara","Arabica","Lib","Liberica","Exc","Excelsa")</f>
        <v>Excelsa</v>
      </c>
      <c r="O125" s="17" t="str" cm="1">
        <f t="array" ref="O125">_xlfn.SWITCH(J125,"D","Dark","M","Medium","L","Light")</f>
        <v>Medium</v>
      </c>
      <c r="P125" s="17" t="str">
        <f>_xlfn.XLOOKUP(Orders[[#This Row],[Customer ID]],Customers!$A$1:$A$501,Customers!$I$1:$I$501,,0)</f>
        <v>No</v>
      </c>
    </row>
    <row r="126" spans="1:16" x14ac:dyDescent="0.25">
      <c r="A126" s="17" t="s">
        <v>3254</v>
      </c>
      <c r="B126" s="22">
        <v>43552</v>
      </c>
      <c r="C126" s="17" t="s">
        <v>1450</v>
      </c>
      <c r="D126" s="17" t="s">
        <v>46</v>
      </c>
      <c r="E126" s="17">
        <v>2</v>
      </c>
      <c r="F126" s="17" t="str">
        <f>_xlfn.XLOOKUP($C126,Customers!$A$2:$A$501,Customers!$B$2:$B$501,,0)</f>
        <v>Philip Williams</v>
      </c>
      <c r="G126" s="17" t="str">
        <f>_xlfn.XLOOKUP($C126,Customers!$A$2:$A$501,Customers!$C$2:$C$501,,0)</f>
        <v>hoganjacob@bautista.com</v>
      </c>
      <c r="H126" s="17" t="str">
        <f>_xlfn.XLOOKUP($C126,Customers!$A$1:$A$501,Customers!$G$1:$G$501,,0)</f>
        <v>United States</v>
      </c>
      <c r="I126" s="17" t="str">
        <f>INDEX(Products!$A$1:$G$106,MATCH($D126,Products!$A$1:$A$106,0),MATCH(I$1,Products!$A$1:$G$1,0))</f>
        <v>Exc</v>
      </c>
      <c r="J126" s="17" t="str">
        <f>INDEX(Products!$A$1:$G$106,MATCH($D126,Products!$A$1:$A$106,0),MATCH(J$1,Products!$A$1:$G$1,0))</f>
        <v>L</v>
      </c>
      <c r="K126" s="24">
        <f>INDEX(Products!$A$1:$G$106,MATCH($D126,Products!$A$1:$A$106,0),MATCH(K$1,Products!$A$1:$G$1,0))</f>
        <v>2.5</v>
      </c>
      <c r="L126" s="19">
        <f>INDEX(Products!$A$1:$G$106,MATCH($D126,Products!$A$1:$A$106,0),MATCH(L$1,Products!$A$1:$G$1,0))</f>
        <v>5.7750000000000004</v>
      </c>
      <c r="M126" s="20">
        <f t="shared" si="1"/>
        <v>11.55</v>
      </c>
      <c r="N126" s="17" t="str" cm="1">
        <f t="array" ref="N126">_xlfn.SWITCH(I126,"Rob","Robusta","Ara","Arabica","Lib","Liberica","Exc","Excelsa")</f>
        <v>Excelsa</v>
      </c>
      <c r="O126" s="17" t="str" cm="1">
        <f t="array" ref="O126">_xlfn.SWITCH(J126,"D","Dark","M","Medium","L","Light")</f>
        <v>Light</v>
      </c>
      <c r="P126" s="17" t="str">
        <f>_xlfn.XLOOKUP(Orders[[#This Row],[Customer ID]],Customers!$A$1:$A$501,Customers!$I$1:$I$501,,0)</f>
        <v>Yes</v>
      </c>
    </row>
    <row r="127" spans="1:16" x14ac:dyDescent="0.25">
      <c r="A127" s="17" t="s">
        <v>3255</v>
      </c>
      <c r="B127" s="22">
        <v>44661</v>
      </c>
      <c r="C127" s="17" t="s">
        <v>2819</v>
      </c>
      <c r="D127" s="17" t="s">
        <v>50</v>
      </c>
      <c r="E127" s="17">
        <v>5</v>
      </c>
      <c r="F127" s="17" t="str">
        <f>_xlfn.XLOOKUP($C127,Customers!$A$2:$A$501,Customers!$B$2:$B$501,,0)</f>
        <v>Jeremy Ibarra</v>
      </c>
      <c r="G127" s="17" t="str">
        <f>_xlfn.XLOOKUP($C127,Customers!$A$2:$A$501,Customers!$C$2:$C$501,,0)</f>
        <v>awood@gmail.com</v>
      </c>
      <c r="H127" s="17" t="str">
        <f>_xlfn.XLOOKUP($C127,Customers!$A$1:$A$501,Customers!$G$1:$G$501,,0)</f>
        <v>United States</v>
      </c>
      <c r="I127" s="17" t="str">
        <f>INDEX(Products!$A$1:$G$106,MATCH($D127,Products!$A$1:$A$106,0),MATCH(I$1,Products!$A$1:$G$1,0))</f>
        <v>Exc</v>
      </c>
      <c r="J127" s="17" t="str">
        <f>INDEX(Products!$A$1:$G$106,MATCH($D127,Products!$A$1:$A$106,0),MATCH(J$1,Products!$A$1:$G$1,0))</f>
        <v>D</v>
      </c>
      <c r="K127" s="24">
        <f>INDEX(Products!$A$1:$G$106,MATCH($D127,Products!$A$1:$A$106,0),MATCH(K$1,Products!$A$1:$G$1,0))</f>
        <v>2.5</v>
      </c>
      <c r="L127" s="19">
        <f>INDEX(Products!$A$1:$G$106,MATCH($D127,Products!$A$1:$A$106,0),MATCH(L$1,Products!$A$1:$G$1,0))</f>
        <v>13.217000000000001</v>
      </c>
      <c r="M127" s="20">
        <f t="shared" si="1"/>
        <v>66.085000000000008</v>
      </c>
      <c r="N127" s="17" t="str" cm="1">
        <f t="array" ref="N127">_xlfn.SWITCH(I127,"Rob","Robusta","Ara","Arabica","Lib","Liberica","Exc","Excelsa")</f>
        <v>Excelsa</v>
      </c>
      <c r="O127" s="17" t="str" cm="1">
        <f t="array" ref="O127">_xlfn.SWITCH(J127,"D","Dark","M","Medium","L","Light")</f>
        <v>Dark</v>
      </c>
      <c r="P127" s="17" t="str">
        <f>_xlfn.XLOOKUP(Orders[[#This Row],[Customer ID]],Customers!$A$1:$A$501,Customers!$I$1:$I$501,,0)</f>
        <v>Yes</v>
      </c>
    </row>
    <row r="128" spans="1:16" x14ac:dyDescent="0.25">
      <c r="A128" s="17" t="s">
        <v>3256</v>
      </c>
      <c r="B128" s="22">
        <v>45205</v>
      </c>
      <c r="C128" s="17" t="s">
        <v>3123</v>
      </c>
      <c r="D128" s="17" t="s">
        <v>72</v>
      </c>
      <c r="E128" s="17">
        <v>1</v>
      </c>
      <c r="F128" s="17" t="str">
        <f>_xlfn.XLOOKUP($C128,Customers!$A$2:$A$501,Customers!$B$2:$B$501,,0)</f>
        <v>Lindsay Taylor</v>
      </c>
      <c r="G128" s="17" t="str">
        <f>_xlfn.XLOOKUP($C128,Customers!$A$2:$A$501,Customers!$C$2:$C$501,,0)</f>
        <v>xhart@gmail.com</v>
      </c>
      <c r="H128" s="17" t="str">
        <f>_xlfn.XLOOKUP($C128,Customers!$A$1:$A$501,Customers!$G$1:$G$501,,0)</f>
        <v>United States</v>
      </c>
      <c r="I128" s="17" t="str">
        <f>INDEX(Products!$A$1:$G$106,MATCH($D128,Products!$A$1:$A$106,0),MATCH(I$1,Products!$A$1:$G$1,0))</f>
        <v>Exc</v>
      </c>
      <c r="J128" s="17" t="str">
        <f>INDEX(Products!$A$1:$G$106,MATCH($D128,Products!$A$1:$A$106,0),MATCH(J$1,Products!$A$1:$G$1,0))</f>
        <v>L</v>
      </c>
      <c r="K128" s="24">
        <f>INDEX(Products!$A$1:$G$106,MATCH($D128,Products!$A$1:$A$106,0),MATCH(K$1,Products!$A$1:$G$1,0))</f>
        <v>1</v>
      </c>
      <c r="L128" s="19">
        <f>INDEX(Products!$A$1:$G$106,MATCH($D128,Products!$A$1:$A$106,0),MATCH(L$1,Products!$A$1:$G$1,0))</f>
        <v>2.2120000000000002</v>
      </c>
      <c r="M128" s="20">
        <f t="shared" si="1"/>
        <v>2.2120000000000002</v>
      </c>
      <c r="N128" s="17" t="str" cm="1">
        <f t="array" ref="N128">_xlfn.SWITCH(I128,"Rob","Robusta","Ara","Arabica","Lib","Liberica","Exc","Excelsa")</f>
        <v>Excelsa</v>
      </c>
      <c r="O128" s="17" t="str" cm="1">
        <f t="array" ref="O128">_xlfn.SWITCH(J128,"D","Dark","M","Medium","L","Light")</f>
        <v>Light</v>
      </c>
      <c r="P128" s="17" t="str">
        <f>_xlfn.XLOOKUP(Orders[[#This Row],[Customer ID]],Customers!$A$1:$A$501,Customers!$I$1:$I$501,,0)</f>
        <v>No</v>
      </c>
    </row>
    <row r="129" spans="1:16" x14ac:dyDescent="0.25">
      <c r="A129" s="17" t="s">
        <v>3257</v>
      </c>
      <c r="B129" s="22">
        <v>43740</v>
      </c>
      <c r="C129" s="17" t="s">
        <v>2866</v>
      </c>
      <c r="D129" s="17" t="s">
        <v>27</v>
      </c>
      <c r="E129" s="17">
        <v>5</v>
      </c>
      <c r="F129" s="17" t="str">
        <f>_xlfn.XLOOKUP($C129,Customers!$A$2:$A$501,Customers!$B$2:$B$501,,0)</f>
        <v>Leah Smith</v>
      </c>
      <c r="G129" s="17" t="str">
        <f>_xlfn.XLOOKUP($C129,Customers!$A$2:$A$501,Customers!$C$2:$C$501,,0)</f>
        <v>joshua12@kirk-owens.com</v>
      </c>
      <c r="H129" s="17" t="str">
        <f>_xlfn.XLOOKUP($C129,Customers!$A$1:$A$501,Customers!$G$1:$G$501,,0)</f>
        <v>United States</v>
      </c>
      <c r="I129" s="17" t="str">
        <f>INDEX(Products!$A$1:$G$106,MATCH($D129,Products!$A$1:$A$106,0),MATCH(I$1,Products!$A$1:$G$1,0))</f>
        <v>Lib</v>
      </c>
      <c r="J129" s="17" t="str">
        <f>INDEX(Products!$A$1:$G$106,MATCH($D129,Products!$A$1:$A$106,0),MATCH(J$1,Products!$A$1:$G$1,0))</f>
        <v>D</v>
      </c>
      <c r="K129" s="24">
        <f>INDEX(Products!$A$1:$G$106,MATCH($D129,Products!$A$1:$A$106,0),MATCH(K$1,Products!$A$1:$G$1,0))</f>
        <v>1</v>
      </c>
      <c r="L129" s="19">
        <f>INDEX(Products!$A$1:$G$106,MATCH($D129,Products!$A$1:$A$106,0),MATCH(L$1,Products!$A$1:$G$1,0))</f>
        <v>8.0630000000000006</v>
      </c>
      <c r="M129" s="20">
        <f t="shared" si="1"/>
        <v>40.315000000000005</v>
      </c>
      <c r="N129" s="17" t="str" cm="1">
        <f t="array" ref="N129">_xlfn.SWITCH(I129,"Rob","Robusta","Ara","Arabica","Lib","Liberica","Exc","Excelsa")</f>
        <v>Liberica</v>
      </c>
      <c r="O129" s="17" t="str" cm="1">
        <f t="array" ref="O129">_xlfn.SWITCH(J129,"D","Dark","M","Medium","L","Light")</f>
        <v>Dark</v>
      </c>
      <c r="P129" s="17" t="str">
        <f>_xlfn.XLOOKUP(Orders[[#This Row],[Customer ID]],Customers!$A$1:$A$501,Customers!$I$1:$I$501,,0)</f>
        <v>No</v>
      </c>
    </row>
    <row r="130" spans="1:16" x14ac:dyDescent="0.25">
      <c r="A130" s="17" t="s">
        <v>3258</v>
      </c>
      <c r="B130" s="22">
        <v>44664</v>
      </c>
      <c r="C130" s="17" t="s">
        <v>979</v>
      </c>
      <c r="D130" s="17" t="s">
        <v>23</v>
      </c>
      <c r="E130" s="17">
        <v>3</v>
      </c>
      <c r="F130" s="17" t="str">
        <f>_xlfn.XLOOKUP($C130,Customers!$A$2:$A$501,Customers!$B$2:$B$501,,0)</f>
        <v>Christopher Smith</v>
      </c>
      <c r="G130" s="17" t="str">
        <f>_xlfn.XLOOKUP($C130,Customers!$A$2:$A$501,Customers!$C$2:$C$501,,0)</f>
        <v>montgomerychristina@rivera.com</v>
      </c>
      <c r="H130" s="17" t="str">
        <f>_xlfn.XLOOKUP($C130,Customers!$A$1:$A$501,Customers!$G$1:$G$501,,0)</f>
        <v>Ireland</v>
      </c>
      <c r="I130" s="17" t="str">
        <f>INDEX(Products!$A$1:$G$106,MATCH($D130,Products!$A$1:$A$106,0),MATCH(I$1,Products!$A$1:$G$1,0))</f>
        <v>Exc</v>
      </c>
      <c r="J130" s="17" t="str">
        <f>INDEX(Products!$A$1:$G$106,MATCH($D130,Products!$A$1:$A$106,0),MATCH(J$1,Products!$A$1:$G$1,0))</f>
        <v>M</v>
      </c>
      <c r="K130" s="24">
        <f>INDEX(Products!$A$1:$G$106,MATCH($D130,Products!$A$1:$A$106,0),MATCH(K$1,Products!$A$1:$G$1,0))</f>
        <v>1</v>
      </c>
      <c r="L130" s="19">
        <f>INDEX(Products!$A$1:$G$106,MATCH($D130,Products!$A$1:$A$106,0),MATCH(L$1,Products!$A$1:$G$1,0))</f>
        <v>10.130000000000001</v>
      </c>
      <c r="M130" s="20">
        <f t="shared" si="1"/>
        <v>30.39</v>
      </c>
      <c r="N130" s="17" t="str" cm="1">
        <f t="array" ref="N130">_xlfn.SWITCH(I130,"Rob","Robusta","Ara","Arabica","Lib","Liberica","Exc","Excelsa")</f>
        <v>Excelsa</v>
      </c>
      <c r="O130" s="17" t="str" cm="1">
        <f t="array" ref="O130">_xlfn.SWITCH(J130,"D","Dark","M","Medium","L","Light")</f>
        <v>Medium</v>
      </c>
      <c r="P130" s="17" t="str">
        <f>_xlfn.XLOOKUP(Orders[[#This Row],[Customer ID]],Customers!$A$1:$A$501,Customers!$I$1:$I$501,,0)</f>
        <v>No</v>
      </c>
    </row>
    <row r="131" spans="1:16" x14ac:dyDescent="0.25">
      <c r="A131" s="17" t="s">
        <v>3259</v>
      </c>
      <c r="B131" s="22">
        <v>45234</v>
      </c>
      <c r="C131" s="17" t="s">
        <v>2872</v>
      </c>
      <c r="D131" s="17" t="s">
        <v>104</v>
      </c>
      <c r="E131" s="17">
        <v>3</v>
      </c>
      <c r="F131" s="17" t="str">
        <f>_xlfn.XLOOKUP($C131,Customers!$A$2:$A$501,Customers!$B$2:$B$501,,0)</f>
        <v>Reginald Howe</v>
      </c>
      <c r="G131" s="17" t="str">
        <f>_xlfn.XLOOKUP($C131,Customers!$A$2:$A$501,Customers!$C$2:$C$501,,0)</f>
        <v>rortega@gmail.com</v>
      </c>
      <c r="H131" s="17" t="str">
        <f>_xlfn.XLOOKUP($C131,Customers!$A$1:$A$501,Customers!$G$1:$G$501,,0)</f>
        <v>United Kingdom</v>
      </c>
      <c r="I131" s="17" t="str">
        <f>INDEX(Products!$A$1:$G$106,MATCH($D131,Products!$A$1:$A$106,0),MATCH(I$1,Products!$A$1:$G$1,0))</f>
        <v>Lib</v>
      </c>
      <c r="J131" s="17" t="str">
        <f>INDEX(Products!$A$1:$G$106,MATCH($D131,Products!$A$1:$A$106,0),MATCH(J$1,Products!$A$1:$G$1,0))</f>
        <v>M</v>
      </c>
      <c r="K131" s="24">
        <f>INDEX(Products!$A$1:$G$106,MATCH($D131,Products!$A$1:$A$106,0),MATCH(K$1,Products!$A$1:$G$1,0))</f>
        <v>2.5</v>
      </c>
      <c r="L131" s="19">
        <f>INDEX(Products!$A$1:$G$106,MATCH($D131,Products!$A$1:$A$106,0),MATCH(L$1,Products!$A$1:$G$1,0))</f>
        <v>14.792999999999999</v>
      </c>
      <c r="M131" s="20">
        <f t="shared" ref="M131:M194" si="2">L131*E131</f>
        <v>44.378999999999998</v>
      </c>
      <c r="N131" s="17" t="str" cm="1">
        <f t="array" ref="N131">_xlfn.SWITCH(I131,"Rob","Robusta","Ara","Arabica","Lib","Liberica","Exc","Excelsa")</f>
        <v>Liberica</v>
      </c>
      <c r="O131" s="17" t="str" cm="1">
        <f t="array" ref="O131">_xlfn.SWITCH(J131,"D","Dark","M","Medium","L","Light")</f>
        <v>Medium</v>
      </c>
      <c r="P131" s="17" t="str">
        <f>_xlfn.XLOOKUP(Orders[[#This Row],[Customer ID]],Customers!$A$1:$A$501,Customers!$I$1:$I$501,,0)</f>
        <v>No</v>
      </c>
    </row>
    <row r="132" spans="1:16" x14ac:dyDescent="0.25">
      <c r="A132" s="17" t="s">
        <v>3260</v>
      </c>
      <c r="B132" s="22">
        <v>43788</v>
      </c>
      <c r="C132" s="17" t="s">
        <v>2340</v>
      </c>
      <c r="D132" s="17" t="s">
        <v>63</v>
      </c>
      <c r="E132" s="17">
        <v>2</v>
      </c>
      <c r="F132" s="17" t="str">
        <f>_xlfn.XLOOKUP($C132,Customers!$A$2:$A$501,Customers!$B$2:$B$501,,0)</f>
        <v>Jeremy Watts</v>
      </c>
      <c r="G132" s="17" t="str">
        <f>_xlfn.XLOOKUP($C132,Customers!$A$2:$A$501,Customers!$C$2:$C$501,,0)</f>
        <v>michelle12@cortez-crosby.org</v>
      </c>
      <c r="H132" s="17" t="str">
        <f>_xlfn.XLOOKUP($C132,Customers!$A$1:$A$501,Customers!$G$1:$G$501,,0)</f>
        <v>Ireland</v>
      </c>
      <c r="I132" s="17" t="str">
        <f>INDEX(Products!$A$1:$G$106,MATCH($D132,Products!$A$1:$A$106,0),MATCH(I$1,Products!$A$1:$G$1,0))</f>
        <v>Ara</v>
      </c>
      <c r="J132" s="17" t="str">
        <f>INDEX(Products!$A$1:$G$106,MATCH($D132,Products!$A$1:$A$106,0),MATCH(J$1,Products!$A$1:$G$1,0))</f>
        <v>L</v>
      </c>
      <c r="K132" s="24">
        <f>INDEX(Products!$A$1:$G$106,MATCH($D132,Products!$A$1:$A$106,0),MATCH(K$1,Products!$A$1:$G$1,0))</f>
        <v>2.5</v>
      </c>
      <c r="L132" s="19">
        <f>INDEX(Products!$A$1:$G$106,MATCH($D132,Products!$A$1:$A$106,0),MATCH(L$1,Products!$A$1:$G$1,0))</f>
        <v>3.34</v>
      </c>
      <c r="M132" s="20">
        <f t="shared" si="2"/>
        <v>6.68</v>
      </c>
      <c r="N132" s="17" t="str" cm="1">
        <f t="array" ref="N132">_xlfn.SWITCH(I132,"Rob","Robusta","Ara","Arabica","Lib","Liberica","Exc","Excelsa")</f>
        <v>Arabica</v>
      </c>
      <c r="O132" s="17" t="str" cm="1">
        <f t="array" ref="O132">_xlfn.SWITCH(J132,"D","Dark","M","Medium","L","Light")</f>
        <v>Light</v>
      </c>
      <c r="P132" s="17" t="str">
        <f>_xlfn.XLOOKUP(Orders[[#This Row],[Customer ID]],Customers!$A$1:$A$501,Customers!$I$1:$I$501,,0)</f>
        <v>No</v>
      </c>
    </row>
    <row r="133" spans="1:16" x14ac:dyDescent="0.25">
      <c r="A133" s="17" t="s">
        <v>3261</v>
      </c>
      <c r="B133" s="22">
        <v>45188</v>
      </c>
      <c r="C133" s="17" t="s">
        <v>1378</v>
      </c>
      <c r="D133" s="17" t="s">
        <v>61</v>
      </c>
      <c r="E133" s="17">
        <v>6</v>
      </c>
      <c r="F133" s="17" t="str">
        <f>_xlfn.XLOOKUP($C133,Customers!$A$2:$A$501,Customers!$B$2:$B$501,,0)</f>
        <v>Elizabeth Rodriguez DDS</v>
      </c>
      <c r="G133" s="17" t="str">
        <f>_xlfn.XLOOKUP($C133,Customers!$A$2:$A$501,Customers!$C$2:$C$501,,0)</f>
        <v>ehoward@yahoo.com</v>
      </c>
      <c r="H133" s="17" t="str">
        <f>_xlfn.XLOOKUP($C133,Customers!$A$1:$A$501,Customers!$G$1:$G$501,,0)</f>
        <v>United States</v>
      </c>
      <c r="I133" s="17" t="str">
        <f>INDEX(Products!$A$1:$G$106,MATCH($D133,Products!$A$1:$A$106,0),MATCH(I$1,Products!$A$1:$G$1,0))</f>
        <v>Exc</v>
      </c>
      <c r="J133" s="17" t="str">
        <f>INDEX(Products!$A$1:$G$106,MATCH($D133,Products!$A$1:$A$106,0),MATCH(J$1,Products!$A$1:$G$1,0))</f>
        <v>M</v>
      </c>
      <c r="K133" s="24">
        <f>INDEX(Products!$A$1:$G$106,MATCH($D133,Products!$A$1:$A$106,0),MATCH(K$1,Products!$A$1:$G$1,0))</f>
        <v>1</v>
      </c>
      <c r="L133" s="19">
        <f>INDEX(Products!$A$1:$G$106,MATCH($D133,Products!$A$1:$A$106,0),MATCH(L$1,Products!$A$1:$G$1,0))</f>
        <v>8.2720000000000002</v>
      </c>
      <c r="M133" s="20">
        <f t="shared" si="2"/>
        <v>49.632000000000005</v>
      </c>
      <c r="N133" s="17" t="str" cm="1">
        <f t="array" ref="N133">_xlfn.SWITCH(I133,"Rob","Robusta","Ara","Arabica","Lib","Liberica","Exc","Excelsa")</f>
        <v>Excelsa</v>
      </c>
      <c r="O133" s="17" t="str" cm="1">
        <f t="array" ref="O133">_xlfn.SWITCH(J133,"D","Dark","M","Medium","L","Light")</f>
        <v>Medium</v>
      </c>
      <c r="P133" s="17" t="str">
        <f>_xlfn.XLOOKUP(Orders[[#This Row],[Customer ID]],Customers!$A$1:$A$501,Customers!$I$1:$I$501,,0)</f>
        <v>No</v>
      </c>
    </row>
    <row r="134" spans="1:16" x14ac:dyDescent="0.25">
      <c r="A134" s="17" t="s">
        <v>3262</v>
      </c>
      <c r="B134" s="22">
        <v>44161</v>
      </c>
      <c r="C134" s="17" t="s">
        <v>608</v>
      </c>
      <c r="D134" s="17" t="s">
        <v>33</v>
      </c>
      <c r="E134" s="17">
        <v>5</v>
      </c>
      <c r="F134" s="17" t="str">
        <f>_xlfn.XLOOKUP($C134,Customers!$A$2:$A$501,Customers!$B$2:$B$501,,0)</f>
        <v>Alison Shea</v>
      </c>
      <c r="G134" s="17" t="str">
        <f>_xlfn.XLOOKUP($C134,Customers!$A$2:$A$501,Customers!$C$2:$C$501,,0)</f>
        <v>laura96@parker.info</v>
      </c>
      <c r="H134" s="17" t="str">
        <f>_xlfn.XLOOKUP($C134,Customers!$A$1:$A$501,Customers!$G$1:$G$501,,0)</f>
        <v>Ireland</v>
      </c>
      <c r="I134" s="17" t="str">
        <f>INDEX(Products!$A$1:$G$106,MATCH($D134,Products!$A$1:$A$106,0),MATCH(I$1,Products!$A$1:$G$1,0))</f>
        <v>Rob</v>
      </c>
      <c r="J134" s="17" t="str">
        <f>INDEX(Products!$A$1:$G$106,MATCH($D134,Products!$A$1:$A$106,0),MATCH(J$1,Products!$A$1:$G$1,0))</f>
        <v>M</v>
      </c>
      <c r="K134" s="24">
        <f>INDEX(Products!$A$1:$G$106,MATCH($D134,Products!$A$1:$A$106,0),MATCH(K$1,Products!$A$1:$G$1,0))</f>
        <v>0.5</v>
      </c>
      <c r="L134" s="19">
        <f>INDEX(Products!$A$1:$G$106,MATCH($D134,Products!$A$1:$A$106,0),MATCH(L$1,Products!$A$1:$G$1,0))</f>
        <v>6.4720000000000004</v>
      </c>
      <c r="M134" s="20">
        <f t="shared" si="2"/>
        <v>32.36</v>
      </c>
      <c r="N134" s="17" t="str" cm="1">
        <f t="array" ref="N134">_xlfn.SWITCH(I134,"Rob","Robusta","Ara","Arabica","Lib","Liberica","Exc","Excelsa")</f>
        <v>Robusta</v>
      </c>
      <c r="O134" s="17" t="str" cm="1">
        <f t="array" ref="O134">_xlfn.SWITCH(J134,"D","Dark","M","Medium","L","Light")</f>
        <v>Medium</v>
      </c>
      <c r="P134" s="17" t="str">
        <f>_xlfn.XLOOKUP(Orders[[#This Row],[Customer ID]],Customers!$A$1:$A$501,Customers!$I$1:$I$501,,0)</f>
        <v>Yes</v>
      </c>
    </row>
    <row r="135" spans="1:16" x14ac:dyDescent="0.25">
      <c r="A135" s="17" t="s">
        <v>3263</v>
      </c>
      <c r="B135" s="22">
        <v>44814</v>
      </c>
      <c r="C135" s="17" t="s">
        <v>596</v>
      </c>
      <c r="D135" s="17" t="s">
        <v>75</v>
      </c>
      <c r="E135" s="17">
        <v>6</v>
      </c>
      <c r="F135" s="17" t="str">
        <f>_xlfn.XLOOKUP($C135,Customers!$A$2:$A$501,Customers!$B$2:$B$501,,0)</f>
        <v>William Leon</v>
      </c>
      <c r="G135" s="17" t="str">
        <f>_xlfn.XLOOKUP($C135,Customers!$A$2:$A$501,Customers!$C$2:$C$501,,0)</f>
        <v>kkim@parker-martinez.biz</v>
      </c>
      <c r="H135" s="17" t="str">
        <f>_xlfn.XLOOKUP($C135,Customers!$A$1:$A$501,Customers!$G$1:$G$501,,0)</f>
        <v>Ireland</v>
      </c>
      <c r="I135" s="17" t="str">
        <f>INDEX(Products!$A$1:$G$106,MATCH($D135,Products!$A$1:$A$106,0),MATCH(I$1,Products!$A$1:$G$1,0))</f>
        <v>Rob</v>
      </c>
      <c r="J135" s="17" t="str">
        <f>INDEX(Products!$A$1:$G$106,MATCH($D135,Products!$A$1:$A$106,0),MATCH(J$1,Products!$A$1:$G$1,0))</f>
        <v>M</v>
      </c>
      <c r="K135" s="24">
        <f>INDEX(Products!$A$1:$G$106,MATCH($D135,Products!$A$1:$A$106,0),MATCH(K$1,Products!$A$1:$G$1,0))</f>
        <v>0.5</v>
      </c>
      <c r="L135" s="19">
        <f>INDEX(Products!$A$1:$G$106,MATCH($D135,Products!$A$1:$A$106,0),MATCH(L$1,Products!$A$1:$G$1,0))</f>
        <v>27.138999999999999</v>
      </c>
      <c r="M135" s="20">
        <f t="shared" si="2"/>
        <v>162.834</v>
      </c>
      <c r="N135" s="17" t="str" cm="1">
        <f t="array" ref="N135">_xlfn.SWITCH(I135,"Rob","Robusta","Ara","Arabica","Lib","Liberica","Exc","Excelsa")</f>
        <v>Robusta</v>
      </c>
      <c r="O135" s="17" t="str" cm="1">
        <f t="array" ref="O135">_xlfn.SWITCH(J135,"D","Dark","M","Medium","L","Light")</f>
        <v>Medium</v>
      </c>
      <c r="P135" s="17" t="str">
        <f>_xlfn.XLOOKUP(Orders[[#This Row],[Customer ID]],Customers!$A$1:$A$501,Customers!$I$1:$I$501,,0)</f>
        <v>Yes</v>
      </c>
    </row>
    <row r="136" spans="1:16" x14ac:dyDescent="0.25">
      <c r="A136" s="17" t="s">
        <v>3264</v>
      </c>
      <c r="B136" s="22">
        <v>44719</v>
      </c>
      <c r="C136" s="17" t="s">
        <v>1844</v>
      </c>
      <c r="D136" s="17" t="s">
        <v>96</v>
      </c>
      <c r="E136" s="17">
        <v>3</v>
      </c>
      <c r="F136" s="17" t="str">
        <f>_xlfn.XLOOKUP($C136,Customers!$A$2:$A$501,Customers!$B$2:$B$501,,0)</f>
        <v>Jacqueline Byrd</v>
      </c>
      <c r="G136" s="17" t="str">
        <f>_xlfn.XLOOKUP($C136,Customers!$A$2:$A$501,Customers!$C$2:$C$501,,0)</f>
        <v>emccormick@hotmail.com</v>
      </c>
      <c r="H136" s="17" t="str">
        <f>_xlfn.XLOOKUP($C136,Customers!$A$1:$A$501,Customers!$G$1:$G$501,,0)</f>
        <v>Ireland</v>
      </c>
      <c r="I136" s="17" t="str">
        <f>INDEX(Products!$A$1:$G$106,MATCH($D136,Products!$A$1:$A$106,0),MATCH(I$1,Products!$A$1:$G$1,0))</f>
        <v>Exc</v>
      </c>
      <c r="J136" s="17" t="str">
        <f>INDEX(Products!$A$1:$G$106,MATCH($D136,Products!$A$1:$A$106,0),MATCH(J$1,Products!$A$1:$G$1,0))</f>
        <v>D</v>
      </c>
      <c r="K136" s="24">
        <f>INDEX(Products!$A$1:$G$106,MATCH($D136,Products!$A$1:$A$106,0),MATCH(K$1,Products!$A$1:$G$1,0))</f>
        <v>0.5</v>
      </c>
      <c r="L136" s="19">
        <f>INDEX(Products!$A$1:$G$106,MATCH($D136,Products!$A$1:$A$106,0),MATCH(L$1,Products!$A$1:$G$1,0))</f>
        <v>25.14</v>
      </c>
      <c r="M136" s="20">
        <f t="shared" si="2"/>
        <v>75.42</v>
      </c>
      <c r="N136" s="17" t="str" cm="1">
        <f t="array" ref="N136">_xlfn.SWITCH(I136,"Rob","Robusta","Ara","Arabica","Lib","Liberica","Exc","Excelsa")</f>
        <v>Excelsa</v>
      </c>
      <c r="O136" s="17" t="str" cm="1">
        <f t="array" ref="O136">_xlfn.SWITCH(J136,"D","Dark","M","Medium","L","Light")</f>
        <v>Dark</v>
      </c>
      <c r="P136" s="17" t="str">
        <f>_xlfn.XLOOKUP(Orders[[#This Row],[Customer ID]],Customers!$A$1:$A$501,Customers!$I$1:$I$501,,0)</f>
        <v>Yes</v>
      </c>
    </row>
    <row r="137" spans="1:16" x14ac:dyDescent="0.25">
      <c r="A137" s="17" t="s">
        <v>3265</v>
      </c>
      <c r="B137" s="22">
        <v>44274</v>
      </c>
      <c r="C137" s="17" t="s">
        <v>1569</v>
      </c>
      <c r="D137" s="17" t="s">
        <v>66</v>
      </c>
      <c r="E137" s="17">
        <v>2</v>
      </c>
      <c r="F137" s="17" t="str">
        <f>_xlfn.XLOOKUP($C137,Customers!$A$2:$A$501,Customers!$B$2:$B$501,,0)</f>
        <v>Michelle Wise</v>
      </c>
      <c r="G137" s="17" t="str">
        <f>_xlfn.XLOOKUP($C137,Customers!$A$2:$A$501,Customers!$C$2:$C$501,,0)</f>
        <v>mitchellanne@yahoo.com</v>
      </c>
      <c r="H137" s="17" t="str">
        <f>_xlfn.XLOOKUP($C137,Customers!$A$1:$A$501,Customers!$G$1:$G$501,,0)</f>
        <v>United States</v>
      </c>
      <c r="I137" s="17" t="str">
        <f>INDEX(Products!$A$1:$G$106,MATCH($D137,Products!$A$1:$A$106,0),MATCH(I$1,Products!$A$1:$G$1,0))</f>
        <v>Exc</v>
      </c>
      <c r="J137" s="17" t="str">
        <f>INDEX(Products!$A$1:$G$106,MATCH($D137,Products!$A$1:$A$106,0),MATCH(J$1,Products!$A$1:$G$1,0))</f>
        <v>D</v>
      </c>
      <c r="K137" s="24">
        <f>INDEX(Products!$A$1:$G$106,MATCH($D137,Products!$A$1:$A$106,0),MATCH(K$1,Products!$A$1:$G$1,0))</f>
        <v>1</v>
      </c>
      <c r="L137" s="19">
        <f>INDEX(Products!$A$1:$G$106,MATCH($D137,Products!$A$1:$A$106,0),MATCH(L$1,Products!$A$1:$G$1,0))</f>
        <v>6.0759999999999996</v>
      </c>
      <c r="M137" s="20">
        <f t="shared" si="2"/>
        <v>12.151999999999999</v>
      </c>
      <c r="N137" s="17" t="str" cm="1">
        <f t="array" ref="N137">_xlfn.SWITCH(I137,"Rob","Robusta","Ara","Arabica","Lib","Liberica","Exc","Excelsa")</f>
        <v>Excelsa</v>
      </c>
      <c r="O137" s="17" t="str" cm="1">
        <f t="array" ref="O137">_xlfn.SWITCH(J137,"D","Dark","M","Medium","L","Light")</f>
        <v>Dark</v>
      </c>
      <c r="P137" s="17" t="str">
        <f>_xlfn.XLOOKUP(Orders[[#This Row],[Customer ID]],Customers!$A$1:$A$501,Customers!$I$1:$I$501,,0)</f>
        <v>Yes</v>
      </c>
    </row>
    <row r="138" spans="1:16" x14ac:dyDescent="0.25">
      <c r="A138" s="17" t="s">
        <v>3266</v>
      </c>
      <c r="B138" s="22">
        <v>44548</v>
      </c>
      <c r="C138" s="17" t="s">
        <v>2585</v>
      </c>
      <c r="D138" s="17" t="s">
        <v>117</v>
      </c>
      <c r="E138" s="17">
        <v>1</v>
      </c>
      <c r="F138" s="17" t="str">
        <f>_xlfn.XLOOKUP($C138,Customers!$A$2:$A$501,Customers!$B$2:$B$501,,0)</f>
        <v>Corey Rodriguez</v>
      </c>
      <c r="G138" s="17" t="str">
        <f>_xlfn.XLOOKUP($C138,Customers!$A$2:$A$501,Customers!$C$2:$C$501,,0)</f>
        <v>jacksonsharon@hotmail.com</v>
      </c>
      <c r="H138" s="17" t="str">
        <f>_xlfn.XLOOKUP($C138,Customers!$A$1:$A$501,Customers!$G$1:$G$501,,0)</f>
        <v>United States</v>
      </c>
      <c r="I138" s="17" t="str">
        <f>INDEX(Products!$A$1:$G$106,MATCH($D138,Products!$A$1:$A$106,0),MATCH(I$1,Products!$A$1:$G$1,0))</f>
        <v>Lib</v>
      </c>
      <c r="J138" s="17" t="str">
        <f>INDEX(Products!$A$1:$G$106,MATCH($D138,Products!$A$1:$A$106,0),MATCH(J$1,Products!$A$1:$G$1,0))</f>
        <v>D</v>
      </c>
      <c r="K138" s="24">
        <f>INDEX(Products!$A$1:$G$106,MATCH($D138,Products!$A$1:$A$106,0),MATCH(K$1,Products!$A$1:$G$1,0))</f>
        <v>2.5</v>
      </c>
      <c r="L138" s="19">
        <f>INDEX(Products!$A$1:$G$106,MATCH($D138,Products!$A$1:$A$106,0),MATCH(L$1,Products!$A$1:$G$1,0))</f>
        <v>2.8809999999999998</v>
      </c>
      <c r="M138" s="20">
        <f t="shared" si="2"/>
        <v>2.8809999999999998</v>
      </c>
      <c r="N138" s="17" t="str" cm="1">
        <f t="array" ref="N138">_xlfn.SWITCH(I138,"Rob","Robusta","Ara","Arabica","Lib","Liberica","Exc","Excelsa")</f>
        <v>Liberica</v>
      </c>
      <c r="O138" s="17" t="str" cm="1">
        <f t="array" ref="O138">_xlfn.SWITCH(J138,"D","Dark","M","Medium","L","Light")</f>
        <v>Dark</v>
      </c>
      <c r="P138" s="17" t="str">
        <f>_xlfn.XLOOKUP(Orders[[#This Row],[Customer ID]],Customers!$A$1:$A$501,Customers!$I$1:$I$501,,0)</f>
        <v>No</v>
      </c>
    </row>
    <row r="139" spans="1:16" x14ac:dyDescent="0.25">
      <c r="A139" s="17" t="s">
        <v>3267</v>
      </c>
      <c r="B139" s="22">
        <v>44258</v>
      </c>
      <c r="C139" s="17" t="s">
        <v>716</v>
      </c>
      <c r="D139" s="17" t="s">
        <v>106</v>
      </c>
      <c r="E139" s="17">
        <v>5</v>
      </c>
      <c r="F139" s="17" t="str">
        <f>_xlfn.XLOOKUP($C139,Customers!$A$2:$A$501,Customers!$B$2:$B$501,,0)</f>
        <v>Stephanie Cole</v>
      </c>
      <c r="G139" s="17" t="str">
        <f>_xlfn.XLOOKUP($C139,Customers!$A$2:$A$501,Customers!$C$2:$C$501,,0)</f>
        <v>nicholashall@scott.com</v>
      </c>
      <c r="H139" s="17" t="str">
        <f>_xlfn.XLOOKUP($C139,Customers!$A$1:$A$501,Customers!$G$1:$G$501,,0)</f>
        <v>Ireland</v>
      </c>
      <c r="I139" s="17" t="str">
        <f>INDEX(Products!$A$1:$G$106,MATCH($D139,Products!$A$1:$A$106,0),MATCH(I$1,Products!$A$1:$G$1,0))</f>
        <v>Lib</v>
      </c>
      <c r="J139" s="17" t="str">
        <f>INDEX(Products!$A$1:$G$106,MATCH($D139,Products!$A$1:$A$106,0),MATCH(J$1,Products!$A$1:$G$1,0))</f>
        <v>D</v>
      </c>
      <c r="K139" s="24">
        <f>INDEX(Products!$A$1:$G$106,MATCH($D139,Products!$A$1:$A$106,0),MATCH(K$1,Products!$A$1:$G$1,0))</f>
        <v>0.5</v>
      </c>
      <c r="L139" s="19">
        <f>INDEX(Products!$A$1:$G$106,MATCH($D139,Products!$A$1:$A$106,0),MATCH(L$1,Products!$A$1:$G$1,0))</f>
        <v>23.512</v>
      </c>
      <c r="M139" s="20">
        <f t="shared" si="2"/>
        <v>117.56</v>
      </c>
      <c r="N139" s="17" t="str" cm="1">
        <f t="array" ref="N139">_xlfn.SWITCH(I139,"Rob","Robusta","Ara","Arabica","Lib","Liberica","Exc","Excelsa")</f>
        <v>Liberica</v>
      </c>
      <c r="O139" s="17" t="str" cm="1">
        <f t="array" ref="O139">_xlfn.SWITCH(J139,"D","Dark","M","Medium","L","Light")</f>
        <v>Dark</v>
      </c>
      <c r="P139" s="17" t="str">
        <f>_xlfn.XLOOKUP(Orders[[#This Row],[Customer ID]],Customers!$A$1:$A$501,Customers!$I$1:$I$501,,0)</f>
        <v>No</v>
      </c>
    </row>
    <row r="140" spans="1:16" x14ac:dyDescent="0.25">
      <c r="A140" s="17" t="s">
        <v>3268</v>
      </c>
      <c r="B140" s="22">
        <v>44882</v>
      </c>
      <c r="C140" s="17" t="s">
        <v>410</v>
      </c>
      <c r="D140" s="17" t="s">
        <v>109</v>
      </c>
      <c r="E140" s="17">
        <v>1</v>
      </c>
      <c r="F140" s="17" t="str">
        <f>_xlfn.XLOOKUP($C140,Customers!$A$2:$A$501,Customers!$B$2:$B$501,,0)</f>
        <v>Katherine Douglas</v>
      </c>
      <c r="G140" s="17" t="str">
        <f>_xlfn.XLOOKUP($C140,Customers!$A$2:$A$501,Customers!$C$2:$C$501,,0)</f>
        <v>ricardo25@moore.net</v>
      </c>
      <c r="H140" s="17" t="str">
        <f>_xlfn.XLOOKUP($C140,Customers!$A$1:$A$501,Customers!$G$1:$G$501,,0)</f>
        <v>United Kingdom</v>
      </c>
      <c r="I140" s="17" t="str">
        <f>INDEX(Products!$A$1:$G$106,MATCH($D140,Products!$A$1:$A$106,0),MATCH(I$1,Products!$A$1:$G$1,0))</f>
        <v>Lib</v>
      </c>
      <c r="J140" s="17" t="str">
        <f>INDEX(Products!$A$1:$G$106,MATCH($D140,Products!$A$1:$A$106,0),MATCH(J$1,Products!$A$1:$G$1,0))</f>
        <v>D</v>
      </c>
      <c r="K140" s="24">
        <f>INDEX(Products!$A$1:$G$106,MATCH($D140,Products!$A$1:$A$106,0),MATCH(K$1,Products!$A$1:$G$1,0))</f>
        <v>1</v>
      </c>
      <c r="L140" s="19">
        <f>INDEX(Products!$A$1:$G$106,MATCH($D140,Products!$A$1:$A$106,0),MATCH(L$1,Products!$A$1:$G$1,0))</f>
        <v>4.8959999999999999</v>
      </c>
      <c r="M140" s="20">
        <f t="shared" si="2"/>
        <v>4.8959999999999999</v>
      </c>
      <c r="N140" s="17" t="str" cm="1">
        <f t="array" ref="N140">_xlfn.SWITCH(I140,"Rob","Robusta","Ara","Arabica","Lib","Liberica","Exc","Excelsa")</f>
        <v>Liberica</v>
      </c>
      <c r="O140" s="17" t="str" cm="1">
        <f t="array" ref="O140">_xlfn.SWITCH(J140,"D","Dark","M","Medium","L","Light")</f>
        <v>Dark</v>
      </c>
      <c r="P140" s="17" t="str">
        <f>_xlfn.XLOOKUP(Orders[[#This Row],[Customer ID]],Customers!$A$1:$A$501,Customers!$I$1:$I$501,,0)</f>
        <v>No</v>
      </c>
    </row>
    <row r="141" spans="1:16" x14ac:dyDescent="0.25">
      <c r="A141" s="17" t="s">
        <v>3269</v>
      </c>
      <c r="B141" s="22">
        <v>43687</v>
      </c>
      <c r="C141" s="17" t="s">
        <v>1229</v>
      </c>
      <c r="D141" s="17" t="s">
        <v>65</v>
      </c>
      <c r="E141" s="17">
        <v>6</v>
      </c>
      <c r="F141" s="17" t="str">
        <f>_xlfn.XLOOKUP($C141,Customers!$A$2:$A$501,Customers!$B$2:$B$501,,0)</f>
        <v>Pamela George</v>
      </c>
      <c r="G141" s="17" t="str">
        <f>_xlfn.XLOOKUP($C141,Customers!$A$2:$A$501,Customers!$C$2:$C$501,,0)</f>
        <v>curtis77@richards.com</v>
      </c>
      <c r="H141" s="17" t="str">
        <f>_xlfn.XLOOKUP($C141,Customers!$A$1:$A$501,Customers!$G$1:$G$501,,0)</f>
        <v>United States</v>
      </c>
      <c r="I141" s="17" t="str">
        <f>INDEX(Products!$A$1:$G$106,MATCH($D141,Products!$A$1:$A$106,0),MATCH(I$1,Products!$A$1:$G$1,0))</f>
        <v>Ara</v>
      </c>
      <c r="J141" s="17" t="str">
        <f>INDEX(Products!$A$1:$G$106,MATCH($D141,Products!$A$1:$A$106,0),MATCH(J$1,Products!$A$1:$G$1,0))</f>
        <v>D</v>
      </c>
      <c r="K141" s="24">
        <f>INDEX(Products!$A$1:$G$106,MATCH($D141,Products!$A$1:$A$106,0),MATCH(K$1,Products!$A$1:$G$1,0))</f>
        <v>2.5</v>
      </c>
      <c r="L141" s="19">
        <f>INDEX(Products!$A$1:$G$106,MATCH($D141,Products!$A$1:$A$106,0),MATCH(L$1,Products!$A$1:$G$1,0))</f>
        <v>14.183999999999999</v>
      </c>
      <c r="M141" s="20">
        <f t="shared" si="2"/>
        <v>85.103999999999999</v>
      </c>
      <c r="N141" s="17" t="str" cm="1">
        <f t="array" ref="N141">_xlfn.SWITCH(I141,"Rob","Robusta","Ara","Arabica","Lib","Liberica","Exc","Excelsa")</f>
        <v>Arabica</v>
      </c>
      <c r="O141" s="17" t="str" cm="1">
        <f t="array" ref="O141">_xlfn.SWITCH(J141,"D","Dark","M","Medium","L","Light")</f>
        <v>Dark</v>
      </c>
      <c r="P141" s="17" t="str">
        <f>_xlfn.XLOOKUP(Orders[[#This Row],[Customer ID]],Customers!$A$1:$A$501,Customers!$I$1:$I$501,,0)</f>
        <v>No</v>
      </c>
    </row>
    <row r="142" spans="1:16" x14ac:dyDescent="0.25">
      <c r="A142" s="17" t="s">
        <v>3270</v>
      </c>
      <c r="B142" s="22">
        <v>44208</v>
      </c>
      <c r="C142" s="17" t="s">
        <v>1581</v>
      </c>
      <c r="D142" s="17" t="s">
        <v>99</v>
      </c>
      <c r="E142" s="17">
        <v>1</v>
      </c>
      <c r="F142" s="17" t="str">
        <f>_xlfn.XLOOKUP($C142,Customers!$A$2:$A$501,Customers!$B$2:$B$501,,0)</f>
        <v>Timothy Taylor</v>
      </c>
      <c r="G142" s="17" t="str">
        <f>_xlfn.XLOOKUP($C142,Customers!$A$2:$A$501,Customers!$C$2:$C$501,,0)</f>
        <v>cookjulian@yahoo.com</v>
      </c>
      <c r="H142" s="17" t="str">
        <f>_xlfn.XLOOKUP($C142,Customers!$A$1:$A$501,Customers!$G$1:$G$501,,0)</f>
        <v>Ireland</v>
      </c>
      <c r="I142" s="17" t="str">
        <f>INDEX(Products!$A$1:$G$106,MATCH($D142,Products!$A$1:$A$106,0),MATCH(I$1,Products!$A$1:$G$1,0))</f>
        <v>Rob</v>
      </c>
      <c r="J142" s="17" t="str">
        <f>INDEX(Products!$A$1:$G$106,MATCH($D142,Products!$A$1:$A$106,0),MATCH(J$1,Products!$A$1:$G$1,0))</f>
        <v>D</v>
      </c>
      <c r="K142" s="24">
        <f>INDEX(Products!$A$1:$G$106,MATCH($D142,Products!$A$1:$A$106,0),MATCH(K$1,Products!$A$1:$G$1,0))</f>
        <v>0.5</v>
      </c>
      <c r="L142" s="19">
        <f>INDEX(Products!$A$1:$G$106,MATCH($D142,Products!$A$1:$A$106,0),MATCH(L$1,Products!$A$1:$G$1,0))</f>
        <v>17.875</v>
      </c>
      <c r="M142" s="20">
        <f t="shared" si="2"/>
        <v>17.875</v>
      </c>
      <c r="N142" s="17" t="str" cm="1">
        <f t="array" ref="N142">_xlfn.SWITCH(I142,"Rob","Robusta","Ara","Arabica","Lib","Liberica","Exc","Excelsa")</f>
        <v>Robusta</v>
      </c>
      <c r="O142" s="17" t="str" cm="1">
        <f t="array" ref="O142">_xlfn.SWITCH(J142,"D","Dark","M","Medium","L","Light")</f>
        <v>Dark</v>
      </c>
      <c r="P142" s="17" t="str">
        <f>_xlfn.XLOOKUP(Orders[[#This Row],[Customer ID]],Customers!$A$1:$A$501,Customers!$I$1:$I$501,,0)</f>
        <v>Yes</v>
      </c>
    </row>
    <row r="143" spans="1:16" x14ac:dyDescent="0.25">
      <c r="A143" s="17" t="s">
        <v>3271</v>
      </c>
      <c r="B143" s="22">
        <v>44189</v>
      </c>
      <c r="C143" s="17" t="s">
        <v>2531</v>
      </c>
      <c r="D143" s="17" t="s">
        <v>21</v>
      </c>
      <c r="E143" s="17">
        <v>4</v>
      </c>
      <c r="F143" s="17" t="str">
        <f>_xlfn.XLOOKUP($C143,Customers!$A$2:$A$501,Customers!$B$2:$B$501,,0)</f>
        <v>Paula Torres</v>
      </c>
      <c r="G143" s="17" t="str">
        <f>_xlfn.XLOOKUP($C143,Customers!$A$2:$A$501,Customers!$C$2:$C$501,,0)</f>
        <v>tiffanyhuber@garner-stewart.net</v>
      </c>
      <c r="H143" s="17" t="str">
        <f>_xlfn.XLOOKUP($C143,Customers!$A$1:$A$501,Customers!$G$1:$G$501,,0)</f>
        <v>United States</v>
      </c>
      <c r="I143" s="17" t="str">
        <f>INDEX(Products!$A$1:$G$106,MATCH($D143,Products!$A$1:$A$106,0),MATCH(I$1,Products!$A$1:$G$1,0))</f>
        <v>Ara</v>
      </c>
      <c r="J143" s="17" t="str">
        <f>INDEX(Products!$A$1:$G$106,MATCH($D143,Products!$A$1:$A$106,0),MATCH(J$1,Products!$A$1:$G$1,0))</f>
        <v>L</v>
      </c>
      <c r="K143" s="24">
        <f>INDEX(Products!$A$1:$G$106,MATCH($D143,Products!$A$1:$A$106,0),MATCH(K$1,Products!$A$1:$G$1,0))</f>
        <v>2.5</v>
      </c>
      <c r="L143" s="19">
        <f>INDEX(Products!$A$1:$G$106,MATCH($D143,Products!$A$1:$A$106,0),MATCH(L$1,Products!$A$1:$G$1,0))</f>
        <v>26.277000000000001</v>
      </c>
      <c r="M143" s="20">
        <f t="shared" si="2"/>
        <v>105.108</v>
      </c>
      <c r="N143" s="17" t="str" cm="1">
        <f t="array" ref="N143">_xlfn.SWITCH(I143,"Rob","Robusta","Ara","Arabica","Lib","Liberica","Exc","Excelsa")</f>
        <v>Arabica</v>
      </c>
      <c r="O143" s="17" t="str" cm="1">
        <f t="array" ref="O143">_xlfn.SWITCH(J143,"D","Dark","M","Medium","L","Light")</f>
        <v>Light</v>
      </c>
      <c r="P143" s="17" t="str">
        <f>_xlfn.XLOOKUP(Orders[[#This Row],[Customer ID]],Customers!$A$1:$A$501,Customers!$I$1:$I$501,,0)</f>
        <v>No</v>
      </c>
    </row>
    <row r="144" spans="1:16" x14ac:dyDescent="0.25">
      <c r="A144" s="17" t="s">
        <v>3272</v>
      </c>
      <c r="B144" s="22">
        <v>44685</v>
      </c>
      <c r="C144" s="17" t="s">
        <v>2632</v>
      </c>
      <c r="D144" s="17" t="s">
        <v>26</v>
      </c>
      <c r="E144" s="17">
        <v>2</v>
      </c>
      <c r="F144" s="17" t="str">
        <f>_xlfn.XLOOKUP($C144,Customers!$A$2:$A$501,Customers!$B$2:$B$501,,0)</f>
        <v>Victor Perez</v>
      </c>
      <c r="G144" s="17" t="str">
        <f>_xlfn.XLOOKUP($C144,Customers!$A$2:$A$501,Customers!$C$2:$C$501,,0)</f>
        <v>emilygarcia@pierce.com</v>
      </c>
      <c r="H144" s="17" t="str">
        <f>_xlfn.XLOOKUP($C144,Customers!$A$1:$A$501,Customers!$G$1:$G$501,,0)</f>
        <v>Ireland</v>
      </c>
      <c r="I144" s="17" t="str">
        <f>INDEX(Products!$A$1:$G$106,MATCH($D144,Products!$A$1:$A$106,0),MATCH(I$1,Products!$A$1:$G$1,0))</f>
        <v>Exc</v>
      </c>
      <c r="J144" s="17" t="str">
        <f>INDEX(Products!$A$1:$G$106,MATCH($D144,Products!$A$1:$A$106,0),MATCH(J$1,Products!$A$1:$G$1,0))</f>
        <v>M</v>
      </c>
      <c r="K144" s="24">
        <f>INDEX(Products!$A$1:$G$106,MATCH($D144,Products!$A$1:$A$106,0),MATCH(K$1,Products!$A$1:$G$1,0))</f>
        <v>2.5</v>
      </c>
      <c r="L144" s="19">
        <f>INDEX(Products!$A$1:$G$106,MATCH($D144,Products!$A$1:$A$106,0),MATCH(L$1,Products!$A$1:$G$1,0))</f>
        <v>7.6669999999999998</v>
      </c>
      <c r="M144" s="20">
        <f t="shared" si="2"/>
        <v>15.334</v>
      </c>
      <c r="N144" s="17" t="str" cm="1">
        <f t="array" ref="N144">_xlfn.SWITCH(I144,"Rob","Robusta","Ara","Arabica","Lib","Liberica","Exc","Excelsa")</f>
        <v>Excelsa</v>
      </c>
      <c r="O144" s="17" t="str" cm="1">
        <f t="array" ref="O144">_xlfn.SWITCH(J144,"D","Dark","M","Medium","L","Light")</f>
        <v>Medium</v>
      </c>
      <c r="P144" s="17" t="str">
        <f>_xlfn.XLOOKUP(Orders[[#This Row],[Customer ID]],Customers!$A$1:$A$501,Customers!$I$1:$I$501,,0)</f>
        <v>Yes</v>
      </c>
    </row>
    <row r="145" spans="1:16" x14ac:dyDescent="0.25">
      <c r="A145" s="17" t="s">
        <v>3273</v>
      </c>
      <c r="B145" s="22">
        <v>44331</v>
      </c>
      <c r="C145" s="17" t="s">
        <v>1814</v>
      </c>
      <c r="D145" s="17" t="s">
        <v>99</v>
      </c>
      <c r="E145" s="17">
        <v>2</v>
      </c>
      <c r="F145" s="17" t="str">
        <f>_xlfn.XLOOKUP($C145,Customers!$A$2:$A$501,Customers!$B$2:$B$501,,0)</f>
        <v>Elijah King</v>
      </c>
      <c r="G145" s="17" t="str">
        <f>_xlfn.XLOOKUP($C145,Customers!$A$2:$A$501,Customers!$C$2:$C$501,,0)</f>
        <v>ljennings@hotmail.com</v>
      </c>
      <c r="H145" s="17" t="str">
        <f>_xlfn.XLOOKUP($C145,Customers!$A$1:$A$501,Customers!$G$1:$G$501,,0)</f>
        <v>Ireland</v>
      </c>
      <c r="I145" s="17" t="str">
        <f>INDEX(Products!$A$1:$G$106,MATCH($D145,Products!$A$1:$A$106,0),MATCH(I$1,Products!$A$1:$G$1,0))</f>
        <v>Rob</v>
      </c>
      <c r="J145" s="17" t="str">
        <f>INDEX(Products!$A$1:$G$106,MATCH($D145,Products!$A$1:$A$106,0),MATCH(J$1,Products!$A$1:$G$1,0))</f>
        <v>D</v>
      </c>
      <c r="K145" s="24">
        <f>INDEX(Products!$A$1:$G$106,MATCH($D145,Products!$A$1:$A$106,0),MATCH(K$1,Products!$A$1:$G$1,0))</f>
        <v>0.5</v>
      </c>
      <c r="L145" s="19">
        <f>INDEX(Products!$A$1:$G$106,MATCH($D145,Products!$A$1:$A$106,0),MATCH(L$1,Products!$A$1:$G$1,0))</f>
        <v>17.875</v>
      </c>
      <c r="M145" s="20">
        <f t="shared" si="2"/>
        <v>35.75</v>
      </c>
      <c r="N145" s="17" t="str" cm="1">
        <f t="array" ref="N145">_xlfn.SWITCH(I145,"Rob","Robusta","Ara","Arabica","Lib","Liberica","Exc","Excelsa")</f>
        <v>Robusta</v>
      </c>
      <c r="O145" s="17" t="str" cm="1">
        <f t="array" ref="O145">_xlfn.SWITCH(J145,"D","Dark","M","Medium","L","Light")</f>
        <v>Dark</v>
      </c>
      <c r="P145" s="17" t="str">
        <f>_xlfn.XLOOKUP(Orders[[#This Row],[Customer ID]],Customers!$A$1:$A$501,Customers!$I$1:$I$501,,0)</f>
        <v>No</v>
      </c>
    </row>
    <row r="146" spans="1:16" x14ac:dyDescent="0.25">
      <c r="A146" s="17" t="s">
        <v>3274</v>
      </c>
      <c r="B146" s="22">
        <v>43681</v>
      </c>
      <c r="C146" s="17" t="s">
        <v>2065</v>
      </c>
      <c r="D146" s="17" t="s">
        <v>27</v>
      </c>
      <c r="E146" s="17">
        <v>5</v>
      </c>
      <c r="F146" s="17" t="str">
        <f>_xlfn.XLOOKUP($C146,Customers!$A$2:$A$501,Customers!$B$2:$B$501,,0)</f>
        <v>Alicia Johnson</v>
      </c>
      <c r="G146" s="17" t="str">
        <f>_xlfn.XLOOKUP($C146,Customers!$A$2:$A$501,Customers!$C$2:$C$501,,0)</f>
        <v>don11@aguilar.com</v>
      </c>
      <c r="H146" s="17" t="str">
        <f>_xlfn.XLOOKUP($C146,Customers!$A$1:$A$501,Customers!$G$1:$G$501,,0)</f>
        <v>United States</v>
      </c>
      <c r="I146" s="17" t="str">
        <f>INDEX(Products!$A$1:$G$106,MATCH($D146,Products!$A$1:$A$106,0),MATCH(I$1,Products!$A$1:$G$1,0))</f>
        <v>Lib</v>
      </c>
      <c r="J146" s="17" t="str">
        <f>INDEX(Products!$A$1:$G$106,MATCH($D146,Products!$A$1:$A$106,0),MATCH(J$1,Products!$A$1:$G$1,0))</f>
        <v>D</v>
      </c>
      <c r="K146" s="24">
        <f>INDEX(Products!$A$1:$G$106,MATCH($D146,Products!$A$1:$A$106,0),MATCH(K$1,Products!$A$1:$G$1,0))</f>
        <v>1</v>
      </c>
      <c r="L146" s="19">
        <f>INDEX(Products!$A$1:$G$106,MATCH($D146,Products!$A$1:$A$106,0),MATCH(L$1,Products!$A$1:$G$1,0))</f>
        <v>8.0630000000000006</v>
      </c>
      <c r="M146" s="20">
        <f t="shared" si="2"/>
        <v>40.315000000000005</v>
      </c>
      <c r="N146" s="17" t="str" cm="1">
        <f t="array" ref="N146">_xlfn.SWITCH(I146,"Rob","Robusta","Ara","Arabica","Lib","Liberica","Exc","Excelsa")</f>
        <v>Liberica</v>
      </c>
      <c r="O146" s="17" t="str" cm="1">
        <f t="array" ref="O146">_xlfn.SWITCH(J146,"D","Dark","M","Medium","L","Light")</f>
        <v>Dark</v>
      </c>
      <c r="P146" s="17" t="str">
        <f>_xlfn.XLOOKUP(Orders[[#This Row],[Customer ID]],Customers!$A$1:$A$501,Customers!$I$1:$I$501,,0)</f>
        <v>Yes</v>
      </c>
    </row>
    <row r="147" spans="1:16" x14ac:dyDescent="0.25">
      <c r="A147" s="17" t="s">
        <v>3275</v>
      </c>
      <c r="B147" s="22">
        <v>43996</v>
      </c>
      <c r="C147" s="17" t="s">
        <v>2946</v>
      </c>
      <c r="D147" s="17" t="s">
        <v>48</v>
      </c>
      <c r="E147" s="17">
        <v>1</v>
      </c>
      <c r="F147" s="17" t="str">
        <f>_xlfn.XLOOKUP($C147,Customers!$A$2:$A$501,Customers!$B$2:$B$501,,0)</f>
        <v>Kelly Mendoza</v>
      </c>
      <c r="G147" s="17" t="str">
        <f>_xlfn.XLOOKUP($C147,Customers!$A$2:$A$501,Customers!$C$2:$C$501,,0)</f>
        <v>ksweeney@soto.com</v>
      </c>
      <c r="H147" s="17" t="str">
        <f>_xlfn.XLOOKUP($C147,Customers!$A$1:$A$501,Customers!$G$1:$G$501,,0)</f>
        <v>United States</v>
      </c>
      <c r="I147" s="17" t="str">
        <f>INDEX(Products!$A$1:$G$106,MATCH($D147,Products!$A$1:$A$106,0),MATCH(I$1,Products!$A$1:$G$1,0))</f>
        <v>Lib</v>
      </c>
      <c r="J147" s="17" t="str">
        <f>INDEX(Products!$A$1:$G$106,MATCH($D147,Products!$A$1:$A$106,0),MATCH(J$1,Products!$A$1:$G$1,0))</f>
        <v>M</v>
      </c>
      <c r="K147" s="24">
        <f>INDEX(Products!$A$1:$G$106,MATCH($D147,Products!$A$1:$A$106,0),MATCH(K$1,Products!$A$1:$G$1,0))</f>
        <v>2.5</v>
      </c>
      <c r="L147" s="19">
        <f>INDEX(Products!$A$1:$G$106,MATCH($D147,Products!$A$1:$A$106,0),MATCH(L$1,Products!$A$1:$G$1,0))</f>
        <v>17.550999999999998</v>
      </c>
      <c r="M147" s="20">
        <f t="shared" si="2"/>
        <v>17.550999999999998</v>
      </c>
      <c r="N147" s="17" t="str" cm="1">
        <f t="array" ref="N147">_xlfn.SWITCH(I147,"Rob","Robusta","Ara","Arabica","Lib","Liberica","Exc","Excelsa")</f>
        <v>Liberica</v>
      </c>
      <c r="O147" s="17" t="str" cm="1">
        <f t="array" ref="O147">_xlfn.SWITCH(J147,"D","Dark","M","Medium","L","Light")</f>
        <v>Medium</v>
      </c>
      <c r="P147" s="17" t="str">
        <f>_xlfn.XLOOKUP(Orders[[#This Row],[Customer ID]],Customers!$A$1:$A$501,Customers!$I$1:$I$501,,0)</f>
        <v>No</v>
      </c>
    </row>
    <row r="148" spans="1:16" x14ac:dyDescent="0.25">
      <c r="A148" s="17" t="s">
        <v>3276</v>
      </c>
      <c r="B148" s="22">
        <v>43919</v>
      </c>
      <c r="C148" s="17" t="s">
        <v>1820</v>
      </c>
      <c r="D148" s="17" t="s">
        <v>36</v>
      </c>
      <c r="E148" s="17">
        <v>4</v>
      </c>
      <c r="F148" s="17" t="str">
        <f>_xlfn.XLOOKUP($C148,Customers!$A$2:$A$501,Customers!$B$2:$B$501,,0)</f>
        <v>Bridget Wagner</v>
      </c>
      <c r="G148" s="17" t="str">
        <f>_xlfn.XLOOKUP($C148,Customers!$A$2:$A$501,Customers!$C$2:$C$501,,0)</f>
        <v>johnthomas@douglas.org</v>
      </c>
      <c r="H148" s="17" t="str">
        <f>_xlfn.XLOOKUP($C148,Customers!$A$1:$A$501,Customers!$G$1:$G$501,,0)</f>
        <v>Ireland</v>
      </c>
      <c r="I148" s="17" t="str">
        <f>INDEX(Products!$A$1:$G$106,MATCH($D148,Products!$A$1:$A$106,0),MATCH(I$1,Products!$A$1:$G$1,0))</f>
        <v>Ara</v>
      </c>
      <c r="J148" s="17" t="str">
        <f>INDEX(Products!$A$1:$G$106,MATCH($D148,Products!$A$1:$A$106,0),MATCH(J$1,Products!$A$1:$G$1,0))</f>
        <v>L</v>
      </c>
      <c r="K148" s="24">
        <f>INDEX(Products!$A$1:$G$106,MATCH($D148,Products!$A$1:$A$106,0),MATCH(K$1,Products!$A$1:$G$1,0))</f>
        <v>2.5</v>
      </c>
      <c r="L148" s="19">
        <f>INDEX(Products!$A$1:$G$106,MATCH($D148,Products!$A$1:$A$106,0),MATCH(L$1,Products!$A$1:$G$1,0))</f>
        <v>23.545999999999999</v>
      </c>
      <c r="M148" s="20">
        <f t="shared" si="2"/>
        <v>94.183999999999997</v>
      </c>
      <c r="N148" s="17" t="str" cm="1">
        <f t="array" ref="N148">_xlfn.SWITCH(I148,"Rob","Robusta","Ara","Arabica","Lib","Liberica","Exc","Excelsa")</f>
        <v>Arabica</v>
      </c>
      <c r="O148" s="17" t="str" cm="1">
        <f t="array" ref="O148">_xlfn.SWITCH(J148,"D","Dark","M","Medium","L","Light")</f>
        <v>Light</v>
      </c>
      <c r="P148" s="17" t="str">
        <f>_xlfn.XLOOKUP(Orders[[#This Row],[Customer ID]],Customers!$A$1:$A$501,Customers!$I$1:$I$501,,0)</f>
        <v>Yes</v>
      </c>
    </row>
    <row r="149" spans="1:16" x14ac:dyDescent="0.25">
      <c r="A149" s="17" t="s">
        <v>3277</v>
      </c>
      <c r="B149" s="22">
        <v>45097</v>
      </c>
      <c r="C149" s="17" t="s">
        <v>752</v>
      </c>
      <c r="D149" s="17" t="s">
        <v>99</v>
      </c>
      <c r="E149" s="17">
        <v>5</v>
      </c>
      <c r="F149" s="17" t="str">
        <f>_xlfn.XLOOKUP($C149,Customers!$A$2:$A$501,Customers!$B$2:$B$501,,0)</f>
        <v>Larry Taylor</v>
      </c>
      <c r="G149" s="17" t="str">
        <f>_xlfn.XLOOKUP($C149,Customers!$A$2:$A$501,Customers!$C$2:$C$501,,0)</f>
        <v>dlewis@vasquez-wagner.info</v>
      </c>
      <c r="H149" s="17" t="str">
        <f>_xlfn.XLOOKUP($C149,Customers!$A$1:$A$501,Customers!$G$1:$G$501,,0)</f>
        <v>Ireland</v>
      </c>
      <c r="I149" s="17" t="str">
        <f>INDEX(Products!$A$1:$G$106,MATCH($D149,Products!$A$1:$A$106,0),MATCH(I$1,Products!$A$1:$G$1,0))</f>
        <v>Rob</v>
      </c>
      <c r="J149" s="17" t="str">
        <f>INDEX(Products!$A$1:$G$106,MATCH($D149,Products!$A$1:$A$106,0),MATCH(J$1,Products!$A$1:$G$1,0))</f>
        <v>D</v>
      </c>
      <c r="K149" s="24">
        <f>INDEX(Products!$A$1:$G$106,MATCH($D149,Products!$A$1:$A$106,0),MATCH(K$1,Products!$A$1:$G$1,0))</f>
        <v>0.5</v>
      </c>
      <c r="L149" s="19">
        <f>INDEX(Products!$A$1:$G$106,MATCH($D149,Products!$A$1:$A$106,0),MATCH(L$1,Products!$A$1:$G$1,0))</f>
        <v>17.875</v>
      </c>
      <c r="M149" s="20">
        <f t="shared" si="2"/>
        <v>89.375</v>
      </c>
      <c r="N149" s="17" t="str" cm="1">
        <f t="array" ref="N149">_xlfn.SWITCH(I149,"Rob","Robusta","Ara","Arabica","Lib","Liberica","Exc","Excelsa")</f>
        <v>Robusta</v>
      </c>
      <c r="O149" s="17" t="str" cm="1">
        <f t="array" ref="O149">_xlfn.SWITCH(J149,"D","Dark","M","Medium","L","Light")</f>
        <v>Dark</v>
      </c>
      <c r="P149" s="17" t="str">
        <f>_xlfn.XLOOKUP(Orders[[#This Row],[Customer ID]],Customers!$A$1:$A$501,Customers!$I$1:$I$501,,0)</f>
        <v>Yes</v>
      </c>
    </row>
    <row r="150" spans="1:16" x14ac:dyDescent="0.25">
      <c r="A150" s="17" t="s">
        <v>3278</v>
      </c>
      <c r="B150" s="22">
        <v>44855</v>
      </c>
      <c r="C150" s="17" t="s">
        <v>2507</v>
      </c>
      <c r="D150" s="17" t="s">
        <v>39</v>
      </c>
      <c r="E150" s="17">
        <v>1</v>
      </c>
      <c r="F150" s="17" t="str">
        <f>_xlfn.XLOOKUP($C150,Customers!$A$2:$A$501,Customers!$B$2:$B$501,,0)</f>
        <v>Jacob Brown</v>
      </c>
      <c r="G150" s="17" t="str">
        <f>_xlfn.XLOOKUP($C150,Customers!$A$2:$A$501,Customers!$C$2:$C$501,,0)</f>
        <v>laceywoods@hotmail.com</v>
      </c>
      <c r="H150" s="17" t="str">
        <f>_xlfn.XLOOKUP($C150,Customers!$A$1:$A$501,Customers!$G$1:$G$501,,0)</f>
        <v>United States</v>
      </c>
      <c r="I150" s="17" t="str">
        <f>INDEX(Products!$A$1:$G$106,MATCH($D150,Products!$A$1:$A$106,0),MATCH(I$1,Products!$A$1:$G$1,0))</f>
        <v>Exc</v>
      </c>
      <c r="J150" s="17" t="str">
        <f>INDEX(Products!$A$1:$G$106,MATCH($D150,Products!$A$1:$A$106,0),MATCH(J$1,Products!$A$1:$G$1,0))</f>
        <v>M</v>
      </c>
      <c r="K150" s="24">
        <f>INDEX(Products!$A$1:$G$106,MATCH($D150,Products!$A$1:$A$106,0),MATCH(K$1,Products!$A$1:$G$1,0))</f>
        <v>2.5</v>
      </c>
      <c r="L150" s="19">
        <f>INDEX(Products!$A$1:$G$106,MATCH($D150,Products!$A$1:$A$106,0),MATCH(L$1,Products!$A$1:$G$1,0))</f>
        <v>10.054</v>
      </c>
      <c r="M150" s="20">
        <f t="shared" si="2"/>
        <v>10.054</v>
      </c>
      <c r="N150" s="17" t="str" cm="1">
        <f t="array" ref="N150">_xlfn.SWITCH(I150,"Rob","Robusta","Ara","Arabica","Lib","Liberica","Exc","Excelsa")</f>
        <v>Excelsa</v>
      </c>
      <c r="O150" s="17" t="str" cm="1">
        <f t="array" ref="O150">_xlfn.SWITCH(J150,"D","Dark","M","Medium","L","Light")</f>
        <v>Medium</v>
      </c>
      <c r="P150" s="17" t="str">
        <f>_xlfn.XLOOKUP(Orders[[#This Row],[Customer ID]],Customers!$A$1:$A$501,Customers!$I$1:$I$501,,0)</f>
        <v>Yes</v>
      </c>
    </row>
    <row r="151" spans="1:16" x14ac:dyDescent="0.25">
      <c r="A151" s="17" t="s">
        <v>3279</v>
      </c>
      <c r="B151" s="22">
        <v>43525</v>
      </c>
      <c r="C151" s="17" t="s">
        <v>1271</v>
      </c>
      <c r="D151" s="17" t="s">
        <v>111</v>
      </c>
      <c r="E151" s="17">
        <v>1</v>
      </c>
      <c r="F151" s="17" t="str">
        <f>_xlfn.XLOOKUP($C151,Customers!$A$2:$A$501,Customers!$B$2:$B$501,,0)</f>
        <v>Dorothy Hall</v>
      </c>
      <c r="G151" s="17" t="str">
        <f>_xlfn.XLOOKUP($C151,Customers!$A$2:$A$501,Customers!$C$2:$C$501,,0)</f>
        <v>larnold@gmail.com</v>
      </c>
      <c r="H151" s="17" t="str">
        <f>_xlfn.XLOOKUP($C151,Customers!$A$1:$A$501,Customers!$G$1:$G$501,,0)</f>
        <v>Ireland</v>
      </c>
      <c r="I151" s="17" t="str">
        <f>INDEX(Products!$A$1:$G$106,MATCH($D151,Products!$A$1:$A$106,0),MATCH(I$1,Products!$A$1:$G$1,0))</f>
        <v>Exc</v>
      </c>
      <c r="J151" s="17" t="str">
        <f>INDEX(Products!$A$1:$G$106,MATCH($D151,Products!$A$1:$A$106,0),MATCH(J$1,Products!$A$1:$G$1,0))</f>
        <v>D</v>
      </c>
      <c r="K151" s="24">
        <f>INDEX(Products!$A$1:$G$106,MATCH($D151,Products!$A$1:$A$106,0),MATCH(K$1,Products!$A$1:$G$1,0))</f>
        <v>1</v>
      </c>
      <c r="L151" s="19">
        <f>INDEX(Products!$A$1:$G$106,MATCH($D151,Products!$A$1:$A$106,0),MATCH(L$1,Products!$A$1:$G$1,0))</f>
        <v>16.853999999999999</v>
      </c>
      <c r="M151" s="20">
        <f t="shared" si="2"/>
        <v>16.853999999999999</v>
      </c>
      <c r="N151" s="17" t="str" cm="1">
        <f t="array" ref="N151">_xlfn.SWITCH(I151,"Rob","Robusta","Ara","Arabica","Lib","Liberica","Exc","Excelsa")</f>
        <v>Excelsa</v>
      </c>
      <c r="O151" s="17" t="str" cm="1">
        <f t="array" ref="O151">_xlfn.SWITCH(J151,"D","Dark","M","Medium","L","Light")</f>
        <v>Dark</v>
      </c>
      <c r="P151" s="17" t="str">
        <f>_xlfn.XLOOKUP(Orders[[#This Row],[Customer ID]],Customers!$A$1:$A$501,Customers!$I$1:$I$501,,0)</f>
        <v>Yes</v>
      </c>
    </row>
    <row r="152" spans="1:16" x14ac:dyDescent="0.25">
      <c r="A152" s="17" t="s">
        <v>3280</v>
      </c>
      <c r="B152" s="22">
        <v>44355</v>
      </c>
      <c r="C152" s="17" t="s">
        <v>1647</v>
      </c>
      <c r="D152" s="17" t="s">
        <v>23</v>
      </c>
      <c r="E152" s="17">
        <v>3</v>
      </c>
      <c r="F152" s="17" t="str">
        <f>_xlfn.XLOOKUP($C152,Customers!$A$2:$A$501,Customers!$B$2:$B$501,,0)</f>
        <v>Adam Chen</v>
      </c>
      <c r="G152" s="17" t="str">
        <f>_xlfn.XLOOKUP($C152,Customers!$A$2:$A$501,Customers!$C$2:$C$501,,0)</f>
        <v>fernandezaaron@hotmail.com</v>
      </c>
      <c r="H152" s="17" t="str">
        <f>_xlfn.XLOOKUP($C152,Customers!$A$1:$A$501,Customers!$G$1:$G$501,,0)</f>
        <v>Ireland</v>
      </c>
      <c r="I152" s="17" t="str">
        <f>INDEX(Products!$A$1:$G$106,MATCH($D152,Products!$A$1:$A$106,0),MATCH(I$1,Products!$A$1:$G$1,0))</f>
        <v>Exc</v>
      </c>
      <c r="J152" s="17" t="str">
        <f>INDEX(Products!$A$1:$G$106,MATCH($D152,Products!$A$1:$A$106,0),MATCH(J$1,Products!$A$1:$G$1,0))</f>
        <v>M</v>
      </c>
      <c r="K152" s="24">
        <f>INDEX(Products!$A$1:$G$106,MATCH($D152,Products!$A$1:$A$106,0),MATCH(K$1,Products!$A$1:$G$1,0))</f>
        <v>1</v>
      </c>
      <c r="L152" s="19">
        <f>INDEX(Products!$A$1:$G$106,MATCH($D152,Products!$A$1:$A$106,0),MATCH(L$1,Products!$A$1:$G$1,0))</f>
        <v>10.130000000000001</v>
      </c>
      <c r="M152" s="20">
        <f t="shared" si="2"/>
        <v>30.39</v>
      </c>
      <c r="N152" s="17" t="str" cm="1">
        <f t="array" ref="N152">_xlfn.SWITCH(I152,"Rob","Robusta","Ara","Arabica","Lib","Liberica","Exc","Excelsa")</f>
        <v>Excelsa</v>
      </c>
      <c r="O152" s="17" t="str" cm="1">
        <f t="array" ref="O152">_xlfn.SWITCH(J152,"D","Dark","M","Medium","L","Light")</f>
        <v>Medium</v>
      </c>
      <c r="P152" s="17" t="str">
        <f>_xlfn.XLOOKUP(Orders[[#This Row],[Customer ID]],Customers!$A$1:$A$501,Customers!$I$1:$I$501,,0)</f>
        <v>Yes</v>
      </c>
    </row>
    <row r="153" spans="1:16" x14ac:dyDescent="0.25">
      <c r="A153" s="17" t="s">
        <v>3281</v>
      </c>
      <c r="B153" s="22">
        <v>44458</v>
      </c>
      <c r="C153" s="17" t="s">
        <v>1724</v>
      </c>
      <c r="D153" s="17" t="s">
        <v>18</v>
      </c>
      <c r="E153" s="17">
        <v>2</v>
      </c>
      <c r="F153" s="17" t="str">
        <f>_xlfn.XLOOKUP($C153,Customers!$A$2:$A$501,Customers!$B$2:$B$501,,0)</f>
        <v>James White</v>
      </c>
      <c r="G153" s="17" t="str">
        <f>_xlfn.XLOOKUP($C153,Customers!$A$2:$A$501,Customers!$C$2:$C$501,,0)</f>
        <v>andersonvalerie@gmail.com</v>
      </c>
      <c r="H153" s="17" t="str">
        <f>_xlfn.XLOOKUP($C153,Customers!$A$1:$A$501,Customers!$G$1:$G$501,,0)</f>
        <v>Ireland</v>
      </c>
      <c r="I153" s="17" t="str">
        <f>INDEX(Products!$A$1:$G$106,MATCH($D153,Products!$A$1:$A$106,0),MATCH(I$1,Products!$A$1:$G$1,0))</f>
        <v>Lib</v>
      </c>
      <c r="J153" s="17" t="str">
        <f>INDEX(Products!$A$1:$G$106,MATCH($D153,Products!$A$1:$A$106,0),MATCH(J$1,Products!$A$1:$G$1,0))</f>
        <v>L</v>
      </c>
      <c r="K153" s="24">
        <f>INDEX(Products!$A$1:$G$106,MATCH($D153,Products!$A$1:$A$106,0),MATCH(K$1,Products!$A$1:$G$1,0))</f>
        <v>0.5</v>
      </c>
      <c r="L153" s="19">
        <f>INDEX(Products!$A$1:$G$106,MATCH($D153,Products!$A$1:$A$106,0),MATCH(L$1,Products!$A$1:$G$1,0))</f>
        <v>14.834</v>
      </c>
      <c r="M153" s="20">
        <f t="shared" si="2"/>
        <v>29.667999999999999</v>
      </c>
      <c r="N153" s="17" t="str" cm="1">
        <f t="array" ref="N153">_xlfn.SWITCH(I153,"Rob","Robusta","Ara","Arabica","Lib","Liberica","Exc","Excelsa")</f>
        <v>Liberica</v>
      </c>
      <c r="O153" s="17" t="str" cm="1">
        <f t="array" ref="O153">_xlfn.SWITCH(J153,"D","Dark","M","Medium","L","Light")</f>
        <v>Light</v>
      </c>
      <c r="P153" s="17" t="str">
        <f>_xlfn.XLOOKUP(Orders[[#This Row],[Customer ID]],Customers!$A$1:$A$501,Customers!$I$1:$I$501,,0)</f>
        <v>No</v>
      </c>
    </row>
    <row r="154" spans="1:16" x14ac:dyDescent="0.25">
      <c r="A154" s="17" t="s">
        <v>3282</v>
      </c>
      <c r="B154" s="22">
        <v>44526</v>
      </c>
      <c r="C154" s="17" t="s">
        <v>1617</v>
      </c>
      <c r="D154" s="17" t="s">
        <v>22</v>
      </c>
      <c r="E154" s="17">
        <v>1</v>
      </c>
      <c r="F154" s="17" t="str">
        <f>_xlfn.XLOOKUP($C154,Customers!$A$2:$A$501,Customers!$B$2:$B$501,,0)</f>
        <v>Vincent Harper</v>
      </c>
      <c r="G154" s="17" t="str">
        <f>_xlfn.XLOOKUP($C154,Customers!$A$2:$A$501,Customers!$C$2:$C$501,,0)</f>
        <v>brianna55@robertson.com</v>
      </c>
      <c r="H154" s="17" t="str">
        <f>_xlfn.XLOOKUP($C154,Customers!$A$1:$A$501,Customers!$G$1:$G$501,,0)</f>
        <v>Ireland</v>
      </c>
      <c r="I154" s="17" t="str">
        <f>INDEX(Products!$A$1:$G$106,MATCH($D154,Products!$A$1:$A$106,0),MATCH(I$1,Products!$A$1:$G$1,0))</f>
        <v>Rob</v>
      </c>
      <c r="J154" s="17" t="str">
        <f>INDEX(Products!$A$1:$G$106,MATCH($D154,Products!$A$1:$A$106,0),MATCH(J$1,Products!$A$1:$G$1,0))</f>
        <v>D</v>
      </c>
      <c r="K154" s="24">
        <f>INDEX(Products!$A$1:$G$106,MATCH($D154,Products!$A$1:$A$106,0),MATCH(K$1,Products!$A$1:$G$1,0))</f>
        <v>0.5</v>
      </c>
      <c r="L154" s="19">
        <f>INDEX(Products!$A$1:$G$106,MATCH($D154,Products!$A$1:$A$106,0),MATCH(L$1,Products!$A$1:$G$1,0))</f>
        <v>6.4009999999999998</v>
      </c>
      <c r="M154" s="20">
        <f t="shared" si="2"/>
        <v>6.4009999999999998</v>
      </c>
      <c r="N154" s="17" t="str" cm="1">
        <f t="array" ref="N154">_xlfn.SWITCH(I154,"Rob","Robusta","Ara","Arabica","Lib","Liberica","Exc","Excelsa")</f>
        <v>Robusta</v>
      </c>
      <c r="O154" s="17" t="str" cm="1">
        <f t="array" ref="O154">_xlfn.SWITCH(J154,"D","Dark","M","Medium","L","Light")</f>
        <v>Dark</v>
      </c>
      <c r="P154" s="17" t="str">
        <f>_xlfn.XLOOKUP(Orders[[#This Row],[Customer ID]],Customers!$A$1:$A$501,Customers!$I$1:$I$501,,0)</f>
        <v>No</v>
      </c>
    </row>
    <row r="155" spans="1:16" x14ac:dyDescent="0.25">
      <c r="A155" s="17" t="s">
        <v>3283</v>
      </c>
      <c r="B155" s="22">
        <v>44078</v>
      </c>
      <c r="C155" s="17" t="s">
        <v>2322</v>
      </c>
      <c r="D155" s="17" t="s">
        <v>83</v>
      </c>
      <c r="E155" s="17">
        <v>6</v>
      </c>
      <c r="F155" s="17" t="str">
        <f>_xlfn.XLOOKUP($C155,Customers!$A$2:$A$501,Customers!$B$2:$B$501,,0)</f>
        <v>Ann Christian</v>
      </c>
      <c r="G155" s="17" t="str">
        <f>_xlfn.XLOOKUP($C155,Customers!$A$2:$A$501,Customers!$C$2:$C$501,,0)</f>
        <v>anthonyfrench@hotmail.com</v>
      </c>
      <c r="H155" s="17" t="str">
        <f>_xlfn.XLOOKUP($C155,Customers!$A$1:$A$501,Customers!$G$1:$G$501,,0)</f>
        <v>Ireland</v>
      </c>
      <c r="I155" s="17" t="str">
        <f>INDEX(Products!$A$1:$G$106,MATCH($D155,Products!$A$1:$A$106,0),MATCH(I$1,Products!$A$1:$G$1,0))</f>
        <v>Rob</v>
      </c>
      <c r="J155" s="17" t="str">
        <f>INDEX(Products!$A$1:$G$106,MATCH($D155,Products!$A$1:$A$106,0),MATCH(J$1,Products!$A$1:$G$1,0))</f>
        <v>M</v>
      </c>
      <c r="K155" s="24">
        <f>INDEX(Products!$A$1:$G$106,MATCH($D155,Products!$A$1:$A$106,0),MATCH(K$1,Products!$A$1:$G$1,0))</f>
        <v>0.5</v>
      </c>
      <c r="L155" s="19">
        <f>INDEX(Products!$A$1:$G$106,MATCH($D155,Products!$A$1:$A$106,0),MATCH(L$1,Products!$A$1:$G$1,0))</f>
        <v>12.750999999999999</v>
      </c>
      <c r="M155" s="20">
        <f t="shared" si="2"/>
        <v>76.506</v>
      </c>
      <c r="N155" s="17" t="str" cm="1">
        <f t="array" ref="N155">_xlfn.SWITCH(I155,"Rob","Robusta","Ara","Arabica","Lib","Liberica","Exc","Excelsa")</f>
        <v>Robusta</v>
      </c>
      <c r="O155" s="17" t="str" cm="1">
        <f t="array" ref="O155">_xlfn.SWITCH(J155,"D","Dark","M","Medium","L","Light")</f>
        <v>Medium</v>
      </c>
      <c r="P155" s="17" t="str">
        <f>_xlfn.XLOOKUP(Orders[[#This Row],[Customer ID]],Customers!$A$1:$A$501,Customers!$I$1:$I$501,,0)</f>
        <v>Yes</v>
      </c>
    </row>
    <row r="156" spans="1:16" x14ac:dyDescent="0.25">
      <c r="A156" s="17" t="s">
        <v>3284</v>
      </c>
      <c r="B156" s="22">
        <v>45097</v>
      </c>
      <c r="C156" s="17" t="s">
        <v>1682</v>
      </c>
      <c r="D156" s="17" t="s">
        <v>100</v>
      </c>
      <c r="E156" s="17">
        <v>4</v>
      </c>
      <c r="F156" s="17" t="str">
        <f>_xlfn.XLOOKUP($C156,Customers!$A$2:$A$501,Customers!$B$2:$B$501,,0)</f>
        <v>John May</v>
      </c>
      <c r="G156" s="17" t="str">
        <f>_xlfn.XLOOKUP($C156,Customers!$A$2:$A$501,Customers!$C$2:$C$501,,0)</f>
        <v>ahunt@robinson-tyler.info</v>
      </c>
      <c r="H156" s="17" t="str">
        <f>_xlfn.XLOOKUP($C156,Customers!$A$1:$A$501,Customers!$G$1:$G$501,,0)</f>
        <v>Ireland</v>
      </c>
      <c r="I156" s="17" t="str">
        <f>INDEX(Products!$A$1:$G$106,MATCH($D156,Products!$A$1:$A$106,0),MATCH(I$1,Products!$A$1:$G$1,0))</f>
        <v>Lib</v>
      </c>
      <c r="J156" s="17" t="str">
        <f>INDEX(Products!$A$1:$G$106,MATCH($D156,Products!$A$1:$A$106,0),MATCH(J$1,Products!$A$1:$G$1,0))</f>
        <v>L</v>
      </c>
      <c r="K156" s="24">
        <f>INDEX(Products!$A$1:$G$106,MATCH($D156,Products!$A$1:$A$106,0),MATCH(K$1,Products!$A$1:$G$1,0))</f>
        <v>2.5</v>
      </c>
      <c r="L156" s="19">
        <f>INDEX(Products!$A$1:$G$106,MATCH($D156,Products!$A$1:$A$106,0),MATCH(L$1,Products!$A$1:$G$1,0))</f>
        <v>24.559000000000001</v>
      </c>
      <c r="M156" s="20">
        <f t="shared" si="2"/>
        <v>98.236000000000004</v>
      </c>
      <c r="N156" s="17" t="str" cm="1">
        <f t="array" ref="N156">_xlfn.SWITCH(I156,"Rob","Robusta","Ara","Arabica","Lib","Liberica","Exc","Excelsa")</f>
        <v>Liberica</v>
      </c>
      <c r="O156" s="17" t="str" cm="1">
        <f t="array" ref="O156">_xlfn.SWITCH(J156,"D","Dark","M","Medium","L","Light")</f>
        <v>Light</v>
      </c>
      <c r="P156" s="17" t="str">
        <f>_xlfn.XLOOKUP(Orders[[#This Row],[Customer ID]],Customers!$A$1:$A$501,Customers!$I$1:$I$501,,0)</f>
        <v>No</v>
      </c>
    </row>
    <row r="157" spans="1:16" x14ac:dyDescent="0.25">
      <c r="A157" s="17" t="s">
        <v>3285</v>
      </c>
      <c r="B157" s="22">
        <v>44022</v>
      </c>
      <c r="C157" s="17" t="s">
        <v>2638</v>
      </c>
      <c r="D157" s="17" t="s">
        <v>79</v>
      </c>
      <c r="E157" s="17">
        <v>6</v>
      </c>
      <c r="F157" s="17" t="str">
        <f>_xlfn.XLOOKUP($C157,Customers!$A$2:$A$501,Customers!$B$2:$B$501,,0)</f>
        <v>James Gonzalez</v>
      </c>
      <c r="G157" s="17" t="str">
        <f>_xlfn.XLOOKUP($C157,Customers!$A$2:$A$501,Customers!$C$2:$C$501,,0)</f>
        <v>jacob69@yahoo.com</v>
      </c>
      <c r="H157" s="17" t="str">
        <f>_xlfn.XLOOKUP($C157,Customers!$A$1:$A$501,Customers!$G$1:$G$501,,0)</f>
        <v>United States</v>
      </c>
      <c r="I157" s="17" t="str">
        <f>INDEX(Products!$A$1:$G$106,MATCH($D157,Products!$A$1:$A$106,0),MATCH(I$1,Products!$A$1:$G$1,0))</f>
        <v>Lib</v>
      </c>
      <c r="J157" s="17" t="str">
        <f>INDEX(Products!$A$1:$G$106,MATCH($D157,Products!$A$1:$A$106,0),MATCH(J$1,Products!$A$1:$G$1,0))</f>
        <v>L</v>
      </c>
      <c r="K157" s="24">
        <f>INDEX(Products!$A$1:$G$106,MATCH($D157,Products!$A$1:$A$106,0),MATCH(K$1,Products!$A$1:$G$1,0))</f>
        <v>0.5</v>
      </c>
      <c r="L157" s="19">
        <f>INDEX(Products!$A$1:$G$106,MATCH($D157,Products!$A$1:$A$106,0),MATCH(L$1,Products!$A$1:$G$1,0))</f>
        <v>6.9489999999999998</v>
      </c>
      <c r="M157" s="20">
        <f t="shared" si="2"/>
        <v>41.694000000000003</v>
      </c>
      <c r="N157" s="17" t="str" cm="1">
        <f t="array" ref="N157">_xlfn.SWITCH(I157,"Rob","Robusta","Ara","Arabica","Lib","Liberica","Exc","Excelsa")</f>
        <v>Liberica</v>
      </c>
      <c r="O157" s="17" t="str" cm="1">
        <f t="array" ref="O157">_xlfn.SWITCH(J157,"D","Dark","M","Medium","L","Light")</f>
        <v>Light</v>
      </c>
      <c r="P157" s="17" t="str">
        <f>_xlfn.XLOOKUP(Orders[[#This Row],[Customer ID]],Customers!$A$1:$A$501,Customers!$I$1:$I$501,,0)</f>
        <v>Yes</v>
      </c>
    </row>
    <row r="158" spans="1:16" x14ac:dyDescent="0.25">
      <c r="A158" s="17" t="s">
        <v>3286</v>
      </c>
      <c r="B158" s="22">
        <v>43564</v>
      </c>
      <c r="C158" s="17" t="s">
        <v>2691</v>
      </c>
      <c r="D158" s="17" t="s">
        <v>90</v>
      </c>
      <c r="E158" s="17">
        <v>3</v>
      </c>
      <c r="F158" s="17" t="str">
        <f>_xlfn.XLOOKUP($C158,Customers!$A$2:$A$501,Customers!$B$2:$B$501,,0)</f>
        <v>Michael Brown</v>
      </c>
      <c r="G158" s="17" t="str">
        <f>_xlfn.XLOOKUP($C158,Customers!$A$2:$A$501,Customers!$C$2:$C$501,,0)</f>
        <v>richard14@hotmail.com</v>
      </c>
      <c r="H158" s="17" t="str">
        <f>_xlfn.XLOOKUP($C158,Customers!$A$1:$A$501,Customers!$G$1:$G$501,,0)</f>
        <v>United Kingdom</v>
      </c>
      <c r="I158" s="17" t="str">
        <f>INDEX(Products!$A$1:$G$106,MATCH($D158,Products!$A$1:$A$106,0),MATCH(I$1,Products!$A$1:$G$1,0))</f>
        <v>Lib</v>
      </c>
      <c r="J158" s="17" t="str">
        <f>INDEX(Products!$A$1:$G$106,MATCH($D158,Products!$A$1:$A$106,0),MATCH(J$1,Products!$A$1:$G$1,0))</f>
        <v>D</v>
      </c>
      <c r="K158" s="24">
        <f>INDEX(Products!$A$1:$G$106,MATCH($D158,Products!$A$1:$A$106,0),MATCH(K$1,Products!$A$1:$G$1,0))</f>
        <v>0.5</v>
      </c>
      <c r="L158" s="19">
        <f>INDEX(Products!$A$1:$G$106,MATCH($D158,Products!$A$1:$A$106,0),MATCH(L$1,Products!$A$1:$G$1,0))</f>
        <v>11.106</v>
      </c>
      <c r="M158" s="20">
        <f t="shared" si="2"/>
        <v>33.317999999999998</v>
      </c>
      <c r="N158" s="17" t="str" cm="1">
        <f t="array" ref="N158">_xlfn.SWITCH(I158,"Rob","Robusta","Ara","Arabica","Lib","Liberica","Exc","Excelsa")</f>
        <v>Liberica</v>
      </c>
      <c r="O158" s="17" t="str" cm="1">
        <f t="array" ref="O158">_xlfn.SWITCH(J158,"D","Dark","M","Medium","L","Light")</f>
        <v>Dark</v>
      </c>
      <c r="P158" s="17" t="str">
        <f>_xlfn.XLOOKUP(Orders[[#This Row],[Customer ID]],Customers!$A$1:$A$501,Customers!$I$1:$I$501,,0)</f>
        <v>Yes</v>
      </c>
    </row>
    <row r="159" spans="1:16" x14ac:dyDescent="0.25">
      <c r="A159" s="17" t="s">
        <v>3287</v>
      </c>
      <c r="B159" s="22">
        <v>44009</v>
      </c>
      <c r="C159" s="17" t="s">
        <v>1659</v>
      </c>
      <c r="D159" s="17" t="s">
        <v>79</v>
      </c>
      <c r="E159" s="17">
        <v>5</v>
      </c>
      <c r="F159" s="17" t="str">
        <f>_xlfn.XLOOKUP($C159,Customers!$A$2:$A$501,Customers!$B$2:$B$501,,0)</f>
        <v>Alyssa Ball</v>
      </c>
      <c r="G159" s="17" t="str">
        <f>_xlfn.XLOOKUP($C159,Customers!$A$2:$A$501,Customers!$C$2:$C$501,,0)</f>
        <v>morrisonelizabeth@boyle.com</v>
      </c>
      <c r="H159" s="17" t="str">
        <f>_xlfn.XLOOKUP($C159,Customers!$A$1:$A$501,Customers!$G$1:$G$501,,0)</f>
        <v>United Kingdom</v>
      </c>
      <c r="I159" s="17" t="str">
        <f>INDEX(Products!$A$1:$G$106,MATCH($D159,Products!$A$1:$A$106,0),MATCH(I$1,Products!$A$1:$G$1,0))</f>
        <v>Lib</v>
      </c>
      <c r="J159" s="17" t="str">
        <f>INDEX(Products!$A$1:$G$106,MATCH($D159,Products!$A$1:$A$106,0),MATCH(J$1,Products!$A$1:$G$1,0))</f>
        <v>L</v>
      </c>
      <c r="K159" s="24">
        <f>INDEX(Products!$A$1:$G$106,MATCH($D159,Products!$A$1:$A$106,0),MATCH(K$1,Products!$A$1:$G$1,0))</f>
        <v>0.5</v>
      </c>
      <c r="L159" s="19">
        <f>INDEX(Products!$A$1:$G$106,MATCH($D159,Products!$A$1:$A$106,0),MATCH(L$1,Products!$A$1:$G$1,0))</f>
        <v>6.9489999999999998</v>
      </c>
      <c r="M159" s="20">
        <f t="shared" si="2"/>
        <v>34.744999999999997</v>
      </c>
      <c r="N159" s="17" t="str" cm="1">
        <f t="array" ref="N159">_xlfn.SWITCH(I159,"Rob","Robusta","Ara","Arabica","Lib","Liberica","Exc","Excelsa")</f>
        <v>Liberica</v>
      </c>
      <c r="O159" s="17" t="str" cm="1">
        <f t="array" ref="O159">_xlfn.SWITCH(J159,"D","Dark","M","Medium","L","Light")</f>
        <v>Light</v>
      </c>
      <c r="P159" s="17" t="str">
        <f>_xlfn.XLOOKUP(Orders[[#This Row],[Customer ID]],Customers!$A$1:$A$501,Customers!$I$1:$I$501,,0)</f>
        <v>Yes</v>
      </c>
    </row>
    <row r="160" spans="1:16" x14ac:dyDescent="0.25">
      <c r="A160" s="17" t="s">
        <v>3288</v>
      </c>
      <c r="B160" s="22">
        <v>44943</v>
      </c>
      <c r="C160" s="17" t="s">
        <v>2357</v>
      </c>
      <c r="D160" s="17" t="s">
        <v>31</v>
      </c>
      <c r="E160" s="17">
        <v>5</v>
      </c>
      <c r="F160" s="17" t="str">
        <f>_xlfn.XLOOKUP($C160,Customers!$A$2:$A$501,Customers!$B$2:$B$501,,0)</f>
        <v>Angela Lewis</v>
      </c>
      <c r="G160" s="17" t="str">
        <f>_xlfn.XLOOKUP($C160,Customers!$A$2:$A$501,Customers!$C$2:$C$501,,0)</f>
        <v>uellis@nelson.com</v>
      </c>
      <c r="H160" s="17" t="str">
        <f>_xlfn.XLOOKUP($C160,Customers!$A$1:$A$501,Customers!$G$1:$G$501,,0)</f>
        <v>United States</v>
      </c>
      <c r="I160" s="17" t="str">
        <f>INDEX(Products!$A$1:$G$106,MATCH($D160,Products!$A$1:$A$106,0),MATCH(I$1,Products!$A$1:$G$1,0))</f>
        <v>Rob</v>
      </c>
      <c r="J160" s="17" t="str">
        <f>INDEX(Products!$A$1:$G$106,MATCH($D160,Products!$A$1:$A$106,0),MATCH(J$1,Products!$A$1:$G$1,0))</f>
        <v>M</v>
      </c>
      <c r="K160" s="24">
        <f>INDEX(Products!$A$1:$G$106,MATCH($D160,Products!$A$1:$A$106,0),MATCH(K$1,Products!$A$1:$G$1,0))</f>
        <v>2.5</v>
      </c>
      <c r="L160" s="19">
        <f>INDEX(Products!$A$1:$G$106,MATCH($D160,Products!$A$1:$A$106,0),MATCH(L$1,Products!$A$1:$G$1,0))</f>
        <v>19.806999999999999</v>
      </c>
      <c r="M160" s="20">
        <f t="shared" si="2"/>
        <v>99.034999999999997</v>
      </c>
      <c r="N160" s="17" t="str" cm="1">
        <f t="array" ref="N160">_xlfn.SWITCH(I160,"Rob","Robusta","Ara","Arabica","Lib","Liberica","Exc","Excelsa")</f>
        <v>Robusta</v>
      </c>
      <c r="O160" s="17" t="str" cm="1">
        <f t="array" ref="O160">_xlfn.SWITCH(J160,"D","Dark","M","Medium","L","Light")</f>
        <v>Medium</v>
      </c>
      <c r="P160" s="17" t="str">
        <f>_xlfn.XLOOKUP(Orders[[#This Row],[Customer ID]],Customers!$A$1:$A$501,Customers!$I$1:$I$501,,0)</f>
        <v>No</v>
      </c>
    </row>
    <row r="161" spans="1:16" x14ac:dyDescent="0.25">
      <c r="A161" s="17" t="s">
        <v>3289</v>
      </c>
      <c r="B161" s="22">
        <v>44622</v>
      </c>
      <c r="C161" s="17" t="s">
        <v>1688</v>
      </c>
      <c r="D161" s="17" t="s">
        <v>21</v>
      </c>
      <c r="E161" s="17">
        <v>6</v>
      </c>
      <c r="F161" s="17" t="str">
        <f>_xlfn.XLOOKUP($C161,Customers!$A$2:$A$501,Customers!$B$2:$B$501,,0)</f>
        <v>Gary Russell</v>
      </c>
      <c r="G161" s="17" t="str">
        <f>_xlfn.XLOOKUP($C161,Customers!$A$2:$A$501,Customers!$C$2:$C$501,,0)</f>
        <v>andrewmorris@yahoo.com</v>
      </c>
      <c r="H161" s="17" t="str">
        <f>_xlfn.XLOOKUP($C161,Customers!$A$1:$A$501,Customers!$G$1:$G$501,,0)</f>
        <v>United Kingdom</v>
      </c>
      <c r="I161" s="17" t="str">
        <f>INDEX(Products!$A$1:$G$106,MATCH($D161,Products!$A$1:$A$106,0),MATCH(I$1,Products!$A$1:$G$1,0))</f>
        <v>Ara</v>
      </c>
      <c r="J161" s="17" t="str">
        <f>INDEX(Products!$A$1:$G$106,MATCH($D161,Products!$A$1:$A$106,0),MATCH(J$1,Products!$A$1:$G$1,0))</f>
        <v>L</v>
      </c>
      <c r="K161" s="24">
        <f>INDEX(Products!$A$1:$G$106,MATCH($D161,Products!$A$1:$A$106,0),MATCH(K$1,Products!$A$1:$G$1,0))</f>
        <v>2.5</v>
      </c>
      <c r="L161" s="19">
        <f>INDEX(Products!$A$1:$G$106,MATCH($D161,Products!$A$1:$A$106,0),MATCH(L$1,Products!$A$1:$G$1,0))</f>
        <v>26.277000000000001</v>
      </c>
      <c r="M161" s="20">
        <f t="shared" si="2"/>
        <v>157.66200000000001</v>
      </c>
      <c r="N161" s="17" t="str" cm="1">
        <f t="array" ref="N161">_xlfn.SWITCH(I161,"Rob","Robusta","Ara","Arabica","Lib","Liberica","Exc","Excelsa")</f>
        <v>Arabica</v>
      </c>
      <c r="O161" s="17" t="str" cm="1">
        <f t="array" ref="O161">_xlfn.SWITCH(J161,"D","Dark","M","Medium","L","Light")</f>
        <v>Light</v>
      </c>
      <c r="P161" s="17" t="str">
        <f>_xlfn.XLOOKUP(Orders[[#This Row],[Customer ID]],Customers!$A$1:$A$501,Customers!$I$1:$I$501,,0)</f>
        <v>Yes</v>
      </c>
    </row>
    <row r="162" spans="1:16" x14ac:dyDescent="0.25">
      <c r="A162" s="17" t="s">
        <v>3290</v>
      </c>
      <c r="B162" s="22">
        <v>44535</v>
      </c>
      <c r="C162" s="17" t="s">
        <v>2614</v>
      </c>
      <c r="D162" s="17" t="s">
        <v>116</v>
      </c>
      <c r="E162" s="17">
        <v>5</v>
      </c>
      <c r="F162" s="17" t="str">
        <f>_xlfn.XLOOKUP($C162,Customers!$A$2:$A$501,Customers!$B$2:$B$501,,0)</f>
        <v>Paul Brown</v>
      </c>
      <c r="G162" s="17" t="str">
        <f>_xlfn.XLOOKUP($C162,Customers!$A$2:$A$501,Customers!$C$2:$C$501,,0)</f>
        <v>cathydoyle@hotmail.com</v>
      </c>
      <c r="H162" s="17" t="str">
        <f>_xlfn.XLOOKUP($C162,Customers!$A$1:$A$501,Customers!$G$1:$G$501,,0)</f>
        <v>United States</v>
      </c>
      <c r="I162" s="17" t="str">
        <f>INDEX(Products!$A$1:$G$106,MATCH($D162,Products!$A$1:$A$106,0),MATCH(I$1,Products!$A$1:$G$1,0))</f>
        <v>Ara</v>
      </c>
      <c r="J162" s="17" t="str">
        <f>INDEX(Products!$A$1:$G$106,MATCH($D162,Products!$A$1:$A$106,0),MATCH(J$1,Products!$A$1:$G$1,0))</f>
        <v>L</v>
      </c>
      <c r="K162" s="24">
        <f>INDEX(Products!$A$1:$G$106,MATCH($D162,Products!$A$1:$A$106,0),MATCH(K$1,Products!$A$1:$G$1,0))</f>
        <v>0.5</v>
      </c>
      <c r="L162" s="19">
        <f>INDEX(Products!$A$1:$G$106,MATCH($D162,Products!$A$1:$A$106,0),MATCH(L$1,Products!$A$1:$G$1,0))</f>
        <v>24.183</v>
      </c>
      <c r="M162" s="20">
        <f t="shared" si="2"/>
        <v>120.91499999999999</v>
      </c>
      <c r="N162" s="17" t="str" cm="1">
        <f t="array" ref="N162">_xlfn.SWITCH(I162,"Rob","Robusta","Ara","Arabica","Lib","Liberica","Exc","Excelsa")</f>
        <v>Arabica</v>
      </c>
      <c r="O162" s="17" t="str" cm="1">
        <f t="array" ref="O162">_xlfn.SWITCH(J162,"D","Dark","M","Medium","L","Light")</f>
        <v>Light</v>
      </c>
      <c r="P162" s="17" t="str">
        <f>_xlfn.XLOOKUP(Orders[[#This Row],[Customer ID]],Customers!$A$1:$A$501,Customers!$I$1:$I$501,,0)</f>
        <v>No</v>
      </c>
    </row>
    <row r="163" spans="1:16" x14ac:dyDescent="0.25">
      <c r="A163" s="17" t="s">
        <v>3291</v>
      </c>
      <c r="B163" s="22">
        <v>44781</v>
      </c>
      <c r="C163" s="17" t="s">
        <v>722</v>
      </c>
      <c r="D163" s="17" t="s">
        <v>110</v>
      </c>
      <c r="E163" s="17">
        <v>6</v>
      </c>
      <c r="F163" s="17" t="str">
        <f>_xlfn.XLOOKUP($C163,Customers!$A$2:$A$501,Customers!$B$2:$B$501,,0)</f>
        <v>Melissa Smith</v>
      </c>
      <c r="G163" s="17" t="str">
        <f>_xlfn.XLOOKUP($C163,Customers!$A$2:$A$501,Customers!$C$2:$C$501,,0)</f>
        <v>juarezkenneth@gmail.com</v>
      </c>
      <c r="H163" s="17" t="str">
        <f>_xlfn.XLOOKUP($C163,Customers!$A$1:$A$501,Customers!$G$1:$G$501,,0)</f>
        <v>United States</v>
      </c>
      <c r="I163" s="17" t="str">
        <f>INDEX(Products!$A$1:$G$106,MATCH($D163,Products!$A$1:$A$106,0),MATCH(I$1,Products!$A$1:$G$1,0))</f>
        <v>Ara</v>
      </c>
      <c r="J163" s="17" t="str">
        <f>INDEX(Products!$A$1:$G$106,MATCH($D163,Products!$A$1:$A$106,0),MATCH(J$1,Products!$A$1:$G$1,0))</f>
        <v>M</v>
      </c>
      <c r="K163" s="24">
        <f>INDEX(Products!$A$1:$G$106,MATCH($D163,Products!$A$1:$A$106,0),MATCH(K$1,Products!$A$1:$G$1,0))</f>
        <v>2.5</v>
      </c>
      <c r="L163" s="19">
        <f>INDEX(Products!$A$1:$G$106,MATCH($D163,Products!$A$1:$A$106,0),MATCH(L$1,Products!$A$1:$G$1,0))</f>
        <v>13.946</v>
      </c>
      <c r="M163" s="20">
        <f t="shared" si="2"/>
        <v>83.676000000000002</v>
      </c>
      <c r="N163" s="17" t="str" cm="1">
        <f t="array" ref="N163">_xlfn.SWITCH(I163,"Rob","Robusta","Ara","Arabica","Lib","Liberica","Exc","Excelsa")</f>
        <v>Arabica</v>
      </c>
      <c r="O163" s="17" t="str" cm="1">
        <f t="array" ref="O163">_xlfn.SWITCH(J163,"D","Dark","M","Medium","L","Light")</f>
        <v>Medium</v>
      </c>
      <c r="P163" s="17" t="str">
        <f>_xlfn.XLOOKUP(Orders[[#This Row],[Customer ID]],Customers!$A$1:$A$501,Customers!$I$1:$I$501,,0)</f>
        <v>Yes</v>
      </c>
    </row>
    <row r="164" spans="1:16" x14ac:dyDescent="0.25">
      <c r="A164" s="17" t="s">
        <v>3292</v>
      </c>
      <c r="B164" s="22">
        <v>44904</v>
      </c>
      <c r="C164" s="17" t="s">
        <v>2196</v>
      </c>
      <c r="D164" s="17" t="s">
        <v>118</v>
      </c>
      <c r="E164" s="17">
        <v>1</v>
      </c>
      <c r="F164" s="17" t="str">
        <f>_xlfn.XLOOKUP($C164,Customers!$A$2:$A$501,Customers!$B$2:$B$501,,0)</f>
        <v>Gregory Parker</v>
      </c>
      <c r="G164" s="17" t="str">
        <f>_xlfn.XLOOKUP($C164,Customers!$A$2:$A$501,Customers!$C$2:$C$501,,0)</f>
        <v>ortegamark@hotmail.com</v>
      </c>
      <c r="H164" s="17" t="str">
        <f>_xlfn.XLOOKUP($C164,Customers!$A$1:$A$501,Customers!$G$1:$G$501,,0)</f>
        <v>United States</v>
      </c>
      <c r="I164" s="17" t="str">
        <f>INDEX(Products!$A$1:$G$106,MATCH($D164,Products!$A$1:$A$106,0),MATCH(I$1,Products!$A$1:$G$1,0))</f>
        <v>Lib</v>
      </c>
      <c r="J164" s="17" t="str">
        <f>INDEX(Products!$A$1:$G$106,MATCH($D164,Products!$A$1:$A$106,0),MATCH(J$1,Products!$A$1:$G$1,0))</f>
        <v>M</v>
      </c>
      <c r="K164" s="24">
        <f>INDEX(Products!$A$1:$G$106,MATCH($D164,Products!$A$1:$A$106,0),MATCH(K$1,Products!$A$1:$G$1,0))</f>
        <v>1</v>
      </c>
      <c r="L164" s="19">
        <f>INDEX(Products!$A$1:$G$106,MATCH($D164,Products!$A$1:$A$106,0),MATCH(L$1,Products!$A$1:$G$1,0))</f>
        <v>5.6890000000000001</v>
      </c>
      <c r="M164" s="20">
        <f t="shared" si="2"/>
        <v>5.6890000000000001</v>
      </c>
      <c r="N164" s="17" t="str" cm="1">
        <f t="array" ref="N164">_xlfn.SWITCH(I164,"Rob","Robusta","Ara","Arabica","Lib","Liberica","Exc","Excelsa")</f>
        <v>Liberica</v>
      </c>
      <c r="O164" s="17" t="str" cm="1">
        <f t="array" ref="O164">_xlfn.SWITCH(J164,"D","Dark","M","Medium","L","Light")</f>
        <v>Medium</v>
      </c>
      <c r="P164" s="17" t="str">
        <f>_xlfn.XLOOKUP(Orders[[#This Row],[Customer ID]],Customers!$A$1:$A$501,Customers!$I$1:$I$501,,0)</f>
        <v>Yes</v>
      </c>
    </row>
    <row r="165" spans="1:16" x14ac:dyDescent="0.25">
      <c r="A165" s="17" t="s">
        <v>3293</v>
      </c>
      <c r="B165" s="22">
        <v>43727</v>
      </c>
      <c r="C165" s="17" t="s">
        <v>1504</v>
      </c>
      <c r="D165" s="17" t="s">
        <v>83</v>
      </c>
      <c r="E165" s="17">
        <v>3</v>
      </c>
      <c r="F165" s="17" t="str">
        <f>_xlfn.XLOOKUP($C165,Customers!$A$2:$A$501,Customers!$B$2:$B$501,,0)</f>
        <v>Amy Kennedy</v>
      </c>
      <c r="G165" s="17" t="str">
        <f>_xlfn.XLOOKUP($C165,Customers!$A$2:$A$501,Customers!$C$2:$C$501,,0)</f>
        <v>twright@williams.com</v>
      </c>
      <c r="H165" s="17" t="str">
        <f>_xlfn.XLOOKUP($C165,Customers!$A$1:$A$501,Customers!$G$1:$G$501,,0)</f>
        <v>United Kingdom</v>
      </c>
      <c r="I165" s="17" t="str">
        <f>INDEX(Products!$A$1:$G$106,MATCH($D165,Products!$A$1:$A$106,0),MATCH(I$1,Products!$A$1:$G$1,0))</f>
        <v>Rob</v>
      </c>
      <c r="J165" s="17" t="str">
        <f>INDEX(Products!$A$1:$G$106,MATCH($D165,Products!$A$1:$A$106,0),MATCH(J$1,Products!$A$1:$G$1,0))</f>
        <v>M</v>
      </c>
      <c r="K165" s="24">
        <f>INDEX(Products!$A$1:$G$106,MATCH($D165,Products!$A$1:$A$106,0),MATCH(K$1,Products!$A$1:$G$1,0))</f>
        <v>0.5</v>
      </c>
      <c r="L165" s="19">
        <f>INDEX(Products!$A$1:$G$106,MATCH($D165,Products!$A$1:$A$106,0),MATCH(L$1,Products!$A$1:$G$1,0))</f>
        <v>12.750999999999999</v>
      </c>
      <c r="M165" s="20">
        <f t="shared" si="2"/>
        <v>38.253</v>
      </c>
      <c r="N165" s="17" t="str" cm="1">
        <f t="array" ref="N165">_xlfn.SWITCH(I165,"Rob","Robusta","Ara","Arabica","Lib","Liberica","Exc","Excelsa")</f>
        <v>Robusta</v>
      </c>
      <c r="O165" s="17" t="str" cm="1">
        <f t="array" ref="O165">_xlfn.SWITCH(J165,"D","Dark","M","Medium","L","Light")</f>
        <v>Medium</v>
      </c>
      <c r="P165" s="17" t="str">
        <f>_xlfn.XLOOKUP(Orders[[#This Row],[Customer ID]],Customers!$A$1:$A$501,Customers!$I$1:$I$501,,0)</f>
        <v>No</v>
      </c>
    </row>
    <row r="166" spans="1:16" x14ac:dyDescent="0.25">
      <c r="A166" s="17" t="s">
        <v>3294</v>
      </c>
      <c r="B166" s="22">
        <v>43519</v>
      </c>
      <c r="C166" s="17" t="s">
        <v>2310</v>
      </c>
      <c r="D166" s="17" t="s">
        <v>50</v>
      </c>
      <c r="E166" s="17">
        <v>6</v>
      </c>
      <c r="F166" s="17" t="str">
        <f>_xlfn.XLOOKUP($C166,Customers!$A$2:$A$501,Customers!$B$2:$B$501,,0)</f>
        <v>Susan Phillips</v>
      </c>
      <c r="G166" s="17" t="str">
        <f>_xlfn.XLOOKUP($C166,Customers!$A$2:$A$501,Customers!$C$2:$C$501,,0)</f>
        <v>frederick28@thompson-braun.com</v>
      </c>
      <c r="H166" s="17" t="str">
        <f>_xlfn.XLOOKUP($C166,Customers!$A$1:$A$501,Customers!$G$1:$G$501,,0)</f>
        <v>United States</v>
      </c>
      <c r="I166" s="17" t="str">
        <f>INDEX(Products!$A$1:$G$106,MATCH($D166,Products!$A$1:$A$106,0),MATCH(I$1,Products!$A$1:$G$1,0))</f>
        <v>Exc</v>
      </c>
      <c r="J166" s="17" t="str">
        <f>INDEX(Products!$A$1:$G$106,MATCH($D166,Products!$A$1:$A$106,0),MATCH(J$1,Products!$A$1:$G$1,0))</f>
        <v>D</v>
      </c>
      <c r="K166" s="24">
        <f>INDEX(Products!$A$1:$G$106,MATCH($D166,Products!$A$1:$A$106,0),MATCH(K$1,Products!$A$1:$G$1,0))</f>
        <v>2.5</v>
      </c>
      <c r="L166" s="19">
        <f>INDEX(Products!$A$1:$G$106,MATCH($D166,Products!$A$1:$A$106,0),MATCH(L$1,Products!$A$1:$G$1,0))</f>
        <v>13.217000000000001</v>
      </c>
      <c r="M166" s="20">
        <f t="shared" si="2"/>
        <v>79.302000000000007</v>
      </c>
      <c r="N166" s="17" t="str" cm="1">
        <f t="array" ref="N166">_xlfn.SWITCH(I166,"Rob","Robusta","Ara","Arabica","Lib","Liberica","Exc","Excelsa")</f>
        <v>Excelsa</v>
      </c>
      <c r="O166" s="17" t="str" cm="1">
        <f t="array" ref="O166">_xlfn.SWITCH(J166,"D","Dark","M","Medium","L","Light")</f>
        <v>Dark</v>
      </c>
      <c r="P166" s="17" t="str">
        <f>_xlfn.XLOOKUP(Orders[[#This Row],[Customer ID]],Customers!$A$1:$A$501,Customers!$I$1:$I$501,,0)</f>
        <v>No</v>
      </c>
    </row>
    <row r="167" spans="1:16" x14ac:dyDescent="0.25">
      <c r="A167" s="17" t="s">
        <v>3295</v>
      </c>
      <c r="B167" s="22">
        <v>43857</v>
      </c>
      <c r="C167" s="17" t="s">
        <v>2742</v>
      </c>
      <c r="D167" s="17" t="s">
        <v>51</v>
      </c>
      <c r="E167" s="17">
        <v>2</v>
      </c>
      <c r="F167" s="17" t="str">
        <f>_xlfn.XLOOKUP($C167,Customers!$A$2:$A$501,Customers!$B$2:$B$501,,0)</f>
        <v>Leslie Garcia</v>
      </c>
      <c r="G167" s="17" t="str">
        <f>_xlfn.XLOOKUP($C167,Customers!$A$2:$A$501,Customers!$C$2:$C$501,,0)</f>
        <v>nsmall@ryan.net</v>
      </c>
      <c r="H167" s="17" t="str">
        <f>_xlfn.XLOOKUP($C167,Customers!$A$1:$A$501,Customers!$G$1:$G$501,,0)</f>
        <v>United States</v>
      </c>
      <c r="I167" s="17" t="str">
        <f>INDEX(Products!$A$1:$G$106,MATCH($D167,Products!$A$1:$A$106,0),MATCH(I$1,Products!$A$1:$G$1,0))</f>
        <v>Ara</v>
      </c>
      <c r="J167" s="17" t="str">
        <f>INDEX(Products!$A$1:$G$106,MATCH($D167,Products!$A$1:$A$106,0),MATCH(J$1,Products!$A$1:$G$1,0))</f>
        <v>L</v>
      </c>
      <c r="K167" s="24">
        <f>INDEX(Products!$A$1:$G$106,MATCH($D167,Products!$A$1:$A$106,0),MATCH(K$1,Products!$A$1:$G$1,0))</f>
        <v>2.5</v>
      </c>
      <c r="L167" s="19">
        <f>INDEX(Products!$A$1:$G$106,MATCH($D167,Products!$A$1:$A$106,0),MATCH(L$1,Products!$A$1:$G$1,0))</f>
        <v>27.323</v>
      </c>
      <c r="M167" s="20">
        <f t="shared" si="2"/>
        <v>54.646000000000001</v>
      </c>
      <c r="N167" s="17" t="str" cm="1">
        <f t="array" ref="N167">_xlfn.SWITCH(I167,"Rob","Robusta","Ara","Arabica","Lib","Liberica","Exc","Excelsa")</f>
        <v>Arabica</v>
      </c>
      <c r="O167" s="17" t="str" cm="1">
        <f t="array" ref="O167">_xlfn.SWITCH(J167,"D","Dark","M","Medium","L","Light")</f>
        <v>Light</v>
      </c>
      <c r="P167" s="17" t="str">
        <f>_xlfn.XLOOKUP(Orders[[#This Row],[Customer ID]],Customers!$A$1:$A$501,Customers!$I$1:$I$501,,0)</f>
        <v>No</v>
      </c>
    </row>
    <row r="168" spans="1:16" x14ac:dyDescent="0.25">
      <c r="A168" s="17" t="s">
        <v>3296</v>
      </c>
      <c r="B168" s="22">
        <v>45143</v>
      </c>
      <c r="C168" s="17" t="s">
        <v>327</v>
      </c>
      <c r="D168" s="17" t="s">
        <v>109</v>
      </c>
      <c r="E168" s="17">
        <v>4</v>
      </c>
      <c r="F168" s="17" t="str">
        <f>_xlfn.XLOOKUP($C168,Customers!$A$2:$A$501,Customers!$B$2:$B$501,,0)</f>
        <v>Melissa Davidson</v>
      </c>
      <c r="G168" s="17" t="str">
        <f>_xlfn.XLOOKUP($C168,Customers!$A$2:$A$501,Customers!$C$2:$C$501,,0)</f>
        <v>myerssherri@yahoo.com</v>
      </c>
      <c r="H168" s="17" t="str">
        <f>_xlfn.XLOOKUP($C168,Customers!$A$1:$A$501,Customers!$G$1:$G$501,,0)</f>
        <v>Ireland</v>
      </c>
      <c r="I168" s="17" t="str">
        <f>INDEX(Products!$A$1:$G$106,MATCH($D168,Products!$A$1:$A$106,0),MATCH(I$1,Products!$A$1:$G$1,0))</f>
        <v>Lib</v>
      </c>
      <c r="J168" s="17" t="str">
        <f>INDEX(Products!$A$1:$G$106,MATCH($D168,Products!$A$1:$A$106,0),MATCH(J$1,Products!$A$1:$G$1,0))</f>
        <v>D</v>
      </c>
      <c r="K168" s="24">
        <f>INDEX(Products!$A$1:$G$106,MATCH($D168,Products!$A$1:$A$106,0),MATCH(K$1,Products!$A$1:$G$1,0))</f>
        <v>1</v>
      </c>
      <c r="L168" s="19">
        <f>INDEX(Products!$A$1:$G$106,MATCH($D168,Products!$A$1:$A$106,0),MATCH(L$1,Products!$A$1:$G$1,0))</f>
        <v>4.8959999999999999</v>
      </c>
      <c r="M168" s="20">
        <f t="shared" si="2"/>
        <v>19.584</v>
      </c>
      <c r="N168" s="17" t="str" cm="1">
        <f t="array" ref="N168">_xlfn.SWITCH(I168,"Rob","Robusta","Ara","Arabica","Lib","Liberica","Exc","Excelsa")</f>
        <v>Liberica</v>
      </c>
      <c r="O168" s="17" t="str" cm="1">
        <f t="array" ref="O168">_xlfn.SWITCH(J168,"D","Dark","M","Medium","L","Light")</f>
        <v>Dark</v>
      </c>
      <c r="P168" s="17" t="str">
        <f>_xlfn.XLOOKUP(Orders[[#This Row],[Customer ID]],Customers!$A$1:$A$501,Customers!$I$1:$I$501,,0)</f>
        <v>No</v>
      </c>
    </row>
    <row r="169" spans="1:16" x14ac:dyDescent="0.25">
      <c r="A169" s="17" t="s">
        <v>3297</v>
      </c>
      <c r="B169" s="22">
        <v>44818</v>
      </c>
      <c r="C169" s="17" t="s">
        <v>1492</v>
      </c>
      <c r="D169" s="17" t="s">
        <v>50</v>
      </c>
      <c r="E169" s="17">
        <v>1</v>
      </c>
      <c r="F169" s="17" t="str">
        <f>_xlfn.XLOOKUP($C169,Customers!$A$2:$A$501,Customers!$B$2:$B$501,,0)</f>
        <v>Tyler Harper</v>
      </c>
      <c r="G169" s="17" t="str">
        <f>_xlfn.XLOOKUP($C169,Customers!$A$2:$A$501,Customers!$C$2:$C$501,,0)</f>
        <v>kingpaula@long.com</v>
      </c>
      <c r="H169" s="17" t="str">
        <f>_xlfn.XLOOKUP($C169,Customers!$A$1:$A$501,Customers!$G$1:$G$501,,0)</f>
        <v>United States</v>
      </c>
      <c r="I169" s="17" t="str">
        <f>INDEX(Products!$A$1:$G$106,MATCH($D169,Products!$A$1:$A$106,0),MATCH(I$1,Products!$A$1:$G$1,0))</f>
        <v>Exc</v>
      </c>
      <c r="J169" s="17" t="str">
        <f>INDEX(Products!$A$1:$G$106,MATCH($D169,Products!$A$1:$A$106,0),MATCH(J$1,Products!$A$1:$G$1,0))</f>
        <v>D</v>
      </c>
      <c r="K169" s="24">
        <f>INDEX(Products!$A$1:$G$106,MATCH($D169,Products!$A$1:$A$106,0),MATCH(K$1,Products!$A$1:$G$1,0))</f>
        <v>2.5</v>
      </c>
      <c r="L169" s="19">
        <f>INDEX(Products!$A$1:$G$106,MATCH($D169,Products!$A$1:$A$106,0),MATCH(L$1,Products!$A$1:$G$1,0))</f>
        <v>13.217000000000001</v>
      </c>
      <c r="M169" s="20">
        <f t="shared" si="2"/>
        <v>13.217000000000001</v>
      </c>
      <c r="N169" s="17" t="str" cm="1">
        <f t="array" ref="N169">_xlfn.SWITCH(I169,"Rob","Robusta","Ara","Arabica","Lib","Liberica","Exc","Excelsa")</f>
        <v>Excelsa</v>
      </c>
      <c r="O169" s="17" t="str" cm="1">
        <f t="array" ref="O169">_xlfn.SWITCH(J169,"D","Dark","M","Medium","L","Light")</f>
        <v>Dark</v>
      </c>
      <c r="P169" s="17" t="str">
        <f>_xlfn.XLOOKUP(Orders[[#This Row],[Customer ID]],Customers!$A$1:$A$501,Customers!$I$1:$I$501,,0)</f>
        <v>Yes</v>
      </c>
    </row>
    <row r="170" spans="1:16" x14ac:dyDescent="0.25">
      <c r="A170" s="17" t="s">
        <v>3298</v>
      </c>
      <c r="B170" s="22">
        <v>45220</v>
      </c>
      <c r="C170" s="17" t="s">
        <v>1468</v>
      </c>
      <c r="D170" s="17" t="s">
        <v>112</v>
      </c>
      <c r="E170" s="17">
        <v>5</v>
      </c>
      <c r="F170" s="17" t="str">
        <f>_xlfn.XLOOKUP($C170,Customers!$A$2:$A$501,Customers!$B$2:$B$501,,0)</f>
        <v>Mr. Brandon Mathews</v>
      </c>
      <c r="G170" s="17" t="str">
        <f>_xlfn.XLOOKUP($C170,Customers!$A$2:$A$501,Customers!$C$2:$C$501,,0)</f>
        <v>zyoung@kirk.com</v>
      </c>
      <c r="H170" s="17" t="str">
        <f>_xlfn.XLOOKUP($C170,Customers!$A$1:$A$501,Customers!$G$1:$G$501,,0)</f>
        <v>United Kingdom</v>
      </c>
      <c r="I170" s="17" t="str">
        <f>INDEX(Products!$A$1:$G$106,MATCH($D170,Products!$A$1:$A$106,0),MATCH(I$1,Products!$A$1:$G$1,0))</f>
        <v>Exc</v>
      </c>
      <c r="J170" s="17" t="str">
        <f>INDEX(Products!$A$1:$G$106,MATCH($D170,Products!$A$1:$A$106,0),MATCH(J$1,Products!$A$1:$G$1,0))</f>
        <v>L</v>
      </c>
      <c r="K170" s="24">
        <f>INDEX(Products!$A$1:$G$106,MATCH($D170,Products!$A$1:$A$106,0),MATCH(K$1,Products!$A$1:$G$1,0))</f>
        <v>2.5</v>
      </c>
      <c r="L170" s="19">
        <f>INDEX(Products!$A$1:$G$106,MATCH($D170,Products!$A$1:$A$106,0),MATCH(L$1,Products!$A$1:$G$1,0))</f>
        <v>21.411000000000001</v>
      </c>
      <c r="M170" s="20">
        <f t="shared" si="2"/>
        <v>107.05500000000001</v>
      </c>
      <c r="N170" s="17" t="str" cm="1">
        <f t="array" ref="N170">_xlfn.SWITCH(I170,"Rob","Robusta","Ara","Arabica","Lib","Liberica","Exc","Excelsa")</f>
        <v>Excelsa</v>
      </c>
      <c r="O170" s="17" t="str" cm="1">
        <f t="array" ref="O170">_xlfn.SWITCH(J170,"D","Dark","M","Medium","L","Light")</f>
        <v>Light</v>
      </c>
      <c r="P170" s="17" t="str">
        <f>_xlfn.XLOOKUP(Orders[[#This Row],[Customer ID]],Customers!$A$1:$A$501,Customers!$I$1:$I$501,,0)</f>
        <v>No</v>
      </c>
    </row>
    <row r="171" spans="1:16" x14ac:dyDescent="0.25">
      <c r="A171" s="17" t="s">
        <v>3299</v>
      </c>
      <c r="B171" s="22">
        <v>44449</v>
      </c>
      <c r="C171" s="17" t="s">
        <v>901</v>
      </c>
      <c r="D171" s="17" t="s">
        <v>87</v>
      </c>
      <c r="E171" s="17">
        <v>4</v>
      </c>
      <c r="F171" s="17" t="str">
        <f>_xlfn.XLOOKUP($C171,Customers!$A$2:$A$501,Customers!$B$2:$B$501,,0)</f>
        <v>Mary Garcia MD</v>
      </c>
      <c r="G171" s="17" t="str">
        <f>_xlfn.XLOOKUP($C171,Customers!$A$2:$A$501,Customers!$C$2:$C$501,,0)</f>
        <v>tammy02@rivas.info</v>
      </c>
      <c r="H171" s="17" t="str">
        <f>_xlfn.XLOOKUP($C171,Customers!$A$1:$A$501,Customers!$G$1:$G$501,,0)</f>
        <v>Ireland</v>
      </c>
      <c r="I171" s="17" t="str">
        <f>INDEX(Products!$A$1:$G$106,MATCH($D171,Products!$A$1:$A$106,0),MATCH(I$1,Products!$A$1:$G$1,0))</f>
        <v>Exc</v>
      </c>
      <c r="J171" s="17" t="str">
        <f>INDEX(Products!$A$1:$G$106,MATCH($D171,Products!$A$1:$A$106,0),MATCH(J$1,Products!$A$1:$G$1,0))</f>
        <v>D</v>
      </c>
      <c r="K171" s="24">
        <f>INDEX(Products!$A$1:$G$106,MATCH($D171,Products!$A$1:$A$106,0),MATCH(K$1,Products!$A$1:$G$1,0))</f>
        <v>1</v>
      </c>
      <c r="L171" s="19">
        <f>INDEX(Products!$A$1:$G$106,MATCH($D171,Products!$A$1:$A$106,0),MATCH(L$1,Products!$A$1:$G$1,0))</f>
        <v>7.6870000000000003</v>
      </c>
      <c r="M171" s="20">
        <f t="shared" si="2"/>
        <v>30.748000000000001</v>
      </c>
      <c r="N171" s="17" t="str" cm="1">
        <f t="array" ref="N171">_xlfn.SWITCH(I171,"Rob","Robusta","Ara","Arabica","Lib","Liberica","Exc","Excelsa")</f>
        <v>Excelsa</v>
      </c>
      <c r="O171" s="17" t="str" cm="1">
        <f t="array" ref="O171">_xlfn.SWITCH(J171,"D","Dark","M","Medium","L","Light")</f>
        <v>Dark</v>
      </c>
      <c r="P171" s="17" t="str">
        <f>_xlfn.XLOOKUP(Orders[[#This Row],[Customer ID]],Customers!$A$1:$A$501,Customers!$I$1:$I$501,,0)</f>
        <v>No</v>
      </c>
    </row>
    <row r="172" spans="1:16" x14ac:dyDescent="0.25">
      <c r="A172" s="17" t="s">
        <v>3300</v>
      </c>
      <c r="B172" s="22">
        <v>44666</v>
      </c>
      <c r="C172" s="17" t="s">
        <v>1373</v>
      </c>
      <c r="D172" s="17" t="s">
        <v>80</v>
      </c>
      <c r="E172" s="17">
        <v>2</v>
      </c>
      <c r="F172" s="17" t="str">
        <f>_xlfn.XLOOKUP($C172,Customers!$A$2:$A$501,Customers!$B$2:$B$501,,0)</f>
        <v>Adam Jones</v>
      </c>
      <c r="G172" s="17" t="str">
        <f>_xlfn.XLOOKUP($C172,Customers!$A$2:$A$501,Customers!$C$2:$C$501,,0)</f>
        <v>dswanson@gmail.com</v>
      </c>
      <c r="H172" s="17" t="str">
        <f>_xlfn.XLOOKUP($C172,Customers!$A$1:$A$501,Customers!$G$1:$G$501,,0)</f>
        <v>United States</v>
      </c>
      <c r="I172" s="17" t="str">
        <f>INDEX(Products!$A$1:$G$106,MATCH($D172,Products!$A$1:$A$106,0),MATCH(I$1,Products!$A$1:$G$1,0))</f>
        <v>Rob</v>
      </c>
      <c r="J172" s="17" t="str">
        <f>INDEX(Products!$A$1:$G$106,MATCH($D172,Products!$A$1:$A$106,0),MATCH(J$1,Products!$A$1:$G$1,0))</f>
        <v>L</v>
      </c>
      <c r="K172" s="24">
        <f>INDEX(Products!$A$1:$G$106,MATCH($D172,Products!$A$1:$A$106,0),MATCH(K$1,Products!$A$1:$G$1,0))</f>
        <v>0.5</v>
      </c>
      <c r="L172" s="19">
        <f>INDEX(Products!$A$1:$G$106,MATCH($D172,Products!$A$1:$A$106,0),MATCH(L$1,Products!$A$1:$G$1,0))</f>
        <v>15.727</v>
      </c>
      <c r="M172" s="20">
        <f t="shared" si="2"/>
        <v>31.454000000000001</v>
      </c>
      <c r="N172" s="17" t="str" cm="1">
        <f t="array" ref="N172">_xlfn.SWITCH(I172,"Rob","Robusta","Ara","Arabica","Lib","Liberica","Exc","Excelsa")</f>
        <v>Robusta</v>
      </c>
      <c r="O172" s="17" t="str" cm="1">
        <f t="array" ref="O172">_xlfn.SWITCH(J172,"D","Dark","M","Medium","L","Light")</f>
        <v>Light</v>
      </c>
      <c r="P172" s="17" t="str">
        <f>_xlfn.XLOOKUP(Orders[[#This Row],[Customer ID]],Customers!$A$1:$A$501,Customers!$I$1:$I$501,,0)</f>
        <v>No</v>
      </c>
    </row>
    <row r="173" spans="1:16" x14ac:dyDescent="0.25">
      <c r="A173" s="17" t="s">
        <v>3301</v>
      </c>
      <c r="B173" s="22">
        <v>44827</v>
      </c>
      <c r="C173" s="17" t="s">
        <v>1516</v>
      </c>
      <c r="D173" s="17" t="s">
        <v>60</v>
      </c>
      <c r="E173" s="17">
        <v>1</v>
      </c>
      <c r="F173" s="17" t="str">
        <f>_xlfn.XLOOKUP($C173,Customers!$A$2:$A$501,Customers!$B$2:$B$501,,0)</f>
        <v>Tracy Sandoval</v>
      </c>
      <c r="G173" s="17" t="str">
        <f>_xlfn.XLOOKUP($C173,Customers!$A$2:$A$501,Customers!$C$2:$C$501,,0)</f>
        <v>larry90@burnett.com</v>
      </c>
      <c r="H173" s="17" t="str">
        <f>_xlfn.XLOOKUP($C173,Customers!$A$1:$A$501,Customers!$G$1:$G$501,,0)</f>
        <v>United Kingdom</v>
      </c>
      <c r="I173" s="17" t="str">
        <f>INDEX(Products!$A$1:$G$106,MATCH($D173,Products!$A$1:$A$106,0),MATCH(I$1,Products!$A$1:$G$1,0))</f>
        <v>Exc</v>
      </c>
      <c r="J173" s="17" t="str">
        <f>INDEX(Products!$A$1:$G$106,MATCH($D173,Products!$A$1:$A$106,0),MATCH(J$1,Products!$A$1:$G$1,0))</f>
        <v>M</v>
      </c>
      <c r="K173" s="24">
        <f>INDEX(Products!$A$1:$G$106,MATCH($D173,Products!$A$1:$A$106,0),MATCH(K$1,Products!$A$1:$G$1,0))</f>
        <v>1</v>
      </c>
      <c r="L173" s="19">
        <f>INDEX(Products!$A$1:$G$106,MATCH($D173,Products!$A$1:$A$106,0),MATCH(L$1,Products!$A$1:$G$1,0))</f>
        <v>9.2089999999999996</v>
      </c>
      <c r="M173" s="20">
        <f t="shared" si="2"/>
        <v>9.2089999999999996</v>
      </c>
      <c r="N173" s="17" t="str" cm="1">
        <f t="array" ref="N173">_xlfn.SWITCH(I173,"Rob","Robusta","Ara","Arabica","Lib","Liberica","Exc","Excelsa")</f>
        <v>Excelsa</v>
      </c>
      <c r="O173" s="17" t="str" cm="1">
        <f t="array" ref="O173">_xlfn.SWITCH(J173,"D","Dark","M","Medium","L","Light")</f>
        <v>Medium</v>
      </c>
      <c r="P173" s="17" t="str">
        <f>_xlfn.XLOOKUP(Orders[[#This Row],[Customer ID]],Customers!$A$1:$A$501,Customers!$I$1:$I$501,,0)</f>
        <v>No</v>
      </c>
    </row>
    <row r="174" spans="1:16" x14ac:dyDescent="0.25">
      <c r="A174" s="17" t="s">
        <v>3302</v>
      </c>
      <c r="B174" s="22">
        <v>44143</v>
      </c>
      <c r="C174" s="17" t="s">
        <v>2998</v>
      </c>
      <c r="D174" s="17" t="s">
        <v>45</v>
      </c>
      <c r="E174" s="17">
        <v>3</v>
      </c>
      <c r="F174" s="17" t="str">
        <f>_xlfn.XLOOKUP($C174,Customers!$A$2:$A$501,Customers!$B$2:$B$501,,0)</f>
        <v>Anthony Jones</v>
      </c>
      <c r="G174" s="17" t="str">
        <f>_xlfn.XLOOKUP($C174,Customers!$A$2:$A$501,Customers!$C$2:$C$501,,0)</f>
        <v>shelia60@yahoo.com</v>
      </c>
      <c r="H174" s="17" t="str">
        <f>_xlfn.XLOOKUP($C174,Customers!$A$1:$A$501,Customers!$G$1:$G$501,,0)</f>
        <v>United Kingdom</v>
      </c>
      <c r="I174" s="17" t="str">
        <f>INDEX(Products!$A$1:$G$106,MATCH($D174,Products!$A$1:$A$106,0),MATCH(I$1,Products!$A$1:$G$1,0))</f>
        <v>Lib</v>
      </c>
      <c r="J174" s="17" t="str">
        <f>INDEX(Products!$A$1:$G$106,MATCH($D174,Products!$A$1:$A$106,0),MATCH(J$1,Products!$A$1:$G$1,0))</f>
        <v>L</v>
      </c>
      <c r="K174" s="24">
        <f>INDEX(Products!$A$1:$G$106,MATCH($D174,Products!$A$1:$A$106,0),MATCH(K$1,Products!$A$1:$G$1,0))</f>
        <v>1</v>
      </c>
      <c r="L174" s="19">
        <f>INDEX(Products!$A$1:$G$106,MATCH($D174,Products!$A$1:$A$106,0),MATCH(L$1,Products!$A$1:$G$1,0))</f>
        <v>12.016</v>
      </c>
      <c r="M174" s="20">
        <f t="shared" si="2"/>
        <v>36.048000000000002</v>
      </c>
      <c r="N174" s="17" t="str" cm="1">
        <f t="array" ref="N174">_xlfn.SWITCH(I174,"Rob","Robusta","Ara","Arabica","Lib","Liberica","Exc","Excelsa")</f>
        <v>Liberica</v>
      </c>
      <c r="O174" s="17" t="str" cm="1">
        <f t="array" ref="O174">_xlfn.SWITCH(J174,"D","Dark","M","Medium","L","Light")</f>
        <v>Light</v>
      </c>
      <c r="P174" s="17" t="str">
        <f>_xlfn.XLOOKUP(Orders[[#This Row],[Customer ID]],Customers!$A$1:$A$501,Customers!$I$1:$I$501,,0)</f>
        <v>No</v>
      </c>
    </row>
    <row r="175" spans="1:16" x14ac:dyDescent="0.25">
      <c r="A175" s="17" t="s">
        <v>3303</v>
      </c>
      <c r="B175" s="22">
        <v>43991</v>
      </c>
      <c r="C175" s="17" t="s">
        <v>1319</v>
      </c>
      <c r="D175" s="17" t="s">
        <v>51</v>
      </c>
      <c r="E175" s="17">
        <v>6</v>
      </c>
      <c r="F175" s="17" t="str">
        <f>_xlfn.XLOOKUP($C175,Customers!$A$2:$A$501,Customers!$B$2:$B$501,,0)</f>
        <v>Hayden Ramos</v>
      </c>
      <c r="G175" s="17" t="str">
        <f>_xlfn.XLOOKUP($C175,Customers!$A$2:$A$501,Customers!$C$2:$C$501,,0)</f>
        <v>jeffery33@knight.info</v>
      </c>
      <c r="H175" s="17" t="str">
        <f>_xlfn.XLOOKUP($C175,Customers!$A$1:$A$501,Customers!$G$1:$G$501,,0)</f>
        <v>United States</v>
      </c>
      <c r="I175" s="17" t="str">
        <f>INDEX(Products!$A$1:$G$106,MATCH($D175,Products!$A$1:$A$106,0),MATCH(I$1,Products!$A$1:$G$1,0))</f>
        <v>Ara</v>
      </c>
      <c r="J175" s="17" t="str">
        <f>INDEX(Products!$A$1:$G$106,MATCH($D175,Products!$A$1:$A$106,0),MATCH(J$1,Products!$A$1:$G$1,0))</f>
        <v>L</v>
      </c>
      <c r="K175" s="24">
        <f>INDEX(Products!$A$1:$G$106,MATCH($D175,Products!$A$1:$A$106,0),MATCH(K$1,Products!$A$1:$G$1,0))</f>
        <v>2.5</v>
      </c>
      <c r="L175" s="19">
        <f>INDEX(Products!$A$1:$G$106,MATCH($D175,Products!$A$1:$A$106,0),MATCH(L$1,Products!$A$1:$G$1,0))</f>
        <v>27.323</v>
      </c>
      <c r="M175" s="20">
        <f t="shared" si="2"/>
        <v>163.93799999999999</v>
      </c>
      <c r="N175" s="17" t="str" cm="1">
        <f t="array" ref="N175">_xlfn.SWITCH(I175,"Rob","Robusta","Ara","Arabica","Lib","Liberica","Exc","Excelsa")</f>
        <v>Arabica</v>
      </c>
      <c r="O175" s="17" t="str" cm="1">
        <f t="array" ref="O175">_xlfn.SWITCH(J175,"D","Dark","M","Medium","L","Light")</f>
        <v>Light</v>
      </c>
      <c r="P175" s="17" t="str">
        <f>_xlfn.XLOOKUP(Orders[[#This Row],[Customer ID]],Customers!$A$1:$A$501,Customers!$I$1:$I$501,,0)</f>
        <v>No</v>
      </c>
    </row>
    <row r="176" spans="1:16" x14ac:dyDescent="0.25">
      <c r="A176" s="17" t="s">
        <v>3304</v>
      </c>
      <c r="B176" s="22">
        <v>44467</v>
      </c>
      <c r="C176" s="17" t="s">
        <v>817</v>
      </c>
      <c r="D176" s="17" t="s">
        <v>47</v>
      </c>
      <c r="E176" s="17">
        <v>3</v>
      </c>
      <c r="F176" s="17" t="str">
        <f>_xlfn.XLOOKUP($C176,Customers!$A$2:$A$501,Customers!$B$2:$B$501,,0)</f>
        <v>Erica Solis</v>
      </c>
      <c r="G176" s="17" t="str">
        <f>_xlfn.XLOOKUP($C176,Customers!$A$2:$A$501,Customers!$C$2:$C$501,,0)</f>
        <v>alisonlawrence@hotmail.com</v>
      </c>
      <c r="H176" s="17" t="str">
        <f>_xlfn.XLOOKUP($C176,Customers!$A$1:$A$501,Customers!$G$1:$G$501,,0)</f>
        <v>Ireland</v>
      </c>
      <c r="I176" s="17" t="str">
        <f>INDEX(Products!$A$1:$G$106,MATCH($D176,Products!$A$1:$A$106,0),MATCH(I$1,Products!$A$1:$G$1,0))</f>
        <v>Ara</v>
      </c>
      <c r="J176" s="17" t="str">
        <f>INDEX(Products!$A$1:$G$106,MATCH($D176,Products!$A$1:$A$106,0),MATCH(J$1,Products!$A$1:$G$1,0))</f>
        <v>D</v>
      </c>
      <c r="K176" s="24">
        <f>INDEX(Products!$A$1:$G$106,MATCH($D176,Products!$A$1:$A$106,0),MATCH(K$1,Products!$A$1:$G$1,0))</f>
        <v>0.5</v>
      </c>
      <c r="L176" s="19">
        <f>INDEX(Products!$A$1:$G$106,MATCH($D176,Products!$A$1:$A$106,0),MATCH(L$1,Products!$A$1:$G$1,0))</f>
        <v>4.0819999999999999</v>
      </c>
      <c r="M176" s="20">
        <f t="shared" si="2"/>
        <v>12.245999999999999</v>
      </c>
      <c r="N176" s="17" t="str" cm="1">
        <f t="array" ref="N176">_xlfn.SWITCH(I176,"Rob","Robusta","Ara","Arabica","Lib","Liberica","Exc","Excelsa")</f>
        <v>Arabica</v>
      </c>
      <c r="O176" s="17" t="str" cm="1">
        <f t="array" ref="O176">_xlfn.SWITCH(J176,"D","Dark","M","Medium","L","Light")</f>
        <v>Dark</v>
      </c>
      <c r="P176" s="17" t="str">
        <f>_xlfn.XLOOKUP(Orders[[#This Row],[Customer ID]],Customers!$A$1:$A$501,Customers!$I$1:$I$501,,0)</f>
        <v>Yes</v>
      </c>
    </row>
    <row r="177" spans="1:16" x14ac:dyDescent="0.25">
      <c r="A177" s="17" t="s">
        <v>3305</v>
      </c>
      <c r="B177" s="22">
        <v>44021</v>
      </c>
      <c r="C177" s="17" t="s">
        <v>937</v>
      </c>
      <c r="D177" s="17" t="s">
        <v>25</v>
      </c>
      <c r="E177" s="17">
        <v>2</v>
      </c>
      <c r="F177" s="17" t="str">
        <f>_xlfn.XLOOKUP($C177,Customers!$A$2:$A$501,Customers!$B$2:$B$501,,0)</f>
        <v>Robert Smith</v>
      </c>
      <c r="G177" s="17" t="str">
        <f>_xlfn.XLOOKUP($C177,Customers!$A$2:$A$501,Customers!$C$2:$C$501,,0)</f>
        <v>gonzalezjohn@gmail.com</v>
      </c>
      <c r="H177" s="17" t="str">
        <f>_xlfn.XLOOKUP($C177,Customers!$A$1:$A$501,Customers!$G$1:$G$501,,0)</f>
        <v>United Kingdom</v>
      </c>
      <c r="I177" s="17" t="str">
        <f>INDEX(Products!$A$1:$G$106,MATCH($D177,Products!$A$1:$A$106,0),MATCH(I$1,Products!$A$1:$G$1,0))</f>
        <v>Exc</v>
      </c>
      <c r="J177" s="17" t="str">
        <f>INDEX(Products!$A$1:$G$106,MATCH($D177,Products!$A$1:$A$106,0),MATCH(J$1,Products!$A$1:$G$1,0))</f>
        <v>M</v>
      </c>
      <c r="K177" s="24">
        <f>INDEX(Products!$A$1:$G$106,MATCH($D177,Products!$A$1:$A$106,0),MATCH(K$1,Products!$A$1:$G$1,0))</f>
        <v>0.5</v>
      </c>
      <c r="L177" s="19">
        <f>INDEX(Products!$A$1:$G$106,MATCH($D177,Products!$A$1:$A$106,0),MATCH(L$1,Products!$A$1:$G$1,0))</f>
        <v>6.7930000000000001</v>
      </c>
      <c r="M177" s="20">
        <f t="shared" si="2"/>
        <v>13.586</v>
      </c>
      <c r="N177" s="17" t="str" cm="1">
        <f t="array" ref="N177">_xlfn.SWITCH(I177,"Rob","Robusta","Ara","Arabica","Lib","Liberica","Exc","Excelsa")</f>
        <v>Excelsa</v>
      </c>
      <c r="O177" s="17" t="str" cm="1">
        <f t="array" ref="O177">_xlfn.SWITCH(J177,"D","Dark","M","Medium","L","Light")</f>
        <v>Medium</v>
      </c>
      <c r="P177" s="17" t="str">
        <f>_xlfn.XLOOKUP(Orders[[#This Row],[Customer ID]],Customers!$A$1:$A$501,Customers!$I$1:$I$501,,0)</f>
        <v>No</v>
      </c>
    </row>
    <row r="178" spans="1:16" x14ac:dyDescent="0.25">
      <c r="A178" s="17" t="s">
        <v>3306</v>
      </c>
      <c r="B178" s="22">
        <v>45034</v>
      </c>
      <c r="C178" s="17" t="s">
        <v>2268</v>
      </c>
      <c r="D178" s="17" t="s">
        <v>62</v>
      </c>
      <c r="E178" s="17">
        <v>6</v>
      </c>
      <c r="F178" s="17" t="str">
        <f>_xlfn.XLOOKUP($C178,Customers!$A$2:$A$501,Customers!$B$2:$B$501,,0)</f>
        <v>Brandon Turner</v>
      </c>
      <c r="G178" s="17" t="str">
        <f>_xlfn.XLOOKUP($C178,Customers!$A$2:$A$501,Customers!$C$2:$C$501,,0)</f>
        <v>leonjonathan@hotmail.com</v>
      </c>
      <c r="H178" s="17" t="str">
        <f>_xlfn.XLOOKUP($C178,Customers!$A$1:$A$501,Customers!$G$1:$G$501,,0)</f>
        <v>United States</v>
      </c>
      <c r="I178" s="17" t="str">
        <f>INDEX(Products!$A$1:$G$106,MATCH($D178,Products!$A$1:$A$106,0),MATCH(I$1,Products!$A$1:$G$1,0))</f>
        <v>Lib</v>
      </c>
      <c r="J178" s="17" t="str">
        <f>INDEX(Products!$A$1:$G$106,MATCH($D178,Products!$A$1:$A$106,0),MATCH(J$1,Products!$A$1:$G$1,0))</f>
        <v>D</v>
      </c>
      <c r="K178" s="24">
        <f>INDEX(Products!$A$1:$G$106,MATCH($D178,Products!$A$1:$A$106,0),MATCH(K$1,Products!$A$1:$G$1,0))</f>
        <v>0.5</v>
      </c>
      <c r="L178" s="19">
        <f>INDEX(Products!$A$1:$G$106,MATCH($D178,Products!$A$1:$A$106,0),MATCH(L$1,Products!$A$1:$G$1,0))</f>
        <v>21.588999999999999</v>
      </c>
      <c r="M178" s="20">
        <f t="shared" si="2"/>
        <v>129.53399999999999</v>
      </c>
      <c r="N178" s="17" t="str" cm="1">
        <f t="array" ref="N178">_xlfn.SWITCH(I178,"Rob","Robusta","Ara","Arabica","Lib","Liberica","Exc","Excelsa")</f>
        <v>Liberica</v>
      </c>
      <c r="O178" s="17" t="str" cm="1">
        <f t="array" ref="O178">_xlfn.SWITCH(J178,"D","Dark","M","Medium","L","Light")</f>
        <v>Dark</v>
      </c>
      <c r="P178" s="17" t="str">
        <f>_xlfn.XLOOKUP(Orders[[#This Row],[Customer ID]],Customers!$A$1:$A$501,Customers!$I$1:$I$501,,0)</f>
        <v>No</v>
      </c>
    </row>
    <row r="179" spans="1:16" x14ac:dyDescent="0.25">
      <c r="A179" s="17" t="s">
        <v>3307</v>
      </c>
      <c r="B179" s="22">
        <v>44253</v>
      </c>
      <c r="C179" s="17" t="s">
        <v>2831</v>
      </c>
      <c r="D179" s="17" t="s">
        <v>66</v>
      </c>
      <c r="E179" s="17">
        <v>4</v>
      </c>
      <c r="F179" s="17" t="str">
        <f>_xlfn.XLOOKUP($C179,Customers!$A$2:$A$501,Customers!$B$2:$B$501,,0)</f>
        <v>William Johnson</v>
      </c>
      <c r="G179" s="17" t="str">
        <f>_xlfn.XLOOKUP($C179,Customers!$A$2:$A$501,Customers!$C$2:$C$501,,0)</f>
        <v>gromero@hotmail.com</v>
      </c>
      <c r="H179" s="17" t="str">
        <f>_xlfn.XLOOKUP($C179,Customers!$A$1:$A$501,Customers!$G$1:$G$501,,0)</f>
        <v>United Kingdom</v>
      </c>
      <c r="I179" s="17" t="str">
        <f>INDEX(Products!$A$1:$G$106,MATCH($D179,Products!$A$1:$A$106,0),MATCH(I$1,Products!$A$1:$G$1,0))</f>
        <v>Exc</v>
      </c>
      <c r="J179" s="17" t="str">
        <f>INDEX(Products!$A$1:$G$106,MATCH($D179,Products!$A$1:$A$106,0),MATCH(J$1,Products!$A$1:$G$1,0))</f>
        <v>D</v>
      </c>
      <c r="K179" s="24">
        <f>INDEX(Products!$A$1:$G$106,MATCH($D179,Products!$A$1:$A$106,0),MATCH(K$1,Products!$A$1:$G$1,0))</f>
        <v>1</v>
      </c>
      <c r="L179" s="19">
        <f>INDEX(Products!$A$1:$G$106,MATCH($D179,Products!$A$1:$A$106,0),MATCH(L$1,Products!$A$1:$G$1,0))</f>
        <v>6.0759999999999996</v>
      </c>
      <c r="M179" s="20">
        <f t="shared" si="2"/>
        <v>24.303999999999998</v>
      </c>
      <c r="N179" s="17" t="str" cm="1">
        <f t="array" ref="N179">_xlfn.SWITCH(I179,"Rob","Robusta","Ara","Arabica","Lib","Liberica","Exc","Excelsa")</f>
        <v>Excelsa</v>
      </c>
      <c r="O179" s="17" t="str" cm="1">
        <f t="array" ref="O179">_xlfn.SWITCH(J179,"D","Dark","M","Medium","L","Light")</f>
        <v>Dark</v>
      </c>
      <c r="P179" s="17" t="str">
        <f>_xlfn.XLOOKUP(Orders[[#This Row],[Customer ID]],Customers!$A$1:$A$501,Customers!$I$1:$I$501,,0)</f>
        <v>Yes</v>
      </c>
    </row>
    <row r="180" spans="1:16" x14ac:dyDescent="0.25">
      <c r="A180" s="17" t="s">
        <v>3308</v>
      </c>
      <c r="B180" s="22">
        <v>44977</v>
      </c>
      <c r="C180" s="17" t="s">
        <v>2387</v>
      </c>
      <c r="D180" s="17" t="s">
        <v>23</v>
      </c>
      <c r="E180" s="17">
        <v>3</v>
      </c>
      <c r="F180" s="17" t="str">
        <f>_xlfn.XLOOKUP($C180,Customers!$A$2:$A$501,Customers!$B$2:$B$501,,0)</f>
        <v>Brandon Allen</v>
      </c>
      <c r="G180" s="17" t="str">
        <f>_xlfn.XLOOKUP($C180,Customers!$A$2:$A$501,Customers!$C$2:$C$501,,0)</f>
        <v>sarah96@gonzales-hoffman.com</v>
      </c>
      <c r="H180" s="17" t="str">
        <f>_xlfn.XLOOKUP($C180,Customers!$A$1:$A$501,Customers!$G$1:$G$501,,0)</f>
        <v>United States</v>
      </c>
      <c r="I180" s="17" t="str">
        <f>INDEX(Products!$A$1:$G$106,MATCH($D180,Products!$A$1:$A$106,0),MATCH(I$1,Products!$A$1:$G$1,0))</f>
        <v>Exc</v>
      </c>
      <c r="J180" s="17" t="str">
        <f>INDEX(Products!$A$1:$G$106,MATCH($D180,Products!$A$1:$A$106,0),MATCH(J$1,Products!$A$1:$G$1,0))</f>
        <v>M</v>
      </c>
      <c r="K180" s="24">
        <f>INDEX(Products!$A$1:$G$106,MATCH($D180,Products!$A$1:$A$106,0),MATCH(K$1,Products!$A$1:$G$1,0))</f>
        <v>1</v>
      </c>
      <c r="L180" s="19">
        <f>INDEX(Products!$A$1:$G$106,MATCH($D180,Products!$A$1:$A$106,0),MATCH(L$1,Products!$A$1:$G$1,0))</f>
        <v>10.130000000000001</v>
      </c>
      <c r="M180" s="20">
        <f t="shared" si="2"/>
        <v>30.39</v>
      </c>
      <c r="N180" s="17" t="str" cm="1">
        <f t="array" ref="N180">_xlfn.SWITCH(I180,"Rob","Robusta","Ara","Arabica","Lib","Liberica","Exc","Excelsa")</f>
        <v>Excelsa</v>
      </c>
      <c r="O180" s="17" t="str" cm="1">
        <f t="array" ref="O180">_xlfn.SWITCH(J180,"D","Dark","M","Medium","L","Light")</f>
        <v>Medium</v>
      </c>
      <c r="P180" s="17" t="str">
        <f>_xlfn.XLOOKUP(Orders[[#This Row],[Customer ID]],Customers!$A$1:$A$501,Customers!$I$1:$I$501,,0)</f>
        <v>No</v>
      </c>
    </row>
    <row r="181" spans="1:16" x14ac:dyDescent="0.25">
      <c r="A181" s="17" t="s">
        <v>3309</v>
      </c>
      <c r="B181" s="22">
        <v>44812</v>
      </c>
      <c r="C181" s="17" t="s">
        <v>847</v>
      </c>
      <c r="D181" s="17" t="s">
        <v>30</v>
      </c>
      <c r="E181" s="17">
        <v>1</v>
      </c>
      <c r="F181" s="17" t="str">
        <f>_xlfn.XLOOKUP($C181,Customers!$A$2:$A$501,Customers!$B$2:$B$501,,0)</f>
        <v>Maria Allen</v>
      </c>
      <c r="G181" s="17" t="str">
        <f>_xlfn.XLOOKUP($C181,Customers!$A$2:$A$501,Customers!$C$2:$C$501,,0)</f>
        <v>donovanjeremy@wolfe.com</v>
      </c>
      <c r="H181" s="17" t="str">
        <f>_xlfn.XLOOKUP($C181,Customers!$A$1:$A$501,Customers!$G$1:$G$501,,0)</f>
        <v>Ireland</v>
      </c>
      <c r="I181" s="17" t="str">
        <f>INDEX(Products!$A$1:$G$106,MATCH($D181,Products!$A$1:$A$106,0),MATCH(I$1,Products!$A$1:$G$1,0))</f>
        <v>Ara</v>
      </c>
      <c r="J181" s="17" t="str">
        <f>INDEX(Products!$A$1:$G$106,MATCH($D181,Products!$A$1:$A$106,0),MATCH(J$1,Products!$A$1:$G$1,0))</f>
        <v>L</v>
      </c>
      <c r="K181" s="24">
        <f>INDEX(Products!$A$1:$G$106,MATCH($D181,Products!$A$1:$A$106,0),MATCH(K$1,Products!$A$1:$G$1,0))</f>
        <v>2.5</v>
      </c>
      <c r="L181" s="19">
        <f>INDEX(Products!$A$1:$G$106,MATCH($D181,Products!$A$1:$A$106,0),MATCH(L$1,Products!$A$1:$G$1,0))</f>
        <v>18.367999999999999</v>
      </c>
      <c r="M181" s="20">
        <f t="shared" si="2"/>
        <v>18.367999999999999</v>
      </c>
      <c r="N181" s="17" t="str" cm="1">
        <f t="array" ref="N181">_xlfn.SWITCH(I181,"Rob","Robusta","Ara","Arabica","Lib","Liberica","Exc","Excelsa")</f>
        <v>Arabica</v>
      </c>
      <c r="O181" s="17" t="str" cm="1">
        <f t="array" ref="O181">_xlfn.SWITCH(J181,"D","Dark","M","Medium","L","Light")</f>
        <v>Light</v>
      </c>
      <c r="P181" s="17" t="str">
        <f>_xlfn.XLOOKUP(Orders[[#This Row],[Customer ID]],Customers!$A$1:$A$501,Customers!$I$1:$I$501,,0)</f>
        <v>Yes</v>
      </c>
    </row>
    <row r="182" spans="1:16" x14ac:dyDescent="0.25">
      <c r="A182" s="17" t="s">
        <v>3310</v>
      </c>
      <c r="B182" s="22">
        <v>44433</v>
      </c>
      <c r="C182" s="17" t="s">
        <v>1277</v>
      </c>
      <c r="D182" s="17" t="s">
        <v>33</v>
      </c>
      <c r="E182" s="17">
        <v>6</v>
      </c>
      <c r="F182" s="17" t="str">
        <f>_xlfn.XLOOKUP($C182,Customers!$A$2:$A$501,Customers!$B$2:$B$501,,0)</f>
        <v>Michelle Murphy</v>
      </c>
      <c r="G182" s="17" t="str">
        <f>_xlfn.XLOOKUP($C182,Customers!$A$2:$A$501,Customers!$C$2:$C$501,,0)</f>
        <v>adammccall@gmail.com</v>
      </c>
      <c r="H182" s="17" t="str">
        <f>_xlfn.XLOOKUP($C182,Customers!$A$1:$A$501,Customers!$G$1:$G$501,,0)</f>
        <v>Ireland</v>
      </c>
      <c r="I182" s="17" t="str">
        <f>INDEX(Products!$A$1:$G$106,MATCH($D182,Products!$A$1:$A$106,0),MATCH(I$1,Products!$A$1:$G$1,0))</f>
        <v>Rob</v>
      </c>
      <c r="J182" s="17" t="str">
        <f>INDEX(Products!$A$1:$G$106,MATCH($D182,Products!$A$1:$A$106,0),MATCH(J$1,Products!$A$1:$G$1,0))</f>
        <v>M</v>
      </c>
      <c r="K182" s="24">
        <f>INDEX(Products!$A$1:$G$106,MATCH($D182,Products!$A$1:$A$106,0),MATCH(K$1,Products!$A$1:$G$1,0))</f>
        <v>0.5</v>
      </c>
      <c r="L182" s="19">
        <f>INDEX(Products!$A$1:$G$106,MATCH($D182,Products!$A$1:$A$106,0),MATCH(L$1,Products!$A$1:$G$1,0))</f>
        <v>6.4720000000000004</v>
      </c>
      <c r="M182" s="20">
        <f t="shared" si="2"/>
        <v>38.832000000000001</v>
      </c>
      <c r="N182" s="17" t="str" cm="1">
        <f t="array" ref="N182">_xlfn.SWITCH(I182,"Rob","Robusta","Ara","Arabica","Lib","Liberica","Exc","Excelsa")</f>
        <v>Robusta</v>
      </c>
      <c r="O182" s="17" t="str" cm="1">
        <f t="array" ref="O182">_xlfn.SWITCH(J182,"D","Dark","M","Medium","L","Light")</f>
        <v>Medium</v>
      </c>
      <c r="P182" s="17" t="str">
        <f>_xlfn.XLOOKUP(Orders[[#This Row],[Customer ID]],Customers!$A$1:$A$501,Customers!$I$1:$I$501,,0)</f>
        <v>Yes</v>
      </c>
    </row>
    <row r="183" spans="1:16" x14ac:dyDescent="0.25">
      <c r="A183" s="17" t="s">
        <v>3311</v>
      </c>
      <c r="B183" s="22">
        <v>45235</v>
      </c>
      <c r="C183" s="17" t="s">
        <v>2095</v>
      </c>
      <c r="D183" s="17" t="s">
        <v>93</v>
      </c>
      <c r="E183" s="17">
        <v>6</v>
      </c>
      <c r="F183" s="17" t="str">
        <f>_xlfn.XLOOKUP($C183,Customers!$A$2:$A$501,Customers!$B$2:$B$501,,0)</f>
        <v>Christopher Harris</v>
      </c>
      <c r="G183" s="17" t="str">
        <f>_xlfn.XLOOKUP($C183,Customers!$A$2:$A$501,Customers!$C$2:$C$501,,0)</f>
        <v>ibrown@gmail.com</v>
      </c>
      <c r="H183" s="17" t="str">
        <f>_xlfn.XLOOKUP($C183,Customers!$A$1:$A$501,Customers!$G$1:$G$501,,0)</f>
        <v>United Kingdom</v>
      </c>
      <c r="I183" s="17" t="str">
        <f>INDEX(Products!$A$1:$G$106,MATCH($D183,Products!$A$1:$A$106,0),MATCH(I$1,Products!$A$1:$G$1,0))</f>
        <v>Exc</v>
      </c>
      <c r="J183" s="17" t="str">
        <f>INDEX(Products!$A$1:$G$106,MATCH($D183,Products!$A$1:$A$106,0),MATCH(J$1,Products!$A$1:$G$1,0))</f>
        <v>M</v>
      </c>
      <c r="K183" s="24">
        <f>INDEX(Products!$A$1:$G$106,MATCH($D183,Products!$A$1:$A$106,0),MATCH(K$1,Products!$A$1:$G$1,0))</f>
        <v>1</v>
      </c>
      <c r="L183" s="19">
        <f>INDEX(Products!$A$1:$G$106,MATCH($D183,Products!$A$1:$A$106,0),MATCH(L$1,Products!$A$1:$G$1,0))</f>
        <v>28.677</v>
      </c>
      <c r="M183" s="20">
        <f t="shared" si="2"/>
        <v>172.06200000000001</v>
      </c>
      <c r="N183" s="17" t="str" cm="1">
        <f t="array" ref="N183">_xlfn.SWITCH(I183,"Rob","Robusta","Ara","Arabica","Lib","Liberica","Exc","Excelsa")</f>
        <v>Excelsa</v>
      </c>
      <c r="O183" s="17" t="str" cm="1">
        <f t="array" ref="O183">_xlfn.SWITCH(J183,"D","Dark","M","Medium","L","Light")</f>
        <v>Medium</v>
      </c>
      <c r="P183" s="17" t="str">
        <f>_xlfn.XLOOKUP(Orders[[#This Row],[Customer ID]],Customers!$A$1:$A$501,Customers!$I$1:$I$501,,0)</f>
        <v>No</v>
      </c>
    </row>
    <row r="184" spans="1:16" x14ac:dyDescent="0.25">
      <c r="A184" s="17" t="s">
        <v>3312</v>
      </c>
      <c r="B184" s="22">
        <v>44508</v>
      </c>
      <c r="C184" s="17" t="s">
        <v>339</v>
      </c>
      <c r="D184" s="17" t="s">
        <v>61</v>
      </c>
      <c r="E184" s="17">
        <v>1</v>
      </c>
      <c r="F184" s="17" t="str">
        <f>_xlfn.XLOOKUP($C184,Customers!$A$2:$A$501,Customers!$B$2:$B$501,,0)</f>
        <v>Justin Flores</v>
      </c>
      <c r="G184" s="17" t="str">
        <f>_xlfn.XLOOKUP($C184,Customers!$A$2:$A$501,Customers!$C$2:$C$501,,0)</f>
        <v>christian01@garcia.org</v>
      </c>
      <c r="H184" s="17" t="str">
        <f>_xlfn.XLOOKUP($C184,Customers!$A$1:$A$501,Customers!$G$1:$G$501,,0)</f>
        <v>Ireland</v>
      </c>
      <c r="I184" s="17" t="str">
        <f>INDEX(Products!$A$1:$G$106,MATCH($D184,Products!$A$1:$A$106,0),MATCH(I$1,Products!$A$1:$G$1,0))</f>
        <v>Exc</v>
      </c>
      <c r="J184" s="17" t="str">
        <f>INDEX(Products!$A$1:$G$106,MATCH($D184,Products!$A$1:$A$106,0),MATCH(J$1,Products!$A$1:$G$1,0))</f>
        <v>M</v>
      </c>
      <c r="K184" s="24">
        <f>INDEX(Products!$A$1:$G$106,MATCH($D184,Products!$A$1:$A$106,0),MATCH(K$1,Products!$A$1:$G$1,0))</f>
        <v>1</v>
      </c>
      <c r="L184" s="19">
        <f>INDEX(Products!$A$1:$G$106,MATCH($D184,Products!$A$1:$A$106,0),MATCH(L$1,Products!$A$1:$G$1,0))</f>
        <v>8.2720000000000002</v>
      </c>
      <c r="M184" s="20">
        <f t="shared" si="2"/>
        <v>8.2720000000000002</v>
      </c>
      <c r="N184" s="17" t="str" cm="1">
        <f t="array" ref="N184">_xlfn.SWITCH(I184,"Rob","Robusta","Ara","Arabica","Lib","Liberica","Exc","Excelsa")</f>
        <v>Excelsa</v>
      </c>
      <c r="O184" s="17" t="str" cm="1">
        <f t="array" ref="O184">_xlfn.SWITCH(J184,"D","Dark","M","Medium","L","Light")</f>
        <v>Medium</v>
      </c>
      <c r="P184" s="17" t="str">
        <f>_xlfn.XLOOKUP(Orders[[#This Row],[Customer ID]],Customers!$A$1:$A$501,Customers!$I$1:$I$501,,0)</f>
        <v>Yes</v>
      </c>
    </row>
    <row r="185" spans="1:16" x14ac:dyDescent="0.25">
      <c r="A185" s="17" t="s">
        <v>3313</v>
      </c>
      <c r="B185" s="22">
        <v>44777</v>
      </c>
      <c r="C185" s="17" t="s">
        <v>662</v>
      </c>
      <c r="D185" s="17" t="s">
        <v>28</v>
      </c>
      <c r="E185" s="17">
        <v>3</v>
      </c>
      <c r="F185" s="17" t="str">
        <f>_xlfn.XLOOKUP($C185,Customers!$A$2:$A$501,Customers!$B$2:$B$501,,0)</f>
        <v>Alicia Armstrong</v>
      </c>
      <c r="G185" s="17" t="str">
        <f>_xlfn.XLOOKUP($C185,Customers!$A$2:$A$501,Customers!$C$2:$C$501,,0)</f>
        <v>catherine39@gmail.com</v>
      </c>
      <c r="H185" s="17" t="str">
        <f>_xlfn.XLOOKUP($C185,Customers!$A$1:$A$501,Customers!$G$1:$G$501,,0)</f>
        <v>Ireland</v>
      </c>
      <c r="I185" s="17" t="str">
        <f>INDEX(Products!$A$1:$G$106,MATCH($D185,Products!$A$1:$A$106,0),MATCH(I$1,Products!$A$1:$G$1,0))</f>
        <v>Rob</v>
      </c>
      <c r="J185" s="17" t="str">
        <f>INDEX(Products!$A$1:$G$106,MATCH($D185,Products!$A$1:$A$106,0),MATCH(J$1,Products!$A$1:$G$1,0))</f>
        <v>D</v>
      </c>
      <c r="K185" s="24">
        <f>INDEX(Products!$A$1:$G$106,MATCH($D185,Products!$A$1:$A$106,0),MATCH(K$1,Products!$A$1:$G$1,0))</f>
        <v>1</v>
      </c>
      <c r="L185" s="19">
        <f>INDEX(Products!$A$1:$G$106,MATCH($D185,Products!$A$1:$A$106,0),MATCH(L$1,Products!$A$1:$G$1,0))</f>
        <v>15.313000000000001</v>
      </c>
      <c r="M185" s="20">
        <f t="shared" si="2"/>
        <v>45.939</v>
      </c>
      <c r="N185" s="17" t="str" cm="1">
        <f t="array" ref="N185">_xlfn.SWITCH(I185,"Rob","Robusta","Ara","Arabica","Lib","Liberica","Exc","Excelsa")</f>
        <v>Robusta</v>
      </c>
      <c r="O185" s="17" t="str" cm="1">
        <f t="array" ref="O185">_xlfn.SWITCH(J185,"D","Dark","M","Medium","L","Light")</f>
        <v>Dark</v>
      </c>
      <c r="P185" s="17" t="str">
        <f>_xlfn.XLOOKUP(Orders[[#This Row],[Customer ID]],Customers!$A$1:$A$501,Customers!$I$1:$I$501,,0)</f>
        <v>No</v>
      </c>
    </row>
    <row r="186" spans="1:16" x14ac:dyDescent="0.25">
      <c r="A186" s="17" t="s">
        <v>3314</v>
      </c>
      <c r="B186" s="22">
        <v>44587</v>
      </c>
      <c r="C186" s="17" t="s">
        <v>177</v>
      </c>
      <c r="D186" s="17" t="s">
        <v>118</v>
      </c>
      <c r="E186" s="17">
        <v>4</v>
      </c>
      <c r="F186" s="17" t="str">
        <f>_xlfn.XLOOKUP($C186,Customers!$A$2:$A$501,Customers!$B$2:$B$501,,0)</f>
        <v>Alexander Burnett</v>
      </c>
      <c r="G186" s="17" t="str">
        <f>_xlfn.XLOOKUP($C186,Customers!$A$2:$A$501,Customers!$C$2:$C$501,,0)</f>
        <v>tranlinda@gmail.com</v>
      </c>
      <c r="H186" s="17" t="str">
        <f>_xlfn.XLOOKUP($C186,Customers!$A$1:$A$501,Customers!$G$1:$G$501,,0)</f>
        <v>United Kingdom</v>
      </c>
      <c r="I186" s="17" t="str">
        <f>INDEX(Products!$A$1:$G$106,MATCH($D186,Products!$A$1:$A$106,0),MATCH(I$1,Products!$A$1:$G$1,0))</f>
        <v>Lib</v>
      </c>
      <c r="J186" s="17" t="str">
        <f>INDEX(Products!$A$1:$G$106,MATCH($D186,Products!$A$1:$A$106,0),MATCH(J$1,Products!$A$1:$G$1,0))</f>
        <v>M</v>
      </c>
      <c r="K186" s="24">
        <f>INDEX(Products!$A$1:$G$106,MATCH($D186,Products!$A$1:$A$106,0),MATCH(K$1,Products!$A$1:$G$1,0))</f>
        <v>1</v>
      </c>
      <c r="L186" s="19">
        <f>INDEX(Products!$A$1:$G$106,MATCH($D186,Products!$A$1:$A$106,0),MATCH(L$1,Products!$A$1:$G$1,0))</f>
        <v>5.6890000000000001</v>
      </c>
      <c r="M186" s="20">
        <f t="shared" si="2"/>
        <v>22.756</v>
      </c>
      <c r="N186" s="17" t="str" cm="1">
        <f t="array" ref="N186">_xlfn.SWITCH(I186,"Rob","Robusta","Ara","Arabica","Lib","Liberica","Exc","Excelsa")</f>
        <v>Liberica</v>
      </c>
      <c r="O186" s="17" t="str" cm="1">
        <f t="array" ref="O186">_xlfn.SWITCH(J186,"D","Dark","M","Medium","L","Light")</f>
        <v>Medium</v>
      </c>
      <c r="P186" s="17" t="str">
        <f>_xlfn.XLOOKUP(Orders[[#This Row],[Customer ID]],Customers!$A$1:$A$501,Customers!$I$1:$I$501,,0)</f>
        <v>Yes</v>
      </c>
    </row>
    <row r="187" spans="1:16" x14ac:dyDescent="0.25">
      <c r="A187" s="17" t="s">
        <v>3315</v>
      </c>
      <c r="B187" s="22">
        <v>43969</v>
      </c>
      <c r="C187" s="17" t="s">
        <v>2924</v>
      </c>
      <c r="D187" s="17" t="s">
        <v>44</v>
      </c>
      <c r="E187" s="17">
        <v>5</v>
      </c>
      <c r="F187" s="17" t="str">
        <f>_xlfn.XLOOKUP($C187,Customers!$A$2:$A$501,Customers!$B$2:$B$501,,0)</f>
        <v>James Holt</v>
      </c>
      <c r="G187" s="17" t="str">
        <f>_xlfn.XLOOKUP($C187,Customers!$A$2:$A$501,Customers!$C$2:$C$501,,0)</f>
        <v>tracy83@blankenship.com</v>
      </c>
      <c r="H187" s="17" t="str">
        <f>_xlfn.XLOOKUP($C187,Customers!$A$1:$A$501,Customers!$G$1:$G$501,,0)</f>
        <v>United Kingdom</v>
      </c>
      <c r="I187" s="17" t="str">
        <f>INDEX(Products!$A$1:$G$106,MATCH($D187,Products!$A$1:$A$106,0),MATCH(I$1,Products!$A$1:$G$1,0))</f>
        <v>Ara</v>
      </c>
      <c r="J187" s="17" t="str">
        <f>INDEX(Products!$A$1:$G$106,MATCH($D187,Products!$A$1:$A$106,0),MATCH(J$1,Products!$A$1:$G$1,0))</f>
        <v>L</v>
      </c>
      <c r="K187" s="24">
        <f>INDEX(Products!$A$1:$G$106,MATCH($D187,Products!$A$1:$A$106,0),MATCH(K$1,Products!$A$1:$G$1,0))</f>
        <v>2.5</v>
      </c>
      <c r="L187" s="19">
        <f>INDEX(Products!$A$1:$G$106,MATCH($D187,Products!$A$1:$A$106,0),MATCH(L$1,Products!$A$1:$G$1,0))</f>
        <v>6.9880000000000004</v>
      </c>
      <c r="M187" s="20">
        <f t="shared" si="2"/>
        <v>34.940000000000005</v>
      </c>
      <c r="N187" s="17" t="str" cm="1">
        <f t="array" ref="N187">_xlfn.SWITCH(I187,"Rob","Robusta","Ara","Arabica","Lib","Liberica","Exc","Excelsa")</f>
        <v>Arabica</v>
      </c>
      <c r="O187" s="17" t="str" cm="1">
        <f t="array" ref="O187">_xlfn.SWITCH(J187,"D","Dark","M","Medium","L","Light")</f>
        <v>Light</v>
      </c>
      <c r="P187" s="17" t="str">
        <f>_xlfn.XLOOKUP(Orders[[#This Row],[Customer ID]],Customers!$A$1:$A$501,Customers!$I$1:$I$501,,0)</f>
        <v>Yes</v>
      </c>
    </row>
    <row r="188" spans="1:16" x14ac:dyDescent="0.25">
      <c r="A188" s="17" t="s">
        <v>3316</v>
      </c>
      <c r="B188" s="22">
        <v>44223</v>
      </c>
      <c r="C188" s="17" t="s">
        <v>1861</v>
      </c>
      <c r="D188" s="17" t="s">
        <v>57</v>
      </c>
      <c r="E188" s="17">
        <v>5</v>
      </c>
      <c r="F188" s="17" t="str">
        <f>_xlfn.XLOOKUP($C188,Customers!$A$2:$A$501,Customers!$B$2:$B$501,,0)</f>
        <v>Sergio Ryan</v>
      </c>
      <c r="G188" s="17" t="str">
        <f>_xlfn.XLOOKUP($C188,Customers!$A$2:$A$501,Customers!$C$2:$C$501,,0)</f>
        <v>michelle58@hotmail.com</v>
      </c>
      <c r="H188" s="17" t="str">
        <f>_xlfn.XLOOKUP($C188,Customers!$A$1:$A$501,Customers!$G$1:$G$501,,0)</f>
        <v>United Kingdom</v>
      </c>
      <c r="I188" s="17" t="str">
        <f>INDEX(Products!$A$1:$G$106,MATCH($D188,Products!$A$1:$A$106,0),MATCH(I$1,Products!$A$1:$G$1,0))</f>
        <v>Rob</v>
      </c>
      <c r="J188" s="17" t="str">
        <f>INDEX(Products!$A$1:$G$106,MATCH($D188,Products!$A$1:$A$106,0),MATCH(J$1,Products!$A$1:$G$1,0))</f>
        <v>L</v>
      </c>
      <c r="K188" s="24">
        <f>INDEX(Products!$A$1:$G$106,MATCH($D188,Products!$A$1:$A$106,0),MATCH(K$1,Products!$A$1:$G$1,0))</f>
        <v>2.5</v>
      </c>
      <c r="L188" s="19">
        <f>INDEX(Products!$A$1:$G$106,MATCH($D188,Products!$A$1:$A$106,0),MATCH(L$1,Products!$A$1:$G$1,0))</f>
        <v>7.1820000000000004</v>
      </c>
      <c r="M188" s="20">
        <f t="shared" si="2"/>
        <v>35.910000000000004</v>
      </c>
      <c r="N188" s="17" t="str" cm="1">
        <f t="array" ref="N188">_xlfn.SWITCH(I188,"Rob","Robusta","Ara","Arabica","Lib","Liberica","Exc","Excelsa")</f>
        <v>Robusta</v>
      </c>
      <c r="O188" s="17" t="str" cm="1">
        <f t="array" ref="O188">_xlfn.SWITCH(J188,"D","Dark","M","Medium","L","Light")</f>
        <v>Light</v>
      </c>
      <c r="P188" s="17" t="str">
        <f>_xlfn.XLOOKUP(Orders[[#This Row],[Customer ID]],Customers!$A$1:$A$501,Customers!$I$1:$I$501,,0)</f>
        <v>No</v>
      </c>
    </row>
    <row r="189" spans="1:16" x14ac:dyDescent="0.25">
      <c r="A189" s="17" t="s">
        <v>3317</v>
      </c>
      <c r="B189" s="22">
        <v>43765</v>
      </c>
      <c r="C189" s="17" t="s">
        <v>2790</v>
      </c>
      <c r="D189" s="17" t="s">
        <v>51</v>
      </c>
      <c r="E189" s="17">
        <v>6</v>
      </c>
      <c r="F189" s="17" t="str">
        <f>_xlfn.XLOOKUP($C189,Customers!$A$2:$A$501,Customers!$B$2:$B$501,,0)</f>
        <v>Bianca Stewart MD</v>
      </c>
      <c r="G189" s="17" t="str">
        <f>_xlfn.XLOOKUP($C189,Customers!$A$2:$A$501,Customers!$C$2:$C$501,,0)</f>
        <v>rblackwell@evans-garner.com</v>
      </c>
      <c r="H189" s="17" t="str">
        <f>_xlfn.XLOOKUP($C189,Customers!$A$1:$A$501,Customers!$G$1:$G$501,,0)</f>
        <v>Ireland</v>
      </c>
      <c r="I189" s="17" t="str">
        <f>INDEX(Products!$A$1:$G$106,MATCH($D189,Products!$A$1:$A$106,0),MATCH(I$1,Products!$A$1:$G$1,0))</f>
        <v>Ara</v>
      </c>
      <c r="J189" s="17" t="str">
        <f>INDEX(Products!$A$1:$G$106,MATCH($D189,Products!$A$1:$A$106,0),MATCH(J$1,Products!$A$1:$G$1,0))</f>
        <v>L</v>
      </c>
      <c r="K189" s="24">
        <f>INDEX(Products!$A$1:$G$106,MATCH($D189,Products!$A$1:$A$106,0),MATCH(K$1,Products!$A$1:$G$1,0))</f>
        <v>2.5</v>
      </c>
      <c r="L189" s="19">
        <f>INDEX(Products!$A$1:$G$106,MATCH($D189,Products!$A$1:$A$106,0),MATCH(L$1,Products!$A$1:$G$1,0))</f>
        <v>27.323</v>
      </c>
      <c r="M189" s="20">
        <f t="shared" si="2"/>
        <v>163.93799999999999</v>
      </c>
      <c r="N189" s="17" t="str" cm="1">
        <f t="array" ref="N189">_xlfn.SWITCH(I189,"Rob","Robusta","Ara","Arabica","Lib","Liberica","Exc","Excelsa")</f>
        <v>Arabica</v>
      </c>
      <c r="O189" s="17" t="str" cm="1">
        <f t="array" ref="O189">_xlfn.SWITCH(J189,"D","Dark","M","Medium","L","Light")</f>
        <v>Light</v>
      </c>
      <c r="P189" s="17" t="str">
        <f>_xlfn.XLOOKUP(Orders[[#This Row],[Customer ID]],Customers!$A$1:$A$501,Customers!$I$1:$I$501,,0)</f>
        <v>No</v>
      </c>
    </row>
    <row r="190" spans="1:16" x14ac:dyDescent="0.25">
      <c r="A190" s="17" t="s">
        <v>3318</v>
      </c>
      <c r="B190" s="22">
        <v>45165</v>
      </c>
      <c r="C190" s="17" t="s">
        <v>1217</v>
      </c>
      <c r="D190" s="17" t="s">
        <v>55</v>
      </c>
      <c r="E190" s="17">
        <v>2</v>
      </c>
      <c r="F190" s="17" t="str">
        <f>_xlfn.XLOOKUP($C190,Customers!$A$2:$A$501,Customers!$B$2:$B$501,,0)</f>
        <v>Carla Smith</v>
      </c>
      <c r="G190" s="17" t="str">
        <f>_xlfn.XLOOKUP($C190,Customers!$A$2:$A$501,Customers!$C$2:$C$501,,0)</f>
        <v>vflynn@allen.com</v>
      </c>
      <c r="H190" s="17" t="str">
        <f>_xlfn.XLOOKUP($C190,Customers!$A$1:$A$501,Customers!$G$1:$G$501,,0)</f>
        <v>Ireland</v>
      </c>
      <c r="I190" s="17" t="str">
        <f>INDEX(Products!$A$1:$G$106,MATCH($D190,Products!$A$1:$A$106,0),MATCH(I$1,Products!$A$1:$G$1,0))</f>
        <v>Rob</v>
      </c>
      <c r="J190" s="17" t="str">
        <f>INDEX(Products!$A$1:$G$106,MATCH($D190,Products!$A$1:$A$106,0),MATCH(J$1,Products!$A$1:$G$1,0))</f>
        <v>L</v>
      </c>
      <c r="K190" s="24">
        <f>INDEX(Products!$A$1:$G$106,MATCH($D190,Products!$A$1:$A$106,0),MATCH(K$1,Products!$A$1:$G$1,0))</f>
        <v>1</v>
      </c>
      <c r="L190" s="19">
        <f>INDEX(Products!$A$1:$G$106,MATCH($D190,Products!$A$1:$A$106,0),MATCH(L$1,Products!$A$1:$G$1,0))</f>
        <v>9.0609999999999999</v>
      </c>
      <c r="M190" s="20">
        <f t="shared" si="2"/>
        <v>18.122</v>
      </c>
      <c r="N190" s="17" t="str" cm="1">
        <f t="array" ref="N190">_xlfn.SWITCH(I190,"Rob","Robusta","Ara","Arabica","Lib","Liberica","Exc","Excelsa")</f>
        <v>Robusta</v>
      </c>
      <c r="O190" s="17" t="str" cm="1">
        <f t="array" ref="O190">_xlfn.SWITCH(J190,"D","Dark","M","Medium","L","Light")</f>
        <v>Light</v>
      </c>
      <c r="P190" s="17" t="str">
        <f>_xlfn.XLOOKUP(Orders[[#This Row],[Customer ID]],Customers!$A$1:$A$501,Customers!$I$1:$I$501,,0)</f>
        <v>Yes</v>
      </c>
    </row>
    <row r="191" spans="1:16" x14ac:dyDescent="0.25">
      <c r="A191" s="17" t="s">
        <v>3319</v>
      </c>
      <c r="B191" s="22">
        <v>43587</v>
      </c>
      <c r="C191" s="17" t="s">
        <v>2167</v>
      </c>
      <c r="D191" s="17" t="s">
        <v>31</v>
      </c>
      <c r="E191" s="17">
        <v>5</v>
      </c>
      <c r="F191" s="17" t="str">
        <f>_xlfn.XLOOKUP($C191,Customers!$A$2:$A$501,Customers!$B$2:$B$501,,0)</f>
        <v>Jason Lang</v>
      </c>
      <c r="G191" s="17" t="str">
        <f>_xlfn.XLOOKUP($C191,Customers!$A$2:$A$501,Customers!$C$2:$C$501,,0)</f>
        <v>ericwarren@yahoo.com</v>
      </c>
      <c r="H191" s="17" t="str">
        <f>_xlfn.XLOOKUP($C191,Customers!$A$1:$A$501,Customers!$G$1:$G$501,,0)</f>
        <v>United Kingdom</v>
      </c>
      <c r="I191" s="17" t="str">
        <f>INDEX(Products!$A$1:$G$106,MATCH($D191,Products!$A$1:$A$106,0),MATCH(I$1,Products!$A$1:$G$1,0))</f>
        <v>Rob</v>
      </c>
      <c r="J191" s="17" t="str">
        <f>INDEX(Products!$A$1:$G$106,MATCH($D191,Products!$A$1:$A$106,0),MATCH(J$1,Products!$A$1:$G$1,0))</f>
        <v>M</v>
      </c>
      <c r="K191" s="24">
        <f>INDEX(Products!$A$1:$G$106,MATCH($D191,Products!$A$1:$A$106,0),MATCH(K$1,Products!$A$1:$G$1,0))</f>
        <v>2.5</v>
      </c>
      <c r="L191" s="19">
        <f>INDEX(Products!$A$1:$G$106,MATCH($D191,Products!$A$1:$A$106,0),MATCH(L$1,Products!$A$1:$G$1,0))</f>
        <v>19.806999999999999</v>
      </c>
      <c r="M191" s="20">
        <f t="shared" si="2"/>
        <v>99.034999999999997</v>
      </c>
      <c r="N191" s="17" t="str" cm="1">
        <f t="array" ref="N191">_xlfn.SWITCH(I191,"Rob","Robusta","Ara","Arabica","Lib","Liberica","Exc","Excelsa")</f>
        <v>Robusta</v>
      </c>
      <c r="O191" s="17" t="str" cm="1">
        <f t="array" ref="O191">_xlfn.SWITCH(J191,"D","Dark","M","Medium","L","Light")</f>
        <v>Medium</v>
      </c>
      <c r="P191" s="17" t="str">
        <f>_xlfn.XLOOKUP(Orders[[#This Row],[Customer ID]],Customers!$A$1:$A$501,Customers!$I$1:$I$501,,0)</f>
        <v>Yes</v>
      </c>
    </row>
    <row r="192" spans="1:16" x14ac:dyDescent="0.25">
      <c r="A192" s="17" t="s">
        <v>3320</v>
      </c>
      <c r="B192" s="22">
        <v>44845</v>
      </c>
      <c r="C192" s="17" t="s">
        <v>991</v>
      </c>
      <c r="D192" s="17" t="s">
        <v>95</v>
      </c>
      <c r="E192" s="17">
        <v>3</v>
      </c>
      <c r="F192" s="17" t="str">
        <f>_xlfn.XLOOKUP($C192,Customers!$A$2:$A$501,Customers!$B$2:$B$501,,0)</f>
        <v>Anthony Smith</v>
      </c>
      <c r="G192" s="17" t="str">
        <f>_xlfn.XLOOKUP($C192,Customers!$A$2:$A$501,Customers!$C$2:$C$501,,0)</f>
        <v>karenhoffman@walker-buck.com</v>
      </c>
      <c r="H192" s="17" t="str">
        <f>_xlfn.XLOOKUP($C192,Customers!$A$1:$A$501,Customers!$G$1:$G$501,,0)</f>
        <v>United Kingdom</v>
      </c>
      <c r="I192" s="17" t="str">
        <f>INDEX(Products!$A$1:$G$106,MATCH($D192,Products!$A$1:$A$106,0),MATCH(I$1,Products!$A$1:$G$1,0))</f>
        <v>Lib</v>
      </c>
      <c r="J192" s="17" t="str">
        <f>INDEX(Products!$A$1:$G$106,MATCH($D192,Products!$A$1:$A$106,0),MATCH(J$1,Products!$A$1:$G$1,0))</f>
        <v>M</v>
      </c>
      <c r="K192" s="24">
        <f>INDEX(Products!$A$1:$G$106,MATCH($D192,Products!$A$1:$A$106,0),MATCH(K$1,Products!$A$1:$G$1,0))</f>
        <v>0.5</v>
      </c>
      <c r="L192" s="19">
        <f>INDEX(Products!$A$1:$G$106,MATCH($D192,Products!$A$1:$A$106,0),MATCH(L$1,Products!$A$1:$G$1,0))</f>
        <v>19.933</v>
      </c>
      <c r="M192" s="20">
        <f t="shared" si="2"/>
        <v>59.798999999999999</v>
      </c>
      <c r="N192" s="17" t="str" cm="1">
        <f t="array" ref="N192">_xlfn.SWITCH(I192,"Rob","Robusta","Ara","Arabica","Lib","Liberica","Exc","Excelsa")</f>
        <v>Liberica</v>
      </c>
      <c r="O192" s="17" t="str" cm="1">
        <f t="array" ref="O192">_xlfn.SWITCH(J192,"D","Dark","M","Medium","L","Light")</f>
        <v>Medium</v>
      </c>
      <c r="P192" s="17" t="str">
        <f>_xlfn.XLOOKUP(Orders[[#This Row],[Customer ID]],Customers!$A$1:$A$501,Customers!$I$1:$I$501,,0)</f>
        <v>Yes</v>
      </c>
    </row>
    <row r="193" spans="1:16" x14ac:dyDescent="0.25">
      <c r="A193" s="17" t="s">
        <v>3321</v>
      </c>
      <c r="B193" s="22">
        <v>43916</v>
      </c>
      <c r="C193" s="17" t="s">
        <v>1127</v>
      </c>
      <c r="D193" s="17" t="s">
        <v>35</v>
      </c>
      <c r="E193" s="17">
        <v>1</v>
      </c>
      <c r="F193" s="17" t="str">
        <f>_xlfn.XLOOKUP($C193,Customers!$A$2:$A$501,Customers!$B$2:$B$501,,0)</f>
        <v>Karen Mata</v>
      </c>
      <c r="G193" s="17" t="str">
        <f>_xlfn.XLOOKUP($C193,Customers!$A$2:$A$501,Customers!$C$2:$C$501,,0)</f>
        <v>ppratt@petersen.com</v>
      </c>
      <c r="H193" s="17" t="str">
        <f>_xlfn.XLOOKUP($C193,Customers!$A$1:$A$501,Customers!$G$1:$G$501,,0)</f>
        <v>United Kingdom</v>
      </c>
      <c r="I193" s="17" t="str">
        <f>INDEX(Products!$A$1:$G$106,MATCH($D193,Products!$A$1:$A$106,0),MATCH(I$1,Products!$A$1:$G$1,0))</f>
        <v>Ara</v>
      </c>
      <c r="J193" s="17" t="str">
        <f>INDEX(Products!$A$1:$G$106,MATCH($D193,Products!$A$1:$A$106,0),MATCH(J$1,Products!$A$1:$G$1,0))</f>
        <v>M</v>
      </c>
      <c r="K193" s="24">
        <f>INDEX(Products!$A$1:$G$106,MATCH($D193,Products!$A$1:$A$106,0),MATCH(K$1,Products!$A$1:$G$1,0))</f>
        <v>0.5</v>
      </c>
      <c r="L193" s="19">
        <f>INDEX(Products!$A$1:$G$106,MATCH($D193,Products!$A$1:$A$106,0),MATCH(L$1,Products!$A$1:$G$1,0))</f>
        <v>15.788</v>
      </c>
      <c r="M193" s="20">
        <f t="shared" si="2"/>
        <v>15.788</v>
      </c>
      <c r="N193" s="17" t="str" cm="1">
        <f t="array" ref="N193">_xlfn.SWITCH(I193,"Rob","Robusta","Ara","Arabica","Lib","Liberica","Exc","Excelsa")</f>
        <v>Arabica</v>
      </c>
      <c r="O193" s="17" t="str" cm="1">
        <f t="array" ref="O193">_xlfn.SWITCH(J193,"D","Dark","M","Medium","L","Light")</f>
        <v>Medium</v>
      </c>
      <c r="P193" s="17" t="str">
        <f>_xlfn.XLOOKUP(Orders[[#This Row],[Customer ID]],Customers!$A$1:$A$501,Customers!$I$1:$I$501,,0)</f>
        <v>No</v>
      </c>
    </row>
    <row r="194" spans="1:16" x14ac:dyDescent="0.25">
      <c r="A194" s="17" t="s">
        <v>3322</v>
      </c>
      <c r="B194" s="22">
        <v>44933</v>
      </c>
      <c r="C194" s="17" t="s">
        <v>2411</v>
      </c>
      <c r="D194" s="17" t="s">
        <v>99</v>
      </c>
      <c r="E194" s="17">
        <v>1</v>
      </c>
      <c r="F194" s="17" t="str">
        <f>_xlfn.XLOOKUP($C194,Customers!$A$2:$A$501,Customers!$B$2:$B$501,,0)</f>
        <v>Lisa Tucker</v>
      </c>
      <c r="G194" s="17" t="str">
        <f>_xlfn.XLOOKUP($C194,Customers!$A$2:$A$501,Customers!$C$2:$C$501,,0)</f>
        <v>karlrivera@andersen-neal.com</v>
      </c>
      <c r="H194" s="17" t="str">
        <f>_xlfn.XLOOKUP($C194,Customers!$A$1:$A$501,Customers!$G$1:$G$501,,0)</f>
        <v>Ireland</v>
      </c>
      <c r="I194" s="17" t="str">
        <f>INDEX(Products!$A$1:$G$106,MATCH($D194,Products!$A$1:$A$106,0),MATCH(I$1,Products!$A$1:$G$1,0))</f>
        <v>Rob</v>
      </c>
      <c r="J194" s="17" t="str">
        <f>INDEX(Products!$A$1:$G$106,MATCH($D194,Products!$A$1:$A$106,0),MATCH(J$1,Products!$A$1:$G$1,0))</f>
        <v>D</v>
      </c>
      <c r="K194" s="24">
        <f>INDEX(Products!$A$1:$G$106,MATCH($D194,Products!$A$1:$A$106,0),MATCH(K$1,Products!$A$1:$G$1,0))</f>
        <v>0.5</v>
      </c>
      <c r="L194" s="19">
        <f>INDEX(Products!$A$1:$G$106,MATCH($D194,Products!$A$1:$A$106,0),MATCH(L$1,Products!$A$1:$G$1,0))</f>
        <v>17.875</v>
      </c>
      <c r="M194" s="20">
        <f t="shared" si="2"/>
        <v>17.875</v>
      </c>
      <c r="N194" s="17" t="str" cm="1">
        <f t="array" ref="N194">_xlfn.SWITCH(I194,"Rob","Robusta","Ara","Arabica","Lib","Liberica","Exc","Excelsa")</f>
        <v>Robusta</v>
      </c>
      <c r="O194" s="17" t="str" cm="1">
        <f t="array" ref="O194">_xlfn.SWITCH(J194,"D","Dark","M","Medium","L","Light")</f>
        <v>Dark</v>
      </c>
      <c r="P194" s="17" t="str">
        <f>_xlfn.XLOOKUP(Orders[[#This Row],[Customer ID]],Customers!$A$1:$A$501,Customers!$I$1:$I$501,,0)</f>
        <v>No</v>
      </c>
    </row>
    <row r="195" spans="1:16" x14ac:dyDescent="0.25">
      <c r="A195" s="17" t="s">
        <v>3323</v>
      </c>
      <c r="B195" s="22">
        <v>44746</v>
      </c>
      <c r="C195" s="17" t="s">
        <v>1038</v>
      </c>
      <c r="D195" s="17" t="s">
        <v>39</v>
      </c>
      <c r="E195" s="17">
        <v>2</v>
      </c>
      <c r="F195" s="17" t="str">
        <f>_xlfn.XLOOKUP($C195,Customers!$A$2:$A$501,Customers!$B$2:$B$501,,0)</f>
        <v>Michael Willis</v>
      </c>
      <c r="G195" s="17" t="str">
        <f>_xlfn.XLOOKUP($C195,Customers!$A$2:$A$501,Customers!$C$2:$C$501,,0)</f>
        <v>yperkins@blake.biz</v>
      </c>
      <c r="H195" s="17" t="str">
        <f>_xlfn.XLOOKUP($C195,Customers!$A$1:$A$501,Customers!$G$1:$G$501,,0)</f>
        <v>United Kingdom</v>
      </c>
      <c r="I195" s="17" t="str">
        <f>INDEX(Products!$A$1:$G$106,MATCH($D195,Products!$A$1:$A$106,0),MATCH(I$1,Products!$A$1:$G$1,0))</f>
        <v>Exc</v>
      </c>
      <c r="J195" s="17" t="str">
        <f>INDEX(Products!$A$1:$G$106,MATCH($D195,Products!$A$1:$A$106,0),MATCH(J$1,Products!$A$1:$G$1,0))</f>
        <v>M</v>
      </c>
      <c r="K195" s="24">
        <f>INDEX(Products!$A$1:$G$106,MATCH($D195,Products!$A$1:$A$106,0),MATCH(K$1,Products!$A$1:$G$1,0))</f>
        <v>2.5</v>
      </c>
      <c r="L195" s="19">
        <f>INDEX(Products!$A$1:$G$106,MATCH($D195,Products!$A$1:$A$106,0),MATCH(L$1,Products!$A$1:$G$1,0))</f>
        <v>10.054</v>
      </c>
      <c r="M195" s="20">
        <f t="shared" ref="M195:M258" si="3">L195*E195</f>
        <v>20.108000000000001</v>
      </c>
      <c r="N195" s="17" t="str" cm="1">
        <f t="array" ref="N195">_xlfn.SWITCH(I195,"Rob","Robusta","Ara","Arabica","Lib","Liberica","Exc","Excelsa")</f>
        <v>Excelsa</v>
      </c>
      <c r="O195" s="17" t="str" cm="1">
        <f t="array" ref="O195">_xlfn.SWITCH(J195,"D","Dark","M","Medium","L","Light")</f>
        <v>Medium</v>
      </c>
      <c r="P195" s="17" t="str">
        <f>_xlfn.XLOOKUP(Orders[[#This Row],[Customer ID]],Customers!$A$1:$A$501,Customers!$I$1:$I$501,,0)</f>
        <v>Yes</v>
      </c>
    </row>
    <row r="196" spans="1:16" x14ac:dyDescent="0.25">
      <c r="A196" s="17" t="s">
        <v>3324</v>
      </c>
      <c r="B196" s="22">
        <v>44614</v>
      </c>
      <c r="C196" s="17" t="s">
        <v>823</v>
      </c>
      <c r="D196" s="17" t="s">
        <v>32</v>
      </c>
      <c r="E196" s="17">
        <v>3</v>
      </c>
      <c r="F196" s="17" t="str">
        <f>_xlfn.XLOOKUP($C196,Customers!$A$2:$A$501,Customers!$B$2:$B$501,,0)</f>
        <v>Darren Mahoney</v>
      </c>
      <c r="G196" s="17" t="str">
        <f>_xlfn.XLOOKUP($C196,Customers!$A$2:$A$501,Customers!$C$2:$C$501,,0)</f>
        <v>qnelson@snyder-lee.com</v>
      </c>
      <c r="H196" s="17" t="str">
        <f>_xlfn.XLOOKUP($C196,Customers!$A$1:$A$501,Customers!$G$1:$G$501,,0)</f>
        <v>United States</v>
      </c>
      <c r="I196" s="17" t="str">
        <f>INDEX(Products!$A$1:$G$106,MATCH($D196,Products!$A$1:$A$106,0),MATCH(I$1,Products!$A$1:$G$1,0))</f>
        <v>Lib</v>
      </c>
      <c r="J196" s="17" t="str">
        <f>INDEX(Products!$A$1:$G$106,MATCH($D196,Products!$A$1:$A$106,0),MATCH(J$1,Products!$A$1:$G$1,0))</f>
        <v>M</v>
      </c>
      <c r="K196" s="24">
        <f>INDEX(Products!$A$1:$G$106,MATCH($D196,Products!$A$1:$A$106,0),MATCH(K$1,Products!$A$1:$G$1,0))</f>
        <v>0.5</v>
      </c>
      <c r="L196" s="19">
        <f>INDEX(Products!$A$1:$G$106,MATCH($D196,Products!$A$1:$A$106,0),MATCH(L$1,Products!$A$1:$G$1,0))</f>
        <v>29.872</v>
      </c>
      <c r="M196" s="20">
        <f t="shared" si="3"/>
        <v>89.616</v>
      </c>
      <c r="N196" s="17" t="str" cm="1">
        <f t="array" ref="N196">_xlfn.SWITCH(I196,"Rob","Robusta","Ara","Arabica","Lib","Liberica","Exc","Excelsa")</f>
        <v>Liberica</v>
      </c>
      <c r="O196" s="17" t="str" cm="1">
        <f t="array" ref="O196">_xlfn.SWITCH(J196,"D","Dark","M","Medium","L","Light")</f>
        <v>Medium</v>
      </c>
      <c r="P196" s="17" t="str">
        <f>_xlfn.XLOOKUP(Orders[[#This Row],[Customer ID]],Customers!$A$1:$A$501,Customers!$I$1:$I$501,,0)</f>
        <v>Yes</v>
      </c>
    </row>
    <row r="197" spans="1:16" x14ac:dyDescent="0.25">
      <c r="A197" s="17" t="s">
        <v>3325</v>
      </c>
      <c r="B197" s="22">
        <v>43691</v>
      </c>
      <c r="C197" s="17" t="s">
        <v>554</v>
      </c>
      <c r="D197" s="17" t="s">
        <v>59</v>
      </c>
      <c r="E197" s="17">
        <v>3</v>
      </c>
      <c r="F197" s="17" t="str">
        <f>_xlfn.XLOOKUP($C197,Customers!$A$2:$A$501,Customers!$B$2:$B$501,,0)</f>
        <v>Tanya Alvarado</v>
      </c>
      <c r="G197" s="17" t="str">
        <f>_xlfn.XLOOKUP($C197,Customers!$A$2:$A$501,Customers!$C$2:$C$501,,0)</f>
        <v>adamkline@gmail.com</v>
      </c>
      <c r="H197" s="17" t="str">
        <f>_xlfn.XLOOKUP($C197,Customers!$A$1:$A$501,Customers!$G$1:$G$501,,0)</f>
        <v>Ireland</v>
      </c>
      <c r="I197" s="17" t="str">
        <f>INDEX(Products!$A$1:$G$106,MATCH($D197,Products!$A$1:$A$106,0),MATCH(I$1,Products!$A$1:$G$1,0))</f>
        <v>Exc</v>
      </c>
      <c r="J197" s="17" t="str">
        <f>INDEX(Products!$A$1:$G$106,MATCH($D197,Products!$A$1:$A$106,0),MATCH(J$1,Products!$A$1:$G$1,0))</f>
        <v>L</v>
      </c>
      <c r="K197" s="24">
        <f>INDEX(Products!$A$1:$G$106,MATCH($D197,Products!$A$1:$A$106,0),MATCH(K$1,Products!$A$1:$G$1,0))</f>
        <v>1</v>
      </c>
      <c r="L197" s="19">
        <f>INDEX(Products!$A$1:$G$106,MATCH($D197,Products!$A$1:$A$106,0),MATCH(L$1,Products!$A$1:$G$1,0))</f>
        <v>11.012</v>
      </c>
      <c r="M197" s="20">
        <f t="shared" si="3"/>
        <v>33.036000000000001</v>
      </c>
      <c r="N197" s="17" t="str" cm="1">
        <f t="array" ref="N197">_xlfn.SWITCH(I197,"Rob","Robusta","Ara","Arabica","Lib","Liberica","Exc","Excelsa")</f>
        <v>Excelsa</v>
      </c>
      <c r="O197" s="17" t="str" cm="1">
        <f t="array" ref="O197">_xlfn.SWITCH(J197,"D","Dark","M","Medium","L","Light")</f>
        <v>Light</v>
      </c>
      <c r="P197" s="17" t="str">
        <f>_xlfn.XLOOKUP(Orders[[#This Row],[Customer ID]],Customers!$A$1:$A$501,Customers!$I$1:$I$501,,0)</f>
        <v>Yes</v>
      </c>
    </row>
    <row r="198" spans="1:16" x14ac:dyDescent="0.25">
      <c r="A198" s="17" t="s">
        <v>3326</v>
      </c>
      <c r="B198" s="22">
        <v>45210</v>
      </c>
      <c r="C198" s="17" t="s">
        <v>1623</v>
      </c>
      <c r="D198" s="17" t="s">
        <v>58</v>
      </c>
      <c r="E198" s="17">
        <v>2</v>
      </c>
      <c r="F198" s="17" t="str">
        <f>_xlfn.XLOOKUP($C198,Customers!$A$2:$A$501,Customers!$B$2:$B$501,,0)</f>
        <v>Billy Caldwell</v>
      </c>
      <c r="G198" s="17" t="str">
        <f>_xlfn.XLOOKUP($C198,Customers!$A$2:$A$501,Customers!$C$2:$C$501,,0)</f>
        <v>fgregory@bailey-thomas.com</v>
      </c>
      <c r="H198" s="17" t="str">
        <f>_xlfn.XLOOKUP($C198,Customers!$A$1:$A$501,Customers!$G$1:$G$501,,0)</f>
        <v>United Kingdom</v>
      </c>
      <c r="I198" s="17" t="str">
        <f>INDEX(Products!$A$1:$G$106,MATCH($D198,Products!$A$1:$A$106,0),MATCH(I$1,Products!$A$1:$G$1,0))</f>
        <v>Lib</v>
      </c>
      <c r="J198" s="17" t="str">
        <f>INDEX(Products!$A$1:$G$106,MATCH($D198,Products!$A$1:$A$106,0),MATCH(J$1,Products!$A$1:$G$1,0))</f>
        <v>M</v>
      </c>
      <c r="K198" s="24">
        <f>INDEX(Products!$A$1:$G$106,MATCH($D198,Products!$A$1:$A$106,0),MATCH(K$1,Products!$A$1:$G$1,0))</f>
        <v>2.5</v>
      </c>
      <c r="L198" s="19">
        <f>INDEX(Products!$A$1:$G$106,MATCH($D198,Products!$A$1:$A$106,0),MATCH(L$1,Products!$A$1:$G$1,0))</f>
        <v>8.1029999999999998</v>
      </c>
      <c r="M198" s="20">
        <f t="shared" si="3"/>
        <v>16.206</v>
      </c>
      <c r="N198" s="17" t="str" cm="1">
        <f t="array" ref="N198">_xlfn.SWITCH(I198,"Rob","Robusta","Ara","Arabica","Lib","Liberica","Exc","Excelsa")</f>
        <v>Liberica</v>
      </c>
      <c r="O198" s="17" t="str" cm="1">
        <f t="array" ref="O198">_xlfn.SWITCH(J198,"D","Dark","M","Medium","L","Light")</f>
        <v>Medium</v>
      </c>
      <c r="P198" s="17" t="str">
        <f>_xlfn.XLOOKUP(Orders[[#This Row],[Customer ID]],Customers!$A$1:$A$501,Customers!$I$1:$I$501,,0)</f>
        <v>Yes</v>
      </c>
    </row>
    <row r="199" spans="1:16" x14ac:dyDescent="0.25">
      <c r="A199" s="17" t="s">
        <v>3327</v>
      </c>
      <c r="B199" s="22">
        <v>43904</v>
      </c>
      <c r="C199" s="17" t="s">
        <v>2190</v>
      </c>
      <c r="D199" s="17" t="s">
        <v>63</v>
      </c>
      <c r="E199" s="17">
        <v>4</v>
      </c>
      <c r="F199" s="17" t="str">
        <f>_xlfn.XLOOKUP($C199,Customers!$A$2:$A$501,Customers!$B$2:$B$501,,0)</f>
        <v>Douglas Cunningham</v>
      </c>
      <c r="G199" s="17" t="str">
        <f>_xlfn.XLOOKUP($C199,Customers!$A$2:$A$501,Customers!$C$2:$C$501,,0)</f>
        <v>meyerwilliam@benson.com</v>
      </c>
      <c r="H199" s="17" t="str">
        <f>_xlfn.XLOOKUP($C199,Customers!$A$1:$A$501,Customers!$G$1:$G$501,,0)</f>
        <v>Ireland</v>
      </c>
      <c r="I199" s="17" t="str">
        <f>INDEX(Products!$A$1:$G$106,MATCH($D199,Products!$A$1:$A$106,0),MATCH(I$1,Products!$A$1:$G$1,0))</f>
        <v>Ara</v>
      </c>
      <c r="J199" s="17" t="str">
        <f>INDEX(Products!$A$1:$G$106,MATCH($D199,Products!$A$1:$A$106,0),MATCH(J$1,Products!$A$1:$G$1,0))</f>
        <v>L</v>
      </c>
      <c r="K199" s="24">
        <f>INDEX(Products!$A$1:$G$106,MATCH($D199,Products!$A$1:$A$106,0),MATCH(K$1,Products!$A$1:$G$1,0))</f>
        <v>2.5</v>
      </c>
      <c r="L199" s="19">
        <f>INDEX(Products!$A$1:$G$106,MATCH($D199,Products!$A$1:$A$106,0),MATCH(L$1,Products!$A$1:$G$1,0))</f>
        <v>3.34</v>
      </c>
      <c r="M199" s="20">
        <f t="shared" si="3"/>
        <v>13.36</v>
      </c>
      <c r="N199" s="17" t="str" cm="1">
        <f t="array" ref="N199">_xlfn.SWITCH(I199,"Rob","Robusta","Ara","Arabica","Lib","Liberica","Exc","Excelsa")</f>
        <v>Arabica</v>
      </c>
      <c r="O199" s="17" t="str" cm="1">
        <f t="array" ref="O199">_xlfn.SWITCH(J199,"D","Dark","M","Medium","L","Light")</f>
        <v>Light</v>
      </c>
      <c r="P199" s="17" t="str">
        <f>_xlfn.XLOOKUP(Orders[[#This Row],[Customer ID]],Customers!$A$1:$A$501,Customers!$I$1:$I$501,,0)</f>
        <v>No</v>
      </c>
    </row>
    <row r="200" spans="1:16" x14ac:dyDescent="0.25">
      <c r="A200" s="17" t="s">
        <v>3328</v>
      </c>
      <c r="B200" s="22">
        <v>43755</v>
      </c>
      <c r="C200" s="17" t="s">
        <v>614</v>
      </c>
      <c r="D200" s="17" t="s">
        <v>30</v>
      </c>
      <c r="E200" s="17">
        <v>1</v>
      </c>
      <c r="F200" s="17" t="str">
        <f>_xlfn.XLOOKUP($C200,Customers!$A$2:$A$501,Customers!$B$2:$B$501,,0)</f>
        <v>Courtney House</v>
      </c>
      <c r="G200" s="17" t="str">
        <f>_xlfn.XLOOKUP($C200,Customers!$A$2:$A$501,Customers!$C$2:$C$501,,0)</f>
        <v>dlewis@blackwell.com</v>
      </c>
      <c r="H200" s="17" t="str">
        <f>_xlfn.XLOOKUP($C200,Customers!$A$1:$A$501,Customers!$G$1:$G$501,,0)</f>
        <v>Ireland</v>
      </c>
      <c r="I200" s="17" t="str">
        <f>INDEX(Products!$A$1:$G$106,MATCH($D200,Products!$A$1:$A$106,0),MATCH(I$1,Products!$A$1:$G$1,0))</f>
        <v>Ara</v>
      </c>
      <c r="J200" s="17" t="str">
        <f>INDEX(Products!$A$1:$G$106,MATCH($D200,Products!$A$1:$A$106,0),MATCH(J$1,Products!$A$1:$G$1,0))</f>
        <v>L</v>
      </c>
      <c r="K200" s="24">
        <f>INDEX(Products!$A$1:$G$106,MATCH($D200,Products!$A$1:$A$106,0),MATCH(K$1,Products!$A$1:$G$1,0))</f>
        <v>2.5</v>
      </c>
      <c r="L200" s="19">
        <f>INDEX(Products!$A$1:$G$106,MATCH($D200,Products!$A$1:$A$106,0),MATCH(L$1,Products!$A$1:$G$1,0))</f>
        <v>18.367999999999999</v>
      </c>
      <c r="M200" s="20">
        <f t="shared" si="3"/>
        <v>18.367999999999999</v>
      </c>
      <c r="N200" s="17" t="str" cm="1">
        <f t="array" ref="N200">_xlfn.SWITCH(I200,"Rob","Robusta","Ara","Arabica","Lib","Liberica","Exc","Excelsa")</f>
        <v>Arabica</v>
      </c>
      <c r="O200" s="17" t="str" cm="1">
        <f t="array" ref="O200">_xlfn.SWITCH(J200,"D","Dark","M","Medium","L","Light")</f>
        <v>Light</v>
      </c>
      <c r="P200" s="17" t="str">
        <f>_xlfn.XLOOKUP(Orders[[#This Row],[Customer ID]],Customers!$A$1:$A$501,Customers!$I$1:$I$501,,0)</f>
        <v>Yes</v>
      </c>
    </row>
    <row r="201" spans="1:16" x14ac:dyDescent="0.25">
      <c r="A201" s="17" t="s">
        <v>3329</v>
      </c>
      <c r="B201" s="22">
        <v>44711</v>
      </c>
      <c r="C201" s="17" t="s">
        <v>1026</v>
      </c>
      <c r="D201" s="17" t="s">
        <v>104</v>
      </c>
      <c r="E201" s="17">
        <v>6</v>
      </c>
      <c r="F201" s="17" t="str">
        <f>_xlfn.XLOOKUP($C201,Customers!$A$2:$A$501,Customers!$B$2:$B$501,,0)</f>
        <v>Samantha Orr MD</v>
      </c>
      <c r="G201" s="17" t="str">
        <f>_xlfn.XLOOKUP($C201,Customers!$A$2:$A$501,Customers!$C$2:$C$501,,0)</f>
        <v>joshuajames@gmail.com</v>
      </c>
      <c r="H201" s="17" t="str">
        <f>_xlfn.XLOOKUP($C201,Customers!$A$1:$A$501,Customers!$G$1:$G$501,,0)</f>
        <v>Ireland</v>
      </c>
      <c r="I201" s="17" t="str">
        <f>INDEX(Products!$A$1:$G$106,MATCH($D201,Products!$A$1:$A$106,0),MATCH(I$1,Products!$A$1:$G$1,0))</f>
        <v>Lib</v>
      </c>
      <c r="J201" s="17" t="str">
        <f>INDEX(Products!$A$1:$G$106,MATCH($D201,Products!$A$1:$A$106,0),MATCH(J$1,Products!$A$1:$G$1,0))</f>
        <v>M</v>
      </c>
      <c r="K201" s="24">
        <f>INDEX(Products!$A$1:$G$106,MATCH($D201,Products!$A$1:$A$106,0),MATCH(K$1,Products!$A$1:$G$1,0))</f>
        <v>2.5</v>
      </c>
      <c r="L201" s="19">
        <f>INDEX(Products!$A$1:$G$106,MATCH($D201,Products!$A$1:$A$106,0),MATCH(L$1,Products!$A$1:$G$1,0))</f>
        <v>14.792999999999999</v>
      </c>
      <c r="M201" s="20">
        <f t="shared" si="3"/>
        <v>88.757999999999996</v>
      </c>
      <c r="N201" s="17" t="str" cm="1">
        <f t="array" ref="N201">_xlfn.SWITCH(I201,"Rob","Robusta","Ara","Arabica","Lib","Liberica","Exc","Excelsa")</f>
        <v>Liberica</v>
      </c>
      <c r="O201" s="17" t="str" cm="1">
        <f t="array" ref="O201">_xlfn.SWITCH(J201,"D","Dark","M","Medium","L","Light")</f>
        <v>Medium</v>
      </c>
      <c r="P201" s="17" t="str">
        <f>_xlfn.XLOOKUP(Orders[[#This Row],[Customer ID]],Customers!$A$1:$A$501,Customers!$I$1:$I$501,,0)</f>
        <v>Yes</v>
      </c>
    </row>
    <row r="202" spans="1:16" x14ac:dyDescent="0.25">
      <c r="A202" s="17" t="s">
        <v>3330</v>
      </c>
      <c r="B202" s="22">
        <v>44017</v>
      </c>
      <c r="C202" s="17" t="s">
        <v>776</v>
      </c>
      <c r="D202" s="17" t="s">
        <v>106</v>
      </c>
      <c r="E202" s="17">
        <v>3</v>
      </c>
      <c r="F202" s="17" t="str">
        <f>_xlfn.XLOOKUP($C202,Customers!$A$2:$A$501,Customers!$B$2:$B$501,,0)</f>
        <v>Erik Alexander</v>
      </c>
      <c r="G202" s="17" t="str">
        <f>_xlfn.XLOOKUP($C202,Customers!$A$2:$A$501,Customers!$C$2:$C$501,,0)</f>
        <v>chelseahancock@yahoo.com</v>
      </c>
      <c r="H202" s="17" t="str">
        <f>_xlfn.XLOOKUP($C202,Customers!$A$1:$A$501,Customers!$G$1:$G$501,,0)</f>
        <v>United Kingdom</v>
      </c>
      <c r="I202" s="17" t="str">
        <f>INDEX(Products!$A$1:$G$106,MATCH($D202,Products!$A$1:$A$106,0),MATCH(I$1,Products!$A$1:$G$1,0))</f>
        <v>Lib</v>
      </c>
      <c r="J202" s="17" t="str">
        <f>INDEX(Products!$A$1:$G$106,MATCH($D202,Products!$A$1:$A$106,0),MATCH(J$1,Products!$A$1:$G$1,0))</f>
        <v>D</v>
      </c>
      <c r="K202" s="24">
        <f>INDEX(Products!$A$1:$G$106,MATCH($D202,Products!$A$1:$A$106,0),MATCH(K$1,Products!$A$1:$G$1,0))</f>
        <v>0.5</v>
      </c>
      <c r="L202" s="19">
        <f>INDEX(Products!$A$1:$G$106,MATCH($D202,Products!$A$1:$A$106,0),MATCH(L$1,Products!$A$1:$G$1,0))</f>
        <v>23.512</v>
      </c>
      <c r="M202" s="20">
        <f t="shared" si="3"/>
        <v>70.536000000000001</v>
      </c>
      <c r="N202" s="17" t="str" cm="1">
        <f t="array" ref="N202">_xlfn.SWITCH(I202,"Rob","Robusta","Ara","Arabica","Lib","Liberica","Exc","Excelsa")</f>
        <v>Liberica</v>
      </c>
      <c r="O202" s="17" t="str" cm="1">
        <f t="array" ref="O202">_xlfn.SWITCH(J202,"D","Dark","M","Medium","L","Light")</f>
        <v>Dark</v>
      </c>
      <c r="P202" s="17" t="str">
        <f>_xlfn.XLOOKUP(Orders[[#This Row],[Customer ID]],Customers!$A$1:$A$501,Customers!$I$1:$I$501,,0)</f>
        <v>Yes</v>
      </c>
    </row>
    <row r="203" spans="1:16" x14ac:dyDescent="0.25">
      <c r="A203" s="17" t="s">
        <v>3331</v>
      </c>
      <c r="B203" s="22">
        <v>43499</v>
      </c>
      <c r="C203" s="17" t="s">
        <v>2131</v>
      </c>
      <c r="D203" s="17" t="s">
        <v>3131</v>
      </c>
      <c r="E203" s="17">
        <v>4</v>
      </c>
      <c r="F203" s="17" t="str">
        <f>_xlfn.XLOOKUP($C203,Customers!$A$2:$A$501,Customers!$B$2:$B$501,,0)</f>
        <v>Erin Cortez</v>
      </c>
      <c r="G203" s="17" t="str">
        <f>_xlfn.XLOOKUP($C203,Customers!$A$2:$A$501,Customers!$C$2:$C$501,,0)</f>
        <v>twoodard@garza.com</v>
      </c>
      <c r="H203" s="17" t="str">
        <f>_xlfn.XLOOKUP($C203,Customers!$A$1:$A$501,Customers!$G$1:$G$501,,0)</f>
        <v>United States</v>
      </c>
      <c r="I203" s="17" t="str">
        <f>INDEX(Products!$A$1:$G$106,MATCH($D203,Products!$A$1:$A$106,0),MATCH(I$1,Products!$A$1:$G$1,0))</f>
        <v>Rob</v>
      </c>
      <c r="J203" s="17" t="str">
        <f>INDEX(Products!$A$1:$G$106,MATCH($D203,Products!$A$1:$A$106,0),MATCH(J$1,Products!$A$1:$G$1,0))</f>
        <v>M</v>
      </c>
      <c r="K203" s="24">
        <f>INDEX(Products!$A$1:$G$106,MATCH($D203,Products!$A$1:$A$106,0),MATCH(K$1,Products!$A$1:$G$1,0))</f>
        <v>2.5</v>
      </c>
      <c r="L203" s="19">
        <f>INDEX(Products!$A$1:$G$106,MATCH($D203,Products!$A$1:$A$106,0),MATCH(L$1,Products!$A$1:$G$1,0))</f>
        <v>21.524000000000001</v>
      </c>
      <c r="M203" s="20">
        <f t="shared" si="3"/>
        <v>86.096000000000004</v>
      </c>
      <c r="N203" s="17" t="str" cm="1">
        <f t="array" ref="N203">_xlfn.SWITCH(I203,"Rob","Robusta","Ara","Arabica","Lib","Liberica","Exc","Excelsa")</f>
        <v>Robusta</v>
      </c>
      <c r="O203" s="17" t="str" cm="1">
        <f t="array" ref="O203">_xlfn.SWITCH(J203,"D","Dark","M","Medium","L","Light")</f>
        <v>Medium</v>
      </c>
      <c r="P203" s="17" t="str">
        <f>_xlfn.XLOOKUP(Orders[[#This Row],[Customer ID]],Customers!$A$1:$A$501,Customers!$I$1:$I$501,,0)</f>
        <v>Yes</v>
      </c>
    </row>
    <row r="204" spans="1:16" x14ac:dyDescent="0.25">
      <c r="A204" s="17" t="s">
        <v>3332</v>
      </c>
      <c r="B204" s="22">
        <v>44650</v>
      </c>
      <c r="C204" s="17" t="s">
        <v>153</v>
      </c>
      <c r="D204" s="17" t="s">
        <v>70</v>
      </c>
      <c r="E204" s="17">
        <v>2</v>
      </c>
      <c r="F204" s="17" t="str">
        <f>_xlfn.XLOOKUP($C204,Customers!$A$2:$A$501,Customers!$B$2:$B$501,,0)</f>
        <v>Jennifer Prince</v>
      </c>
      <c r="G204" s="17" t="str">
        <f>_xlfn.XLOOKUP($C204,Customers!$A$2:$A$501,Customers!$C$2:$C$501,,0)</f>
        <v>norrisjason@yahoo.com</v>
      </c>
      <c r="H204" s="17" t="str">
        <f>_xlfn.XLOOKUP($C204,Customers!$A$1:$A$501,Customers!$G$1:$G$501,,0)</f>
        <v>United Kingdom</v>
      </c>
      <c r="I204" s="17" t="str">
        <f>INDEX(Products!$A$1:$G$106,MATCH($D204,Products!$A$1:$A$106,0),MATCH(I$1,Products!$A$1:$G$1,0))</f>
        <v>Lib</v>
      </c>
      <c r="J204" s="17" t="str">
        <f>INDEX(Products!$A$1:$G$106,MATCH($D204,Products!$A$1:$A$106,0),MATCH(J$1,Products!$A$1:$G$1,0))</f>
        <v>D</v>
      </c>
      <c r="K204" s="24">
        <f>INDEX(Products!$A$1:$G$106,MATCH($D204,Products!$A$1:$A$106,0),MATCH(K$1,Products!$A$1:$G$1,0))</f>
        <v>0.5</v>
      </c>
      <c r="L204" s="19">
        <f>INDEX(Products!$A$1:$G$106,MATCH($D204,Products!$A$1:$A$106,0),MATCH(L$1,Products!$A$1:$G$1,0))</f>
        <v>22.763000000000002</v>
      </c>
      <c r="M204" s="20">
        <f t="shared" si="3"/>
        <v>45.526000000000003</v>
      </c>
      <c r="N204" s="17" t="str" cm="1">
        <f t="array" ref="N204">_xlfn.SWITCH(I204,"Rob","Robusta","Ara","Arabica","Lib","Liberica","Exc","Excelsa")</f>
        <v>Liberica</v>
      </c>
      <c r="O204" s="17" t="str" cm="1">
        <f t="array" ref="O204">_xlfn.SWITCH(J204,"D","Dark","M","Medium","L","Light")</f>
        <v>Dark</v>
      </c>
      <c r="P204" s="17" t="str">
        <f>_xlfn.XLOOKUP(Orders[[#This Row],[Customer ID]],Customers!$A$1:$A$501,Customers!$I$1:$I$501,,0)</f>
        <v>No</v>
      </c>
    </row>
    <row r="205" spans="1:16" x14ac:dyDescent="0.25">
      <c r="A205" s="17" t="s">
        <v>3333</v>
      </c>
      <c r="B205" s="22">
        <v>44309</v>
      </c>
      <c r="C205" s="17" t="s">
        <v>1367</v>
      </c>
      <c r="D205" s="17" t="s">
        <v>102</v>
      </c>
      <c r="E205" s="17">
        <v>3</v>
      </c>
      <c r="F205" s="17" t="str">
        <f>_xlfn.XLOOKUP($C205,Customers!$A$2:$A$501,Customers!$B$2:$B$501,,0)</f>
        <v>William Bruce</v>
      </c>
      <c r="G205" s="17" t="str">
        <f>_xlfn.XLOOKUP($C205,Customers!$A$2:$A$501,Customers!$C$2:$C$501,,0)</f>
        <v>paul38@gmail.com</v>
      </c>
      <c r="H205" s="17" t="str">
        <f>_xlfn.XLOOKUP($C205,Customers!$A$1:$A$501,Customers!$G$1:$G$501,,0)</f>
        <v>United States</v>
      </c>
      <c r="I205" s="17" t="str">
        <f>INDEX(Products!$A$1:$G$106,MATCH($D205,Products!$A$1:$A$106,0),MATCH(I$1,Products!$A$1:$G$1,0))</f>
        <v>Lib</v>
      </c>
      <c r="J205" s="17" t="str">
        <f>INDEX(Products!$A$1:$G$106,MATCH($D205,Products!$A$1:$A$106,0),MATCH(J$1,Products!$A$1:$G$1,0))</f>
        <v>L</v>
      </c>
      <c r="K205" s="24">
        <f>INDEX(Products!$A$1:$G$106,MATCH($D205,Products!$A$1:$A$106,0),MATCH(K$1,Products!$A$1:$G$1,0))</f>
        <v>1</v>
      </c>
      <c r="L205" s="19">
        <f>INDEX(Products!$A$1:$G$106,MATCH($D205,Products!$A$1:$A$106,0),MATCH(L$1,Products!$A$1:$G$1,0))</f>
        <v>11.55</v>
      </c>
      <c r="M205" s="20">
        <f t="shared" si="3"/>
        <v>34.650000000000006</v>
      </c>
      <c r="N205" s="17" t="str" cm="1">
        <f t="array" ref="N205">_xlfn.SWITCH(I205,"Rob","Robusta","Ara","Arabica","Lib","Liberica","Exc","Excelsa")</f>
        <v>Liberica</v>
      </c>
      <c r="O205" s="17" t="str" cm="1">
        <f t="array" ref="O205">_xlfn.SWITCH(J205,"D","Dark","M","Medium","L","Light")</f>
        <v>Light</v>
      </c>
      <c r="P205" s="17" t="str">
        <f>_xlfn.XLOOKUP(Orders[[#This Row],[Customer ID]],Customers!$A$1:$A$501,Customers!$I$1:$I$501,,0)</f>
        <v>Yes</v>
      </c>
    </row>
    <row r="206" spans="1:16" x14ac:dyDescent="0.25">
      <c r="A206" s="17" t="s">
        <v>3334</v>
      </c>
      <c r="B206" s="22">
        <v>43632</v>
      </c>
      <c r="C206" s="17" t="s">
        <v>2041</v>
      </c>
      <c r="D206" s="17" t="s">
        <v>101</v>
      </c>
      <c r="E206" s="17">
        <v>1</v>
      </c>
      <c r="F206" s="17" t="str">
        <f>_xlfn.XLOOKUP($C206,Customers!$A$2:$A$501,Customers!$B$2:$B$501,,0)</f>
        <v>Dr. Clifford Palmer</v>
      </c>
      <c r="G206" s="17" t="str">
        <f>_xlfn.XLOOKUP($C206,Customers!$A$2:$A$501,Customers!$C$2:$C$501,,0)</f>
        <v>colleentucker@gmail.com</v>
      </c>
      <c r="H206" s="17" t="str">
        <f>_xlfn.XLOOKUP($C206,Customers!$A$1:$A$501,Customers!$G$1:$G$501,,0)</f>
        <v>United Kingdom</v>
      </c>
      <c r="I206" s="17" t="str">
        <f>INDEX(Products!$A$1:$G$106,MATCH($D206,Products!$A$1:$A$106,0),MATCH(I$1,Products!$A$1:$G$1,0))</f>
        <v>Rob</v>
      </c>
      <c r="J206" s="17" t="str">
        <f>INDEX(Products!$A$1:$G$106,MATCH($D206,Products!$A$1:$A$106,0),MATCH(J$1,Products!$A$1:$G$1,0))</f>
        <v>L</v>
      </c>
      <c r="K206" s="24">
        <f>INDEX(Products!$A$1:$G$106,MATCH($D206,Products!$A$1:$A$106,0),MATCH(K$1,Products!$A$1:$G$1,0))</f>
        <v>2.5</v>
      </c>
      <c r="L206" s="19">
        <f>INDEX(Products!$A$1:$G$106,MATCH($D206,Products!$A$1:$A$106,0),MATCH(L$1,Products!$A$1:$G$1,0))</f>
        <v>26.164999999999999</v>
      </c>
      <c r="M206" s="20">
        <f t="shared" si="3"/>
        <v>26.164999999999999</v>
      </c>
      <c r="N206" s="17" t="str" cm="1">
        <f t="array" ref="N206">_xlfn.SWITCH(I206,"Rob","Robusta","Ara","Arabica","Lib","Liberica","Exc","Excelsa")</f>
        <v>Robusta</v>
      </c>
      <c r="O206" s="17" t="str" cm="1">
        <f t="array" ref="O206">_xlfn.SWITCH(J206,"D","Dark","M","Medium","L","Light")</f>
        <v>Light</v>
      </c>
      <c r="P206" s="17" t="str">
        <f>_xlfn.XLOOKUP(Orders[[#This Row],[Customer ID]],Customers!$A$1:$A$501,Customers!$I$1:$I$501,,0)</f>
        <v>Yes</v>
      </c>
    </row>
    <row r="207" spans="1:16" x14ac:dyDescent="0.25">
      <c r="A207" s="17" t="s">
        <v>3335</v>
      </c>
      <c r="B207" s="22">
        <v>44296</v>
      </c>
      <c r="C207" s="17" t="s">
        <v>2137</v>
      </c>
      <c r="D207" s="17" t="s">
        <v>43</v>
      </c>
      <c r="E207" s="17">
        <v>5</v>
      </c>
      <c r="F207" s="17" t="str">
        <f>_xlfn.XLOOKUP($C207,Customers!$A$2:$A$501,Customers!$B$2:$B$501,,0)</f>
        <v>Ronald Walker</v>
      </c>
      <c r="G207" s="17" t="str">
        <f>_xlfn.XLOOKUP($C207,Customers!$A$2:$A$501,Customers!$C$2:$C$501,,0)</f>
        <v>littlecarmen@marshall.com</v>
      </c>
      <c r="H207" s="17" t="str">
        <f>_xlfn.XLOOKUP($C207,Customers!$A$1:$A$501,Customers!$G$1:$G$501,,0)</f>
        <v>United States</v>
      </c>
      <c r="I207" s="17" t="str">
        <f>INDEX(Products!$A$1:$G$106,MATCH($D207,Products!$A$1:$A$106,0),MATCH(I$1,Products!$A$1:$G$1,0))</f>
        <v>Rob</v>
      </c>
      <c r="J207" s="17" t="str">
        <f>INDEX(Products!$A$1:$G$106,MATCH($D207,Products!$A$1:$A$106,0),MATCH(J$1,Products!$A$1:$G$1,0))</f>
        <v>D</v>
      </c>
      <c r="K207" s="24">
        <f>INDEX(Products!$A$1:$G$106,MATCH($D207,Products!$A$1:$A$106,0),MATCH(K$1,Products!$A$1:$G$1,0))</f>
        <v>2.5</v>
      </c>
      <c r="L207" s="19">
        <f>INDEX(Products!$A$1:$G$106,MATCH($D207,Products!$A$1:$A$106,0),MATCH(L$1,Products!$A$1:$G$1,0))</f>
        <v>26.957000000000001</v>
      </c>
      <c r="M207" s="20">
        <f t="shared" si="3"/>
        <v>134.785</v>
      </c>
      <c r="N207" s="17" t="str" cm="1">
        <f t="array" ref="N207">_xlfn.SWITCH(I207,"Rob","Robusta","Ara","Arabica","Lib","Liberica","Exc","Excelsa")</f>
        <v>Robusta</v>
      </c>
      <c r="O207" s="17" t="str" cm="1">
        <f t="array" ref="O207">_xlfn.SWITCH(J207,"D","Dark","M","Medium","L","Light")</f>
        <v>Dark</v>
      </c>
      <c r="P207" s="17" t="str">
        <f>_xlfn.XLOOKUP(Orders[[#This Row],[Customer ID]],Customers!$A$1:$A$501,Customers!$I$1:$I$501,,0)</f>
        <v>No</v>
      </c>
    </row>
    <row r="208" spans="1:16" x14ac:dyDescent="0.25">
      <c r="A208" s="17" t="s">
        <v>3336</v>
      </c>
      <c r="B208" s="22">
        <v>43568</v>
      </c>
      <c r="C208" s="17" t="s">
        <v>1987</v>
      </c>
      <c r="D208" s="17" t="s">
        <v>65</v>
      </c>
      <c r="E208" s="17">
        <v>4</v>
      </c>
      <c r="F208" s="17" t="str">
        <f>_xlfn.XLOOKUP($C208,Customers!$A$2:$A$501,Customers!$B$2:$B$501,,0)</f>
        <v>Debra Gibson</v>
      </c>
      <c r="G208" s="17" t="str">
        <f>_xlfn.XLOOKUP($C208,Customers!$A$2:$A$501,Customers!$C$2:$C$501,,0)</f>
        <v>jenniferharris@macias-harrison.org</v>
      </c>
      <c r="H208" s="17" t="str">
        <f>_xlfn.XLOOKUP($C208,Customers!$A$1:$A$501,Customers!$G$1:$G$501,,0)</f>
        <v>United Kingdom</v>
      </c>
      <c r="I208" s="17" t="str">
        <f>INDEX(Products!$A$1:$G$106,MATCH($D208,Products!$A$1:$A$106,0),MATCH(I$1,Products!$A$1:$G$1,0))</f>
        <v>Ara</v>
      </c>
      <c r="J208" s="17" t="str">
        <f>INDEX(Products!$A$1:$G$106,MATCH($D208,Products!$A$1:$A$106,0),MATCH(J$1,Products!$A$1:$G$1,0))</f>
        <v>D</v>
      </c>
      <c r="K208" s="24">
        <f>INDEX(Products!$A$1:$G$106,MATCH($D208,Products!$A$1:$A$106,0),MATCH(K$1,Products!$A$1:$G$1,0))</f>
        <v>2.5</v>
      </c>
      <c r="L208" s="19">
        <f>INDEX(Products!$A$1:$G$106,MATCH($D208,Products!$A$1:$A$106,0),MATCH(L$1,Products!$A$1:$G$1,0))</f>
        <v>14.183999999999999</v>
      </c>
      <c r="M208" s="20">
        <f t="shared" si="3"/>
        <v>56.735999999999997</v>
      </c>
      <c r="N208" s="17" t="str" cm="1">
        <f t="array" ref="N208">_xlfn.SWITCH(I208,"Rob","Robusta","Ara","Arabica","Lib","Liberica","Exc","Excelsa")</f>
        <v>Arabica</v>
      </c>
      <c r="O208" s="17" t="str" cm="1">
        <f t="array" ref="O208">_xlfn.SWITCH(J208,"D","Dark","M","Medium","L","Light")</f>
        <v>Dark</v>
      </c>
      <c r="P208" s="17" t="str">
        <f>_xlfn.XLOOKUP(Orders[[#This Row],[Customer ID]],Customers!$A$1:$A$501,Customers!$I$1:$I$501,,0)</f>
        <v>No</v>
      </c>
    </row>
    <row r="209" spans="1:16" x14ac:dyDescent="0.25">
      <c r="A209" s="17" t="s">
        <v>3337</v>
      </c>
      <c r="B209" s="22">
        <v>43839</v>
      </c>
      <c r="C209" s="17" t="s">
        <v>357</v>
      </c>
      <c r="D209" s="17" t="s">
        <v>69</v>
      </c>
      <c r="E209" s="17">
        <v>6</v>
      </c>
      <c r="F209" s="17" t="str">
        <f>_xlfn.XLOOKUP($C209,Customers!$A$2:$A$501,Customers!$B$2:$B$501,,0)</f>
        <v>Christy Patterson</v>
      </c>
      <c r="G209" s="17" t="str">
        <f>_xlfn.XLOOKUP($C209,Customers!$A$2:$A$501,Customers!$C$2:$C$501,,0)</f>
        <v>tdavis@snyder.org</v>
      </c>
      <c r="H209" s="17" t="str">
        <f>_xlfn.XLOOKUP($C209,Customers!$A$1:$A$501,Customers!$G$1:$G$501,,0)</f>
        <v>United Kingdom</v>
      </c>
      <c r="I209" s="17" t="str">
        <f>INDEX(Products!$A$1:$G$106,MATCH($D209,Products!$A$1:$A$106,0),MATCH(I$1,Products!$A$1:$G$1,0))</f>
        <v>Exc</v>
      </c>
      <c r="J209" s="17" t="str">
        <f>INDEX(Products!$A$1:$G$106,MATCH($D209,Products!$A$1:$A$106,0),MATCH(J$1,Products!$A$1:$G$1,0))</f>
        <v>D</v>
      </c>
      <c r="K209" s="24">
        <f>INDEX(Products!$A$1:$G$106,MATCH($D209,Products!$A$1:$A$106,0),MATCH(K$1,Products!$A$1:$G$1,0))</f>
        <v>0.5</v>
      </c>
      <c r="L209" s="19">
        <f>INDEX(Products!$A$1:$G$106,MATCH($D209,Products!$A$1:$A$106,0),MATCH(L$1,Products!$A$1:$G$1,0))</f>
        <v>27.552</v>
      </c>
      <c r="M209" s="20">
        <f t="shared" si="3"/>
        <v>165.31200000000001</v>
      </c>
      <c r="N209" s="17" t="str" cm="1">
        <f t="array" ref="N209">_xlfn.SWITCH(I209,"Rob","Robusta","Ara","Arabica","Lib","Liberica","Exc","Excelsa")</f>
        <v>Excelsa</v>
      </c>
      <c r="O209" s="17" t="str" cm="1">
        <f t="array" ref="O209">_xlfn.SWITCH(J209,"D","Dark","M","Medium","L","Light")</f>
        <v>Dark</v>
      </c>
      <c r="P209" s="17" t="str">
        <f>_xlfn.XLOOKUP(Orders[[#This Row],[Customer ID]],Customers!$A$1:$A$501,Customers!$I$1:$I$501,,0)</f>
        <v>Yes</v>
      </c>
    </row>
    <row r="210" spans="1:16" x14ac:dyDescent="0.25">
      <c r="A210" s="17" t="s">
        <v>3338</v>
      </c>
      <c r="B210" s="22">
        <v>44561</v>
      </c>
      <c r="C210" s="17" t="s">
        <v>1247</v>
      </c>
      <c r="D210" s="17" t="s">
        <v>78</v>
      </c>
      <c r="E210" s="17">
        <v>4</v>
      </c>
      <c r="F210" s="17" t="str">
        <f>_xlfn.XLOOKUP($C210,Customers!$A$2:$A$501,Customers!$B$2:$B$501,,0)</f>
        <v>Erica Roach</v>
      </c>
      <c r="G210" s="17" t="str">
        <f>_xlfn.XLOOKUP($C210,Customers!$A$2:$A$501,Customers!$C$2:$C$501,,0)</f>
        <v>thomas80@edwards-golden.org</v>
      </c>
      <c r="H210" s="17" t="str">
        <f>_xlfn.XLOOKUP($C210,Customers!$A$1:$A$501,Customers!$G$1:$G$501,,0)</f>
        <v>United Kingdom</v>
      </c>
      <c r="I210" s="17" t="str">
        <f>INDEX(Products!$A$1:$G$106,MATCH($D210,Products!$A$1:$A$106,0),MATCH(I$1,Products!$A$1:$G$1,0))</f>
        <v>Rob</v>
      </c>
      <c r="J210" s="17" t="str">
        <f>INDEX(Products!$A$1:$G$106,MATCH($D210,Products!$A$1:$A$106,0),MATCH(J$1,Products!$A$1:$G$1,0))</f>
        <v>M</v>
      </c>
      <c r="K210" s="24">
        <f>INDEX(Products!$A$1:$G$106,MATCH($D210,Products!$A$1:$A$106,0),MATCH(K$1,Products!$A$1:$G$1,0))</f>
        <v>1</v>
      </c>
      <c r="L210" s="19">
        <f>INDEX(Products!$A$1:$G$106,MATCH($D210,Products!$A$1:$A$106,0),MATCH(L$1,Products!$A$1:$G$1,0))</f>
        <v>13.37</v>
      </c>
      <c r="M210" s="20">
        <f t="shared" si="3"/>
        <v>53.48</v>
      </c>
      <c r="N210" s="17" t="str" cm="1">
        <f t="array" ref="N210">_xlfn.SWITCH(I210,"Rob","Robusta","Ara","Arabica","Lib","Liberica","Exc","Excelsa")</f>
        <v>Robusta</v>
      </c>
      <c r="O210" s="17" t="str" cm="1">
        <f t="array" ref="O210">_xlfn.SWITCH(J210,"D","Dark","M","Medium","L","Light")</f>
        <v>Medium</v>
      </c>
      <c r="P210" s="17" t="str">
        <f>_xlfn.XLOOKUP(Orders[[#This Row],[Customer ID]],Customers!$A$1:$A$501,Customers!$I$1:$I$501,,0)</f>
        <v>Yes</v>
      </c>
    </row>
    <row r="211" spans="1:16" x14ac:dyDescent="0.25">
      <c r="A211" s="17" t="s">
        <v>3339</v>
      </c>
      <c r="B211" s="22">
        <v>44284</v>
      </c>
      <c r="C211" s="17" t="s">
        <v>3117</v>
      </c>
      <c r="D211" s="17" t="s">
        <v>115</v>
      </c>
      <c r="E211" s="17">
        <v>4</v>
      </c>
      <c r="F211" s="17" t="str">
        <f>_xlfn.XLOOKUP($C211,Customers!$A$2:$A$501,Customers!$B$2:$B$501,,0)</f>
        <v>Kyle Serrano</v>
      </c>
      <c r="G211" s="17" t="str">
        <f>_xlfn.XLOOKUP($C211,Customers!$A$2:$A$501,Customers!$C$2:$C$501,,0)</f>
        <v>thomaselizabeth@flores-robertson.com</v>
      </c>
      <c r="H211" s="17" t="str">
        <f>_xlfn.XLOOKUP($C211,Customers!$A$1:$A$501,Customers!$G$1:$G$501,,0)</f>
        <v>United Kingdom</v>
      </c>
      <c r="I211" s="17" t="str">
        <f>INDEX(Products!$A$1:$G$106,MATCH($D211,Products!$A$1:$A$106,0),MATCH(I$1,Products!$A$1:$G$1,0))</f>
        <v>Exc</v>
      </c>
      <c r="J211" s="17" t="str">
        <f>INDEX(Products!$A$1:$G$106,MATCH($D211,Products!$A$1:$A$106,0),MATCH(J$1,Products!$A$1:$G$1,0))</f>
        <v>L</v>
      </c>
      <c r="K211" s="24">
        <f>INDEX(Products!$A$1:$G$106,MATCH($D211,Products!$A$1:$A$106,0),MATCH(K$1,Products!$A$1:$G$1,0))</f>
        <v>0.5</v>
      </c>
      <c r="L211" s="19">
        <f>INDEX(Products!$A$1:$G$106,MATCH($D211,Products!$A$1:$A$106,0),MATCH(L$1,Products!$A$1:$G$1,0))</f>
        <v>12.298999999999999</v>
      </c>
      <c r="M211" s="20">
        <f t="shared" si="3"/>
        <v>49.195999999999998</v>
      </c>
      <c r="N211" s="17" t="str" cm="1">
        <f t="array" ref="N211">_xlfn.SWITCH(I211,"Rob","Robusta","Ara","Arabica","Lib","Liberica","Exc","Excelsa")</f>
        <v>Excelsa</v>
      </c>
      <c r="O211" s="17" t="str" cm="1">
        <f t="array" ref="O211">_xlfn.SWITCH(J211,"D","Dark","M","Medium","L","Light")</f>
        <v>Light</v>
      </c>
      <c r="P211" s="17" t="str">
        <f>_xlfn.XLOOKUP(Orders[[#This Row],[Customer ID]],Customers!$A$1:$A$501,Customers!$I$1:$I$501,,0)</f>
        <v>Yes</v>
      </c>
    </row>
    <row r="212" spans="1:16" x14ac:dyDescent="0.25">
      <c r="A212" s="17" t="s">
        <v>3340</v>
      </c>
      <c r="B212" s="22">
        <v>44849</v>
      </c>
      <c r="C212" s="17" t="s">
        <v>1474</v>
      </c>
      <c r="D212" s="17" t="s">
        <v>25</v>
      </c>
      <c r="E212" s="17">
        <v>3</v>
      </c>
      <c r="F212" s="17" t="str">
        <f>_xlfn.XLOOKUP($C212,Customers!$A$2:$A$501,Customers!$B$2:$B$501,,0)</f>
        <v>Duane Cowan</v>
      </c>
      <c r="G212" s="17" t="str">
        <f>_xlfn.XLOOKUP($C212,Customers!$A$2:$A$501,Customers!$C$2:$C$501,,0)</f>
        <v>foxlance@stewart-ortiz.biz</v>
      </c>
      <c r="H212" s="17" t="str">
        <f>_xlfn.XLOOKUP($C212,Customers!$A$1:$A$501,Customers!$G$1:$G$501,,0)</f>
        <v>United States</v>
      </c>
      <c r="I212" s="17" t="str">
        <f>INDEX(Products!$A$1:$G$106,MATCH($D212,Products!$A$1:$A$106,0),MATCH(I$1,Products!$A$1:$G$1,0))</f>
        <v>Exc</v>
      </c>
      <c r="J212" s="17" t="str">
        <f>INDEX(Products!$A$1:$G$106,MATCH($D212,Products!$A$1:$A$106,0),MATCH(J$1,Products!$A$1:$G$1,0))</f>
        <v>M</v>
      </c>
      <c r="K212" s="24">
        <f>INDEX(Products!$A$1:$G$106,MATCH($D212,Products!$A$1:$A$106,0),MATCH(K$1,Products!$A$1:$G$1,0))</f>
        <v>0.5</v>
      </c>
      <c r="L212" s="19">
        <f>INDEX(Products!$A$1:$G$106,MATCH($D212,Products!$A$1:$A$106,0),MATCH(L$1,Products!$A$1:$G$1,0))</f>
        <v>6.7930000000000001</v>
      </c>
      <c r="M212" s="20">
        <f t="shared" si="3"/>
        <v>20.379000000000001</v>
      </c>
      <c r="N212" s="17" t="str" cm="1">
        <f t="array" ref="N212">_xlfn.SWITCH(I212,"Rob","Robusta","Ara","Arabica","Lib","Liberica","Exc","Excelsa")</f>
        <v>Excelsa</v>
      </c>
      <c r="O212" s="17" t="str" cm="1">
        <f t="array" ref="O212">_xlfn.SWITCH(J212,"D","Dark","M","Medium","L","Light")</f>
        <v>Medium</v>
      </c>
      <c r="P212" s="17" t="str">
        <f>_xlfn.XLOOKUP(Orders[[#This Row],[Customer ID]],Customers!$A$1:$A$501,Customers!$I$1:$I$501,,0)</f>
        <v>No</v>
      </c>
    </row>
    <row r="213" spans="1:16" x14ac:dyDescent="0.25">
      <c r="A213" s="17" t="s">
        <v>3341</v>
      </c>
      <c r="B213" s="22">
        <v>43595</v>
      </c>
      <c r="C213" s="17" t="s">
        <v>1593</v>
      </c>
      <c r="D213" s="17" t="s">
        <v>16</v>
      </c>
      <c r="E213" s="17">
        <v>5</v>
      </c>
      <c r="F213" s="17" t="str">
        <f>_xlfn.XLOOKUP($C213,Customers!$A$2:$A$501,Customers!$B$2:$B$501,,0)</f>
        <v>Sarah Reyes</v>
      </c>
      <c r="G213" s="17" t="str">
        <f>_xlfn.XLOOKUP($C213,Customers!$A$2:$A$501,Customers!$C$2:$C$501,,0)</f>
        <v>joseph36@pierce.com</v>
      </c>
      <c r="H213" s="17" t="str">
        <f>_xlfn.XLOOKUP($C213,Customers!$A$1:$A$501,Customers!$G$1:$G$501,,0)</f>
        <v>United Kingdom</v>
      </c>
      <c r="I213" s="17" t="str">
        <f>INDEX(Products!$A$1:$G$106,MATCH($D213,Products!$A$1:$A$106,0),MATCH(I$1,Products!$A$1:$G$1,0))</f>
        <v>Exc</v>
      </c>
      <c r="J213" s="17" t="str">
        <f>INDEX(Products!$A$1:$G$106,MATCH($D213,Products!$A$1:$A$106,0),MATCH(J$1,Products!$A$1:$G$1,0))</f>
        <v>L</v>
      </c>
      <c r="K213" s="24">
        <f>INDEX(Products!$A$1:$G$106,MATCH($D213,Products!$A$1:$A$106,0),MATCH(K$1,Products!$A$1:$G$1,0))</f>
        <v>0.5</v>
      </c>
      <c r="L213" s="19">
        <f>INDEX(Products!$A$1:$G$106,MATCH($D213,Products!$A$1:$A$106,0),MATCH(L$1,Products!$A$1:$G$1,0))</f>
        <v>20.535</v>
      </c>
      <c r="M213" s="20">
        <f t="shared" si="3"/>
        <v>102.675</v>
      </c>
      <c r="N213" s="17" t="str" cm="1">
        <f t="array" ref="N213">_xlfn.SWITCH(I213,"Rob","Robusta","Ara","Arabica","Lib","Liberica","Exc","Excelsa")</f>
        <v>Excelsa</v>
      </c>
      <c r="O213" s="17" t="str" cm="1">
        <f t="array" ref="O213">_xlfn.SWITCH(J213,"D","Dark","M","Medium","L","Light")</f>
        <v>Light</v>
      </c>
      <c r="P213" s="17" t="str">
        <f>_xlfn.XLOOKUP(Orders[[#This Row],[Customer ID]],Customers!$A$1:$A$501,Customers!$I$1:$I$501,,0)</f>
        <v>No</v>
      </c>
    </row>
    <row r="214" spans="1:16" x14ac:dyDescent="0.25">
      <c r="A214" s="17" t="s">
        <v>3342</v>
      </c>
      <c r="B214" s="22">
        <v>44120</v>
      </c>
      <c r="C214" s="17" t="s">
        <v>2161</v>
      </c>
      <c r="D214" s="17" t="s">
        <v>46</v>
      </c>
      <c r="E214" s="17">
        <v>4</v>
      </c>
      <c r="F214" s="17" t="str">
        <f>_xlfn.XLOOKUP($C214,Customers!$A$2:$A$501,Customers!$B$2:$B$501,,0)</f>
        <v>James Farmer</v>
      </c>
      <c r="G214" s="17" t="str">
        <f>_xlfn.XLOOKUP($C214,Customers!$A$2:$A$501,Customers!$C$2:$C$501,,0)</f>
        <v>emilywells@gmail.com</v>
      </c>
      <c r="H214" s="17" t="str">
        <f>_xlfn.XLOOKUP($C214,Customers!$A$1:$A$501,Customers!$G$1:$G$501,,0)</f>
        <v>United Kingdom</v>
      </c>
      <c r="I214" s="17" t="str">
        <f>INDEX(Products!$A$1:$G$106,MATCH($D214,Products!$A$1:$A$106,0),MATCH(I$1,Products!$A$1:$G$1,0))</f>
        <v>Exc</v>
      </c>
      <c r="J214" s="17" t="str">
        <f>INDEX(Products!$A$1:$G$106,MATCH($D214,Products!$A$1:$A$106,0),MATCH(J$1,Products!$A$1:$G$1,0))</f>
        <v>L</v>
      </c>
      <c r="K214" s="24">
        <f>INDEX(Products!$A$1:$G$106,MATCH($D214,Products!$A$1:$A$106,0),MATCH(K$1,Products!$A$1:$G$1,0))</f>
        <v>2.5</v>
      </c>
      <c r="L214" s="19">
        <f>INDEX(Products!$A$1:$G$106,MATCH($D214,Products!$A$1:$A$106,0),MATCH(L$1,Products!$A$1:$G$1,0))</f>
        <v>5.7750000000000004</v>
      </c>
      <c r="M214" s="20">
        <f t="shared" si="3"/>
        <v>23.1</v>
      </c>
      <c r="N214" s="17" t="str" cm="1">
        <f t="array" ref="N214">_xlfn.SWITCH(I214,"Rob","Robusta","Ara","Arabica","Lib","Liberica","Exc","Excelsa")</f>
        <v>Excelsa</v>
      </c>
      <c r="O214" s="17" t="str" cm="1">
        <f t="array" ref="O214">_xlfn.SWITCH(J214,"D","Dark","M","Medium","L","Light")</f>
        <v>Light</v>
      </c>
      <c r="P214" s="17" t="str">
        <f>_xlfn.XLOOKUP(Orders[[#This Row],[Customer ID]],Customers!$A$1:$A$501,Customers!$I$1:$I$501,,0)</f>
        <v>Yes</v>
      </c>
    </row>
    <row r="215" spans="1:16" x14ac:dyDescent="0.25">
      <c r="A215" s="17" t="s">
        <v>3343</v>
      </c>
      <c r="B215" s="22">
        <v>44904</v>
      </c>
      <c r="C215" s="17" t="s">
        <v>2644</v>
      </c>
      <c r="D215" s="17" t="s">
        <v>28</v>
      </c>
      <c r="E215" s="17">
        <v>2</v>
      </c>
      <c r="F215" s="17" t="str">
        <f>_xlfn.XLOOKUP($C215,Customers!$A$2:$A$501,Customers!$B$2:$B$501,,0)</f>
        <v>Daniel Foster</v>
      </c>
      <c r="G215" s="17" t="str">
        <f>_xlfn.XLOOKUP($C215,Customers!$A$2:$A$501,Customers!$C$2:$C$501,,0)</f>
        <v>pgreen@nelson.biz</v>
      </c>
      <c r="H215" s="17" t="str">
        <f>_xlfn.XLOOKUP($C215,Customers!$A$1:$A$501,Customers!$G$1:$G$501,,0)</f>
        <v>United Kingdom</v>
      </c>
      <c r="I215" s="17" t="str">
        <f>INDEX(Products!$A$1:$G$106,MATCH($D215,Products!$A$1:$A$106,0),MATCH(I$1,Products!$A$1:$G$1,0))</f>
        <v>Rob</v>
      </c>
      <c r="J215" s="17" t="str">
        <f>INDEX(Products!$A$1:$G$106,MATCH($D215,Products!$A$1:$A$106,0),MATCH(J$1,Products!$A$1:$G$1,0))</f>
        <v>D</v>
      </c>
      <c r="K215" s="24">
        <f>INDEX(Products!$A$1:$G$106,MATCH($D215,Products!$A$1:$A$106,0),MATCH(K$1,Products!$A$1:$G$1,0))</f>
        <v>1</v>
      </c>
      <c r="L215" s="19">
        <f>INDEX(Products!$A$1:$G$106,MATCH($D215,Products!$A$1:$A$106,0),MATCH(L$1,Products!$A$1:$G$1,0))</f>
        <v>15.313000000000001</v>
      </c>
      <c r="M215" s="20">
        <f t="shared" si="3"/>
        <v>30.626000000000001</v>
      </c>
      <c r="N215" s="17" t="str" cm="1">
        <f t="array" ref="N215">_xlfn.SWITCH(I215,"Rob","Robusta","Ara","Arabica","Lib","Liberica","Exc","Excelsa")</f>
        <v>Robusta</v>
      </c>
      <c r="O215" s="17" t="str" cm="1">
        <f t="array" ref="O215">_xlfn.SWITCH(J215,"D","Dark","M","Medium","L","Light")</f>
        <v>Dark</v>
      </c>
      <c r="P215" s="17" t="str">
        <f>_xlfn.XLOOKUP(Orders[[#This Row],[Customer ID]],Customers!$A$1:$A$501,Customers!$I$1:$I$501,,0)</f>
        <v>No</v>
      </c>
    </row>
    <row r="216" spans="1:16" x14ac:dyDescent="0.25">
      <c r="A216" s="17" t="s">
        <v>3344</v>
      </c>
      <c r="B216" s="22">
        <v>45036</v>
      </c>
      <c r="C216" s="17" t="s">
        <v>2005</v>
      </c>
      <c r="D216" s="17" t="s">
        <v>111</v>
      </c>
      <c r="E216" s="17">
        <v>3</v>
      </c>
      <c r="F216" s="17" t="str">
        <f>_xlfn.XLOOKUP($C216,Customers!$A$2:$A$501,Customers!$B$2:$B$501,,0)</f>
        <v>Regina Smith</v>
      </c>
      <c r="G216" s="17" t="str">
        <f>_xlfn.XLOOKUP($C216,Customers!$A$2:$A$501,Customers!$C$2:$C$501,,0)</f>
        <v>kennethdaniels@yahoo.com</v>
      </c>
      <c r="H216" s="17" t="str">
        <f>_xlfn.XLOOKUP($C216,Customers!$A$1:$A$501,Customers!$G$1:$G$501,,0)</f>
        <v>United Kingdom</v>
      </c>
      <c r="I216" s="17" t="str">
        <f>INDEX(Products!$A$1:$G$106,MATCH($D216,Products!$A$1:$A$106,0),MATCH(I$1,Products!$A$1:$G$1,0))</f>
        <v>Exc</v>
      </c>
      <c r="J216" s="17" t="str">
        <f>INDEX(Products!$A$1:$G$106,MATCH($D216,Products!$A$1:$A$106,0),MATCH(J$1,Products!$A$1:$G$1,0))</f>
        <v>D</v>
      </c>
      <c r="K216" s="24">
        <f>INDEX(Products!$A$1:$G$106,MATCH($D216,Products!$A$1:$A$106,0),MATCH(K$1,Products!$A$1:$G$1,0))</f>
        <v>1</v>
      </c>
      <c r="L216" s="19">
        <f>INDEX(Products!$A$1:$G$106,MATCH($D216,Products!$A$1:$A$106,0),MATCH(L$1,Products!$A$1:$G$1,0))</f>
        <v>16.853999999999999</v>
      </c>
      <c r="M216" s="20">
        <f t="shared" si="3"/>
        <v>50.561999999999998</v>
      </c>
      <c r="N216" s="17" t="str" cm="1">
        <f t="array" ref="N216">_xlfn.SWITCH(I216,"Rob","Robusta","Ara","Arabica","Lib","Liberica","Exc","Excelsa")</f>
        <v>Excelsa</v>
      </c>
      <c r="O216" s="17" t="str" cm="1">
        <f t="array" ref="O216">_xlfn.SWITCH(J216,"D","Dark","M","Medium","L","Light")</f>
        <v>Dark</v>
      </c>
      <c r="P216" s="17" t="str">
        <f>_xlfn.XLOOKUP(Orders[[#This Row],[Customer ID]],Customers!$A$1:$A$501,Customers!$I$1:$I$501,,0)</f>
        <v>No</v>
      </c>
    </row>
    <row r="217" spans="1:16" x14ac:dyDescent="0.25">
      <c r="A217" s="17" t="s">
        <v>3345</v>
      </c>
      <c r="B217" s="22">
        <v>44063</v>
      </c>
      <c r="C217" s="17" t="s">
        <v>1265</v>
      </c>
      <c r="D217" s="17" t="s">
        <v>53</v>
      </c>
      <c r="E217" s="17">
        <v>6</v>
      </c>
      <c r="F217" s="17" t="str">
        <f>_xlfn.XLOOKUP($C217,Customers!$A$2:$A$501,Customers!$B$2:$B$501,,0)</f>
        <v>Nicholas Snyder</v>
      </c>
      <c r="G217" s="17" t="str">
        <f>_xlfn.XLOOKUP($C217,Customers!$A$2:$A$501,Customers!$C$2:$C$501,,0)</f>
        <v>katherinerodriguez@yahoo.com</v>
      </c>
      <c r="H217" s="17" t="str">
        <f>_xlfn.XLOOKUP($C217,Customers!$A$1:$A$501,Customers!$G$1:$G$501,,0)</f>
        <v>Ireland</v>
      </c>
      <c r="I217" s="17" t="str">
        <f>INDEX(Products!$A$1:$G$106,MATCH($D217,Products!$A$1:$A$106,0),MATCH(I$1,Products!$A$1:$G$1,0))</f>
        <v>Rob</v>
      </c>
      <c r="J217" s="17" t="str">
        <f>INDEX(Products!$A$1:$G$106,MATCH($D217,Products!$A$1:$A$106,0),MATCH(J$1,Products!$A$1:$G$1,0))</f>
        <v>D</v>
      </c>
      <c r="K217" s="24">
        <f>INDEX(Products!$A$1:$G$106,MATCH($D217,Products!$A$1:$A$106,0),MATCH(K$1,Products!$A$1:$G$1,0))</f>
        <v>1</v>
      </c>
      <c r="L217" s="19">
        <f>INDEX(Products!$A$1:$G$106,MATCH($D217,Products!$A$1:$A$106,0),MATCH(L$1,Products!$A$1:$G$1,0))</f>
        <v>25.009</v>
      </c>
      <c r="M217" s="20">
        <f t="shared" si="3"/>
        <v>150.054</v>
      </c>
      <c r="N217" s="17" t="str" cm="1">
        <f t="array" ref="N217">_xlfn.SWITCH(I217,"Rob","Robusta","Ara","Arabica","Lib","Liberica","Exc","Excelsa")</f>
        <v>Robusta</v>
      </c>
      <c r="O217" s="17" t="str" cm="1">
        <f t="array" ref="O217">_xlfn.SWITCH(J217,"D","Dark","M","Medium","L","Light")</f>
        <v>Dark</v>
      </c>
      <c r="P217" s="17" t="str">
        <f>_xlfn.XLOOKUP(Orders[[#This Row],[Customer ID]],Customers!$A$1:$A$501,Customers!$I$1:$I$501,,0)</f>
        <v>No</v>
      </c>
    </row>
    <row r="218" spans="1:16" x14ac:dyDescent="0.25">
      <c r="A218" s="17" t="s">
        <v>3346</v>
      </c>
      <c r="B218" s="22">
        <v>43998</v>
      </c>
      <c r="C218" s="17" t="s">
        <v>2952</v>
      </c>
      <c r="D218" s="17" t="s">
        <v>30</v>
      </c>
      <c r="E218" s="17">
        <v>5</v>
      </c>
      <c r="F218" s="17" t="str">
        <f>_xlfn.XLOOKUP($C218,Customers!$A$2:$A$501,Customers!$B$2:$B$501,,0)</f>
        <v>Jason Davis</v>
      </c>
      <c r="G218" s="17" t="str">
        <f>_xlfn.XLOOKUP($C218,Customers!$A$2:$A$501,Customers!$C$2:$C$501,,0)</f>
        <v>elizabeth78@williams.com</v>
      </c>
      <c r="H218" s="17" t="str">
        <f>_xlfn.XLOOKUP($C218,Customers!$A$1:$A$501,Customers!$G$1:$G$501,,0)</f>
        <v>United Kingdom</v>
      </c>
      <c r="I218" s="17" t="str">
        <f>INDEX(Products!$A$1:$G$106,MATCH($D218,Products!$A$1:$A$106,0),MATCH(I$1,Products!$A$1:$G$1,0))</f>
        <v>Ara</v>
      </c>
      <c r="J218" s="17" t="str">
        <f>INDEX(Products!$A$1:$G$106,MATCH($D218,Products!$A$1:$A$106,0),MATCH(J$1,Products!$A$1:$G$1,0))</f>
        <v>L</v>
      </c>
      <c r="K218" s="24">
        <f>INDEX(Products!$A$1:$G$106,MATCH($D218,Products!$A$1:$A$106,0),MATCH(K$1,Products!$A$1:$G$1,0))</f>
        <v>2.5</v>
      </c>
      <c r="L218" s="19">
        <f>INDEX(Products!$A$1:$G$106,MATCH($D218,Products!$A$1:$A$106,0),MATCH(L$1,Products!$A$1:$G$1,0))</f>
        <v>18.367999999999999</v>
      </c>
      <c r="M218" s="20">
        <f t="shared" si="3"/>
        <v>91.839999999999989</v>
      </c>
      <c r="N218" s="17" t="str" cm="1">
        <f t="array" ref="N218">_xlfn.SWITCH(I218,"Rob","Robusta","Ara","Arabica","Lib","Liberica","Exc","Excelsa")</f>
        <v>Arabica</v>
      </c>
      <c r="O218" s="17" t="str" cm="1">
        <f t="array" ref="O218">_xlfn.SWITCH(J218,"D","Dark","M","Medium","L","Light")</f>
        <v>Light</v>
      </c>
      <c r="P218" s="17" t="str">
        <f>_xlfn.XLOOKUP(Orders[[#This Row],[Customer ID]],Customers!$A$1:$A$501,Customers!$I$1:$I$501,,0)</f>
        <v>Yes</v>
      </c>
    </row>
    <row r="219" spans="1:16" x14ac:dyDescent="0.25">
      <c r="A219" s="17" t="s">
        <v>3347</v>
      </c>
      <c r="B219" s="22">
        <v>43867</v>
      </c>
      <c r="C219" s="17" t="s">
        <v>2620</v>
      </c>
      <c r="D219" s="17" t="s">
        <v>113</v>
      </c>
      <c r="E219" s="17">
        <v>5</v>
      </c>
      <c r="F219" s="17" t="str">
        <f>_xlfn.XLOOKUP($C219,Customers!$A$2:$A$501,Customers!$B$2:$B$501,,0)</f>
        <v>Joseph Miller</v>
      </c>
      <c r="G219" s="17" t="str">
        <f>_xlfn.XLOOKUP($C219,Customers!$A$2:$A$501,Customers!$C$2:$C$501,,0)</f>
        <v>wilsonjames@obrien.com</v>
      </c>
      <c r="H219" s="17" t="str">
        <f>_xlfn.XLOOKUP($C219,Customers!$A$1:$A$501,Customers!$G$1:$G$501,,0)</f>
        <v>United Kingdom</v>
      </c>
      <c r="I219" s="17" t="str">
        <f>INDEX(Products!$A$1:$G$106,MATCH($D219,Products!$A$1:$A$106,0),MATCH(I$1,Products!$A$1:$G$1,0))</f>
        <v>Lib</v>
      </c>
      <c r="J219" s="17" t="str">
        <f>INDEX(Products!$A$1:$G$106,MATCH($D219,Products!$A$1:$A$106,0),MATCH(J$1,Products!$A$1:$G$1,0))</f>
        <v>L</v>
      </c>
      <c r="K219" s="24">
        <f>INDEX(Products!$A$1:$G$106,MATCH($D219,Products!$A$1:$A$106,0),MATCH(K$1,Products!$A$1:$G$1,0))</f>
        <v>2.5</v>
      </c>
      <c r="L219" s="19">
        <f>INDEX(Products!$A$1:$G$106,MATCH($D219,Products!$A$1:$A$106,0),MATCH(L$1,Products!$A$1:$G$1,0))</f>
        <v>5.3380000000000001</v>
      </c>
      <c r="M219" s="20">
        <f t="shared" si="3"/>
        <v>26.69</v>
      </c>
      <c r="N219" s="17" t="str" cm="1">
        <f t="array" ref="N219">_xlfn.SWITCH(I219,"Rob","Robusta","Ara","Arabica","Lib","Liberica","Exc","Excelsa")</f>
        <v>Liberica</v>
      </c>
      <c r="O219" s="17" t="str" cm="1">
        <f t="array" ref="O219">_xlfn.SWITCH(J219,"D","Dark","M","Medium","L","Light")</f>
        <v>Light</v>
      </c>
      <c r="P219" s="17" t="str">
        <f>_xlfn.XLOOKUP(Orders[[#This Row],[Customer ID]],Customers!$A$1:$A$501,Customers!$I$1:$I$501,,0)</f>
        <v>Yes</v>
      </c>
    </row>
    <row r="220" spans="1:16" x14ac:dyDescent="0.25">
      <c r="A220" s="17" t="s">
        <v>3348</v>
      </c>
      <c r="B220" s="22">
        <v>45196</v>
      </c>
      <c r="C220" s="17" t="s">
        <v>1157</v>
      </c>
      <c r="D220" s="17" t="s">
        <v>82</v>
      </c>
      <c r="E220" s="17">
        <v>2</v>
      </c>
      <c r="F220" s="17" t="str">
        <f>_xlfn.XLOOKUP($C220,Customers!$A$2:$A$501,Customers!$B$2:$B$501,,0)</f>
        <v>John Kelley</v>
      </c>
      <c r="G220" s="17" t="str">
        <f>_xlfn.XLOOKUP($C220,Customers!$A$2:$A$501,Customers!$C$2:$C$501,,0)</f>
        <v>astewart@strong.com</v>
      </c>
      <c r="H220" s="17" t="str">
        <f>_xlfn.XLOOKUP($C220,Customers!$A$1:$A$501,Customers!$G$1:$G$501,,0)</f>
        <v>United Kingdom</v>
      </c>
      <c r="I220" s="17" t="str">
        <f>INDEX(Products!$A$1:$G$106,MATCH($D220,Products!$A$1:$A$106,0),MATCH(I$1,Products!$A$1:$G$1,0))</f>
        <v>Lib</v>
      </c>
      <c r="J220" s="17" t="str">
        <f>INDEX(Products!$A$1:$G$106,MATCH($D220,Products!$A$1:$A$106,0),MATCH(J$1,Products!$A$1:$G$1,0))</f>
        <v>D</v>
      </c>
      <c r="K220" s="24">
        <f>INDEX(Products!$A$1:$G$106,MATCH($D220,Products!$A$1:$A$106,0),MATCH(K$1,Products!$A$1:$G$1,0))</f>
        <v>1</v>
      </c>
      <c r="L220" s="19">
        <f>INDEX(Products!$A$1:$G$106,MATCH($D220,Products!$A$1:$A$106,0),MATCH(L$1,Products!$A$1:$G$1,0))</f>
        <v>12.715</v>
      </c>
      <c r="M220" s="20">
        <f t="shared" si="3"/>
        <v>25.43</v>
      </c>
      <c r="N220" s="17" t="str" cm="1">
        <f t="array" ref="N220">_xlfn.SWITCH(I220,"Rob","Robusta","Ara","Arabica","Lib","Liberica","Exc","Excelsa")</f>
        <v>Liberica</v>
      </c>
      <c r="O220" s="17" t="str" cm="1">
        <f t="array" ref="O220">_xlfn.SWITCH(J220,"D","Dark","M","Medium","L","Light")</f>
        <v>Dark</v>
      </c>
      <c r="P220" s="17" t="str">
        <f>_xlfn.XLOOKUP(Orders[[#This Row],[Customer ID]],Customers!$A$1:$A$501,Customers!$I$1:$I$501,,0)</f>
        <v>No</v>
      </c>
    </row>
    <row r="221" spans="1:16" x14ac:dyDescent="0.25">
      <c r="A221" s="17" t="s">
        <v>3349</v>
      </c>
      <c r="B221" s="22">
        <v>44323</v>
      </c>
      <c r="C221" s="17" t="s">
        <v>2113</v>
      </c>
      <c r="D221" s="17" t="s">
        <v>59</v>
      </c>
      <c r="E221" s="17">
        <v>2</v>
      </c>
      <c r="F221" s="17" t="str">
        <f>_xlfn.XLOOKUP($C221,Customers!$A$2:$A$501,Customers!$B$2:$B$501,,0)</f>
        <v>Chris Gonzalez</v>
      </c>
      <c r="G221" s="17" t="str">
        <f>_xlfn.XLOOKUP($C221,Customers!$A$2:$A$501,Customers!$C$2:$C$501,,0)</f>
        <v>raymondayala@hernandez.org</v>
      </c>
      <c r="H221" s="17" t="str">
        <f>_xlfn.XLOOKUP($C221,Customers!$A$1:$A$501,Customers!$G$1:$G$501,,0)</f>
        <v>Ireland</v>
      </c>
      <c r="I221" s="17" t="str">
        <f>INDEX(Products!$A$1:$G$106,MATCH($D221,Products!$A$1:$A$106,0),MATCH(I$1,Products!$A$1:$G$1,0))</f>
        <v>Exc</v>
      </c>
      <c r="J221" s="17" t="str">
        <f>INDEX(Products!$A$1:$G$106,MATCH($D221,Products!$A$1:$A$106,0),MATCH(J$1,Products!$A$1:$G$1,0))</f>
        <v>L</v>
      </c>
      <c r="K221" s="24">
        <f>INDEX(Products!$A$1:$G$106,MATCH($D221,Products!$A$1:$A$106,0),MATCH(K$1,Products!$A$1:$G$1,0))</f>
        <v>1</v>
      </c>
      <c r="L221" s="19">
        <f>INDEX(Products!$A$1:$G$106,MATCH($D221,Products!$A$1:$A$106,0),MATCH(L$1,Products!$A$1:$G$1,0))</f>
        <v>11.012</v>
      </c>
      <c r="M221" s="20">
        <f t="shared" si="3"/>
        <v>22.024000000000001</v>
      </c>
      <c r="N221" s="17" t="str" cm="1">
        <f t="array" ref="N221">_xlfn.SWITCH(I221,"Rob","Robusta","Ara","Arabica","Lib","Liberica","Exc","Excelsa")</f>
        <v>Excelsa</v>
      </c>
      <c r="O221" s="17" t="str" cm="1">
        <f t="array" ref="O221">_xlfn.SWITCH(J221,"D","Dark","M","Medium","L","Light")</f>
        <v>Light</v>
      </c>
      <c r="P221" s="17" t="str">
        <f>_xlfn.XLOOKUP(Orders[[#This Row],[Customer ID]],Customers!$A$1:$A$501,Customers!$I$1:$I$501,,0)</f>
        <v>Yes</v>
      </c>
    </row>
    <row r="222" spans="1:16" x14ac:dyDescent="0.25">
      <c r="A222" s="17" t="s">
        <v>3350</v>
      </c>
      <c r="B222" s="22">
        <v>43654</v>
      </c>
      <c r="C222" s="17" t="s">
        <v>2748</v>
      </c>
      <c r="D222" s="17" t="s">
        <v>27</v>
      </c>
      <c r="E222" s="17">
        <v>6</v>
      </c>
      <c r="F222" s="17" t="str">
        <f>_xlfn.XLOOKUP($C222,Customers!$A$2:$A$501,Customers!$B$2:$B$501,,0)</f>
        <v>Thomas Dalton</v>
      </c>
      <c r="G222" s="17" t="str">
        <f>_xlfn.XLOOKUP($C222,Customers!$A$2:$A$501,Customers!$C$2:$C$501,,0)</f>
        <v>stephanie03@mason.net</v>
      </c>
      <c r="H222" s="17" t="str">
        <f>_xlfn.XLOOKUP($C222,Customers!$A$1:$A$501,Customers!$G$1:$G$501,,0)</f>
        <v>United Kingdom</v>
      </c>
      <c r="I222" s="17" t="str">
        <f>INDEX(Products!$A$1:$G$106,MATCH($D222,Products!$A$1:$A$106,0),MATCH(I$1,Products!$A$1:$G$1,0))</f>
        <v>Lib</v>
      </c>
      <c r="J222" s="17" t="str">
        <f>INDEX(Products!$A$1:$G$106,MATCH($D222,Products!$A$1:$A$106,0),MATCH(J$1,Products!$A$1:$G$1,0))</f>
        <v>D</v>
      </c>
      <c r="K222" s="24">
        <f>INDEX(Products!$A$1:$G$106,MATCH($D222,Products!$A$1:$A$106,0),MATCH(K$1,Products!$A$1:$G$1,0))</f>
        <v>1</v>
      </c>
      <c r="L222" s="19">
        <f>INDEX(Products!$A$1:$G$106,MATCH($D222,Products!$A$1:$A$106,0),MATCH(L$1,Products!$A$1:$G$1,0))</f>
        <v>8.0630000000000006</v>
      </c>
      <c r="M222" s="20">
        <f t="shared" si="3"/>
        <v>48.378</v>
      </c>
      <c r="N222" s="17" t="str" cm="1">
        <f t="array" ref="N222">_xlfn.SWITCH(I222,"Rob","Robusta","Ara","Arabica","Lib","Liberica","Exc","Excelsa")</f>
        <v>Liberica</v>
      </c>
      <c r="O222" s="17" t="str" cm="1">
        <f t="array" ref="O222">_xlfn.SWITCH(J222,"D","Dark","M","Medium","L","Light")</f>
        <v>Dark</v>
      </c>
      <c r="P222" s="17" t="str">
        <f>_xlfn.XLOOKUP(Orders[[#This Row],[Customer ID]],Customers!$A$1:$A$501,Customers!$I$1:$I$501,,0)</f>
        <v>No</v>
      </c>
    </row>
    <row r="223" spans="1:16" x14ac:dyDescent="0.25">
      <c r="A223" s="17" t="s">
        <v>3351</v>
      </c>
      <c r="B223" s="22">
        <v>43855</v>
      </c>
      <c r="C223" s="17" t="s">
        <v>1528</v>
      </c>
      <c r="D223" s="17" t="s">
        <v>102</v>
      </c>
      <c r="E223" s="17">
        <v>6</v>
      </c>
      <c r="F223" s="17" t="str">
        <f>_xlfn.XLOOKUP($C223,Customers!$A$2:$A$501,Customers!$B$2:$B$501,,0)</f>
        <v>Alyssa White</v>
      </c>
      <c r="G223" s="17" t="str">
        <f>_xlfn.XLOOKUP($C223,Customers!$A$2:$A$501,Customers!$C$2:$C$501,,0)</f>
        <v>brownjavier@chen.info</v>
      </c>
      <c r="H223" s="17" t="str">
        <f>_xlfn.XLOOKUP($C223,Customers!$A$1:$A$501,Customers!$G$1:$G$501,,0)</f>
        <v>United Kingdom</v>
      </c>
      <c r="I223" s="17" t="str">
        <f>INDEX(Products!$A$1:$G$106,MATCH($D223,Products!$A$1:$A$106,0),MATCH(I$1,Products!$A$1:$G$1,0))</f>
        <v>Lib</v>
      </c>
      <c r="J223" s="17" t="str">
        <f>INDEX(Products!$A$1:$G$106,MATCH($D223,Products!$A$1:$A$106,0),MATCH(J$1,Products!$A$1:$G$1,0))</f>
        <v>L</v>
      </c>
      <c r="K223" s="24">
        <f>INDEX(Products!$A$1:$G$106,MATCH($D223,Products!$A$1:$A$106,0),MATCH(K$1,Products!$A$1:$G$1,0))</f>
        <v>1</v>
      </c>
      <c r="L223" s="19">
        <f>INDEX(Products!$A$1:$G$106,MATCH($D223,Products!$A$1:$A$106,0),MATCH(L$1,Products!$A$1:$G$1,0))</f>
        <v>11.55</v>
      </c>
      <c r="M223" s="20">
        <f t="shared" si="3"/>
        <v>69.300000000000011</v>
      </c>
      <c r="N223" s="17" t="str" cm="1">
        <f t="array" ref="N223">_xlfn.SWITCH(I223,"Rob","Robusta","Ara","Arabica","Lib","Liberica","Exc","Excelsa")</f>
        <v>Liberica</v>
      </c>
      <c r="O223" s="17" t="str" cm="1">
        <f t="array" ref="O223">_xlfn.SWITCH(J223,"D","Dark","M","Medium","L","Light")</f>
        <v>Light</v>
      </c>
      <c r="P223" s="17" t="str">
        <f>_xlfn.XLOOKUP(Orders[[#This Row],[Customer ID]],Customers!$A$1:$A$501,Customers!$I$1:$I$501,,0)</f>
        <v>Yes</v>
      </c>
    </row>
    <row r="224" spans="1:16" x14ac:dyDescent="0.25">
      <c r="A224" s="17" t="s">
        <v>3352</v>
      </c>
      <c r="B224" s="22">
        <v>44902</v>
      </c>
      <c r="C224" s="17" t="s">
        <v>1975</v>
      </c>
      <c r="D224" s="17" t="s">
        <v>72</v>
      </c>
      <c r="E224" s="17">
        <v>5</v>
      </c>
      <c r="F224" s="17" t="str">
        <f>_xlfn.XLOOKUP($C224,Customers!$A$2:$A$501,Customers!$B$2:$B$501,,0)</f>
        <v>Juan Elliott</v>
      </c>
      <c r="G224" s="17" t="str">
        <f>_xlfn.XLOOKUP($C224,Customers!$A$2:$A$501,Customers!$C$2:$C$501,,0)</f>
        <v>lorraine95@yahoo.com</v>
      </c>
      <c r="H224" s="17" t="str">
        <f>_xlfn.XLOOKUP($C224,Customers!$A$1:$A$501,Customers!$G$1:$G$501,,0)</f>
        <v>United States</v>
      </c>
      <c r="I224" s="17" t="str">
        <f>INDEX(Products!$A$1:$G$106,MATCH($D224,Products!$A$1:$A$106,0),MATCH(I$1,Products!$A$1:$G$1,0))</f>
        <v>Exc</v>
      </c>
      <c r="J224" s="17" t="str">
        <f>INDEX(Products!$A$1:$G$106,MATCH($D224,Products!$A$1:$A$106,0),MATCH(J$1,Products!$A$1:$G$1,0))</f>
        <v>L</v>
      </c>
      <c r="K224" s="24">
        <f>INDEX(Products!$A$1:$G$106,MATCH($D224,Products!$A$1:$A$106,0),MATCH(K$1,Products!$A$1:$G$1,0))</f>
        <v>1</v>
      </c>
      <c r="L224" s="19">
        <f>INDEX(Products!$A$1:$G$106,MATCH($D224,Products!$A$1:$A$106,0),MATCH(L$1,Products!$A$1:$G$1,0))</f>
        <v>2.2120000000000002</v>
      </c>
      <c r="M224" s="20">
        <f t="shared" si="3"/>
        <v>11.06</v>
      </c>
      <c r="N224" s="17" t="str" cm="1">
        <f t="array" ref="N224">_xlfn.SWITCH(I224,"Rob","Robusta","Ara","Arabica","Lib","Liberica","Exc","Excelsa")</f>
        <v>Excelsa</v>
      </c>
      <c r="O224" s="17" t="str" cm="1">
        <f t="array" ref="O224">_xlfn.SWITCH(J224,"D","Dark","M","Medium","L","Light")</f>
        <v>Light</v>
      </c>
      <c r="P224" s="17" t="str">
        <f>_xlfn.XLOOKUP(Orders[[#This Row],[Customer ID]],Customers!$A$1:$A$501,Customers!$I$1:$I$501,,0)</f>
        <v>No</v>
      </c>
    </row>
    <row r="225" spans="1:16" x14ac:dyDescent="0.25">
      <c r="A225" s="17" t="s">
        <v>3353</v>
      </c>
      <c r="B225" s="22">
        <v>44606</v>
      </c>
      <c r="C225" s="17" t="s">
        <v>1599</v>
      </c>
      <c r="D225" s="17" t="s">
        <v>80</v>
      </c>
      <c r="E225" s="17">
        <v>5</v>
      </c>
      <c r="F225" s="17" t="str">
        <f>_xlfn.XLOOKUP($C225,Customers!$A$2:$A$501,Customers!$B$2:$B$501,,0)</f>
        <v>Mr. Brandon Walters</v>
      </c>
      <c r="G225" s="17" t="str">
        <f>_xlfn.XLOOKUP($C225,Customers!$A$2:$A$501,Customers!$C$2:$C$501,,0)</f>
        <v>fostertaylor@moon.com</v>
      </c>
      <c r="H225" s="17" t="str">
        <f>_xlfn.XLOOKUP($C225,Customers!$A$1:$A$501,Customers!$G$1:$G$501,,0)</f>
        <v>Ireland</v>
      </c>
      <c r="I225" s="17" t="str">
        <f>INDEX(Products!$A$1:$G$106,MATCH($D225,Products!$A$1:$A$106,0),MATCH(I$1,Products!$A$1:$G$1,0))</f>
        <v>Rob</v>
      </c>
      <c r="J225" s="17" t="str">
        <f>INDEX(Products!$A$1:$G$106,MATCH($D225,Products!$A$1:$A$106,0),MATCH(J$1,Products!$A$1:$G$1,0))</f>
        <v>L</v>
      </c>
      <c r="K225" s="24">
        <f>INDEX(Products!$A$1:$G$106,MATCH($D225,Products!$A$1:$A$106,0),MATCH(K$1,Products!$A$1:$G$1,0))</f>
        <v>0.5</v>
      </c>
      <c r="L225" s="19">
        <f>INDEX(Products!$A$1:$G$106,MATCH($D225,Products!$A$1:$A$106,0),MATCH(L$1,Products!$A$1:$G$1,0))</f>
        <v>15.727</v>
      </c>
      <c r="M225" s="20">
        <f t="shared" si="3"/>
        <v>78.635000000000005</v>
      </c>
      <c r="N225" s="17" t="str" cm="1">
        <f t="array" ref="N225">_xlfn.SWITCH(I225,"Rob","Robusta","Ara","Arabica","Lib","Liberica","Exc","Excelsa")</f>
        <v>Robusta</v>
      </c>
      <c r="O225" s="17" t="str" cm="1">
        <f t="array" ref="O225">_xlfn.SWITCH(J225,"D","Dark","M","Medium","L","Light")</f>
        <v>Light</v>
      </c>
      <c r="P225" s="17" t="str">
        <f>_xlfn.XLOOKUP(Orders[[#This Row],[Customer ID]],Customers!$A$1:$A$501,Customers!$I$1:$I$501,,0)</f>
        <v>Yes</v>
      </c>
    </row>
    <row r="226" spans="1:16" x14ac:dyDescent="0.25">
      <c r="A226" s="17" t="s">
        <v>3354</v>
      </c>
      <c r="B226" s="22">
        <v>44238</v>
      </c>
      <c r="C226" s="17" t="s">
        <v>2286</v>
      </c>
      <c r="D226" s="17" t="s">
        <v>38</v>
      </c>
      <c r="E226" s="17">
        <v>2</v>
      </c>
      <c r="F226" s="17" t="str">
        <f>_xlfn.XLOOKUP($C226,Customers!$A$2:$A$501,Customers!$B$2:$B$501,,0)</f>
        <v>Jessica Kim</v>
      </c>
      <c r="G226" s="17" t="str">
        <f>_xlfn.XLOOKUP($C226,Customers!$A$2:$A$501,Customers!$C$2:$C$501,,0)</f>
        <v>thunter@andrews-strickland.biz</v>
      </c>
      <c r="H226" s="17" t="str">
        <f>_xlfn.XLOOKUP($C226,Customers!$A$1:$A$501,Customers!$G$1:$G$501,,0)</f>
        <v>Ireland</v>
      </c>
      <c r="I226" s="17" t="str">
        <f>INDEX(Products!$A$1:$G$106,MATCH($D226,Products!$A$1:$A$106,0),MATCH(I$1,Products!$A$1:$G$1,0))</f>
        <v>Lib</v>
      </c>
      <c r="J226" s="17" t="str">
        <f>INDEX(Products!$A$1:$G$106,MATCH($D226,Products!$A$1:$A$106,0),MATCH(J$1,Products!$A$1:$G$1,0))</f>
        <v>M</v>
      </c>
      <c r="K226" s="24">
        <f>INDEX(Products!$A$1:$G$106,MATCH($D226,Products!$A$1:$A$106,0),MATCH(K$1,Products!$A$1:$G$1,0))</f>
        <v>1</v>
      </c>
      <c r="L226" s="19">
        <f>INDEX(Products!$A$1:$G$106,MATCH($D226,Products!$A$1:$A$106,0),MATCH(L$1,Products!$A$1:$G$1,0))</f>
        <v>3.1019999999999999</v>
      </c>
      <c r="M226" s="20">
        <f t="shared" si="3"/>
        <v>6.2039999999999997</v>
      </c>
      <c r="N226" s="17" t="str" cm="1">
        <f t="array" ref="N226">_xlfn.SWITCH(I226,"Rob","Robusta","Ara","Arabica","Lib","Liberica","Exc","Excelsa")</f>
        <v>Liberica</v>
      </c>
      <c r="O226" s="17" t="str" cm="1">
        <f t="array" ref="O226">_xlfn.SWITCH(J226,"D","Dark","M","Medium","L","Light")</f>
        <v>Medium</v>
      </c>
      <c r="P226" s="17" t="str">
        <f>_xlfn.XLOOKUP(Orders[[#This Row],[Customer ID]],Customers!$A$1:$A$501,Customers!$I$1:$I$501,,0)</f>
        <v>Yes</v>
      </c>
    </row>
    <row r="227" spans="1:16" x14ac:dyDescent="0.25">
      <c r="A227" s="17" t="s">
        <v>3355</v>
      </c>
      <c r="B227" s="22">
        <v>44924</v>
      </c>
      <c r="C227" s="17" t="s">
        <v>1718</v>
      </c>
      <c r="D227" s="17" t="s">
        <v>57</v>
      </c>
      <c r="E227" s="17">
        <v>2</v>
      </c>
      <c r="F227" s="17" t="str">
        <f>_xlfn.XLOOKUP($C227,Customers!$A$2:$A$501,Customers!$B$2:$B$501,,0)</f>
        <v>Brent Lewis</v>
      </c>
      <c r="G227" s="17" t="str">
        <f>_xlfn.XLOOKUP($C227,Customers!$A$2:$A$501,Customers!$C$2:$C$501,,0)</f>
        <v>nicole99@walsh.com</v>
      </c>
      <c r="H227" s="17" t="str">
        <f>_xlfn.XLOOKUP($C227,Customers!$A$1:$A$501,Customers!$G$1:$G$501,,0)</f>
        <v>Ireland</v>
      </c>
      <c r="I227" s="17" t="str">
        <f>INDEX(Products!$A$1:$G$106,MATCH($D227,Products!$A$1:$A$106,0),MATCH(I$1,Products!$A$1:$G$1,0))</f>
        <v>Rob</v>
      </c>
      <c r="J227" s="17" t="str">
        <f>INDEX(Products!$A$1:$G$106,MATCH($D227,Products!$A$1:$A$106,0),MATCH(J$1,Products!$A$1:$G$1,0))</f>
        <v>L</v>
      </c>
      <c r="K227" s="24">
        <f>INDEX(Products!$A$1:$G$106,MATCH($D227,Products!$A$1:$A$106,0),MATCH(K$1,Products!$A$1:$G$1,0))</f>
        <v>2.5</v>
      </c>
      <c r="L227" s="19">
        <f>INDEX(Products!$A$1:$G$106,MATCH($D227,Products!$A$1:$A$106,0),MATCH(L$1,Products!$A$1:$G$1,0))</f>
        <v>7.1820000000000004</v>
      </c>
      <c r="M227" s="20">
        <f t="shared" si="3"/>
        <v>14.364000000000001</v>
      </c>
      <c r="N227" s="17" t="str" cm="1">
        <f t="array" ref="N227">_xlfn.SWITCH(I227,"Rob","Robusta","Ara","Arabica","Lib","Liberica","Exc","Excelsa")</f>
        <v>Robusta</v>
      </c>
      <c r="O227" s="17" t="str" cm="1">
        <f t="array" ref="O227">_xlfn.SWITCH(J227,"D","Dark","M","Medium","L","Light")</f>
        <v>Light</v>
      </c>
      <c r="P227" s="17" t="str">
        <f>_xlfn.XLOOKUP(Orders[[#This Row],[Customer ID]],Customers!$A$1:$A$501,Customers!$I$1:$I$501,,0)</f>
        <v>No</v>
      </c>
    </row>
    <row r="228" spans="1:16" x14ac:dyDescent="0.25">
      <c r="A228" s="17" t="s">
        <v>3356</v>
      </c>
      <c r="B228" s="22">
        <v>45055</v>
      </c>
      <c r="C228" s="17" t="s">
        <v>2597</v>
      </c>
      <c r="D228" s="17" t="s">
        <v>58</v>
      </c>
      <c r="E228" s="17">
        <v>4</v>
      </c>
      <c r="F228" s="17" t="str">
        <f>_xlfn.XLOOKUP($C228,Customers!$A$2:$A$501,Customers!$B$2:$B$501,,0)</f>
        <v>Joseph White</v>
      </c>
      <c r="G228" s="17" t="str">
        <f>_xlfn.XLOOKUP($C228,Customers!$A$2:$A$501,Customers!$C$2:$C$501,,0)</f>
        <v>hmatthews@hansen.com</v>
      </c>
      <c r="H228" s="17" t="str">
        <f>_xlfn.XLOOKUP($C228,Customers!$A$1:$A$501,Customers!$G$1:$G$501,,0)</f>
        <v>United Kingdom</v>
      </c>
      <c r="I228" s="17" t="str">
        <f>INDEX(Products!$A$1:$G$106,MATCH($D228,Products!$A$1:$A$106,0),MATCH(I$1,Products!$A$1:$G$1,0))</f>
        <v>Lib</v>
      </c>
      <c r="J228" s="17" t="str">
        <f>INDEX(Products!$A$1:$G$106,MATCH($D228,Products!$A$1:$A$106,0),MATCH(J$1,Products!$A$1:$G$1,0))</f>
        <v>M</v>
      </c>
      <c r="K228" s="24">
        <f>INDEX(Products!$A$1:$G$106,MATCH($D228,Products!$A$1:$A$106,0),MATCH(K$1,Products!$A$1:$G$1,0))</f>
        <v>2.5</v>
      </c>
      <c r="L228" s="19">
        <f>INDEX(Products!$A$1:$G$106,MATCH($D228,Products!$A$1:$A$106,0),MATCH(L$1,Products!$A$1:$G$1,0))</f>
        <v>8.1029999999999998</v>
      </c>
      <c r="M228" s="20">
        <f t="shared" si="3"/>
        <v>32.411999999999999</v>
      </c>
      <c r="N228" s="17" t="str" cm="1">
        <f t="array" ref="N228">_xlfn.SWITCH(I228,"Rob","Robusta","Ara","Arabica","Lib","Liberica","Exc","Excelsa")</f>
        <v>Liberica</v>
      </c>
      <c r="O228" s="17" t="str" cm="1">
        <f t="array" ref="O228">_xlfn.SWITCH(J228,"D","Dark","M","Medium","L","Light")</f>
        <v>Medium</v>
      </c>
      <c r="P228" s="17" t="str">
        <f>_xlfn.XLOOKUP(Orders[[#This Row],[Customer ID]],Customers!$A$1:$A$501,Customers!$I$1:$I$501,,0)</f>
        <v>Yes</v>
      </c>
    </row>
    <row r="229" spans="1:16" x14ac:dyDescent="0.25">
      <c r="A229" s="17" t="s">
        <v>3357</v>
      </c>
      <c r="B229" s="22">
        <v>43500</v>
      </c>
      <c r="C229" s="17" t="s">
        <v>231</v>
      </c>
      <c r="D229" s="17" t="s">
        <v>34</v>
      </c>
      <c r="E229" s="17">
        <v>1</v>
      </c>
      <c r="F229" s="17" t="str">
        <f>_xlfn.XLOOKUP($C229,Customers!$A$2:$A$501,Customers!$B$2:$B$501,,0)</f>
        <v>Kevin David</v>
      </c>
      <c r="G229" s="17" t="str">
        <f>_xlfn.XLOOKUP($C229,Customers!$A$2:$A$501,Customers!$C$2:$C$501,,0)</f>
        <v>rothjennifer@vazquez.org</v>
      </c>
      <c r="H229" s="17" t="str">
        <f>_xlfn.XLOOKUP($C229,Customers!$A$1:$A$501,Customers!$G$1:$G$501,,0)</f>
        <v>United Kingdom</v>
      </c>
      <c r="I229" s="17" t="str">
        <f>INDEX(Products!$A$1:$G$106,MATCH($D229,Products!$A$1:$A$106,0),MATCH(I$1,Products!$A$1:$G$1,0))</f>
        <v>Lib</v>
      </c>
      <c r="J229" s="17" t="str">
        <f>INDEX(Products!$A$1:$G$106,MATCH($D229,Products!$A$1:$A$106,0),MATCH(J$1,Products!$A$1:$G$1,0))</f>
        <v>L</v>
      </c>
      <c r="K229" s="24">
        <f>INDEX(Products!$A$1:$G$106,MATCH($D229,Products!$A$1:$A$106,0),MATCH(K$1,Products!$A$1:$G$1,0))</f>
        <v>1</v>
      </c>
      <c r="L229" s="19">
        <f>INDEX(Products!$A$1:$G$106,MATCH($D229,Products!$A$1:$A$106,0),MATCH(L$1,Products!$A$1:$G$1,0))</f>
        <v>20.431000000000001</v>
      </c>
      <c r="M229" s="20">
        <f t="shared" si="3"/>
        <v>20.431000000000001</v>
      </c>
      <c r="N229" s="17" t="str" cm="1">
        <f t="array" ref="N229">_xlfn.SWITCH(I229,"Rob","Robusta","Ara","Arabica","Lib","Liberica","Exc","Excelsa")</f>
        <v>Liberica</v>
      </c>
      <c r="O229" s="17" t="str" cm="1">
        <f t="array" ref="O229">_xlfn.SWITCH(J229,"D","Dark","M","Medium","L","Light")</f>
        <v>Light</v>
      </c>
      <c r="P229" s="17" t="str">
        <f>_xlfn.XLOOKUP(Orders[[#This Row],[Customer ID]],Customers!$A$1:$A$501,Customers!$I$1:$I$501,,0)</f>
        <v>Yes</v>
      </c>
    </row>
    <row r="230" spans="1:16" x14ac:dyDescent="0.25">
      <c r="A230" s="17" t="s">
        <v>3358</v>
      </c>
      <c r="B230" s="22">
        <v>44934</v>
      </c>
      <c r="C230" s="17" t="s">
        <v>889</v>
      </c>
      <c r="D230" s="17" t="s">
        <v>93</v>
      </c>
      <c r="E230" s="17">
        <v>3</v>
      </c>
      <c r="F230" s="17" t="str">
        <f>_xlfn.XLOOKUP($C230,Customers!$A$2:$A$501,Customers!$B$2:$B$501,,0)</f>
        <v>Jessica Williams</v>
      </c>
      <c r="G230" s="17" t="str">
        <f>_xlfn.XLOOKUP($C230,Customers!$A$2:$A$501,Customers!$C$2:$C$501,,0)</f>
        <v>robert14@yahoo.com</v>
      </c>
      <c r="H230" s="17" t="str">
        <f>_xlfn.XLOOKUP($C230,Customers!$A$1:$A$501,Customers!$G$1:$G$501,,0)</f>
        <v>United States</v>
      </c>
      <c r="I230" s="17" t="str">
        <f>INDEX(Products!$A$1:$G$106,MATCH($D230,Products!$A$1:$A$106,0),MATCH(I$1,Products!$A$1:$G$1,0))</f>
        <v>Exc</v>
      </c>
      <c r="J230" s="17" t="str">
        <f>INDEX(Products!$A$1:$G$106,MATCH($D230,Products!$A$1:$A$106,0),MATCH(J$1,Products!$A$1:$G$1,0))</f>
        <v>M</v>
      </c>
      <c r="K230" s="24">
        <f>INDEX(Products!$A$1:$G$106,MATCH($D230,Products!$A$1:$A$106,0),MATCH(K$1,Products!$A$1:$G$1,0))</f>
        <v>1</v>
      </c>
      <c r="L230" s="19">
        <f>INDEX(Products!$A$1:$G$106,MATCH($D230,Products!$A$1:$A$106,0),MATCH(L$1,Products!$A$1:$G$1,0))</f>
        <v>28.677</v>
      </c>
      <c r="M230" s="20">
        <f t="shared" si="3"/>
        <v>86.031000000000006</v>
      </c>
      <c r="N230" s="17" t="str" cm="1">
        <f t="array" ref="N230">_xlfn.SWITCH(I230,"Rob","Robusta","Ara","Arabica","Lib","Liberica","Exc","Excelsa")</f>
        <v>Excelsa</v>
      </c>
      <c r="O230" s="17" t="str" cm="1">
        <f t="array" ref="O230">_xlfn.SWITCH(J230,"D","Dark","M","Medium","L","Light")</f>
        <v>Medium</v>
      </c>
      <c r="P230" s="17" t="str">
        <f>_xlfn.XLOOKUP(Orders[[#This Row],[Customer ID]],Customers!$A$1:$A$501,Customers!$I$1:$I$501,,0)</f>
        <v>No</v>
      </c>
    </row>
    <row r="231" spans="1:16" x14ac:dyDescent="0.25">
      <c r="A231" s="17" t="s">
        <v>3359</v>
      </c>
      <c r="B231" s="22">
        <v>44446</v>
      </c>
      <c r="C231" s="17" t="s">
        <v>806</v>
      </c>
      <c r="D231" s="17" t="s">
        <v>103</v>
      </c>
      <c r="E231" s="17">
        <v>3</v>
      </c>
      <c r="F231" s="17" t="str">
        <f>_xlfn.XLOOKUP($C231,Customers!$A$2:$A$501,Customers!$B$2:$B$501,,0)</f>
        <v>Gabrielle Garcia</v>
      </c>
      <c r="G231" s="17" t="str">
        <f>_xlfn.XLOOKUP($C231,Customers!$A$2:$A$501,Customers!$C$2:$C$501,,0)</f>
        <v>russellbrenda@morris.com</v>
      </c>
      <c r="H231" s="17" t="str">
        <f>_xlfn.XLOOKUP($C231,Customers!$A$1:$A$501,Customers!$G$1:$G$501,,0)</f>
        <v>United Kingdom</v>
      </c>
      <c r="I231" s="17" t="str">
        <f>INDEX(Products!$A$1:$G$106,MATCH($D231,Products!$A$1:$A$106,0),MATCH(I$1,Products!$A$1:$G$1,0))</f>
        <v>Lib</v>
      </c>
      <c r="J231" s="17" t="str">
        <f>INDEX(Products!$A$1:$G$106,MATCH($D231,Products!$A$1:$A$106,0),MATCH(J$1,Products!$A$1:$G$1,0))</f>
        <v>L</v>
      </c>
      <c r="K231" s="24">
        <f>INDEX(Products!$A$1:$G$106,MATCH($D231,Products!$A$1:$A$106,0),MATCH(K$1,Products!$A$1:$G$1,0))</f>
        <v>1</v>
      </c>
      <c r="L231" s="19">
        <f>INDEX(Products!$A$1:$G$106,MATCH($D231,Products!$A$1:$A$106,0),MATCH(L$1,Products!$A$1:$G$1,0))</f>
        <v>18.981999999999999</v>
      </c>
      <c r="M231" s="20">
        <f t="shared" si="3"/>
        <v>56.945999999999998</v>
      </c>
      <c r="N231" s="17" t="str" cm="1">
        <f t="array" ref="N231">_xlfn.SWITCH(I231,"Rob","Robusta","Ara","Arabica","Lib","Liberica","Exc","Excelsa")</f>
        <v>Liberica</v>
      </c>
      <c r="O231" s="17" t="str" cm="1">
        <f t="array" ref="O231">_xlfn.SWITCH(J231,"D","Dark","M","Medium","L","Light")</f>
        <v>Light</v>
      </c>
      <c r="P231" s="17" t="str">
        <f>_xlfn.XLOOKUP(Orders[[#This Row],[Customer ID]],Customers!$A$1:$A$501,Customers!$I$1:$I$501,,0)</f>
        <v>Yes</v>
      </c>
    </row>
    <row r="232" spans="1:16" x14ac:dyDescent="0.25">
      <c r="A232" s="17" t="s">
        <v>3360</v>
      </c>
      <c r="B232" s="22">
        <v>45058</v>
      </c>
      <c r="C232" s="17" t="s">
        <v>590</v>
      </c>
      <c r="D232" s="17" t="s">
        <v>114</v>
      </c>
      <c r="E232" s="17">
        <v>4</v>
      </c>
      <c r="F232" s="17" t="str">
        <f>_xlfn.XLOOKUP($C232,Customers!$A$2:$A$501,Customers!$B$2:$B$501,,0)</f>
        <v>Tammy Miller</v>
      </c>
      <c r="G232" s="17" t="str">
        <f>_xlfn.XLOOKUP($C232,Customers!$A$2:$A$501,Customers!$C$2:$C$501,,0)</f>
        <v>wisesteven@wells.net</v>
      </c>
      <c r="H232" s="17" t="str">
        <f>_xlfn.XLOOKUP($C232,Customers!$A$1:$A$501,Customers!$G$1:$G$501,,0)</f>
        <v>United Kingdom</v>
      </c>
      <c r="I232" s="17" t="str">
        <f>INDEX(Products!$A$1:$G$106,MATCH($D232,Products!$A$1:$A$106,0),MATCH(I$1,Products!$A$1:$G$1,0))</f>
        <v>Ara</v>
      </c>
      <c r="J232" s="17" t="str">
        <f>INDEX(Products!$A$1:$G$106,MATCH($D232,Products!$A$1:$A$106,0),MATCH(J$1,Products!$A$1:$G$1,0))</f>
        <v>D</v>
      </c>
      <c r="K232" s="24">
        <f>INDEX(Products!$A$1:$G$106,MATCH($D232,Products!$A$1:$A$106,0),MATCH(K$1,Products!$A$1:$G$1,0))</f>
        <v>1</v>
      </c>
      <c r="L232" s="19">
        <f>INDEX(Products!$A$1:$G$106,MATCH($D232,Products!$A$1:$A$106,0),MATCH(L$1,Products!$A$1:$G$1,0))</f>
        <v>15.096</v>
      </c>
      <c r="M232" s="20">
        <f t="shared" si="3"/>
        <v>60.384</v>
      </c>
      <c r="N232" s="17" t="str" cm="1">
        <f t="array" ref="N232">_xlfn.SWITCH(I232,"Rob","Robusta","Ara","Arabica","Lib","Liberica","Exc","Excelsa")</f>
        <v>Arabica</v>
      </c>
      <c r="O232" s="17" t="str" cm="1">
        <f t="array" ref="O232">_xlfn.SWITCH(J232,"D","Dark","M","Medium","L","Light")</f>
        <v>Dark</v>
      </c>
      <c r="P232" s="17" t="str">
        <f>_xlfn.XLOOKUP(Orders[[#This Row],[Customer ID]],Customers!$A$1:$A$501,Customers!$I$1:$I$501,,0)</f>
        <v>No</v>
      </c>
    </row>
    <row r="233" spans="1:16" x14ac:dyDescent="0.25">
      <c r="A233" s="17" t="s">
        <v>3361</v>
      </c>
      <c r="B233" s="22">
        <v>44305</v>
      </c>
      <c r="C233" s="17" t="s">
        <v>2975</v>
      </c>
      <c r="D233" s="17" t="s">
        <v>69</v>
      </c>
      <c r="E233" s="17">
        <v>5</v>
      </c>
      <c r="F233" s="17" t="str">
        <f>_xlfn.XLOOKUP($C233,Customers!$A$2:$A$501,Customers!$B$2:$B$501,,0)</f>
        <v>Tiffany Hendricks DDS</v>
      </c>
      <c r="G233" s="17" t="str">
        <f>_xlfn.XLOOKUP($C233,Customers!$A$2:$A$501,Customers!$C$2:$C$501,,0)</f>
        <v>lori35@barber.net</v>
      </c>
      <c r="H233" s="17" t="str">
        <f>_xlfn.XLOOKUP($C233,Customers!$A$1:$A$501,Customers!$G$1:$G$501,,0)</f>
        <v>United States</v>
      </c>
      <c r="I233" s="17" t="str">
        <f>INDEX(Products!$A$1:$G$106,MATCH($D233,Products!$A$1:$A$106,0),MATCH(I$1,Products!$A$1:$G$1,0))</f>
        <v>Exc</v>
      </c>
      <c r="J233" s="17" t="str">
        <f>INDEX(Products!$A$1:$G$106,MATCH($D233,Products!$A$1:$A$106,0),MATCH(J$1,Products!$A$1:$G$1,0))</f>
        <v>D</v>
      </c>
      <c r="K233" s="24">
        <f>INDEX(Products!$A$1:$G$106,MATCH($D233,Products!$A$1:$A$106,0),MATCH(K$1,Products!$A$1:$G$1,0))</f>
        <v>0.5</v>
      </c>
      <c r="L233" s="19">
        <f>INDEX(Products!$A$1:$G$106,MATCH($D233,Products!$A$1:$A$106,0),MATCH(L$1,Products!$A$1:$G$1,0))</f>
        <v>27.552</v>
      </c>
      <c r="M233" s="20">
        <f t="shared" si="3"/>
        <v>137.76</v>
      </c>
      <c r="N233" s="17" t="str" cm="1">
        <f t="array" ref="N233">_xlfn.SWITCH(I233,"Rob","Robusta","Ara","Arabica","Lib","Liberica","Exc","Excelsa")</f>
        <v>Excelsa</v>
      </c>
      <c r="O233" s="17" t="str" cm="1">
        <f t="array" ref="O233">_xlfn.SWITCH(J233,"D","Dark","M","Medium","L","Light")</f>
        <v>Dark</v>
      </c>
      <c r="P233" s="17" t="str">
        <f>_xlfn.XLOOKUP(Orders[[#This Row],[Customer ID]],Customers!$A$1:$A$501,Customers!$I$1:$I$501,,0)</f>
        <v>Yes</v>
      </c>
    </row>
    <row r="234" spans="1:16" x14ac:dyDescent="0.25">
      <c r="A234" s="17" t="s">
        <v>3362</v>
      </c>
      <c r="B234" s="22">
        <v>45106</v>
      </c>
      <c r="C234" s="17" t="s">
        <v>1420</v>
      </c>
      <c r="D234" s="17" t="s">
        <v>63</v>
      </c>
      <c r="E234" s="17">
        <v>3</v>
      </c>
      <c r="F234" s="17" t="str">
        <f>_xlfn.XLOOKUP($C234,Customers!$A$2:$A$501,Customers!$B$2:$B$501,,0)</f>
        <v>Pamela White</v>
      </c>
      <c r="G234" s="17" t="str">
        <f>_xlfn.XLOOKUP($C234,Customers!$A$2:$A$501,Customers!$C$2:$C$501,,0)</f>
        <v>kristen14@gmail.com</v>
      </c>
      <c r="H234" s="17" t="str">
        <f>_xlfn.XLOOKUP($C234,Customers!$A$1:$A$501,Customers!$G$1:$G$501,,0)</f>
        <v>United Kingdom</v>
      </c>
      <c r="I234" s="17" t="str">
        <f>INDEX(Products!$A$1:$G$106,MATCH($D234,Products!$A$1:$A$106,0),MATCH(I$1,Products!$A$1:$G$1,0))</f>
        <v>Ara</v>
      </c>
      <c r="J234" s="17" t="str">
        <f>INDEX(Products!$A$1:$G$106,MATCH($D234,Products!$A$1:$A$106,0),MATCH(J$1,Products!$A$1:$G$1,0))</f>
        <v>L</v>
      </c>
      <c r="K234" s="24">
        <f>INDEX(Products!$A$1:$G$106,MATCH($D234,Products!$A$1:$A$106,0),MATCH(K$1,Products!$A$1:$G$1,0))</f>
        <v>2.5</v>
      </c>
      <c r="L234" s="19">
        <f>INDEX(Products!$A$1:$G$106,MATCH($D234,Products!$A$1:$A$106,0),MATCH(L$1,Products!$A$1:$G$1,0))</f>
        <v>3.34</v>
      </c>
      <c r="M234" s="20">
        <f t="shared" si="3"/>
        <v>10.02</v>
      </c>
      <c r="N234" s="17" t="str" cm="1">
        <f t="array" ref="N234">_xlfn.SWITCH(I234,"Rob","Robusta","Ara","Arabica","Lib","Liberica","Exc","Excelsa")</f>
        <v>Arabica</v>
      </c>
      <c r="O234" s="17" t="str" cm="1">
        <f t="array" ref="O234">_xlfn.SWITCH(J234,"D","Dark","M","Medium","L","Light")</f>
        <v>Light</v>
      </c>
      <c r="P234" s="17" t="str">
        <f>_xlfn.XLOOKUP(Orders[[#This Row],[Customer ID]],Customers!$A$1:$A$501,Customers!$I$1:$I$501,,0)</f>
        <v>Yes</v>
      </c>
    </row>
    <row r="235" spans="1:16" x14ac:dyDescent="0.25">
      <c r="A235" s="17" t="s">
        <v>3363</v>
      </c>
      <c r="B235" s="22">
        <v>43787</v>
      </c>
      <c r="C235" s="17" t="s">
        <v>1945</v>
      </c>
      <c r="D235" s="17" t="s">
        <v>113</v>
      </c>
      <c r="E235" s="17">
        <v>3</v>
      </c>
      <c r="F235" s="17" t="str">
        <f>_xlfn.XLOOKUP($C235,Customers!$A$2:$A$501,Customers!$B$2:$B$501,,0)</f>
        <v>Mary Garrison</v>
      </c>
      <c r="G235" s="17" t="str">
        <f>_xlfn.XLOOKUP($C235,Customers!$A$2:$A$501,Customers!$C$2:$C$501,,0)</f>
        <v>nortonbilly@gmail.com</v>
      </c>
      <c r="H235" s="17" t="str">
        <f>_xlfn.XLOOKUP($C235,Customers!$A$1:$A$501,Customers!$G$1:$G$501,,0)</f>
        <v>Ireland</v>
      </c>
      <c r="I235" s="17" t="str">
        <f>INDEX(Products!$A$1:$G$106,MATCH($D235,Products!$A$1:$A$106,0),MATCH(I$1,Products!$A$1:$G$1,0))</f>
        <v>Lib</v>
      </c>
      <c r="J235" s="17" t="str">
        <f>INDEX(Products!$A$1:$G$106,MATCH($D235,Products!$A$1:$A$106,0),MATCH(J$1,Products!$A$1:$G$1,0))</f>
        <v>L</v>
      </c>
      <c r="K235" s="24">
        <f>INDEX(Products!$A$1:$G$106,MATCH($D235,Products!$A$1:$A$106,0),MATCH(K$1,Products!$A$1:$G$1,0))</f>
        <v>2.5</v>
      </c>
      <c r="L235" s="19">
        <f>INDEX(Products!$A$1:$G$106,MATCH($D235,Products!$A$1:$A$106,0),MATCH(L$1,Products!$A$1:$G$1,0))</f>
        <v>5.3380000000000001</v>
      </c>
      <c r="M235" s="20">
        <f t="shared" si="3"/>
        <v>16.013999999999999</v>
      </c>
      <c r="N235" s="17" t="str" cm="1">
        <f t="array" ref="N235">_xlfn.SWITCH(I235,"Rob","Robusta","Ara","Arabica","Lib","Liberica","Exc","Excelsa")</f>
        <v>Liberica</v>
      </c>
      <c r="O235" s="17" t="str" cm="1">
        <f t="array" ref="O235">_xlfn.SWITCH(J235,"D","Dark","M","Medium","L","Light")</f>
        <v>Light</v>
      </c>
      <c r="P235" s="17" t="str">
        <f>_xlfn.XLOOKUP(Orders[[#This Row],[Customer ID]],Customers!$A$1:$A$501,Customers!$I$1:$I$501,,0)</f>
        <v>No</v>
      </c>
    </row>
    <row r="236" spans="1:16" x14ac:dyDescent="0.25">
      <c r="A236" s="17" t="s">
        <v>3364</v>
      </c>
      <c r="B236" s="22">
        <v>43911</v>
      </c>
      <c r="C236" s="17" t="s">
        <v>1402</v>
      </c>
      <c r="D236" s="17" t="s">
        <v>3131</v>
      </c>
      <c r="E236" s="17">
        <v>5</v>
      </c>
      <c r="F236" s="17" t="str">
        <f>_xlfn.XLOOKUP($C236,Customers!$A$2:$A$501,Customers!$B$2:$B$501,,0)</f>
        <v>Matthew Cox</v>
      </c>
      <c r="G236" s="17" t="str">
        <f>_xlfn.XLOOKUP($C236,Customers!$A$2:$A$501,Customers!$C$2:$C$501,,0)</f>
        <v>meghan13@padilla.com</v>
      </c>
      <c r="H236" s="17" t="str">
        <f>_xlfn.XLOOKUP($C236,Customers!$A$1:$A$501,Customers!$G$1:$G$501,,0)</f>
        <v>Ireland</v>
      </c>
      <c r="I236" s="17" t="str">
        <f>INDEX(Products!$A$1:$G$106,MATCH($D236,Products!$A$1:$A$106,0),MATCH(I$1,Products!$A$1:$G$1,0))</f>
        <v>Rob</v>
      </c>
      <c r="J236" s="17" t="str">
        <f>INDEX(Products!$A$1:$G$106,MATCH($D236,Products!$A$1:$A$106,0),MATCH(J$1,Products!$A$1:$G$1,0))</f>
        <v>M</v>
      </c>
      <c r="K236" s="24">
        <f>INDEX(Products!$A$1:$G$106,MATCH($D236,Products!$A$1:$A$106,0),MATCH(K$1,Products!$A$1:$G$1,0))</f>
        <v>2.5</v>
      </c>
      <c r="L236" s="19">
        <f>INDEX(Products!$A$1:$G$106,MATCH($D236,Products!$A$1:$A$106,0),MATCH(L$1,Products!$A$1:$G$1,0))</f>
        <v>21.524000000000001</v>
      </c>
      <c r="M236" s="20">
        <f t="shared" si="3"/>
        <v>107.62</v>
      </c>
      <c r="N236" s="17" t="str" cm="1">
        <f t="array" ref="N236">_xlfn.SWITCH(I236,"Rob","Robusta","Ara","Arabica","Lib","Liberica","Exc","Excelsa")</f>
        <v>Robusta</v>
      </c>
      <c r="O236" s="17" t="str" cm="1">
        <f t="array" ref="O236">_xlfn.SWITCH(J236,"D","Dark","M","Medium","L","Light")</f>
        <v>Medium</v>
      </c>
      <c r="P236" s="17" t="str">
        <f>_xlfn.XLOOKUP(Orders[[#This Row],[Customer ID]],Customers!$A$1:$A$501,Customers!$I$1:$I$501,,0)</f>
        <v>Yes</v>
      </c>
    </row>
    <row r="237" spans="1:16" x14ac:dyDescent="0.25">
      <c r="A237" s="17" t="s">
        <v>3365</v>
      </c>
      <c r="B237" s="22">
        <v>44677</v>
      </c>
      <c r="C237" s="17" t="s">
        <v>452</v>
      </c>
      <c r="D237" s="17" t="s">
        <v>99</v>
      </c>
      <c r="E237" s="17">
        <v>3</v>
      </c>
      <c r="F237" s="17" t="str">
        <f>_xlfn.XLOOKUP($C237,Customers!$A$2:$A$501,Customers!$B$2:$B$501,,0)</f>
        <v>Elizabeth Day</v>
      </c>
      <c r="G237" s="17" t="str">
        <f>_xlfn.XLOOKUP($C237,Customers!$A$2:$A$501,Customers!$C$2:$C$501,,0)</f>
        <v>lauren79@yahoo.com</v>
      </c>
      <c r="H237" s="17" t="str">
        <f>_xlfn.XLOOKUP($C237,Customers!$A$1:$A$501,Customers!$G$1:$G$501,,0)</f>
        <v>Ireland</v>
      </c>
      <c r="I237" s="17" t="str">
        <f>INDEX(Products!$A$1:$G$106,MATCH($D237,Products!$A$1:$A$106,0),MATCH(I$1,Products!$A$1:$G$1,0))</f>
        <v>Rob</v>
      </c>
      <c r="J237" s="17" t="str">
        <f>INDEX(Products!$A$1:$G$106,MATCH($D237,Products!$A$1:$A$106,0),MATCH(J$1,Products!$A$1:$G$1,0))</f>
        <v>D</v>
      </c>
      <c r="K237" s="24">
        <f>INDEX(Products!$A$1:$G$106,MATCH($D237,Products!$A$1:$A$106,0),MATCH(K$1,Products!$A$1:$G$1,0))</f>
        <v>0.5</v>
      </c>
      <c r="L237" s="19">
        <f>INDEX(Products!$A$1:$G$106,MATCH($D237,Products!$A$1:$A$106,0),MATCH(L$1,Products!$A$1:$G$1,0))</f>
        <v>17.875</v>
      </c>
      <c r="M237" s="20">
        <f t="shared" si="3"/>
        <v>53.625</v>
      </c>
      <c r="N237" s="17" t="str" cm="1">
        <f t="array" ref="N237">_xlfn.SWITCH(I237,"Rob","Robusta","Ara","Arabica","Lib","Liberica","Exc","Excelsa")</f>
        <v>Robusta</v>
      </c>
      <c r="O237" s="17" t="str" cm="1">
        <f t="array" ref="O237">_xlfn.SWITCH(J237,"D","Dark","M","Medium","L","Light")</f>
        <v>Dark</v>
      </c>
      <c r="P237" s="17" t="str">
        <f>_xlfn.XLOOKUP(Orders[[#This Row],[Customer ID]],Customers!$A$1:$A$501,Customers!$I$1:$I$501,,0)</f>
        <v>No</v>
      </c>
    </row>
    <row r="238" spans="1:16" x14ac:dyDescent="0.25">
      <c r="A238" s="17" t="s">
        <v>3366</v>
      </c>
      <c r="B238" s="22">
        <v>43852</v>
      </c>
      <c r="C238" s="17" t="s">
        <v>1605</v>
      </c>
      <c r="D238" s="17" t="s">
        <v>59</v>
      </c>
      <c r="E238" s="17">
        <v>1</v>
      </c>
      <c r="F238" s="17" t="str">
        <f>_xlfn.XLOOKUP($C238,Customers!$A$2:$A$501,Customers!$B$2:$B$501,,0)</f>
        <v>Amanda Shaw</v>
      </c>
      <c r="G238" s="17" t="str">
        <f>_xlfn.XLOOKUP($C238,Customers!$A$2:$A$501,Customers!$C$2:$C$501,,0)</f>
        <v>gnichols@gmail.com</v>
      </c>
      <c r="H238" s="17" t="str">
        <f>_xlfn.XLOOKUP($C238,Customers!$A$1:$A$501,Customers!$G$1:$G$501,,0)</f>
        <v>United Kingdom</v>
      </c>
      <c r="I238" s="17" t="str">
        <f>INDEX(Products!$A$1:$G$106,MATCH($D238,Products!$A$1:$A$106,0),MATCH(I$1,Products!$A$1:$G$1,0))</f>
        <v>Exc</v>
      </c>
      <c r="J238" s="17" t="str">
        <f>INDEX(Products!$A$1:$G$106,MATCH($D238,Products!$A$1:$A$106,0),MATCH(J$1,Products!$A$1:$G$1,0))</f>
        <v>L</v>
      </c>
      <c r="K238" s="24">
        <f>INDEX(Products!$A$1:$G$106,MATCH($D238,Products!$A$1:$A$106,0),MATCH(K$1,Products!$A$1:$G$1,0))</f>
        <v>1</v>
      </c>
      <c r="L238" s="19">
        <f>INDEX(Products!$A$1:$G$106,MATCH($D238,Products!$A$1:$A$106,0),MATCH(L$1,Products!$A$1:$G$1,0))</f>
        <v>11.012</v>
      </c>
      <c r="M238" s="20">
        <f t="shared" si="3"/>
        <v>11.012</v>
      </c>
      <c r="N238" s="17" t="str" cm="1">
        <f t="array" ref="N238">_xlfn.SWITCH(I238,"Rob","Robusta","Ara","Arabica","Lib","Liberica","Exc","Excelsa")</f>
        <v>Excelsa</v>
      </c>
      <c r="O238" s="17" t="str" cm="1">
        <f t="array" ref="O238">_xlfn.SWITCH(J238,"D","Dark","M","Medium","L","Light")</f>
        <v>Light</v>
      </c>
      <c r="P238" s="17" t="str">
        <f>_xlfn.XLOOKUP(Orders[[#This Row],[Customer ID]],Customers!$A$1:$A$501,Customers!$I$1:$I$501,,0)</f>
        <v>Yes</v>
      </c>
    </row>
    <row r="239" spans="1:16" x14ac:dyDescent="0.25">
      <c r="A239" s="17" t="s">
        <v>3367</v>
      </c>
      <c r="B239" s="22">
        <v>44913</v>
      </c>
      <c r="C239" s="17" t="s">
        <v>2537</v>
      </c>
      <c r="D239" s="17" t="s">
        <v>95</v>
      </c>
      <c r="E239" s="17">
        <v>6</v>
      </c>
      <c r="F239" s="17" t="str">
        <f>_xlfn.XLOOKUP($C239,Customers!$A$2:$A$501,Customers!$B$2:$B$501,,0)</f>
        <v>Joseph Willis</v>
      </c>
      <c r="G239" s="17" t="str">
        <f>_xlfn.XLOOKUP($C239,Customers!$A$2:$A$501,Customers!$C$2:$C$501,,0)</f>
        <v>james68@reyes.biz</v>
      </c>
      <c r="H239" s="17" t="str">
        <f>_xlfn.XLOOKUP($C239,Customers!$A$1:$A$501,Customers!$G$1:$G$501,,0)</f>
        <v>United Kingdom</v>
      </c>
      <c r="I239" s="17" t="str">
        <f>INDEX(Products!$A$1:$G$106,MATCH($D239,Products!$A$1:$A$106,0),MATCH(I$1,Products!$A$1:$G$1,0))</f>
        <v>Lib</v>
      </c>
      <c r="J239" s="17" t="str">
        <f>INDEX(Products!$A$1:$G$106,MATCH($D239,Products!$A$1:$A$106,0),MATCH(J$1,Products!$A$1:$G$1,0))</f>
        <v>M</v>
      </c>
      <c r="K239" s="24">
        <f>INDEX(Products!$A$1:$G$106,MATCH($D239,Products!$A$1:$A$106,0),MATCH(K$1,Products!$A$1:$G$1,0))</f>
        <v>0.5</v>
      </c>
      <c r="L239" s="19">
        <f>INDEX(Products!$A$1:$G$106,MATCH($D239,Products!$A$1:$A$106,0),MATCH(L$1,Products!$A$1:$G$1,0))</f>
        <v>19.933</v>
      </c>
      <c r="M239" s="20">
        <f t="shared" si="3"/>
        <v>119.598</v>
      </c>
      <c r="N239" s="17" t="str" cm="1">
        <f t="array" ref="N239">_xlfn.SWITCH(I239,"Rob","Robusta","Ara","Arabica","Lib","Liberica","Exc","Excelsa")</f>
        <v>Liberica</v>
      </c>
      <c r="O239" s="17" t="str" cm="1">
        <f t="array" ref="O239">_xlfn.SWITCH(J239,"D","Dark","M","Medium","L","Light")</f>
        <v>Medium</v>
      </c>
      <c r="P239" s="17" t="str">
        <f>_xlfn.XLOOKUP(Orders[[#This Row],[Customer ID]],Customers!$A$1:$A$501,Customers!$I$1:$I$501,,0)</f>
        <v>Yes</v>
      </c>
    </row>
    <row r="240" spans="1:16" x14ac:dyDescent="0.25">
      <c r="A240" s="17" t="s">
        <v>3368</v>
      </c>
      <c r="B240" s="22">
        <v>43507</v>
      </c>
      <c r="C240" s="17" t="s">
        <v>758</v>
      </c>
      <c r="D240" s="17" t="s">
        <v>67</v>
      </c>
      <c r="E240" s="17">
        <v>2</v>
      </c>
      <c r="F240" s="17" t="str">
        <f>_xlfn.XLOOKUP($C240,Customers!$A$2:$A$501,Customers!$B$2:$B$501,,0)</f>
        <v>John Murray</v>
      </c>
      <c r="G240" s="17" t="str">
        <f>_xlfn.XLOOKUP($C240,Customers!$A$2:$A$501,Customers!$C$2:$C$501,,0)</f>
        <v>xjackson@mason-bolton.com</v>
      </c>
      <c r="H240" s="17" t="str">
        <f>_xlfn.XLOOKUP($C240,Customers!$A$1:$A$501,Customers!$G$1:$G$501,,0)</f>
        <v>Ireland</v>
      </c>
      <c r="I240" s="17" t="str">
        <f>INDEX(Products!$A$1:$G$106,MATCH($D240,Products!$A$1:$A$106,0),MATCH(I$1,Products!$A$1:$G$1,0))</f>
        <v>Exc</v>
      </c>
      <c r="J240" s="17" t="str">
        <f>INDEX(Products!$A$1:$G$106,MATCH($D240,Products!$A$1:$A$106,0),MATCH(J$1,Products!$A$1:$G$1,0))</f>
        <v>D</v>
      </c>
      <c r="K240" s="24">
        <f>INDEX(Products!$A$1:$G$106,MATCH($D240,Products!$A$1:$A$106,0),MATCH(K$1,Products!$A$1:$G$1,0))</f>
        <v>1</v>
      </c>
      <c r="L240" s="19">
        <f>INDEX(Products!$A$1:$G$106,MATCH($D240,Products!$A$1:$A$106,0),MATCH(L$1,Products!$A$1:$G$1,0))</f>
        <v>10.747</v>
      </c>
      <c r="M240" s="20">
        <f t="shared" si="3"/>
        <v>21.494</v>
      </c>
      <c r="N240" s="17" t="str" cm="1">
        <f t="array" ref="N240">_xlfn.SWITCH(I240,"Rob","Robusta","Ara","Arabica","Lib","Liberica","Exc","Excelsa")</f>
        <v>Excelsa</v>
      </c>
      <c r="O240" s="17" t="str" cm="1">
        <f t="array" ref="O240">_xlfn.SWITCH(J240,"D","Dark","M","Medium","L","Light")</f>
        <v>Dark</v>
      </c>
      <c r="P240" s="17" t="str">
        <f>_xlfn.XLOOKUP(Orders[[#This Row],[Customer ID]],Customers!$A$1:$A$501,Customers!$I$1:$I$501,,0)</f>
        <v>Yes</v>
      </c>
    </row>
    <row r="241" spans="1:16" x14ac:dyDescent="0.25">
      <c r="A241" s="17" t="s">
        <v>3369</v>
      </c>
      <c r="B241" s="22">
        <v>44519</v>
      </c>
      <c r="C241" s="17" t="s">
        <v>1670</v>
      </c>
      <c r="D241" s="17" t="s">
        <v>79</v>
      </c>
      <c r="E241" s="17">
        <v>2</v>
      </c>
      <c r="F241" s="17" t="str">
        <f>_xlfn.XLOOKUP($C241,Customers!$A$2:$A$501,Customers!$B$2:$B$501,,0)</f>
        <v>Stephanie Vance</v>
      </c>
      <c r="G241" s="17" t="str">
        <f>_xlfn.XLOOKUP($C241,Customers!$A$2:$A$501,Customers!$C$2:$C$501,,0)</f>
        <v>riverahenry@harvey-fischer.com</v>
      </c>
      <c r="H241" s="17" t="str">
        <f>_xlfn.XLOOKUP($C241,Customers!$A$1:$A$501,Customers!$G$1:$G$501,,0)</f>
        <v>United Kingdom</v>
      </c>
      <c r="I241" s="17" t="str">
        <f>INDEX(Products!$A$1:$G$106,MATCH($D241,Products!$A$1:$A$106,0),MATCH(I$1,Products!$A$1:$G$1,0))</f>
        <v>Lib</v>
      </c>
      <c r="J241" s="17" t="str">
        <f>INDEX(Products!$A$1:$G$106,MATCH($D241,Products!$A$1:$A$106,0),MATCH(J$1,Products!$A$1:$G$1,0))</f>
        <v>L</v>
      </c>
      <c r="K241" s="24">
        <f>INDEX(Products!$A$1:$G$106,MATCH($D241,Products!$A$1:$A$106,0),MATCH(K$1,Products!$A$1:$G$1,0))</f>
        <v>0.5</v>
      </c>
      <c r="L241" s="19">
        <f>INDEX(Products!$A$1:$G$106,MATCH($D241,Products!$A$1:$A$106,0),MATCH(L$1,Products!$A$1:$G$1,0))</f>
        <v>6.9489999999999998</v>
      </c>
      <c r="M241" s="20">
        <f t="shared" si="3"/>
        <v>13.898</v>
      </c>
      <c r="N241" s="17" t="str" cm="1">
        <f t="array" ref="N241">_xlfn.SWITCH(I241,"Rob","Robusta","Ara","Arabica","Lib","Liberica","Exc","Excelsa")</f>
        <v>Liberica</v>
      </c>
      <c r="O241" s="17" t="str" cm="1">
        <f t="array" ref="O241">_xlfn.SWITCH(J241,"D","Dark","M","Medium","L","Light")</f>
        <v>Light</v>
      </c>
      <c r="P241" s="17" t="str">
        <f>_xlfn.XLOOKUP(Orders[[#This Row],[Customer ID]],Customers!$A$1:$A$501,Customers!$I$1:$I$501,,0)</f>
        <v>No</v>
      </c>
    </row>
    <row r="242" spans="1:16" x14ac:dyDescent="0.25">
      <c r="A242" s="17" t="s">
        <v>3370</v>
      </c>
      <c r="B242" s="22">
        <v>44151</v>
      </c>
      <c r="C242" s="17" t="s">
        <v>2011</v>
      </c>
      <c r="D242" s="17" t="s">
        <v>67</v>
      </c>
      <c r="E242" s="17">
        <v>5</v>
      </c>
      <c r="F242" s="17" t="str">
        <f>_xlfn.XLOOKUP($C242,Customers!$A$2:$A$501,Customers!$B$2:$B$501,,0)</f>
        <v>Michelle Schroeder</v>
      </c>
      <c r="G242" s="17" t="str">
        <f>_xlfn.XLOOKUP($C242,Customers!$A$2:$A$501,Customers!$C$2:$C$501,,0)</f>
        <v>diazbryan@yahoo.com</v>
      </c>
      <c r="H242" s="17" t="str">
        <f>_xlfn.XLOOKUP($C242,Customers!$A$1:$A$501,Customers!$G$1:$G$501,,0)</f>
        <v>United States</v>
      </c>
      <c r="I242" s="17" t="str">
        <f>INDEX(Products!$A$1:$G$106,MATCH($D242,Products!$A$1:$A$106,0),MATCH(I$1,Products!$A$1:$G$1,0))</f>
        <v>Exc</v>
      </c>
      <c r="J242" s="17" t="str">
        <f>INDEX(Products!$A$1:$G$106,MATCH($D242,Products!$A$1:$A$106,0),MATCH(J$1,Products!$A$1:$G$1,0))</f>
        <v>D</v>
      </c>
      <c r="K242" s="24">
        <f>INDEX(Products!$A$1:$G$106,MATCH($D242,Products!$A$1:$A$106,0),MATCH(K$1,Products!$A$1:$G$1,0))</f>
        <v>1</v>
      </c>
      <c r="L242" s="19">
        <f>INDEX(Products!$A$1:$G$106,MATCH($D242,Products!$A$1:$A$106,0),MATCH(L$1,Products!$A$1:$G$1,0))</f>
        <v>10.747</v>
      </c>
      <c r="M242" s="20">
        <f t="shared" si="3"/>
        <v>53.734999999999999</v>
      </c>
      <c r="N242" s="17" t="str" cm="1">
        <f t="array" ref="N242">_xlfn.SWITCH(I242,"Rob","Robusta","Ara","Arabica","Lib","Liberica","Exc","Excelsa")</f>
        <v>Excelsa</v>
      </c>
      <c r="O242" s="17" t="str" cm="1">
        <f t="array" ref="O242">_xlfn.SWITCH(J242,"D","Dark","M","Medium","L","Light")</f>
        <v>Dark</v>
      </c>
      <c r="P242" s="17" t="str">
        <f>_xlfn.XLOOKUP(Orders[[#This Row],[Customer ID]],Customers!$A$1:$A$501,Customers!$I$1:$I$501,,0)</f>
        <v>No</v>
      </c>
    </row>
    <row r="243" spans="1:16" x14ac:dyDescent="0.25">
      <c r="A243" s="17" t="s">
        <v>3371</v>
      </c>
      <c r="B243" s="22">
        <v>44705</v>
      </c>
      <c r="C243" s="17" t="s">
        <v>1712</v>
      </c>
      <c r="D243" s="17" t="s">
        <v>84</v>
      </c>
      <c r="E243" s="17">
        <v>1</v>
      </c>
      <c r="F243" s="17" t="str">
        <f>_xlfn.XLOOKUP($C243,Customers!$A$2:$A$501,Customers!$B$2:$B$501,,0)</f>
        <v>Alyssa Johnson</v>
      </c>
      <c r="G243" s="17" t="str">
        <f>_xlfn.XLOOKUP($C243,Customers!$A$2:$A$501,Customers!$C$2:$C$501,,0)</f>
        <v>ncook@hotmail.com</v>
      </c>
      <c r="H243" s="17" t="str">
        <f>_xlfn.XLOOKUP($C243,Customers!$A$1:$A$501,Customers!$G$1:$G$501,,0)</f>
        <v>United Kingdom</v>
      </c>
      <c r="I243" s="17" t="str">
        <f>INDEX(Products!$A$1:$G$106,MATCH($D243,Products!$A$1:$A$106,0),MATCH(I$1,Products!$A$1:$G$1,0))</f>
        <v>Exc</v>
      </c>
      <c r="J243" s="17" t="str">
        <f>INDEX(Products!$A$1:$G$106,MATCH($D243,Products!$A$1:$A$106,0),MATCH(J$1,Products!$A$1:$G$1,0))</f>
        <v>L</v>
      </c>
      <c r="K243" s="24">
        <f>INDEX(Products!$A$1:$G$106,MATCH($D243,Products!$A$1:$A$106,0),MATCH(K$1,Products!$A$1:$G$1,0))</f>
        <v>1</v>
      </c>
      <c r="L243" s="19">
        <f>INDEX(Products!$A$1:$G$106,MATCH($D243,Products!$A$1:$A$106,0),MATCH(L$1,Products!$A$1:$G$1,0))</f>
        <v>18.263999999999999</v>
      </c>
      <c r="M243" s="20">
        <f t="shared" si="3"/>
        <v>18.263999999999999</v>
      </c>
      <c r="N243" s="17" t="str" cm="1">
        <f t="array" ref="N243">_xlfn.SWITCH(I243,"Rob","Robusta","Ara","Arabica","Lib","Liberica","Exc","Excelsa")</f>
        <v>Excelsa</v>
      </c>
      <c r="O243" s="17" t="str" cm="1">
        <f t="array" ref="O243">_xlfn.SWITCH(J243,"D","Dark","M","Medium","L","Light")</f>
        <v>Light</v>
      </c>
      <c r="P243" s="17" t="str">
        <f>_xlfn.XLOOKUP(Orders[[#This Row],[Customer ID]],Customers!$A$1:$A$501,Customers!$I$1:$I$501,,0)</f>
        <v>Yes</v>
      </c>
    </row>
    <row r="244" spans="1:16" x14ac:dyDescent="0.25">
      <c r="A244" s="17" t="s">
        <v>3372</v>
      </c>
      <c r="B244" s="22">
        <v>44988</v>
      </c>
      <c r="C244" s="17" t="s">
        <v>1832</v>
      </c>
      <c r="D244" s="17" t="s">
        <v>54</v>
      </c>
      <c r="E244" s="17">
        <v>3</v>
      </c>
      <c r="F244" s="17" t="str">
        <f>_xlfn.XLOOKUP($C244,Customers!$A$2:$A$501,Customers!$B$2:$B$501,,0)</f>
        <v>Scott Barnes</v>
      </c>
      <c r="G244" s="17" t="str">
        <f>_xlfn.XLOOKUP($C244,Customers!$A$2:$A$501,Customers!$C$2:$C$501,,0)</f>
        <v>markmoore@gmail.com</v>
      </c>
      <c r="H244" s="17" t="str">
        <f>_xlfn.XLOOKUP($C244,Customers!$A$1:$A$501,Customers!$G$1:$G$501,,0)</f>
        <v>United States</v>
      </c>
      <c r="I244" s="17" t="str">
        <f>INDEX(Products!$A$1:$G$106,MATCH($D244,Products!$A$1:$A$106,0),MATCH(I$1,Products!$A$1:$G$1,0))</f>
        <v>Lib</v>
      </c>
      <c r="J244" s="17" t="str">
        <f>INDEX(Products!$A$1:$G$106,MATCH($D244,Products!$A$1:$A$106,0),MATCH(J$1,Products!$A$1:$G$1,0))</f>
        <v>L</v>
      </c>
      <c r="K244" s="24">
        <f>INDEX(Products!$A$1:$G$106,MATCH($D244,Products!$A$1:$A$106,0),MATCH(K$1,Products!$A$1:$G$1,0))</f>
        <v>0.5</v>
      </c>
      <c r="L244" s="19">
        <f>INDEX(Products!$A$1:$G$106,MATCH($D244,Products!$A$1:$A$106,0),MATCH(L$1,Products!$A$1:$G$1,0))</f>
        <v>23.603999999999999</v>
      </c>
      <c r="M244" s="20">
        <f t="shared" si="3"/>
        <v>70.811999999999998</v>
      </c>
      <c r="N244" s="17" t="str" cm="1">
        <f t="array" ref="N244">_xlfn.SWITCH(I244,"Rob","Robusta","Ara","Arabica","Lib","Liberica","Exc","Excelsa")</f>
        <v>Liberica</v>
      </c>
      <c r="O244" s="17" t="str" cm="1">
        <f t="array" ref="O244">_xlfn.SWITCH(J244,"D","Dark","M","Medium","L","Light")</f>
        <v>Light</v>
      </c>
      <c r="P244" s="17" t="str">
        <f>_xlfn.XLOOKUP(Orders[[#This Row],[Customer ID]],Customers!$A$1:$A$501,Customers!$I$1:$I$501,,0)</f>
        <v>Yes</v>
      </c>
    </row>
    <row r="245" spans="1:16" x14ac:dyDescent="0.25">
      <c r="A245" s="17" t="s">
        <v>3373</v>
      </c>
      <c r="B245" s="22">
        <v>45063</v>
      </c>
      <c r="C245" s="17" t="s">
        <v>2208</v>
      </c>
      <c r="D245" s="17" t="s">
        <v>78</v>
      </c>
      <c r="E245" s="17">
        <v>1</v>
      </c>
      <c r="F245" s="17" t="str">
        <f>_xlfn.XLOOKUP($C245,Customers!$A$2:$A$501,Customers!$B$2:$B$501,,0)</f>
        <v>Joshua Mathis</v>
      </c>
      <c r="G245" s="17" t="str">
        <f>_xlfn.XLOOKUP($C245,Customers!$A$2:$A$501,Customers!$C$2:$C$501,,0)</f>
        <v>iromero@gmail.com</v>
      </c>
      <c r="H245" s="17" t="str">
        <f>_xlfn.XLOOKUP($C245,Customers!$A$1:$A$501,Customers!$G$1:$G$501,,0)</f>
        <v>Ireland</v>
      </c>
      <c r="I245" s="17" t="str">
        <f>INDEX(Products!$A$1:$G$106,MATCH($D245,Products!$A$1:$A$106,0),MATCH(I$1,Products!$A$1:$G$1,0))</f>
        <v>Rob</v>
      </c>
      <c r="J245" s="17" t="str">
        <f>INDEX(Products!$A$1:$G$106,MATCH($D245,Products!$A$1:$A$106,0),MATCH(J$1,Products!$A$1:$G$1,0))</f>
        <v>M</v>
      </c>
      <c r="K245" s="24">
        <f>INDEX(Products!$A$1:$G$106,MATCH($D245,Products!$A$1:$A$106,0),MATCH(K$1,Products!$A$1:$G$1,0))</f>
        <v>1</v>
      </c>
      <c r="L245" s="19">
        <f>INDEX(Products!$A$1:$G$106,MATCH($D245,Products!$A$1:$A$106,0),MATCH(L$1,Products!$A$1:$G$1,0))</f>
        <v>13.37</v>
      </c>
      <c r="M245" s="20">
        <f t="shared" si="3"/>
        <v>13.37</v>
      </c>
      <c r="N245" s="17" t="str" cm="1">
        <f t="array" ref="N245">_xlfn.SWITCH(I245,"Rob","Robusta","Ara","Arabica","Lib","Liberica","Exc","Excelsa")</f>
        <v>Robusta</v>
      </c>
      <c r="O245" s="17" t="str" cm="1">
        <f t="array" ref="O245">_xlfn.SWITCH(J245,"D","Dark","M","Medium","L","Light")</f>
        <v>Medium</v>
      </c>
      <c r="P245" s="17" t="str">
        <f>_xlfn.XLOOKUP(Orders[[#This Row],[Customer ID]],Customers!$A$1:$A$501,Customers!$I$1:$I$501,,0)</f>
        <v>Yes</v>
      </c>
    </row>
    <row r="246" spans="1:16" x14ac:dyDescent="0.25">
      <c r="A246" s="17" t="s">
        <v>3374</v>
      </c>
      <c r="B246" s="22">
        <v>44237</v>
      </c>
      <c r="C246" s="17" t="s">
        <v>2214</v>
      </c>
      <c r="D246" s="17" t="s">
        <v>53</v>
      </c>
      <c r="E246" s="17">
        <v>1</v>
      </c>
      <c r="F246" s="17" t="str">
        <f>_xlfn.XLOOKUP($C246,Customers!$A$2:$A$501,Customers!$B$2:$B$501,,0)</f>
        <v>Amanda Clark</v>
      </c>
      <c r="G246" s="17" t="str">
        <f>_xlfn.XLOOKUP($C246,Customers!$A$2:$A$501,Customers!$C$2:$C$501,,0)</f>
        <v>williamsrichard@yahoo.com</v>
      </c>
      <c r="H246" s="17" t="str">
        <f>_xlfn.XLOOKUP($C246,Customers!$A$1:$A$501,Customers!$G$1:$G$501,,0)</f>
        <v>United States</v>
      </c>
      <c r="I246" s="17" t="str">
        <f>INDEX(Products!$A$1:$G$106,MATCH($D246,Products!$A$1:$A$106,0),MATCH(I$1,Products!$A$1:$G$1,0))</f>
        <v>Rob</v>
      </c>
      <c r="J246" s="17" t="str">
        <f>INDEX(Products!$A$1:$G$106,MATCH($D246,Products!$A$1:$A$106,0),MATCH(J$1,Products!$A$1:$G$1,0))</f>
        <v>D</v>
      </c>
      <c r="K246" s="24">
        <f>INDEX(Products!$A$1:$G$106,MATCH($D246,Products!$A$1:$A$106,0),MATCH(K$1,Products!$A$1:$G$1,0))</f>
        <v>1</v>
      </c>
      <c r="L246" s="19">
        <f>INDEX(Products!$A$1:$G$106,MATCH($D246,Products!$A$1:$A$106,0),MATCH(L$1,Products!$A$1:$G$1,0))</f>
        <v>25.009</v>
      </c>
      <c r="M246" s="20">
        <f t="shared" si="3"/>
        <v>25.009</v>
      </c>
      <c r="N246" s="17" t="str" cm="1">
        <f t="array" ref="N246">_xlfn.SWITCH(I246,"Rob","Robusta","Ara","Arabica","Lib","Liberica","Exc","Excelsa")</f>
        <v>Robusta</v>
      </c>
      <c r="O246" s="17" t="str" cm="1">
        <f t="array" ref="O246">_xlfn.SWITCH(J246,"D","Dark","M","Medium","L","Light")</f>
        <v>Dark</v>
      </c>
      <c r="P246" s="17" t="str">
        <f>_xlfn.XLOOKUP(Orders[[#This Row],[Customer ID]],Customers!$A$1:$A$501,Customers!$I$1:$I$501,,0)</f>
        <v>No</v>
      </c>
    </row>
    <row r="247" spans="1:16" x14ac:dyDescent="0.25">
      <c r="A247" s="17" t="s">
        <v>3375</v>
      </c>
      <c r="B247" s="22">
        <v>44566</v>
      </c>
      <c r="C247" s="17" t="s">
        <v>1921</v>
      </c>
      <c r="D247" s="17" t="s">
        <v>45</v>
      </c>
      <c r="E247" s="17">
        <v>1</v>
      </c>
      <c r="F247" s="17" t="str">
        <f>_xlfn.XLOOKUP($C247,Customers!$A$2:$A$501,Customers!$B$2:$B$501,,0)</f>
        <v>Justin Parsons</v>
      </c>
      <c r="G247" s="17" t="str">
        <f>_xlfn.XLOOKUP($C247,Customers!$A$2:$A$501,Customers!$C$2:$C$501,,0)</f>
        <v>darrenmorales@barry.com</v>
      </c>
      <c r="H247" s="17" t="str">
        <f>_xlfn.XLOOKUP($C247,Customers!$A$1:$A$501,Customers!$G$1:$G$501,,0)</f>
        <v>United States</v>
      </c>
      <c r="I247" s="17" t="str">
        <f>INDEX(Products!$A$1:$G$106,MATCH($D247,Products!$A$1:$A$106,0),MATCH(I$1,Products!$A$1:$G$1,0))</f>
        <v>Lib</v>
      </c>
      <c r="J247" s="17" t="str">
        <f>INDEX(Products!$A$1:$G$106,MATCH($D247,Products!$A$1:$A$106,0),MATCH(J$1,Products!$A$1:$G$1,0))</f>
        <v>L</v>
      </c>
      <c r="K247" s="24">
        <f>INDEX(Products!$A$1:$G$106,MATCH($D247,Products!$A$1:$A$106,0),MATCH(K$1,Products!$A$1:$G$1,0))</f>
        <v>1</v>
      </c>
      <c r="L247" s="19">
        <f>INDEX(Products!$A$1:$G$106,MATCH($D247,Products!$A$1:$A$106,0),MATCH(L$1,Products!$A$1:$G$1,0))</f>
        <v>12.016</v>
      </c>
      <c r="M247" s="20">
        <f t="shared" si="3"/>
        <v>12.016</v>
      </c>
      <c r="N247" s="17" t="str" cm="1">
        <f t="array" ref="N247">_xlfn.SWITCH(I247,"Rob","Robusta","Ara","Arabica","Lib","Liberica","Exc","Excelsa")</f>
        <v>Liberica</v>
      </c>
      <c r="O247" s="17" t="str" cm="1">
        <f t="array" ref="O247">_xlfn.SWITCH(J247,"D","Dark","M","Medium","L","Light")</f>
        <v>Light</v>
      </c>
      <c r="P247" s="17" t="str">
        <f>_xlfn.XLOOKUP(Orders[[#This Row],[Customer ID]],Customers!$A$1:$A$501,Customers!$I$1:$I$501,,0)</f>
        <v>No</v>
      </c>
    </row>
    <row r="248" spans="1:16" x14ac:dyDescent="0.25">
      <c r="A248" s="17" t="s">
        <v>3376</v>
      </c>
      <c r="B248" s="22">
        <v>44532</v>
      </c>
      <c r="C248" s="17" t="s">
        <v>1587</v>
      </c>
      <c r="D248" s="17" t="s">
        <v>30</v>
      </c>
      <c r="E248" s="17">
        <v>2</v>
      </c>
      <c r="F248" s="17" t="str">
        <f>_xlfn.XLOOKUP($C248,Customers!$A$2:$A$501,Customers!$B$2:$B$501,,0)</f>
        <v>Anna Wade</v>
      </c>
      <c r="G248" s="17" t="str">
        <f>_xlfn.XLOOKUP($C248,Customers!$A$2:$A$501,Customers!$C$2:$C$501,,0)</f>
        <v>barbaralivingston@hotmail.com</v>
      </c>
      <c r="H248" s="17" t="str">
        <f>_xlfn.XLOOKUP($C248,Customers!$A$1:$A$501,Customers!$G$1:$G$501,,0)</f>
        <v>United Kingdom</v>
      </c>
      <c r="I248" s="17" t="str">
        <f>INDEX(Products!$A$1:$G$106,MATCH($D248,Products!$A$1:$A$106,0),MATCH(I$1,Products!$A$1:$G$1,0))</f>
        <v>Ara</v>
      </c>
      <c r="J248" s="17" t="str">
        <f>INDEX(Products!$A$1:$G$106,MATCH($D248,Products!$A$1:$A$106,0),MATCH(J$1,Products!$A$1:$G$1,0))</f>
        <v>L</v>
      </c>
      <c r="K248" s="24">
        <f>INDEX(Products!$A$1:$G$106,MATCH($D248,Products!$A$1:$A$106,0),MATCH(K$1,Products!$A$1:$G$1,0))</f>
        <v>2.5</v>
      </c>
      <c r="L248" s="19">
        <f>INDEX(Products!$A$1:$G$106,MATCH($D248,Products!$A$1:$A$106,0),MATCH(L$1,Products!$A$1:$G$1,0))</f>
        <v>18.367999999999999</v>
      </c>
      <c r="M248" s="20">
        <f t="shared" si="3"/>
        <v>36.735999999999997</v>
      </c>
      <c r="N248" s="17" t="str" cm="1">
        <f t="array" ref="N248">_xlfn.SWITCH(I248,"Rob","Robusta","Ara","Arabica","Lib","Liberica","Exc","Excelsa")</f>
        <v>Arabica</v>
      </c>
      <c r="O248" s="17" t="str" cm="1">
        <f t="array" ref="O248">_xlfn.SWITCH(J248,"D","Dark","M","Medium","L","Light")</f>
        <v>Light</v>
      </c>
      <c r="P248" s="17" t="str">
        <f>_xlfn.XLOOKUP(Orders[[#This Row],[Customer ID]],Customers!$A$1:$A$501,Customers!$I$1:$I$501,,0)</f>
        <v>No</v>
      </c>
    </row>
    <row r="249" spans="1:16" x14ac:dyDescent="0.25">
      <c r="A249" s="17" t="s">
        <v>3377</v>
      </c>
      <c r="B249" s="22">
        <v>44489</v>
      </c>
      <c r="C249" s="17" t="s">
        <v>3046</v>
      </c>
      <c r="D249" s="17" t="s">
        <v>35</v>
      </c>
      <c r="E249" s="17">
        <v>1</v>
      </c>
      <c r="F249" s="17" t="str">
        <f>_xlfn.XLOOKUP($C249,Customers!$A$2:$A$501,Customers!$B$2:$B$501,,0)</f>
        <v>Erin Woods</v>
      </c>
      <c r="G249" s="17" t="str">
        <f>_xlfn.XLOOKUP($C249,Customers!$A$2:$A$501,Customers!$C$2:$C$501,,0)</f>
        <v>anna29@floyd.biz</v>
      </c>
      <c r="H249" s="17" t="str">
        <f>_xlfn.XLOOKUP($C249,Customers!$A$1:$A$501,Customers!$G$1:$G$501,,0)</f>
        <v>United States</v>
      </c>
      <c r="I249" s="17" t="str">
        <f>INDEX(Products!$A$1:$G$106,MATCH($D249,Products!$A$1:$A$106,0),MATCH(I$1,Products!$A$1:$G$1,0))</f>
        <v>Ara</v>
      </c>
      <c r="J249" s="17" t="str">
        <f>INDEX(Products!$A$1:$G$106,MATCH($D249,Products!$A$1:$A$106,0),MATCH(J$1,Products!$A$1:$G$1,0))</f>
        <v>M</v>
      </c>
      <c r="K249" s="24">
        <f>INDEX(Products!$A$1:$G$106,MATCH($D249,Products!$A$1:$A$106,0),MATCH(K$1,Products!$A$1:$G$1,0))</f>
        <v>0.5</v>
      </c>
      <c r="L249" s="19">
        <f>INDEX(Products!$A$1:$G$106,MATCH($D249,Products!$A$1:$A$106,0),MATCH(L$1,Products!$A$1:$G$1,0))</f>
        <v>15.788</v>
      </c>
      <c r="M249" s="20">
        <f t="shared" si="3"/>
        <v>15.788</v>
      </c>
      <c r="N249" s="17" t="str" cm="1">
        <f t="array" ref="N249">_xlfn.SWITCH(I249,"Rob","Robusta","Ara","Arabica","Lib","Liberica","Exc","Excelsa")</f>
        <v>Arabica</v>
      </c>
      <c r="O249" s="17" t="str" cm="1">
        <f t="array" ref="O249">_xlfn.SWITCH(J249,"D","Dark","M","Medium","L","Light")</f>
        <v>Medium</v>
      </c>
      <c r="P249" s="17" t="str">
        <f>_xlfn.XLOOKUP(Orders[[#This Row],[Customer ID]],Customers!$A$1:$A$501,Customers!$I$1:$I$501,,0)</f>
        <v>No</v>
      </c>
    </row>
    <row r="250" spans="1:16" x14ac:dyDescent="0.25">
      <c r="A250" s="17" t="s">
        <v>3378</v>
      </c>
      <c r="B250" s="22">
        <v>44534</v>
      </c>
      <c r="C250" s="17" t="s">
        <v>1838</v>
      </c>
      <c r="D250" s="17" t="s">
        <v>70</v>
      </c>
      <c r="E250" s="17">
        <v>5</v>
      </c>
      <c r="F250" s="17" t="str">
        <f>_xlfn.XLOOKUP($C250,Customers!$A$2:$A$501,Customers!$B$2:$B$501,,0)</f>
        <v>Donna Hughes</v>
      </c>
      <c r="G250" s="17" t="str">
        <f>_xlfn.XLOOKUP($C250,Customers!$A$2:$A$501,Customers!$C$2:$C$501,,0)</f>
        <v>jasonevans@webb-francis.net</v>
      </c>
      <c r="H250" s="17" t="str">
        <f>_xlfn.XLOOKUP($C250,Customers!$A$1:$A$501,Customers!$G$1:$G$501,,0)</f>
        <v>United Kingdom</v>
      </c>
      <c r="I250" s="17" t="str">
        <f>INDEX(Products!$A$1:$G$106,MATCH($D250,Products!$A$1:$A$106,0),MATCH(I$1,Products!$A$1:$G$1,0))</f>
        <v>Lib</v>
      </c>
      <c r="J250" s="17" t="str">
        <f>INDEX(Products!$A$1:$G$106,MATCH($D250,Products!$A$1:$A$106,0),MATCH(J$1,Products!$A$1:$G$1,0))</f>
        <v>D</v>
      </c>
      <c r="K250" s="24">
        <f>INDEX(Products!$A$1:$G$106,MATCH($D250,Products!$A$1:$A$106,0),MATCH(K$1,Products!$A$1:$G$1,0))</f>
        <v>0.5</v>
      </c>
      <c r="L250" s="19">
        <f>INDEX(Products!$A$1:$G$106,MATCH($D250,Products!$A$1:$A$106,0),MATCH(L$1,Products!$A$1:$G$1,0))</f>
        <v>22.763000000000002</v>
      </c>
      <c r="M250" s="20">
        <f t="shared" si="3"/>
        <v>113.81500000000001</v>
      </c>
      <c r="N250" s="17" t="str" cm="1">
        <f t="array" ref="N250">_xlfn.SWITCH(I250,"Rob","Robusta","Ara","Arabica","Lib","Liberica","Exc","Excelsa")</f>
        <v>Liberica</v>
      </c>
      <c r="O250" s="17" t="str" cm="1">
        <f t="array" ref="O250">_xlfn.SWITCH(J250,"D","Dark","M","Medium","L","Light")</f>
        <v>Dark</v>
      </c>
      <c r="P250" s="17" t="str">
        <f>_xlfn.XLOOKUP(Orders[[#This Row],[Customer ID]],Customers!$A$1:$A$501,Customers!$I$1:$I$501,,0)</f>
        <v>Yes</v>
      </c>
    </row>
    <row r="251" spans="1:16" x14ac:dyDescent="0.25">
      <c r="A251" s="17" t="s">
        <v>3379</v>
      </c>
      <c r="B251" s="22">
        <v>43512</v>
      </c>
      <c r="C251" s="17" t="s">
        <v>1927</v>
      </c>
      <c r="D251" s="17" t="s">
        <v>52</v>
      </c>
      <c r="E251" s="17">
        <v>6</v>
      </c>
      <c r="F251" s="17" t="str">
        <f>_xlfn.XLOOKUP($C251,Customers!$A$2:$A$501,Customers!$B$2:$B$501,,0)</f>
        <v>Keith Cook</v>
      </c>
      <c r="G251" s="17" t="str">
        <f>_xlfn.XLOOKUP($C251,Customers!$A$2:$A$501,Customers!$C$2:$C$501,,0)</f>
        <v>margaret76@johnson.biz</v>
      </c>
      <c r="H251" s="17" t="str">
        <f>_xlfn.XLOOKUP($C251,Customers!$A$1:$A$501,Customers!$G$1:$G$501,,0)</f>
        <v>United States</v>
      </c>
      <c r="I251" s="17" t="str">
        <f>INDEX(Products!$A$1:$G$106,MATCH($D251,Products!$A$1:$A$106,0),MATCH(I$1,Products!$A$1:$G$1,0))</f>
        <v>Ara</v>
      </c>
      <c r="J251" s="17" t="str">
        <f>INDEX(Products!$A$1:$G$106,MATCH($D251,Products!$A$1:$A$106,0),MATCH(J$1,Products!$A$1:$G$1,0))</f>
        <v>D</v>
      </c>
      <c r="K251" s="24">
        <f>INDEX(Products!$A$1:$G$106,MATCH($D251,Products!$A$1:$A$106,0),MATCH(K$1,Products!$A$1:$G$1,0))</f>
        <v>0.5</v>
      </c>
      <c r="L251" s="19">
        <f>INDEX(Products!$A$1:$G$106,MATCH($D251,Products!$A$1:$A$106,0),MATCH(L$1,Products!$A$1:$G$1,0))</f>
        <v>25.492000000000001</v>
      </c>
      <c r="M251" s="20">
        <f t="shared" si="3"/>
        <v>152.952</v>
      </c>
      <c r="N251" s="17" t="str" cm="1">
        <f t="array" ref="N251">_xlfn.SWITCH(I251,"Rob","Robusta","Ara","Arabica","Lib","Liberica","Exc","Excelsa")</f>
        <v>Arabica</v>
      </c>
      <c r="O251" s="17" t="str" cm="1">
        <f t="array" ref="O251">_xlfn.SWITCH(J251,"D","Dark","M","Medium","L","Light")</f>
        <v>Dark</v>
      </c>
      <c r="P251" s="17" t="str">
        <f>_xlfn.XLOOKUP(Orders[[#This Row],[Customer ID]],Customers!$A$1:$A$501,Customers!$I$1:$I$501,,0)</f>
        <v>No</v>
      </c>
    </row>
    <row r="252" spans="1:16" x14ac:dyDescent="0.25">
      <c r="A252" s="17" t="s">
        <v>3380</v>
      </c>
      <c r="B252" s="22">
        <v>45197</v>
      </c>
      <c r="C252" s="17" t="s">
        <v>1091</v>
      </c>
      <c r="D252" s="17" t="s">
        <v>23</v>
      </c>
      <c r="E252" s="17">
        <v>3</v>
      </c>
      <c r="F252" s="17" t="str">
        <f>_xlfn.XLOOKUP($C252,Customers!$A$2:$A$501,Customers!$B$2:$B$501,,0)</f>
        <v>Marc Brooks</v>
      </c>
      <c r="G252" s="17" t="str">
        <f>_xlfn.XLOOKUP($C252,Customers!$A$2:$A$501,Customers!$C$2:$C$501,,0)</f>
        <v>sara63@yahoo.com</v>
      </c>
      <c r="H252" s="17" t="str">
        <f>_xlfn.XLOOKUP($C252,Customers!$A$1:$A$501,Customers!$G$1:$G$501,,0)</f>
        <v>Ireland</v>
      </c>
      <c r="I252" s="17" t="str">
        <f>INDEX(Products!$A$1:$G$106,MATCH($D252,Products!$A$1:$A$106,0),MATCH(I$1,Products!$A$1:$G$1,0))</f>
        <v>Exc</v>
      </c>
      <c r="J252" s="17" t="str">
        <f>INDEX(Products!$A$1:$G$106,MATCH($D252,Products!$A$1:$A$106,0),MATCH(J$1,Products!$A$1:$G$1,0))</f>
        <v>M</v>
      </c>
      <c r="K252" s="24">
        <f>INDEX(Products!$A$1:$G$106,MATCH($D252,Products!$A$1:$A$106,0),MATCH(K$1,Products!$A$1:$G$1,0))</f>
        <v>1</v>
      </c>
      <c r="L252" s="19">
        <f>INDEX(Products!$A$1:$G$106,MATCH($D252,Products!$A$1:$A$106,0),MATCH(L$1,Products!$A$1:$G$1,0))</f>
        <v>10.130000000000001</v>
      </c>
      <c r="M252" s="20">
        <f t="shared" si="3"/>
        <v>30.39</v>
      </c>
      <c r="N252" s="17" t="str" cm="1">
        <f t="array" ref="N252">_xlfn.SWITCH(I252,"Rob","Robusta","Ara","Arabica","Lib","Liberica","Exc","Excelsa")</f>
        <v>Excelsa</v>
      </c>
      <c r="O252" s="17" t="str" cm="1">
        <f t="array" ref="O252">_xlfn.SWITCH(J252,"D","Dark","M","Medium","L","Light")</f>
        <v>Medium</v>
      </c>
      <c r="P252" s="17" t="str">
        <f>_xlfn.XLOOKUP(Orders[[#This Row],[Customer ID]],Customers!$A$1:$A$501,Customers!$I$1:$I$501,,0)</f>
        <v>Yes</v>
      </c>
    </row>
    <row r="253" spans="1:16" x14ac:dyDescent="0.25">
      <c r="A253" s="17" t="s">
        <v>3381</v>
      </c>
      <c r="B253" s="22">
        <v>45217</v>
      </c>
      <c r="C253" s="17" t="s">
        <v>626</v>
      </c>
      <c r="D253" s="17" t="s">
        <v>81</v>
      </c>
      <c r="E253" s="17">
        <v>4</v>
      </c>
      <c r="F253" s="17" t="str">
        <f>_xlfn.XLOOKUP($C253,Customers!$A$2:$A$501,Customers!$B$2:$B$501,,0)</f>
        <v>Kelly Wood</v>
      </c>
      <c r="G253" s="17" t="str">
        <f>_xlfn.XLOOKUP($C253,Customers!$A$2:$A$501,Customers!$C$2:$C$501,,0)</f>
        <v>kevinlewis@skinner-moore.biz</v>
      </c>
      <c r="H253" s="17" t="str">
        <f>_xlfn.XLOOKUP($C253,Customers!$A$1:$A$501,Customers!$G$1:$G$501,,0)</f>
        <v>Ireland</v>
      </c>
      <c r="I253" s="17" t="str">
        <f>INDEX(Products!$A$1:$G$106,MATCH($D253,Products!$A$1:$A$106,0),MATCH(I$1,Products!$A$1:$G$1,0))</f>
        <v>Lib</v>
      </c>
      <c r="J253" s="17" t="str">
        <f>INDEX(Products!$A$1:$G$106,MATCH($D253,Products!$A$1:$A$106,0),MATCH(J$1,Products!$A$1:$G$1,0))</f>
        <v>D</v>
      </c>
      <c r="K253" s="24">
        <f>INDEX(Products!$A$1:$G$106,MATCH($D253,Products!$A$1:$A$106,0),MATCH(K$1,Products!$A$1:$G$1,0))</f>
        <v>2.5</v>
      </c>
      <c r="L253" s="19">
        <f>INDEX(Products!$A$1:$G$106,MATCH($D253,Products!$A$1:$A$106,0),MATCH(L$1,Products!$A$1:$G$1,0))</f>
        <v>5.5519999999999996</v>
      </c>
      <c r="M253" s="20">
        <f t="shared" si="3"/>
        <v>22.207999999999998</v>
      </c>
      <c r="N253" s="17" t="str" cm="1">
        <f t="array" ref="N253">_xlfn.SWITCH(I253,"Rob","Robusta","Ara","Arabica","Lib","Liberica","Exc","Excelsa")</f>
        <v>Liberica</v>
      </c>
      <c r="O253" s="17" t="str" cm="1">
        <f t="array" ref="O253">_xlfn.SWITCH(J253,"D","Dark","M","Medium","L","Light")</f>
        <v>Dark</v>
      </c>
      <c r="P253" s="17" t="str">
        <f>_xlfn.XLOOKUP(Orders[[#This Row],[Customer ID]],Customers!$A$1:$A$501,Customers!$I$1:$I$501,,0)</f>
        <v>Yes</v>
      </c>
    </row>
    <row r="254" spans="1:16" x14ac:dyDescent="0.25">
      <c r="A254" s="17" t="s">
        <v>3382</v>
      </c>
      <c r="B254" s="22">
        <v>43467</v>
      </c>
      <c r="C254" s="17" t="s">
        <v>273</v>
      </c>
      <c r="D254" s="17" t="s">
        <v>3131</v>
      </c>
      <c r="E254" s="17">
        <v>4</v>
      </c>
      <c r="F254" s="17" t="str">
        <f>_xlfn.XLOOKUP($C254,Customers!$A$2:$A$501,Customers!$B$2:$B$501,,0)</f>
        <v>Nicole Howe</v>
      </c>
      <c r="G254" s="17" t="str">
        <f>_xlfn.XLOOKUP($C254,Customers!$A$2:$A$501,Customers!$C$2:$C$501,,0)</f>
        <v>henryrebecca@hotmail.com</v>
      </c>
      <c r="H254" s="17" t="str">
        <f>_xlfn.XLOOKUP($C254,Customers!$A$1:$A$501,Customers!$G$1:$G$501,,0)</f>
        <v>United States</v>
      </c>
      <c r="I254" s="17" t="str">
        <f>INDEX(Products!$A$1:$G$106,MATCH($D254,Products!$A$1:$A$106,0),MATCH(I$1,Products!$A$1:$G$1,0))</f>
        <v>Rob</v>
      </c>
      <c r="J254" s="17" t="str">
        <f>INDEX(Products!$A$1:$G$106,MATCH($D254,Products!$A$1:$A$106,0),MATCH(J$1,Products!$A$1:$G$1,0))</f>
        <v>M</v>
      </c>
      <c r="K254" s="24">
        <f>INDEX(Products!$A$1:$G$106,MATCH($D254,Products!$A$1:$A$106,0),MATCH(K$1,Products!$A$1:$G$1,0))</f>
        <v>2.5</v>
      </c>
      <c r="L254" s="19">
        <f>INDEX(Products!$A$1:$G$106,MATCH($D254,Products!$A$1:$A$106,0),MATCH(L$1,Products!$A$1:$G$1,0))</f>
        <v>21.524000000000001</v>
      </c>
      <c r="M254" s="20">
        <f t="shared" si="3"/>
        <v>86.096000000000004</v>
      </c>
      <c r="N254" s="17" t="str" cm="1">
        <f t="array" ref="N254">_xlfn.SWITCH(I254,"Rob","Robusta","Ara","Arabica","Lib","Liberica","Exc","Excelsa")</f>
        <v>Robusta</v>
      </c>
      <c r="O254" s="17" t="str" cm="1">
        <f t="array" ref="O254">_xlfn.SWITCH(J254,"D","Dark","M","Medium","L","Light")</f>
        <v>Medium</v>
      </c>
      <c r="P254" s="17" t="str">
        <f>_xlfn.XLOOKUP(Orders[[#This Row],[Customer ID]],Customers!$A$1:$A$501,Customers!$I$1:$I$501,,0)</f>
        <v>No</v>
      </c>
    </row>
    <row r="255" spans="1:16" x14ac:dyDescent="0.25">
      <c r="A255" s="17" t="s">
        <v>3383</v>
      </c>
      <c r="B255" s="22">
        <v>44711</v>
      </c>
      <c r="C255" s="17" t="s">
        <v>2726</v>
      </c>
      <c r="D255" s="17" t="s">
        <v>20</v>
      </c>
      <c r="E255" s="17">
        <v>2</v>
      </c>
      <c r="F255" s="17" t="str">
        <f>_xlfn.XLOOKUP($C255,Customers!$A$2:$A$501,Customers!$B$2:$B$501,,0)</f>
        <v>Michele Wheeler</v>
      </c>
      <c r="G255" s="17" t="str">
        <f>_xlfn.XLOOKUP($C255,Customers!$A$2:$A$501,Customers!$C$2:$C$501,,0)</f>
        <v>laurajohnson@gmail.com</v>
      </c>
      <c r="H255" s="17" t="str">
        <f>_xlfn.XLOOKUP($C255,Customers!$A$1:$A$501,Customers!$G$1:$G$501,,0)</f>
        <v>United Kingdom</v>
      </c>
      <c r="I255" s="17" t="str">
        <f>INDEX(Products!$A$1:$G$106,MATCH($D255,Products!$A$1:$A$106,0),MATCH(I$1,Products!$A$1:$G$1,0))</f>
        <v>Rob</v>
      </c>
      <c r="J255" s="17" t="str">
        <f>INDEX(Products!$A$1:$G$106,MATCH($D255,Products!$A$1:$A$106,0),MATCH(J$1,Products!$A$1:$G$1,0))</f>
        <v>L</v>
      </c>
      <c r="K255" s="24">
        <f>INDEX(Products!$A$1:$G$106,MATCH($D255,Products!$A$1:$A$106,0),MATCH(K$1,Products!$A$1:$G$1,0))</f>
        <v>1</v>
      </c>
      <c r="L255" s="19">
        <f>INDEX(Products!$A$1:$G$106,MATCH($D255,Products!$A$1:$A$106,0),MATCH(L$1,Products!$A$1:$G$1,0))</f>
        <v>7.0149999999999997</v>
      </c>
      <c r="M255" s="20">
        <f t="shared" si="3"/>
        <v>14.03</v>
      </c>
      <c r="N255" s="17" t="str" cm="1">
        <f t="array" ref="N255">_xlfn.SWITCH(I255,"Rob","Robusta","Ara","Arabica","Lib","Liberica","Exc","Excelsa")</f>
        <v>Robusta</v>
      </c>
      <c r="O255" s="17" t="str" cm="1">
        <f t="array" ref="O255">_xlfn.SWITCH(J255,"D","Dark","M","Medium","L","Light")</f>
        <v>Light</v>
      </c>
      <c r="P255" s="17" t="str">
        <f>_xlfn.XLOOKUP(Orders[[#This Row],[Customer ID]],Customers!$A$1:$A$501,Customers!$I$1:$I$501,,0)</f>
        <v>No</v>
      </c>
    </row>
    <row r="256" spans="1:16" x14ac:dyDescent="0.25">
      <c r="A256" s="17" t="s">
        <v>3384</v>
      </c>
      <c r="B256" s="22">
        <v>43892</v>
      </c>
      <c r="C256" s="17" t="s">
        <v>2149</v>
      </c>
      <c r="D256" s="17" t="s">
        <v>98</v>
      </c>
      <c r="E256" s="17">
        <v>1</v>
      </c>
      <c r="F256" s="17" t="str">
        <f>_xlfn.XLOOKUP($C256,Customers!$A$2:$A$501,Customers!$B$2:$B$501,,0)</f>
        <v>Christian Ellis</v>
      </c>
      <c r="G256" s="17" t="str">
        <f>_xlfn.XLOOKUP($C256,Customers!$A$2:$A$501,Customers!$C$2:$C$501,,0)</f>
        <v>dford@lewis.com</v>
      </c>
      <c r="H256" s="17" t="str">
        <f>_xlfn.XLOOKUP($C256,Customers!$A$1:$A$501,Customers!$G$1:$G$501,,0)</f>
        <v>United Kingdom</v>
      </c>
      <c r="I256" s="17" t="str">
        <f>INDEX(Products!$A$1:$G$106,MATCH($D256,Products!$A$1:$A$106,0),MATCH(I$1,Products!$A$1:$G$1,0))</f>
        <v>Ara</v>
      </c>
      <c r="J256" s="17" t="str">
        <f>INDEX(Products!$A$1:$G$106,MATCH($D256,Products!$A$1:$A$106,0),MATCH(J$1,Products!$A$1:$G$1,0))</f>
        <v>L</v>
      </c>
      <c r="K256" s="24">
        <f>INDEX(Products!$A$1:$G$106,MATCH($D256,Products!$A$1:$A$106,0),MATCH(K$1,Products!$A$1:$G$1,0))</f>
        <v>2.5</v>
      </c>
      <c r="L256" s="19">
        <f>INDEX(Products!$A$1:$G$106,MATCH($D256,Products!$A$1:$A$106,0),MATCH(L$1,Products!$A$1:$G$1,0))</f>
        <v>21.84</v>
      </c>
      <c r="M256" s="20">
        <f t="shared" si="3"/>
        <v>21.84</v>
      </c>
      <c r="N256" s="17" t="str" cm="1">
        <f t="array" ref="N256">_xlfn.SWITCH(I256,"Rob","Robusta","Ara","Arabica","Lib","Liberica","Exc","Excelsa")</f>
        <v>Arabica</v>
      </c>
      <c r="O256" s="17" t="str" cm="1">
        <f t="array" ref="O256">_xlfn.SWITCH(J256,"D","Dark","M","Medium","L","Light")</f>
        <v>Light</v>
      </c>
      <c r="P256" s="17" t="str">
        <f>_xlfn.XLOOKUP(Orders[[#This Row],[Customer ID]],Customers!$A$1:$A$501,Customers!$I$1:$I$501,,0)</f>
        <v>No</v>
      </c>
    </row>
    <row r="257" spans="1:16" x14ac:dyDescent="0.25">
      <c r="A257" s="17" t="s">
        <v>3385</v>
      </c>
      <c r="B257" s="22">
        <v>45165</v>
      </c>
      <c r="C257" s="17" t="s">
        <v>189</v>
      </c>
      <c r="D257" s="17" t="s">
        <v>50</v>
      </c>
      <c r="E257" s="17">
        <v>6</v>
      </c>
      <c r="F257" s="17" t="str">
        <f>_xlfn.XLOOKUP($C257,Customers!$A$2:$A$501,Customers!$B$2:$B$501,,0)</f>
        <v>Shannon Green</v>
      </c>
      <c r="G257" s="17" t="str">
        <f>_xlfn.XLOOKUP($C257,Customers!$A$2:$A$501,Customers!$C$2:$C$501,,0)</f>
        <v>misty74@lambert.com</v>
      </c>
      <c r="H257" s="17" t="str">
        <f>_xlfn.XLOOKUP($C257,Customers!$A$1:$A$501,Customers!$G$1:$G$501,,0)</f>
        <v>United Kingdom</v>
      </c>
      <c r="I257" s="17" t="str">
        <f>INDEX(Products!$A$1:$G$106,MATCH($D257,Products!$A$1:$A$106,0),MATCH(I$1,Products!$A$1:$G$1,0))</f>
        <v>Exc</v>
      </c>
      <c r="J257" s="17" t="str">
        <f>INDEX(Products!$A$1:$G$106,MATCH($D257,Products!$A$1:$A$106,0),MATCH(J$1,Products!$A$1:$G$1,0))</f>
        <v>D</v>
      </c>
      <c r="K257" s="24">
        <f>INDEX(Products!$A$1:$G$106,MATCH($D257,Products!$A$1:$A$106,0),MATCH(K$1,Products!$A$1:$G$1,0))</f>
        <v>2.5</v>
      </c>
      <c r="L257" s="19">
        <f>INDEX(Products!$A$1:$G$106,MATCH($D257,Products!$A$1:$A$106,0),MATCH(L$1,Products!$A$1:$G$1,0))</f>
        <v>13.217000000000001</v>
      </c>
      <c r="M257" s="20">
        <f t="shared" si="3"/>
        <v>79.302000000000007</v>
      </c>
      <c r="N257" s="17" t="str" cm="1">
        <f t="array" ref="N257">_xlfn.SWITCH(I257,"Rob","Robusta","Ara","Arabica","Lib","Liberica","Exc","Excelsa")</f>
        <v>Excelsa</v>
      </c>
      <c r="O257" s="17" t="str" cm="1">
        <f t="array" ref="O257">_xlfn.SWITCH(J257,"D","Dark","M","Medium","L","Light")</f>
        <v>Dark</v>
      </c>
      <c r="P257" s="17" t="str">
        <f>_xlfn.XLOOKUP(Orders[[#This Row],[Customer ID]],Customers!$A$1:$A$501,Customers!$I$1:$I$501,,0)</f>
        <v>No</v>
      </c>
    </row>
    <row r="258" spans="1:16" x14ac:dyDescent="0.25">
      <c r="A258" s="17" t="s">
        <v>3386</v>
      </c>
      <c r="B258" s="22">
        <v>44657</v>
      </c>
      <c r="C258" s="17" t="s">
        <v>1295</v>
      </c>
      <c r="D258" s="17" t="s">
        <v>104</v>
      </c>
      <c r="E258" s="17">
        <v>2</v>
      </c>
      <c r="F258" s="17" t="str">
        <f>_xlfn.XLOOKUP($C258,Customers!$A$2:$A$501,Customers!$B$2:$B$501,,0)</f>
        <v>Antonio Dominguez</v>
      </c>
      <c r="G258" s="17" t="str">
        <f>_xlfn.XLOOKUP($C258,Customers!$A$2:$A$501,Customers!$C$2:$C$501,,0)</f>
        <v>stephennorton@ward.net</v>
      </c>
      <c r="H258" s="17" t="str">
        <f>_xlfn.XLOOKUP($C258,Customers!$A$1:$A$501,Customers!$G$1:$G$501,,0)</f>
        <v>United States</v>
      </c>
      <c r="I258" s="17" t="str">
        <f>INDEX(Products!$A$1:$G$106,MATCH($D258,Products!$A$1:$A$106,0),MATCH(I$1,Products!$A$1:$G$1,0))</f>
        <v>Lib</v>
      </c>
      <c r="J258" s="17" t="str">
        <f>INDEX(Products!$A$1:$G$106,MATCH($D258,Products!$A$1:$A$106,0),MATCH(J$1,Products!$A$1:$G$1,0))</f>
        <v>M</v>
      </c>
      <c r="K258" s="24">
        <f>INDEX(Products!$A$1:$G$106,MATCH($D258,Products!$A$1:$A$106,0),MATCH(K$1,Products!$A$1:$G$1,0))</f>
        <v>2.5</v>
      </c>
      <c r="L258" s="19">
        <f>INDEX(Products!$A$1:$G$106,MATCH($D258,Products!$A$1:$A$106,0),MATCH(L$1,Products!$A$1:$G$1,0))</f>
        <v>14.792999999999999</v>
      </c>
      <c r="M258" s="20">
        <f t="shared" si="3"/>
        <v>29.585999999999999</v>
      </c>
      <c r="N258" s="17" t="str" cm="1">
        <f t="array" ref="N258">_xlfn.SWITCH(I258,"Rob","Robusta","Ara","Arabica","Lib","Liberica","Exc","Excelsa")</f>
        <v>Liberica</v>
      </c>
      <c r="O258" s="17" t="str" cm="1">
        <f t="array" ref="O258">_xlfn.SWITCH(J258,"D","Dark","M","Medium","L","Light")</f>
        <v>Medium</v>
      </c>
      <c r="P258" s="17" t="str">
        <f>_xlfn.XLOOKUP(Orders[[#This Row],[Customer ID]],Customers!$A$1:$A$501,Customers!$I$1:$I$501,,0)</f>
        <v>Yes</v>
      </c>
    </row>
    <row r="259" spans="1:16" x14ac:dyDescent="0.25">
      <c r="A259" s="17" t="s">
        <v>3387</v>
      </c>
      <c r="B259" s="22">
        <v>44794</v>
      </c>
      <c r="C259" s="17" t="s">
        <v>871</v>
      </c>
      <c r="D259" s="17" t="s">
        <v>75</v>
      </c>
      <c r="E259" s="17">
        <v>3</v>
      </c>
      <c r="F259" s="17" t="str">
        <f>_xlfn.XLOOKUP($C259,Customers!$A$2:$A$501,Customers!$B$2:$B$501,,0)</f>
        <v>Kevin Freeman</v>
      </c>
      <c r="G259" s="17" t="str">
        <f>_xlfn.XLOOKUP($C259,Customers!$A$2:$A$501,Customers!$C$2:$C$501,,0)</f>
        <v>jacksonkari@hotmail.com</v>
      </c>
      <c r="H259" s="17" t="str">
        <f>_xlfn.XLOOKUP($C259,Customers!$A$1:$A$501,Customers!$G$1:$G$501,,0)</f>
        <v>United States</v>
      </c>
      <c r="I259" s="17" t="str">
        <f>INDEX(Products!$A$1:$G$106,MATCH($D259,Products!$A$1:$A$106,0),MATCH(I$1,Products!$A$1:$G$1,0))</f>
        <v>Rob</v>
      </c>
      <c r="J259" s="17" t="str">
        <f>INDEX(Products!$A$1:$G$106,MATCH($D259,Products!$A$1:$A$106,0),MATCH(J$1,Products!$A$1:$G$1,0))</f>
        <v>M</v>
      </c>
      <c r="K259" s="24">
        <f>INDEX(Products!$A$1:$G$106,MATCH($D259,Products!$A$1:$A$106,0),MATCH(K$1,Products!$A$1:$G$1,0))</f>
        <v>0.5</v>
      </c>
      <c r="L259" s="19">
        <f>INDEX(Products!$A$1:$G$106,MATCH($D259,Products!$A$1:$A$106,0),MATCH(L$1,Products!$A$1:$G$1,0))</f>
        <v>27.138999999999999</v>
      </c>
      <c r="M259" s="20">
        <f t="shared" ref="M259:M322" si="4">L259*E259</f>
        <v>81.417000000000002</v>
      </c>
      <c r="N259" s="17" t="str" cm="1">
        <f t="array" ref="N259">_xlfn.SWITCH(I259,"Rob","Robusta","Ara","Arabica","Lib","Liberica","Exc","Excelsa")</f>
        <v>Robusta</v>
      </c>
      <c r="O259" s="17" t="str" cm="1">
        <f t="array" ref="O259">_xlfn.SWITCH(J259,"D","Dark","M","Medium","L","Light")</f>
        <v>Medium</v>
      </c>
      <c r="P259" s="17" t="str">
        <f>_xlfn.XLOOKUP(Orders[[#This Row],[Customer ID]],Customers!$A$1:$A$501,Customers!$I$1:$I$501,,0)</f>
        <v>Yes</v>
      </c>
    </row>
    <row r="260" spans="1:16" x14ac:dyDescent="0.25">
      <c r="A260" s="17" t="s">
        <v>3388</v>
      </c>
      <c r="B260" s="22">
        <v>43632</v>
      </c>
      <c r="C260" s="17" t="s">
        <v>2107</v>
      </c>
      <c r="D260" s="17" t="s">
        <v>49</v>
      </c>
      <c r="E260" s="17">
        <v>5</v>
      </c>
      <c r="F260" s="17" t="str">
        <f>_xlfn.XLOOKUP($C260,Customers!$A$2:$A$501,Customers!$B$2:$B$501,,0)</f>
        <v>Nicole Tucker</v>
      </c>
      <c r="G260" s="17" t="str">
        <f>_xlfn.XLOOKUP($C260,Customers!$A$2:$A$501,Customers!$C$2:$C$501,,0)</f>
        <v>todd09@hotmail.com</v>
      </c>
      <c r="H260" s="17" t="str">
        <f>_xlfn.XLOOKUP($C260,Customers!$A$1:$A$501,Customers!$G$1:$G$501,,0)</f>
        <v>Ireland</v>
      </c>
      <c r="I260" s="17" t="str">
        <f>INDEX(Products!$A$1:$G$106,MATCH($D260,Products!$A$1:$A$106,0),MATCH(I$1,Products!$A$1:$G$1,0))</f>
        <v>Ara</v>
      </c>
      <c r="J260" s="17" t="str">
        <f>INDEX(Products!$A$1:$G$106,MATCH($D260,Products!$A$1:$A$106,0),MATCH(J$1,Products!$A$1:$G$1,0))</f>
        <v>D</v>
      </c>
      <c r="K260" s="24">
        <f>INDEX(Products!$A$1:$G$106,MATCH($D260,Products!$A$1:$A$106,0),MATCH(K$1,Products!$A$1:$G$1,0))</f>
        <v>2.5</v>
      </c>
      <c r="L260" s="19">
        <f>INDEX(Products!$A$1:$G$106,MATCH($D260,Products!$A$1:$A$106,0),MATCH(L$1,Products!$A$1:$G$1,0))</f>
        <v>9.766</v>
      </c>
      <c r="M260" s="20">
        <f t="shared" si="4"/>
        <v>48.83</v>
      </c>
      <c r="N260" s="17" t="str" cm="1">
        <f t="array" ref="N260">_xlfn.SWITCH(I260,"Rob","Robusta","Ara","Arabica","Lib","Liberica","Exc","Excelsa")</f>
        <v>Arabica</v>
      </c>
      <c r="O260" s="17" t="str" cm="1">
        <f t="array" ref="O260">_xlfn.SWITCH(J260,"D","Dark","M","Medium","L","Light")</f>
        <v>Dark</v>
      </c>
      <c r="P260" s="17" t="str">
        <f>_xlfn.XLOOKUP(Orders[[#This Row],[Customer ID]],Customers!$A$1:$A$501,Customers!$I$1:$I$501,,0)</f>
        <v>Yes</v>
      </c>
    </row>
    <row r="261" spans="1:16" x14ac:dyDescent="0.25">
      <c r="A261" s="17" t="s">
        <v>3389</v>
      </c>
      <c r="B261" s="22">
        <v>43610</v>
      </c>
      <c r="C261" s="17" t="s">
        <v>865</v>
      </c>
      <c r="D261" s="17" t="s">
        <v>25</v>
      </c>
      <c r="E261" s="17">
        <v>6</v>
      </c>
      <c r="F261" s="17" t="str">
        <f>_xlfn.XLOOKUP($C261,Customers!$A$2:$A$501,Customers!$B$2:$B$501,,0)</f>
        <v>Angela Wallace</v>
      </c>
      <c r="G261" s="17" t="str">
        <f>_xlfn.XLOOKUP($C261,Customers!$A$2:$A$501,Customers!$C$2:$C$501,,0)</f>
        <v>emily16@gmail.com</v>
      </c>
      <c r="H261" s="17" t="str">
        <f>_xlfn.XLOOKUP($C261,Customers!$A$1:$A$501,Customers!$G$1:$G$501,,0)</f>
        <v>Ireland</v>
      </c>
      <c r="I261" s="17" t="str">
        <f>INDEX(Products!$A$1:$G$106,MATCH($D261,Products!$A$1:$A$106,0),MATCH(I$1,Products!$A$1:$G$1,0))</f>
        <v>Exc</v>
      </c>
      <c r="J261" s="17" t="str">
        <f>INDEX(Products!$A$1:$G$106,MATCH($D261,Products!$A$1:$A$106,0),MATCH(J$1,Products!$A$1:$G$1,0))</f>
        <v>M</v>
      </c>
      <c r="K261" s="24">
        <f>INDEX(Products!$A$1:$G$106,MATCH($D261,Products!$A$1:$A$106,0),MATCH(K$1,Products!$A$1:$G$1,0))</f>
        <v>0.5</v>
      </c>
      <c r="L261" s="19">
        <f>INDEX(Products!$A$1:$G$106,MATCH($D261,Products!$A$1:$A$106,0),MATCH(L$1,Products!$A$1:$G$1,0))</f>
        <v>6.7930000000000001</v>
      </c>
      <c r="M261" s="20">
        <f t="shared" si="4"/>
        <v>40.758000000000003</v>
      </c>
      <c r="N261" s="17" t="str" cm="1">
        <f t="array" ref="N261">_xlfn.SWITCH(I261,"Rob","Robusta","Ara","Arabica","Lib","Liberica","Exc","Excelsa")</f>
        <v>Excelsa</v>
      </c>
      <c r="O261" s="17" t="str" cm="1">
        <f t="array" ref="O261">_xlfn.SWITCH(J261,"D","Dark","M","Medium","L","Light")</f>
        <v>Medium</v>
      </c>
      <c r="P261" s="17" t="str">
        <f>_xlfn.XLOOKUP(Orders[[#This Row],[Customer ID]],Customers!$A$1:$A$501,Customers!$I$1:$I$501,,0)</f>
        <v>No</v>
      </c>
    </row>
    <row r="262" spans="1:16" x14ac:dyDescent="0.25">
      <c r="A262" s="17" t="s">
        <v>3390</v>
      </c>
      <c r="B262" s="22">
        <v>43686</v>
      </c>
      <c r="C262" s="17" t="s">
        <v>2238</v>
      </c>
      <c r="D262" s="17" t="s">
        <v>104</v>
      </c>
      <c r="E262" s="17">
        <v>5</v>
      </c>
      <c r="F262" s="17" t="str">
        <f>_xlfn.XLOOKUP($C262,Customers!$A$2:$A$501,Customers!$B$2:$B$501,,0)</f>
        <v>Audrey Perry</v>
      </c>
      <c r="G262" s="17" t="str">
        <f>_xlfn.XLOOKUP($C262,Customers!$A$2:$A$501,Customers!$C$2:$C$501,,0)</f>
        <v>richard68@neal.info</v>
      </c>
      <c r="H262" s="17" t="str">
        <f>_xlfn.XLOOKUP($C262,Customers!$A$1:$A$501,Customers!$G$1:$G$501,,0)</f>
        <v>United Kingdom</v>
      </c>
      <c r="I262" s="17" t="str">
        <f>INDEX(Products!$A$1:$G$106,MATCH($D262,Products!$A$1:$A$106,0),MATCH(I$1,Products!$A$1:$G$1,0))</f>
        <v>Lib</v>
      </c>
      <c r="J262" s="17" t="str">
        <f>INDEX(Products!$A$1:$G$106,MATCH($D262,Products!$A$1:$A$106,0),MATCH(J$1,Products!$A$1:$G$1,0))</f>
        <v>M</v>
      </c>
      <c r="K262" s="24">
        <f>INDEX(Products!$A$1:$G$106,MATCH($D262,Products!$A$1:$A$106,0),MATCH(K$1,Products!$A$1:$G$1,0))</f>
        <v>2.5</v>
      </c>
      <c r="L262" s="19">
        <f>INDEX(Products!$A$1:$G$106,MATCH($D262,Products!$A$1:$A$106,0),MATCH(L$1,Products!$A$1:$G$1,0))</f>
        <v>14.792999999999999</v>
      </c>
      <c r="M262" s="20">
        <f t="shared" si="4"/>
        <v>73.965000000000003</v>
      </c>
      <c r="N262" s="17" t="str" cm="1">
        <f t="array" ref="N262">_xlfn.SWITCH(I262,"Rob","Robusta","Ara","Arabica","Lib","Liberica","Exc","Excelsa")</f>
        <v>Liberica</v>
      </c>
      <c r="O262" s="17" t="str" cm="1">
        <f t="array" ref="O262">_xlfn.SWITCH(J262,"D","Dark","M","Medium","L","Light")</f>
        <v>Medium</v>
      </c>
      <c r="P262" s="17" t="str">
        <f>_xlfn.XLOOKUP(Orders[[#This Row],[Customer ID]],Customers!$A$1:$A$501,Customers!$I$1:$I$501,,0)</f>
        <v>No</v>
      </c>
    </row>
    <row r="263" spans="1:16" x14ac:dyDescent="0.25">
      <c r="A263" s="17" t="s">
        <v>3391</v>
      </c>
      <c r="B263" s="22">
        <v>43698</v>
      </c>
      <c r="C263" s="17" t="s">
        <v>656</v>
      </c>
      <c r="D263" s="17" t="s">
        <v>59</v>
      </c>
      <c r="E263" s="17">
        <v>6</v>
      </c>
      <c r="F263" s="17" t="str">
        <f>_xlfn.XLOOKUP($C263,Customers!$A$2:$A$501,Customers!$B$2:$B$501,,0)</f>
        <v>Keith Rojas</v>
      </c>
      <c r="G263" s="17" t="str">
        <f>_xlfn.XLOOKUP($C263,Customers!$A$2:$A$501,Customers!$C$2:$C$501,,0)</f>
        <v>suzanne45@hotmail.com</v>
      </c>
      <c r="H263" s="17" t="str">
        <f>_xlfn.XLOOKUP($C263,Customers!$A$1:$A$501,Customers!$G$1:$G$501,,0)</f>
        <v>United States</v>
      </c>
      <c r="I263" s="17" t="str">
        <f>INDEX(Products!$A$1:$G$106,MATCH($D263,Products!$A$1:$A$106,0),MATCH(I$1,Products!$A$1:$G$1,0))</f>
        <v>Exc</v>
      </c>
      <c r="J263" s="17" t="str">
        <f>INDEX(Products!$A$1:$G$106,MATCH($D263,Products!$A$1:$A$106,0),MATCH(J$1,Products!$A$1:$G$1,0))</f>
        <v>L</v>
      </c>
      <c r="K263" s="24">
        <f>INDEX(Products!$A$1:$G$106,MATCH($D263,Products!$A$1:$A$106,0),MATCH(K$1,Products!$A$1:$G$1,0))</f>
        <v>1</v>
      </c>
      <c r="L263" s="19">
        <f>INDEX(Products!$A$1:$G$106,MATCH($D263,Products!$A$1:$A$106,0),MATCH(L$1,Products!$A$1:$G$1,0))</f>
        <v>11.012</v>
      </c>
      <c r="M263" s="20">
        <f t="shared" si="4"/>
        <v>66.072000000000003</v>
      </c>
      <c r="N263" s="17" t="str" cm="1">
        <f t="array" ref="N263">_xlfn.SWITCH(I263,"Rob","Robusta","Ara","Arabica","Lib","Liberica","Exc","Excelsa")</f>
        <v>Excelsa</v>
      </c>
      <c r="O263" s="17" t="str" cm="1">
        <f t="array" ref="O263">_xlfn.SWITCH(J263,"D","Dark","M","Medium","L","Light")</f>
        <v>Light</v>
      </c>
      <c r="P263" s="17" t="str">
        <f>_xlfn.XLOOKUP(Orders[[#This Row],[Customer ID]],Customers!$A$1:$A$501,Customers!$I$1:$I$501,,0)</f>
        <v>No</v>
      </c>
    </row>
    <row r="264" spans="1:16" x14ac:dyDescent="0.25">
      <c r="A264" s="17" t="s">
        <v>3392</v>
      </c>
      <c r="B264" s="22">
        <v>44258</v>
      </c>
      <c r="C264" s="17" t="s">
        <v>1462</v>
      </c>
      <c r="D264" s="17" t="s">
        <v>36</v>
      </c>
      <c r="E264" s="17">
        <v>4</v>
      </c>
      <c r="F264" s="17" t="str">
        <f>_xlfn.XLOOKUP($C264,Customers!$A$2:$A$501,Customers!$B$2:$B$501,,0)</f>
        <v>John Rivas</v>
      </c>
      <c r="G264" s="17" t="str">
        <f>_xlfn.XLOOKUP($C264,Customers!$A$2:$A$501,Customers!$C$2:$C$501,,0)</f>
        <v>xbaker@yahoo.com</v>
      </c>
      <c r="H264" s="17" t="str">
        <f>_xlfn.XLOOKUP($C264,Customers!$A$1:$A$501,Customers!$G$1:$G$501,,0)</f>
        <v>United States</v>
      </c>
      <c r="I264" s="17" t="str">
        <f>INDEX(Products!$A$1:$G$106,MATCH($D264,Products!$A$1:$A$106,0),MATCH(I$1,Products!$A$1:$G$1,0))</f>
        <v>Ara</v>
      </c>
      <c r="J264" s="17" t="str">
        <f>INDEX(Products!$A$1:$G$106,MATCH($D264,Products!$A$1:$A$106,0),MATCH(J$1,Products!$A$1:$G$1,0))</f>
        <v>L</v>
      </c>
      <c r="K264" s="24">
        <f>INDEX(Products!$A$1:$G$106,MATCH($D264,Products!$A$1:$A$106,0),MATCH(K$1,Products!$A$1:$G$1,0))</f>
        <v>2.5</v>
      </c>
      <c r="L264" s="19">
        <f>INDEX(Products!$A$1:$G$106,MATCH($D264,Products!$A$1:$A$106,0),MATCH(L$1,Products!$A$1:$G$1,0))</f>
        <v>23.545999999999999</v>
      </c>
      <c r="M264" s="20">
        <f t="shared" si="4"/>
        <v>94.183999999999997</v>
      </c>
      <c r="N264" s="17" t="str" cm="1">
        <f t="array" ref="N264">_xlfn.SWITCH(I264,"Rob","Robusta","Ara","Arabica","Lib","Liberica","Exc","Excelsa")</f>
        <v>Arabica</v>
      </c>
      <c r="O264" s="17" t="str" cm="1">
        <f t="array" ref="O264">_xlfn.SWITCH(J264,"D","Dark","M","Medium","L","Light")</f>
        <v>Light</v>
      </c>
      <c r="P264" s="17" t="str">
        <f>_xlfn.XLOOKUP(Orders[[#This Row],[Customer ID]],Customers!$A$1:$A$501,Customers!$I$1:$I$501,,0)</f>
        <v>No</v>
      </c>
    </row>
    <row r="265" spans="1:16" x14ac:dyDescent="0.25">
      <c r="A265" s="17" t="s">
        <v>3393</v>
      </c>
      <c r="B265" s="22">
        <v>45134</v>
      </c>
      <c r="C265" s="17" t="s">
        <v>829</v>
      </c>
      <c r="D265" s="17" t="s">
        <v>96</v>
      </c>
      <c r="E265" s="17">
        <v>4</v>
      </c>
      <c r="F265" s="17" t="str">
        <f>_xlfn.XLOOKUP($C265,Customers!$A$2:$A$501,Customers!$B$2:$B$501,,0)</f>
        <v>Duane Ward</v>
      </c>
      <c r="G265" s="17" t="str">
        <f>_xlfn.XLOOKUP($C265,Customers!$A$2:$A$501,Customers!$C$2:$C$501,,0)</f>
        <v>tyoung@gmail.com</v>
      </c>
      <c r="H265" s="17" t="str">
        <f>_xlfn.XLOOKUP($C265,Customers!$A$1:$A$501,Customers!$G$1:$G$501,,0)</f>
        <v>United Kingdom</v>
      </c>
      <c r="I265" s="17" t="str">
        <f>INDEX(Products!$A$1:$G$106,MATCH($D265,Products!$A$1:$A$106,0),MATCH(I$1,Products!$A$1:$G$1,0))</f>
        <v>Exc</v>
      </c>
      <c r="J265" s="17" t="str">
        <f>INDEX(Products!$A$1:$G$106,MATCH($D265,Products!$A$1:$A$106,0),MATCH(J$1,Products!$A$1:$G$1,0))</f>
        <v>D</v>
      </c>
      <c r="K265" s="24">
        <f>INDEX(Products!$A$1:$G$106,MATCH($D265,Products!$A$1:$A$106,0),MATCH(K$1,Products!$A$1:$G$1,0))</f>
        <v>0.5</v>
      </c>
      <c r="L265" s="19">
        <f>INDEX(Products!$A$1:$G$106,MATCH($D265,Products!$A$1:$A$106,0),MATCH(L$1,Products!$A$1:$G$1,0))</f>
        <v>25.14</v>
      </c>
      <c r="M265" s="20">
        <f t="shared" si="4"/>
        <v>100.56</v>
      </c>
      <c r="N265" s="17" t="str" cm="1">
        <f t="array" ref="N265">_xlfn.SWITCH(I265,"Rob","Robusta","Ara","Arabica","Lib","Liberica","Exc","Excelsa")</f>
        <v>Excelsa</v>
      </c>
      <c r="O265" s="17" t="str" cm="1">
        <f t="array" ref="O265">_xlfn.SWITCH(J265,"D","Dark","M","Medium","L","Light")</f>
        <v>Dark</v>
      </c>
      <c r="P265" s="17" t="str">
        <f>_xlfn.XLOOKUP(Orders[[#This Row],[Customer ID]],Customers!$A$1:$A$501,Customers!$I$1:$I$501,,0)</f>
        <v>No</v>
      </c>
    </row>
    <row r="266" spans="1:16" x14ac:dyDescent="0.25">
      <c r="A266" s="17" t="s">
        <v>3394</v>
      </c>
      <c r="B266" s="22">
        <v>44338</v>
      </c>
      <c r="C266" s="17" t="s">
        <v>1486</v>
      </c>
      <c r="D266" s="17" t="s">
        <v>105</v>
      </c>
      <c r="E266" s="17">
        <v>1</v>
      </c>
      <c r="F266" s="17" t="str">
        <f>_xlfn.XLOOKUP($C266,Customers!$A$2:$A$501,Customers!$B$2:$B$501,,0)</f>
        <v>Kevin Sims</v>
      </c>
      <c r="G266" s="17" t="str">
        <f>_xlfn.XLOOKUP($C266,Customers!$A$2:$A$501,Customers!$C$2:$C$501,,0)</f>
        <v>walkersara@hotmail.com</v>
      </c>
      <c r="H266" s="17" t="str">
        <f>_xlfn.XLOOKUP($C266,Customers!$A$1:$A$501,Customers!$G$1:$G$501,,0)</f>
        <v>United Kingdom</v>
      </c>
      <c r="I266" s="17" t="str">
        <f>INDEX(Products!$A$1:$G$106,MATCH($D266,Products!$A$1:$A$106,0),MATCH(I$1,Products!$A$1:$G$1,0))</f>
        <v>Lib</v>
      </c>
      <c r="J266" s="17" t="str">
        <f>INDEX(Products!$A$1:$G$106,MATCH($D266,Products!$A$1:$A$106,0),MATCH(J$1,Products!$A$1:$G$1,0))</f>
        <v>D</v>
      </c>
      <c r="K266" s="24">
        <f>INDEX(Products!$A$1:$G$106,MATCH($D266,Products!$A$1:$A$106,0),MATCH(K$1,Products!$A$1:$G$1,0))</f>
        <v>1</v>
      </c>
      <c r="L266" s="19">
        <f>INDEX(Products!$A$1:$G$106,MATCH($D266,Products!$A$1:$A$106,0),MATCH(L$1,Products!$A$1:$G$1,0))</f>
        <v>27.407</v>
      </c>
      <c r="M266" s="20">
        <f t="shared" si="4"/>
        <v>27.407</v>
      </c>
      <c r="N266" s="17" t="str" cm="1">
        <f t="array" ref="N266">_xlfn.SWITCH(I266,"Rob","Robusta","Ara","Arabica","Lib","Liberica","Exc","Excelsa")</f>
        <v>Liberica</v>
      </c>
      <c r="O266" s="17" t="str" cm="1">
        <f t="array" ref="O266">_xlfn.SWITCH(J266,"D","Dark","M","Medium","L","Light")</f>
        <v>Dark</v>
      </c>
      <c r="P266" s="17" t="str">
        <f>_xlfn.XLOOKUP(Orders[[#This Row],[Customer ID]],Customers!$A$1:$A$501,Customers!$I$1:$I$501,,0)</f>
        <v>Yes</v>
      </c>
    </row>
    <row r="267" spans="1:16" x14ac:dyDescent="0.25">
      <c r="A267" s="17" t="s">
        <v>3395</v>
      </c>
      <c r="B267" s="22">
        <v>45217</v>
      </c>
      <c r="C267" s="17" t="s">
        <v>2697</v>
      </c>
      <c r="D267" s="17" t="s">
        <v>57</v>
      </c>
      <c r="E267" s="17">
        <v>4</v>
      </c>
      <c r="F267" s="17" t="str">
        <f>_xlfn.XLOOKUP($C267,Customers!$A$2:$A$501,Customers!$B$2:$B$501,,0)</f>
        <v>William Wright</v>
      </c>
      <c r="G267" s="17" t="str">
        <f>_xlfn.XLOOKUP($C267,Customers!$A$2:$A$501,Customers!$C$2:$C$501,,0)</f>
        <v>richanne@estrada-sharp.org</v>
      </c>
      <c r="H267" s="17" t="str">
        <f>_xlfn.XLOOKUP($C267,Customers!$A$1:$A$501,Customers!$G$1:$G$501,,0)</f>
        <v>Ireland</v>
      </c>
      <c r="I267" s="17" t="str">
        <f>INDEX(Products!$A$1:$G$106,MATCH($D267,Products!$A$1:$A$106,0),MATCH(I$1,Products!$A$1:$G$1,0))</f>
        <v>Rob</v>
      </c>
      <c r="J267" s="17" t="str">
        <f>INDEX(Products!$A$1:$G$106,MATCH($D267,Products!$A$1:$A$106,0),MATCH(J$1,Products!$A$1:$G$1,0))</f>
        <v>L</v>
      </c>
      <c r="K267" s="24">
        <f>INDEX(Products!$A$1:$G$106,MATCH($D267,Products!$A$1:$A$106,0),MATCH(K$1,Products!$A$1:$G$1,0))</f>
        <v>2.5</v>
      </c>
      <c r="L267" s="19">
        <f>INDEX(Products!$A$1:$G$106,MATCH($D267,Products!$A$1:$A$106,0),MATCH(L$1,Products!$A$1:$G$1,0))</f>
        <v>7.1820000000000004</v>
      </c>
      <c r="M267" s="20">
        <f t="shared" si="4"/>
        <v>28.728000000000002</v>
      </c>
      <c r="N267" s="17" t="str" cm="1">
        <f t="array" ref="N267">_xlfn.SWITCH(I267,"Rob","Robusta","Ara","Arabica","Lib","Liberica","Exc","Excelsa")</f>
        <v>Robusta</v>
      </c>
      <c r="O267" s="17" t="str" cm="1">
        <f t="array" ref="O267">_xlfn.SWITCH(J267,"D","Dark","M","Medium","L","Light")</f>
        <v>Light</v>
      </c>
      <c r="P267" s="17" t="str">
        <f>_xlfn.XLOOKUP(Orders[[#This Row],[Customer ID]],Customers!$A$1:$A$501,Customers!$I$1:$I$501,,0)</f>
        <v>Yes</v>
      </c>
    </row>
    <row r="268" spans="1:16" x14ac:dyDescent="0.25">
      <c r="A268" s="17" t="s">
        <v>3396</v>
      </c>
      <c r="B268" s="22">
        <v>44261</v>
      </c>
      <c r="C268" s="17" t="s">
        <v>638</v>
      </c>
      <c r="D268" s="17" t="s">
        <v>31</v>
      </c>
      <c r="E268" s="17">
        <v>3</v>
      </c>
      <c r="F268" s="17" t="str">
        <f>_xlfn.XLOOKUP($C268,Customers!$A$2:$A$501,Customers!$B$2:$B$501,,0)</f>
        <v>Kimberly Parsons</v>
      </c>
      <c r="G268" s="17" t="str">
        <f>_xlfn.XLOOKUP($C268,Customers!$A$2:$A$501,Customers!$C$2:$C$501,,0)</f>
        <v>kbutler@smith.com</v>
      </c>
      <c r="H268" s="17" t="str">
        <f>_xlfn.XLOOKUP($C268,Customers!$A$1:$A$501,Customers!$G$1:$G$501,,0)</f>
        <v>Ireland</v>
      </c>
      <c r="I268" s="17" t="str">
        <f>INDEX(Products!$A$1:$G$106,MATCH($D268,Products!$A$1:$A$106,0),MATCH(I$1,Products!$A$1:$G$1,0))</f>
        <v>Rob</v>
      </c>
      <c r="J268" s="17" t="str">
        <f>INDEX(Products!$A$1:$G$106,MATCH($D268,Products!$A$1:$A$106,0),MATCH(J$1,Products!$A$1:$G$1,0))</f>
        <v>M</v>
      </c>
      <c r="K268" s="24">
        <f>INDEX(Products!$A$1:$G$106,MATCH($D268,Products!$A$1:$A$106,0),MATCH(K$1,Products!$A$1:$G$1,0))</f>
        <v>2.5</v>
      </c>
      <c r="L268" s="19">
        <f>INDEX(Products!$A$1:$G$106,MATCH($D268,Products!$A$1:$A$106,0),MATCH(L$1,Products!$A$1:$G$1,0))</f>
        <v>19.806999999999999</v>
      </c>
      <c r="M268" s="20">
        <f t="shared" si="4"/>
        <v>59.420999999999992</v>
      </c>
      <c r="N268" s="17" t="str" cm="1">
        <f t="array" ref="N268">_xlfn.SWITCH(I268,"Rob","Robusta","Ara","Arabica","Lib","Liberica","Exc","Excelsa")</f>
        <v>Robusta</v>
      </c>
      <c r="O268" s="17" t="str" cm="1">
        <f t="array" ref="O268">_xlfn.SWITCH(J268,"D","Dark","M","Medium","L","Light")</f>
        <v>Medium</v>
      </c>
      <c r="P268" s="17" t="str">
        <f>_xlfn.XLOOKUP(Orders[[#This Row],[Customer ID]],Customers!$A$1:$A$501,Customers!$I$1:$I$501,,0)</f>
        <v>Yes</v>
      </c>
    </row>
    <row r="269" spans="1:16" x14ac:dyDescent="0.25">
      <c r="A269" s="17" t="s">
        <v>3397</v>
      </c>
      <c r="B269" s="22">
        <v>43807</v>
      </c>
      <c r="C269" s="17" t="s">
        <v>1253</v>
      </c>
      <c r="D269" s="17" t="s">
        <v>68</v>
      </c>
      <c r="E269" s="17">
        <v>6</v>
      </c>
      <c r="F269" s="17" t="str">
        <f>_xlfn.XLOOKUP($C269,Customers!$A$2:$A$501,Customers!$B$2:$B$501,,0)</f>
        <v>Tim Dixon</v>
      </c>
      <c r="G269" s="17" t="str">
        <f>_xlfn.XLOOKUP($C269,Customers!$A$2:$A$501,Customers!$C$2:$C$501,,0)</f>
        <v>ulowe@brown.info</v>
      </c>
      <c r="H269" s="17" t="str">
        <f>_xlfn.XLOOKUP($C269,Customers!$A$1:$A$501,Customers!$G$1:$G$501,,0)</f>
        <v>Ireland</v>
      </c>
      <c r="I269" s="17" t="str">
        <f>INDEX(Products!$A$1:$G$106,MATCH($D269,Products!$A$1:$A$106,0),MATCH(I$1,Products!$A$1:$G$1,0))</f>
        <v>Rob</v>
      </c>
      <c r="J269" s="17" t="str">
        <f>INDEX(Products!$A$1:$G$106,MATCH($D269,Products!$A$1:$A$106,0),MATCH(J$1,Products!$A$1:$G$1,0))</f>
        <v>M</v>
      </c>
      <c r="K269" s="24">
        <f>INDEX(Products!$A$1:$G$106,MATCH($D269,Products!$A$1:$A$106,0),MATCH(K$1,Products!$A$1:$G$1,0))</f>
        <v>0.5</v>
      </c>
      <c r="L269" s="19">
        <f>INDEX(Products!$A$1:$G$106,MATCH($D269,Products!$A$1:$A$106,0),MATCH(L$1,Products!$A$1:$G$1,0))</f>
        <v>19.86</v>
      </c>
      <c r="M269" s="20">
        <f t="shared" si="4"/>
        <v>119.16</v>
      </c>
      <c r="N269" s="17" t="str" cm="1">
        <f t="array" ref="N269">_xlfn.SWITCH(I269,"Rob","Robusta","Ara","Arabica","Lib","Liberica","Exc","Excelsa")</f>
        <v>Robusta</v>
      </c>
      <c r="O269" s="17" t="str" cm="1">
        <f t="array" ref="O269">_xlfn.SWITCH(J269,"D","Dark","M","Medium","L","Light")</f>
        <v>Medium</v>
      </c>
      <c r="P269" s="17" t="str">
        <f>_xlfn.XLOOKUP(Orders[[#This Row],[Customer ID]],Customers!$A$1:$A$501,Customers!$I$1:$I$501,,0)</f>
        <v>No</v>
      </c>
    </row>
    <row r="270" spans="1:16" x14ac:dyDescent="0.25">
      <c r="A270" s="17" t="s">
        <v>3398</v>
      </c>
      <c r="B270" s="22">
        <v>43630</v>
      </c>
      <c r="C270" s="17" t="s">
        <v>1080</v>
      </c>
      <c r="D270" s="17" t="s">
        <v>93</v>
      </c>
      <c r="E270" s="17">
        <v>4</v>
      </c>
      <c r="F270" s="17" t="str">
        <f>_xlfn.XLOOKUP($C270,Customers!$A$2:$A$501,Customers!$B$2:$B$501,,0)</f>
        <v>Steven Smith</v>
      </c>
      <c r="G270" s="17" t="str">
        <f>_xlfn.XLOOKUP($C270,Customers!$A$2:$A$501,Customers!$C$2:$C$501,,0)</f>
        <v>tricia91@hotmail.com</v>
      </c>
      <c r="H270" s="17" t="str">
        <f>_xlfn.XLOOKUP($C270,Customers!$A$1:$A$501,Customers!$G$1:$G$501,,0)</f>
        <v>Ireland</v>
      </c>
      <c r="I270" s="17" t="str">
        <f>INDEX(Products!$A$1:$G$106,MATCH($D270,Products!$A$1:$A$106,0),MATCH(I$1,Products!$A$1:$G$1,0))</f>
        <v>Exc</v>
      </c>
      <c r="J270" s="17" t="str">
        <f>INDEX(Products!$A$1:$G$106,MATCH($D270,Products!$A$1:$A$106,0),MATCH(J$1,Products!$A$1:$G$1,0))</f>
        <v>M</v>
      </c>
      <c r="K270" s="24">
        <f>INDEX(Products!$A$1:$G$106,MATCH($D270,Products!$A$1:$A$106,0),MATCH(K$1,Products!$A$1:$G$1,0))</f>
        <v>1</v>
      </c>
      <c r="L270" s="19">
        <f>INDEX(Products!$A$1:$G$106,MATCH($D270,Products!$A$1:$A$106,0),MATCH(L$1,Products!$A$1:$G$1,0))</f>
        <v>28.677</v>
      </c>
      <c r="M270" s="20">
        <f t="shared" si="4"/>
        <v>114.708</v>
      </c>
      <c r="N270" s="17" t="str" cm="1">
        <f t="array" ref="N270">_xlfn.SWITCH(I270,"Rob","Robusta","Ara","Arabica","Lib","Liberica","Exc","Excelsa")</f>
        <v>Excelsa</v>
      </c>
      <c r="O270" s="17" t="str" cm="1">
        <f t="array" ref="O270">_xlfn.SWITCH(J270,"D","Dark","M","Medium","L","Light")</f>
        <v>Medium</v>
      </c>
      <c r="P270" s="17" t="str">
        <f>_xlfn.XLOOKUP(Orders[[#This Row],[Customer ID]],Customers!$A$1:$A$501,Customers!$I$1:$I$501,,0)</f>
        <v>No</v>
      </c>
    </row>
    <row r="271" spans="1:16" x14ac:dyDescent="0.25">
      <c r="A271" s="17" t="s">
        <v>3399</v>
      </c>
      <c r="B271" s="22">
        <v>45108</v>
      </c>
      <c r="C271" s="17" t="s">
        <v>883</v>
      </c>
      <c r="D271" s="17" t="s">
        <v>118</v>
      </c>
      <c r="E271" s="17">
        <v>2</v>
      </c>
      <c r="F271" s="17" t="str">
        <f>_xlfn.XLOOKUP($C271,Customers!$A$2:$A$501,Customers!$B$2:$B$501,,0)</f>
        <v>David Gonzales</v>
      </c>
      <c r="G271" s="17" t="str">
        <f>_xlfn.XLOOKUP($C271,Customers!$A$2:$A$501,Customers!$C$2:$C$501,,0)</f>
        <v>hcameron@hotmail.com</v>
      </c>
      <c r="H271" s="17" t="str">
        <f>_xlfn.XLOOKUP($C271,Customers!$A$1:$A$501,Customers!$G$1:$G$501,,0)</f>
        <v>Ireland</v>
      </c>
      <c r="I271" s="17" t="str">
        <f>INDEX(Products!$A$1:$G$106,MATCH($D271,Products!$A$1:$A$106,0),MATCH(I$1,Products!$A$1:$G$1,0))</f>
        <v>Lib</v>
      </c>
      <c r="J271" s="17" t="str">
        <f>INDEX(Products!$A$1:$G$106,MATCH($D271,Products!$A$1:$A$106,0),MATCH(J$1,Products!$A$1:$G$1,0))</f>
        <v>M</v>
      </c>
      <c r="K271" s="24">
        <f>INDEX(Products!$A$1:$G$106,MATCH($D271,Products!$A$1:$A$106,0),MATCH(K$1,Products!$A$1:$G$1,0))</f>
        <v>1</v>
      </c>
      <c r="L271" s="19">
        <f>INDEX(Products!$A$1:$G$106,MATCH($D271,Products!$A$1:$A$106,0),MATCH(L$1,Products!$A$1:$G$1,0))</f>
        <v>5.6890000000000001</v>
      </c>
      <c r="M271" s="20">
        <f t="shared" si="4"/>
        <v>11.378</v>
      </c>
      <c r="N271" s="17" t="str" cm="1">
        <f t="array" ref="N271">_xlfn.SWITCH(I271,"Rob","Robusta","Ara","Arabica","Lib","Liberica","Exc","Excelsa")</f>
        <v>Liberica</v>
      </c>
      <c r="O271" s="17" t="str" cm="1">
        <f t="array" ref="O271">_xlfn.SWITCH(J271,"D","Dark","M","Medium","L","Light")</f>
        <v>Medium</v>
      </c>
      <c r="P271" s="17" t="str">
        <f>_xlfn.XLOOKUP(Orders[[#This Row],[Customer ID]],Customers!$A$1:$A$501,Customers!$I$1:$I$501,,0)</f>
        <v>Yes</v>
      </c>
    </row>
    <row r="272" spans="1:16" x14ac:dyDescent="0.25">
      <c r="A272" s="17" t="s">
        <v>3400</v>
      </c>
      <c r="B272" s="22">
        <v>43758</v>
      </c>
      <c r="C272" s="17" t="s">
        <v>1384</v>
      </c>
      <c r="D272" s="17" t="s">
        <v>83</v>
      </c>
      <c r="E272" s="17">
        <v>4</v>
      </c>
      <c r="F272" s="17" t="str">
        <f>_xlfn.XLOOKUP($C272,Customers!$A$2:$A$501,Customers!$B$2:$B$501,,0)</f>
        <v>Alexis James</v>
      </c>
      <c r="G272" s="17" t="str">
        <f>_xlfn.XLOOKUP($C272,Customers!$A$2:$A$501,Customers!$C$2:$C$501,,0)</f>
        <v>christineortiz@gmail.com</v>
      </c>
      <c r="H272" s="17" t="str">
        <f>_xlfn.XLOOKUP($C272,Customers!$A$1:$A$501,Customers!$G$1:$G$501,,0)</f>
        <v>Ireland</v>
      </c>
      <c r="I272" s="17" t="str">
        <f>INDEX(Products!$A$1:$G$106,MATCH($D272,Products!$A$1:$A$106,0),MATCH(I$1,Products!$A$1:$G$1,0))</f>
        <v>Rob</v>
      </c>
      <c r="J272" s="17" t="str">
        <f>INDEX(Products!$A$1:$G$106,MATCH($D272,Products!$A$1:$A$106,0),MATCH(J$1,Products!$A$1:$G$1,0))</f>
        <v>M</v>
      </c>
      <c r="K272" s="24">
        <f>INDEX(Products!$A$1:$G$106,MATCH($D272,Products!$A$1:$A$106,0),MATCH(K$1,Products!$A$1:$G$1,0))</f>
        <v>0.5</v>
      </c>
      <c r="L272" s="19">
        <f>INDEX(Products!$A$1:$G$106,MATCH($D272,Products!$A$1:$A$106,0),MATCH(L$1,Products!$A$1:$G$1,0))</f>
        <v>12.750999999999999</v>
      </c>
      <c r="M272" s="20">
        <f t="shared" si="4"/>
        <v>51.003999999999998</v>
      </c>
      <c r="N272" s="17" t="str" cm="1">
        <f t="array" ref="N272">_xlfn.SWITCH(I272,"Rob","Robusta","Ara","Arabica","Lib","Liberica","Exc","Excelsa")</f>
        <v>Robusta</v>
      </c>
      <c r="O272" s="17" t="str" cm="1">
        <f t="array" ref="O272">_xlfn.SWITCH(J272,"D","Dark","M","Medium","L","Light")</f>
        <v>Medium</v>
      </c>
      <c r="P272" s="17" t="str">
        <f>_xlfn.XLOOKUP(Orders[[#This Row],[Customer ID]],Customers!$A$1:$A$501,Customers!$I$1:$I$501,,0)</f>
        <v>Yes</v>
      </c>
    </row>
    <row r="273" spans="1:16" x14ac:dyDescent="0.25">
      <c r="A273" s="17" t="s">
        <v>3401</v>
      </c>
      <c r="B273" s="22">
        <v>43831</v>
      </c>
      <c r="C273" s="17" t="s">
        <v>2334</v>
      </c>
      <c r="D273" s="17" t="s">
        <v>52</v>
      </c>
      <c r="E273" s="17">
        <v>5</v>
      </c>
      <c r="F273" s="17" t="str">
        <f>_xlfn.XLOOKUP($C273,Customers!$A$2:$A$501,Customers!$B$2:$B$501,,0)</f>
        <v>Jordan Nelson</v>
      </c>
      <c r="G273" s="17" t="str">
        <f>_xlfn.XLOOKUP($C273,Customers!$A$2:$A$501,Customers!$C$2:$C$501,,0)</f>
        <v>ashleybuchanan@gmail.com</v>
      </c>
      <c r="H273" s="17" t="str">
        <f>_xlfn.XLOOKUP($C273,Customers!$A$1:$A$501,Customers!$G$1:$G$501,,0)</f>
        <v>United Kingdom</v>
      </c>
      <c r="I273" s="17" t="str">
        <f>INDEX(Products!$A$1:$G$106,MATCH($D273,Products!$A$1:$A$106,0),MATCH(I$1,Products!$A$1:$G$1,0))</f>
        <v>Ara</v>
      </c>
      <c r="J273" s="17" t="str">
        <f>INDEX(Products!$A$1:$G$106,MATCH($D273,Products!$A$1:$A$106,0),MATCH(J$1,Products!$A$1:$G$1,0))</f>
        <v>D</v>
      </c>
      <c r="K273" s="24">
        <f>INDEX(Products!$A$1:$G$106,MATCH($D273,Products!$A$1:$A$106,0),MATCH(K$1,Products!$A$1:$G$1,0))</f>
        <v>0.5</v>
      </c>
      <c r="L273" s="19">
        <f>INDEX(Products!$A$1:$G$106,MATCH($D273,Products!$A$1:$A$106,0),MATCH(L$1,Products!$A$1:$G$1,0))</f>
        <v>25.492000000000001</v>
      </c>
      <c r="M273" s="20">
        <f t="shared" si="4"/>
        <v>127.46000000000001</v>
      </c>
      <c r="N273" s="17" t="str" cm="1">
        <f t="array" ref="N273">_xlfn.SWITCH(I273,"Rob","Robusta","Ara","Arabica","Lib","Liberica","Exc","Excelsa")</f>
        <v>Arabica</v>
      </c>
      <c r="O273" s="17" t="str" cm="1">
        <f t="array" ref="O273">_xlfn.SWITCH(J273,"D","Dark","M","Medium","L","Light")</f>
        <v>Dark</v>
      </c>
      <c r="P273" s="17" t="str">
        <f>_xlfn.XLOOKUP(Orders[[#This Row],[Customer ID]],Customers!$A$1:$A$501,Customers!$I$1:$I$501,,0)</f>
        <v>Yes</v>
      </c>
    </row>
    <row r="274" spans="1:16" x14ac:dyDescent="0.25">
      <c r="A274" s="17" t="s">
        <v>3402</v>
      </c>
      <c r="B274" s="22">
        <v>43793</v>
      </c>
      <c r="C274" s="17" t="s">
        <v>1700</v>
      </c>
      <c r="D274" s="17" t="s">
        <v>46</v>
      </c>
      <c r="E274" s="17">
        <v>6</v>
      </c>
      <c r="F274" s="17" t="str">
        <f>_xlfn.XLOOKUP($C274,Customers!$A$2:$A$501,Customers!$B$2:$B$501,,0)</f>
        <v>Joseph King</v>
      </c>
      <c r="G274" s="17" t="str">
        <f>_xlfn.XLOOKUP($C274,Customers!$A$2:$A$501,Customers!$C$2:$C$501,,0)</f>
        <v>murraylinda@gmail.com</v>
      </c>
      <c r="H274" s="17" t="str">
        <f>_xlfn.XLOOKUP($C274,Customers!$A$1:$A$501,Customers!$G$1:$G$501,,0)</f>
        <v>Ireland</v>
      </c>
      <c r="I274" s="17" t="str">
        <f>INDEX(Products!$A$1:$G$106,MATCH($D274,Products!$A$1:$A$106,0),MATCH(I$1,Products!$A$1:$G$1,0))</f>
        <v>Exc</v>
      </c>
      <c r="J274" s="17" t="str">
        <f>INDEX(Products!$A$1:$G$106,MATCH($D274,Products!$A$1:$A$106,0),MATCH(J$1,Products!$A$1:$G$1,0))</f>
        <v>L</v>
      </c>
      <c r="K274" s="24">
        <f>INDEX(Products!$A$1:$G$106,MATCH($D274,Products!$A$1:$A$106,0),MATCH(K$1,Products!$A$1:$G$1,0))</f>
        <v>2.5</v>
      </c>
      <c r="L274" s="19">
        <f>INDEX(Products!$A$1:$G$106,MATCH($D274,Products!$A$1:$A$106,0),MATCH(L$1,Products!$A$1:$G$1,0))</f>
        <v>5.7750000000000004</v>
      </c>
      <c r="M274" s="20">
        <f t="shared" si="4"/>
        <v>34.650000000000006</v>
      </c>
      <c r="N274" s="17" t="str" cm="1">
        <f t="array" ref="N274">_xlfn.SWITCH(I274,"Rob","Robusta","Ara","Arabica","Lib","Liberica","Exc","Excelsa")</f>
        <v>Excelsa</v>
      </c>
      <c r="O274" s="17" t="str" cm="1">
        <f t="array" ref="O274">_xlfn.SWITCH(J274,"D","Dark","M","Medium","L","Light")</f>
        <v>Light</v>
      </c>
      <c r="P274" s="17" t="str">
        <f>_xlfn.XLOOKUP(Orders[[#This Row],[Customer ID]],Customers!$A$1:$A$501,Customers!$I$1:$I$501,,0)</f>
        <v>No</v>
      </c>
    </row>
    <row r="275" spans="1:16" x14ac:dyDescent="0.25">
      <c r="A275" s="17" t="s">
        <v>3403</v>
      </c>
      <c r="B275" s="22">
        <v>45141</v>
      </c>
      <c r="C275" s="17" t="s">
        <v>1074</v>
      </c>
      <c r="D275" s="17" t="s">
        <v>104</v>
      </c>
      <c r="E275" s="17">
        <v>3</v>
      </c>
      <c r="F275" s="17" t="str">
        <f>_xlfn.XLOOKUP($C275,Customers!$A$2:$A$501,Customers!$B$2:$B$501,,0)</f>
        <v>Julie Nguyen</v>
      </c>
      <c r="G275" s="17" t="str">
        <f>_xlfn.XLOOKUP($C275,Customers!$A$2:$A$501,Customers!$C$2:$C$501,,0)</f>
        <v>tinawilliams@gmail.com</v>
      </c>
      <c r="H275" s="17" t="str">
        <f>_xlfn.XLOOKUP($C275,Customers!$A$1:$A$501,Customers!$G$1:$G$501,,0)</f>
        <v>Ireland</v>
      </c>
      <c r="I275" s="17" t="str">
        <f>INDEX(Products!$A$1:$G$106,MATCH($D275,Products!$A$1:$A$106,0),MATCH(I$1,Products!$A$1:$G$1,0))</f>
        <v>Lib</v>
      </c>
      <c r="J275" s="17" t="str">
        <f>INDEX(Products!$A$1:$G$106,MATCH($D275,Products!$A$1:$A$106,0),MATCH(J$1,Products!$A$1:$G$1,0))</f>
        <v>M</v>
      </c>
      <c r="K275" s="24">
        <f>INDEX(Products!$A$1:$G$106,MATCH($D275,Products!$A$1:$A$106,0),MATCH(K$1,Products!$A$1:$G$1,0))</f>
        <v>2.5</v>
      </c>
      <c r="L275" s="19">
        <f>INDEX(Products!$A$1:$G$106,MATCH($D275,Products!$A$1:$A$106,0),MATCH(L$1,Products!$A$1:$G$1,0))</f>
        <v>14.792999999999999</v>
      </c>
      <c r="M275" s="20">
        <f t="shared" si="4"/>
        <v>44.378999999999998</v>
      </c>
      <c r="N275" s="17" t="str" cm="1">
        <f t="array" ref="N275">_xlfn.SWITCH(I275,"Rob","Robusta","Ara","Arabica","Lib","Liberica","Exc","Excelsa")</f>
        <v>Liberica</v>
      </c>
      <c r="O275" s="17" t="str" cm="1">
        <f t="array" ref="O275">_xlfn.SWITCH(J275,"D","Dark","M","Medium","L","Light")</f>
        <v>Medium</v>
      </c>
      <c r="P275" s="17" t="str">
        <f>_xlfn.XLOOKUP(Orders[[#This Row],[Customer ID]],Customers!$A$1:$A$501,Customers!$I$1:$I$501,,0)</f>
        <v>Yes</v>
      </c>
    </row>
    <row r="276" spans="1:16" x14ac:dyDescent="0.25">
      <c r="A276" s="17" t="s">
        <v>3404</v>
      </c>
      <c r="B276" s="22">
        <v>44930</v>
      </c>
      <c r="C276" s="17" t="s">
        <v>2731</v>
      </c>
      <c r="D276" s="17" t="s">
        <v>25</v>
      </c>
      <c r="E276" s="17">
        <v>3</v>
      </c>
      <c r="F276" s="17" t="str">
        <f>_xlfn.XLOOKUP($C276,Customers!$A$2:$A$501,Customers!$B$2:$B$501,,0)</f>
        <v>Christopher Turner</v>
      </c>
      <c r="G276" s="17" t="str">
        <f>_xlfn.XLOOKUP($C276,Customers!$A$2:$A$501,Customers!$C$2:$C$501,,0)</f>
        <v>gmeadows@smith.info</v>
      </c>
      <c r="H276" s="17" t="str">
        <f>_xlfn.XLOOKUP($C276,Customers!$A$1:$A$501,Customers!$G$1:$G$501,,0)</f>
        <v>Ireland</v>
      </c>
      <c r="I276" s="17" t="str">
        <f>INDEX(Products!$A$1:$G$106,MATCH($D276,Products!$A$1:$A$106,0),MATCH(I$1,Products!$A$1:$G$1,0))</f>
        <v>Exc</v>
      </c>
      <c r="J276" s="17" t="str">
        <f>INDEX(Products!$A$1:$G$106,MATCH($D276,Products!$A$1:$A$106,0),MATCH(J$1,Products!$A$1:$G$1,0))</f>
        <v>M</v>
      </c>
      <c r="K276" s="24">
        <f>INDEX(Products!$A$1:$G$106,MATCH($D276,Products!$A$1:$A$106,0),MATCH(K$1,Products!$A$1:$G$1,0))</f>
        <v>0.5</v>
      </c>
      <c r="L276" s="19">
        <f>INDEX(Products!$A$1:$G$106,MATCH($D276,Products!$A$1:$A$106,0),MATCH(L$1,Products!$A$1:$G$1,0))</f>
        <v>6.7930000000000001</v>
      </c>
      <c r="M276" s="20">
        <f t="shared" si="4"/>
        <v>20.379000000000001</v>
      </c>
      <c r="N276" s="17" t="str" cm="1">
        <f t="array" ref="N276">_xlfn.SWITCH(I276,"Rob","Robusta","Ara","Arabica","Lib","Liberica","Exc","Excelsa")</f>
        <v>Excelsa</v>
      </c>
      <c r="O276" s="17" t="str" cm="1">
        <f t="array" ref="O276">_xlfn.SWITCH(J276,"D","Dark","M","Medium","L","Light")</f>
        <v>Medium</v>
      </c>
      <c r="P276" s="17" t="str">
        <f>_xlfn.XLOOKUP(Orders[[#This Row],[Customer ID]],Customers!$A$1:$A$501,Customers!$I$1:$I$501,,0)</f>
        <v>No</v>
      </c>
    </row>
    <row r="277" spans="1:16" x14ac:dyDescent="0.25">
      <c r="A277" s="17" t="s">
        <v>3405</v>
      </c>
      <c r="B277" s="22">
        <v>44767</v>
      </c>
      <c r="C277" s="17" t="s">
        <v>1432</v>
      </c>
      <c r="D277" s="17" t="s">
        <v>45</v>
      </c>
      <c r="E277" s="17">
        <v>3</v>
      </c>
      <c r="F277" s="17" t="str">
        <f>_xlfn.XLOOKUP($C277,Customers!$A$2:$A$501,Customers!$B$2:$B$501,,0)</f>
        <v>Ashley Simpson</v>
      </c>
      <c r="G277" s="17" t="str">
        <f>_xlfn.XLOOKUP($C277,Customers!$A$2:$A$501,Customers!$C$2:$C$501,,0)</f>
        <v>bushjohn@lloyd.net</v>
      </c>
      <c r="H277" s="17" t="str">
        <f>_xlfn.XLOOKUP($C277,Customers!$A$1:$A$501,Customers!$G$1:$G$501,,0)</f>
        <v>United Kingdom</v>
      </c>
      <c r="I277" s="17" t="str">
        <f>INDEX(Products!$A$1:$G$106,MATCH($D277,Products!$A$1:$A$106,0),MATCH(I$1,Products!$A$1:$G$1,0))</f>
        <v>Lib</v>
      </c>
      <c r="J277" s="17" t="str">
        <f>INDEX(Products!$A$1:$G$106,MATCH($D277,Products!$A$1:$A$106,0),MATCH(J$1,Products!$A$1:$G$1,0))</f>
        <v>L</v>
      </c>
      <c r="K277" s="24">
        <f>INDEX(Products!$A$1:$G$106,MATCH($D277,Products!$A$1:$A$106,0),MATCH(K$1,Products!$A$1:$G$1,0))</f>
        <v>1</v>
      </c>
      <c r="L277" s="19">
        <f>INDEX(Products!$A$1:$G$106,MATCH($D277,Products!$A$1:$A$106,0),MATCH(L$1,Products!$A$1:$G$1,0))</f>
        <v>12.016</v>
      </c>
      <c r="M277" s="20">
        <f t="shared" si="4"/>
        <v>36.048000000000002</v>
      </c>
      <c r="N277" s="17" t="str" cm="1">
        <f t="array" ref="N277">_xlfn.SWITCH(I277,"Rob","Robusta","Ara","Arabica","Lib","Liberica","Exc","Excelsa")</f>
        <v>Liberica</v>
      </c>
      <c r="O277" s="17" t="str" cm="1">
        <f t="array" ref="O277">_xlfn.SWITCH(J277,"D","Dark","M","Medium","L","Light")</f>
        <v>Light</v>
      </c>
      <c r="P277" s="17" t="str">
        <f>_xlfn.XLOOKUP(Orders[[#This Row],[Customer ID]],Customers!$A$1:$A$501,Customers!$I$1:$I$501,,0)</f>
        <v>No</v>
      </c>
    </row>
    <row r="278" spans="1:16" x14ac:dyDescent="0.25">
      <c r="A278" s="17" t="s">
        <v>3406</v>
      </c>
      <c r="B278" s="22">
        <v>43531</v>
      </c>
      <c r="C278" s="17" t="s">
        <v>399</v>
      </c>
      <c r="D278" s="17" t="s">
        <v>102</v>
      </c>
      <c r="E278" s="17">
        <v>3</v>
      </c>
      <c r="F278" s="17" t="str">
        <f>_xlfn.XLOOKUP($C278,Customers!$A$2:$A$501,Customers!$B$2:$B$501,,0)</f>
        <v>Mrs. Rachel Callahan MD</v>
      </c>
      <c r="G278" s="17" t="str">
        <f>_xlfn.XLOOKUP($C278,Customers!$A$2:$A$501,Customers!$C$2:$C$501,,0)</f>
        <v>xdavis@carter-gregory.com</v>
      </c>
      <c r="H278" s="17" t="str">
        <f>_xlfn.XLOOKUP($C278,Customers!$A$1:$A$501,Customers!$G$1:$G$501,,0)</f>
        <v>Ireland</v>
      </c>
      <c r="I278" s="17" t="str">
        <f>INDEX(Products!$A$1:$G$106,MATCH($D278,Products!$A$1:$A$106,0),MATCH(I$1,Products!$A$1:$G$1,0))</f>
        <v>Lib</v>
      </c>
      <c r="J278" s="17" t="str">
        <f>INDEX(Products!$A$1:$G$106,MATCH($D278,Products!$A$1:$A$106,0),MATCH(J$1,Products!$A$1:$G$1,0))</f>
        <v>L</v>
      </c>
      <c r="K278" s="24">
        <f>INDEX(Products!$A$1:$G$106,MATCH($D278,Products!$A$1:$A$106,0),MATCH(K$1,Products!$A$1:$G$1,0))</f>
        <v>1</v>
      </c>
      <c r="L278" s="19">
        <f>INDEX(Products!$A$1:$G$106,MATCH($D278,Products!$A$1:$A$106,0),MATCH(L$1,Products!$A$1:$G$1,0))</f>
        <v>11.55</v>
      </c>
      <c r="M278" s="20">
        <f t="shared" si="4"/>
        <v>34.650000000000006</v>
      </c>
      <c r="N278" s="17" t="str" cm="1">
        <f t="array" ref="N278">_xlfn.SWITCH(I278,"Rob","Robusta","Ara","Arabica","Lib","Liberica","Exc","Excelsa")</f>
        <v>Liberica</v>
      </c>
      <c r="O278" s="17" t="str" cm="1">
        <f t="array" ref="O278">_xlfn.SWITCH(J278,"D","Dark","M","Medium","L","Light")</f>
        <v>Light</v>
      </c>
      <c r="P278" s="17" t="str">
        <f>_xlfn.XLOOKUP(Orders[[#This Row],[Customer ID]],Customers!$A$1:$A$501,Customers!$I$1:$I$501,,0)</f>
        <v>Yes</v>
      </c>
    </row>
    <row r="279" spans="1:16" x14ac:dyDescent="0.25">
      <c r="A279" s="17" t="s">
        <v>3407</v>
      </c>
      <c r="B279" s="22">
        <v>45259</v>
      </c>
      <c r="C279" s="17" t="s">
        <v>2244</v>
      </c>
      <c r="D279" s="17" t="s">
        <v>28</v>
      </c>
      <c r="E279" s="17">
        <v>4</v>
      </c>
      <c r="F279" s="17" t="str">
        <f>_xlfn.XLOOKUP($C279,Customers!$A$2:$A$501,Customers!$B$2:$B$501,,0)</f>
        <v>James Moore</v>
      </c>
      <c r="G279" s="17" t="str">
        <f>_xlfn.XLOOKUP($C279,Customers!$A$2:$A$501,Customers!$C$2:$C$501,,0)</f>
        <v>maria20@gmail.com</v>
      </c>
      <c r="H279" s="17" t="str">
        <f>_xlfn.XLOOKUP($C279,Customers!$A$1:$A$501,Customers!$G$1:$G$501,,0)</f>
        <v>United Kingdom</v>
      </c>
      <c r="I279" s="17" t="str">
        <f>INDEX(Products!$A$1:$G$106,MATCH($D279,Products!$A$1:$A$106,0),MATCH(I$1,Products!$A$1:$G$1,0))</f>
        <v>Rob</v>
      </c>
      <c r="J279" s="17" t="str">
        <f>INDEX(Products!$A$1:$G$106,MATCH($D279,Products!$A$1:$A$106,0),MATCH(J$1,Products!$A$1:$G$1,0))</f>
        <v>D</v>
      </c>
      <c r="K279" s="24">
        <f>INDEX(Products!$A$1:$G$106,MATCH($D279,Products!$A$1:$A$106,0),MATCH(K$1,Products!$A$1:$G$1,0))</f>
        <v>1</v>
      </c>
      <c r="L279" s="19">
        <f>INDEX(Products!$A$1:$G$106,MATCH($D279,Products!$A$1:$A$106,0),MATCH(L$1,Products!$A$1:$G$1,0))</f>
        <v>15.313000000000001</v>
      </c>
      <c r="M279" s="20">
        <f t="shared" si="4"/>
        <v>61.252000000000002</v>
      </c>
      <c r="N279" s="17" t="str" cm="1">
        <f t="array" ref="N279">_xlfn.SWITCH(I279,"Rob","Robusta","Ara","Arabica","Lib","Liberica","Exc","Excelsa")</f>
        <v>Robusta</v>
      </c>
      <c r="O279" s="17" t="str" cm="1">
        <f t="array" ref="O279">_xlfn.SWITCH(J279,"D","Dark","M","Medium","L","Light")</f>
        <v>Dark</v>
      </c>
      <c r="P279" s="17" t="str">
        <f>_xlfn.XLOOKUP(Orders[[#This Row],[Customer ID]],Customers!$A$1:$A$501,Customers!$I$1:$I$501,,0)</f>
        <v>Yes</v>
      </c>
    </row>
    <row r="280" spans="1:16" x14ac:dyDescent="0.25">
      <c r="A280" s="17" t="s">
        <v>3408</v>
      </c>
      <c r="B280" s="22">
        <v>43738</v>
      </c>
      <c r="C280" s="17" t="s">
        <v>3063</v>
      </c>
      <c r="D280" s="17" t="s">
        <v>39</v>
      </c>
      <c r="E280" s="17">
        <v>4</v>
      </c>
      <c r="F280" s="17" t="str">
        <f>_xlfn.XLOOKUP($C280,Customers!$A$2:$A$501,Customers!$B$2:$B$501,,0)</f>
        <v>John Gray</v>
      </c>
      <c r="G280" s="17" t="str">
        <f>_xlfn.XLOOKUP($C280,Customers!$A$2:$A$501,Customers!$C$2:$C$501,,0)</f>
        <v>robertwarren@whitney-mclaughlin.info</v>
      </c>
      <c r="H280" s="17" t="str">
        <f>_xlfn.XLOOKUP($C280,Customers!$A$1:$A$501,Customers!$G$1:$G$501,,0)</f>
        <v>Ireland</v>
      </c>
      <c r="I280" s="17" t="str">
        <f>INDEX(Products!$A$1:$G$106,MATCH($D280,Products!$A$1:$A$106,0),MATCH(I$1,Products!$A$1:$G$1,0))</f>
        <v>Exc</v>
      </c>
      <c r="J280" s="17" t="str">
        <f>INDEX(Products!$A$1:$G$106,MATCH($D280,Products!$A$1:$A$106,0),MATCH(J$1,Products!$A$1:$G$1,0))</f>
        <v>M</v>
      </c>
      <c r="K280" s="24">
        <f>INDEX(Products!$A$1:$G$106,MATCH($D280,Products!$A$1:$A$106,0),MATCH(K$1,Products!$A$1:$G$1,0))</f>
        <v>2.5</v>
      </c>
      <c r="L280" s="19">
        <f>INDEX(Products!$A$1:$G$106,MATCH($D280,Products!$A$1:$A$106,0),MATCH(L$1,Products!$A$1:$G$1,0))</f>
        <v>10.054</v>
      </c>
      <c r="M280" s="20">
        <f t="shared" si="4"/>
        <v>40.216000000000001</v>
      </c>
      <c r="N280" s="17" t="str" cm="1">
        <f t="array" ref="N280">_xlfn.SWITCH(I280,"Rob","Robusta","Ara","Arabica","Lib","Liberica","Exc","Excelsa")</f>
        <v>Excelsa</v>
      </c>
      <c r="O280" s="17" t="str" cm="1">
        <f t="array" ref="O280">_xlfn.SWITCH(J280,"D","Dark","M","Medium","L","Light")</f>
        <v>Medium</v>
      </c>
      <c r="P280" s="17" t="str">
        <f>_xlfn.XLOOKUP(Orders[[#This Row],[Customer ID]],Customers!$A$1:$A$501,Customers!$I$1:$I$501,,0)</f>
        <v>No</v>
      </c>
    </row>
    <row r="281" spans="1:16" x14ac:dyDescent="0.25">
      <c r="A281" s="17" t="s">
        <v>3409</v>
      </c>
      <c r="B281" s="22">
        <v>45128</v>
      </c>
      <c r="C281" s="17" t="s">
        <v>2992</v>
      </c>
      <c r="D281" s="17" t="s">
        <v>88</v>
      </c>
      <c r="E281" s="17">
        <v>2</v>
      </c>
      <c r="F281" s="17" t="str">
        <f>_xlfn.XLOOKUP($C281,Customers!$A$2:$A$501,Customers!$B$2:$B$501,,0)</f>
        <v>Joshua Estrada</v>
      </c>
      <c r="G281" s="17" t="str">
        <f>_xlfn.XLOOKUP($C281,Customers!$A$2:$A$501,Customers!$C$2:$C$501,,0)</f>
        <v>ginamartin@price.com</v>
      </c>
      <c r="H281" s="17" t="str">
        <f>_xlfn.XLOOKUP($C281,Customers!$A$1:$A$501,Customers!$G$1:$G$501,,0)</f>
        <v>United States</v>
      </c>
      <c r="I281" s="17" t="str">
        <f>INDEX(Products!$A$1:$G$106,MATCH($D281,Products!$A$1:$A$106,0),MATCH(I$1,Products!$A$1:$G$1,0))</f>
        <v>Exc</v>
      </c>
      <c r="J281" s="17" t="str">
        <f>INDEX(Products!$A$1:$G$106,MATCH($D281,Products!$A$1:$A$106,0),MATCH(J$1,Products!$A$1:$G$1,0))</f>
        <v>M</v>
      </c>
      <c r="K281" s="24">
        <f>INDEX(Products!$A$1:$G$106,MATCH($D281,Products!$A$1:$A$106,0),MATCH(K$1,Products!$A$1:$G$1,0))</f>
        <v>1</v>
      </c>
      <c r="L281" s="19">
        <f>INDEX(Products!$A$1:$G$106,MATCH($D281,Products!$A$1:$A$106,0),MATCH(L$1,Products!$A$1:$G$1,0))</f>
        <v>6.2309999999999999</v>
      </c>
      <c r="M281" s="20">
        <f t="shared" si="4"/>
        <v>12.462</v>
      </c>
      <c r="N281" s="17" t="str" cm="1">
        <f t="array" ref="N281">_xlfn.SWITCH(I281,"Rob","Robusta","Ara","Arabica","Lib","Liberica","Exc","Excelsa")</f>
        <v>Excelsa</v>
      </c>
      <c r="O281" s="17" t="str" cm="1">
        <f t="array" ref="O281">_xlfn.SWITCH(J281,"D","Dark","M","Medium","L","Light")</f>
        <v>Medium</v>
      </c>
      <c r="P281" s="17" t="str">
        <f>_xlfn.XLOOKUP(Orders[[#This Row],[Customer ID]],Customers!$A$1:$A$501,Customers!$I$1:$I$501,,0)</f>
        <v>Yes</v>
      </c>
    </row>
    <row r="282" spans="1:16" x14ac:dyDescent="0.25">
      <c r="A282" s="17" t="s">
        <v>3410</v>
      </c>
      <c r="B282" s="22">
        <v>44223</v>
      </c>
      <c r="C282" s="17" t="s">
        <v>303</v>
      </c>
      <c r="D282" s="17" t="s">
        <v>100</v>
      </c>
      <c r="E282" s="17">
        <v>1</v>
      </c>
      <c r="F282" s="17" t="str">
        <f>_xlfn.XLOOKUP($C282,Customers!$A$2:$A$501,Customers!$B$2:$B$501,,0)</f>
        <v>Daniel Chandler</v>
      </c>
      <c r="G282" s="17" t="str">
        <f>_xlfn.XLOOKUP($C282,Customers!$A$2:$A$501,Customers!$C$2:$C$501,,0)</f>
        <v>vasquezjames@chambers-brown.com</v>
      </c>
      <c r="H282" s="17" t="str">
        <f>_xlfn.XLOOKUP($C282,Customers!$A$1:$A$501,Customers!$G$1:$G$501,,0)</f>
        <v>United Kingdom</v>
      </c>
      <c r="I282" s="17" t="str">
        <f>INDEX(Products!$A$1:$G$106,MATCH($D282,Products!$A$1:$A$106,0),MATCH(I$1,Products!$A$1:$G$1,0))</f>
        <v>Lib</v>
      </c>
      <c r="J282" s="17" t="str">
        <f>INDEX(Products!$A$1:$G$106,MATCH($D282,Products!$A$1:$A$106,0),MATCH(J$1,Products!$A$1:$G$1,0))</f>
        <v>L</v>
      </c>
      <c r="K282" s="24">
        <f>INDEX(Products!$A$1:$G$106,MATCH($D282,Products!$A$1:$A$106,0),MATCH(K$1,Products!$A$1:$G$1,0))</f>
        <v>2.5</v>
      </c>
      <c r="L282" s="19">
        <f>INDEX(Products!$A$1:$G$106,MATCH($D282,Products!$A$1:$A$106,0),MATCH(L$1,Products!$A$1:$G$1,0))</f>
        <v>24.559000000000001</v>
      </c>
      <c r="M282" s="20">
        <f t="shared" si="4"/>
        <v>24.559000000000001</v>
      </c>
      <c r="N282" s="17" t="str" cm="1">
        <f t="array" ref="N282">_xlfn.SWITCH(I282,"Rob","Robusta","Ara","Arabica","Lib","Liberica","Exc","Excelsa")</f>
        <v>Liberica</v>
      </c>
      <c r="O282" s="17" t="str" cm="1">
        <f t="array" ref="O282">_xlfn.SWITCH(J282,"D","Dark","M","Medium","L","Light")</f>
        <v>Light</v>
      </c>
      <c r="P282" s="17" t="str">
        <f>_xlfn.XLOOKUP(Orders[[#This Row],[Customer ID]],Customers!$A$1:$A$501,Customers!$I$1:$I$501,,0)</f>
        <v>No</v>
      </c>
    </row>
    <row r="283" spans="1:16" x14ac:dyDescent="0.25">
      <c r="A283" s="17" t="s">
        <v>3411</v>
      </c>
      <c r="B283" s="22">
        <v>44033</v>
      </c>
      <c r="C283" s="17" t="s">
        <v>2232</v>
      </c>
      <c r="D283" s="17" t="s">
        <v>78</v>
      </c>
      <c r="E283" s="17">
        <v>6</v>
      </c>
      <c r="F283" s="17" t="str">
        <f>_xlfn.XLOOKUP($C283,Customers!$A$2:$A$501,Customers!$B$2:$B$501,,0)</f>
        <v>Janet Martin</v>
      </c>
      <c r="G283" s="17" t="str">
        <f>_xlfn.XLOOKUP($C283,Customers!$A$2:$A$501,Customers!$C$2:$C$501,,0)</f>
        <v>tconner@hotmail.com</v>
      </c>
      <c r="H283" s="17" t="str">
        <f>_xlfn.XLOOKUP($C283,Customers!$A$1:$A$501,Customers!$G$1:$G$501,,0)</f>
        <v>Ireland</v>
      </c>
      <c r="I283" s="17" t="str">
        <f>INDEX(Products!$A$1:$G$106,MATCH($D283,Products!$A$1:$A$106,0),MATCH(I$1,Products!$A$1:$G$1,0))</f>
        <v>Rob</v>
      </c>
      <c r="J283" s="17" t="str">
        <f>INDEX(Products!$A$1:$G$106,MATCH($D283,Products!$A$1:$A$106,0),MATCH(J$1,Products!$A$1:$G$1,0))</f>
        <v>M</v>
      </c>
      <c r="K283" s="24">
        <f>INDEX(Products!$A$1:$G$106,MATCH($D283,Products!$A$1:$A$106,0),MATCH(K$1,Products!$A$1:$G$1,0))</f>
        <v>1</v>
      </c>
      <c r="L283" s="19">
        <f>INDEX(Products!$A$1:$G$106,MATCH($D283,Products!$A$1:$A$106,0),MATCH(L$1,Products!$A$1:$G$1,0))</f>
        <v>13.37</v>
      </c>
      <c r="M283" s="20">
        <f t="shared" si="4"/>
        <v>80.22</v>
      </c>
      <c r="N283" s="17" t="str" cm="1">
        <f t="array" ref="N283">_xlfn.SWITCH(I283,"Rob","Robusta","Ara","Arabica","Lib","Liberica","Exc","Excelsa")</f>
        <v>Robusta</v>
      </c>
      <c r="O283" s="17" t="str" cm="1">
        <f t="array" ref="O283">_xlfn.SWITCH(J283,"D","Dark","M","Medium","L","Light")</f>
        <v>Medium</v>
      </c>
      <c r="P283" s="17" t="str">
        <f>_xlfn.XLOOKUP(Orders[[#This Row],[Customer ID]],Customers!$A$1:$A$501,Customers!$I$1:$I$501,,0)</f>
        <v>No</v>
      </c>
    </row>
    <row r="284" spans="1:16" x14ac:dyDescent="0.25">
      <c r="A284" s="17" t="s">
        <v>3412</v>
      </c>
      <c r="B284" s="22">
        <v>43773</v>
      </c>
      <c r="C284" s="17" t="s">
        <v>2250</v>
      </c>
      <c r="D284" s="17" t="s">
        <v>27</v>
      </c>
      <c r="E284" s="17">
        <v>1</v>
      </c>
      <c r="F284" s="17" t="str">
        <f>_xlfn.XLOOKUP($C284,Customers!$A$2:$A$501,Customers!$B$2:$B$501,,0)</f>
        <v>Javier Olson</v>
      </c>
      <c r="G284" s="17" t="str">
        <f>_xlfn.XLOOKUP($C284,Customers!$A$2:$A$501,Customers!$C$2:$C$501,,0)</f>
        <v>rebeccajohnson@gmail.com</v>
      </c>
      <c r="H284" s="17" t="str">
        <f>_xlfn.XLOOKUP($C284,Customers!$A$1:$A$501,Customers!$G$1:$G$501,,0)</f>
        <v>United States</v>
      </c>
      <c r="I284" s="17" t="str">
        <f>INDEX(Products!$A$1:$G$106,MATCH($D284,Products!$A$1:$A$106,0),MATCH(I$1,Products!$A$1:$G$1,0))</f>
        <v>Lib</v>
      </c>
      <c r="J284" s="17" t="str">
        <f>INDEX(Products!$A$1:$G$106,MATCH($D284,Products!$A$1:$A$106,0),MATCH(J$1,Products!$A$1:$G$1,0))</f>
        <v>D</v>
      </c>
      <c r="K284" s="24">
        <f>INDEX(Products!$A$1:$G$106,MATCH($D284,Products!$A$1:$A$106,0),MATCH(K$1,Products!$A$1:$G$1,0))</f>
        <v>1</v>
      </c>
      <c r="L284" s="19">
        <f>INDEX(Products!$A$1:$G$106,MATCH($D284,Products!$A$1:$A$106,0),MATCH(L$1,Products!$A$1:$G$1,0))</f>
        <v>8.0630000000000006</v>
      </c>
      <c r="M284" s="20">
        <f t="shared" si="4"/>
        <v>8.0630000000000006</v>
      </c>
      <c r="N284" s="17" t="str" cm="1">
        <f t="array" ref="N284">_xlfn.SWITCH(I284,"Rob","Robusta","Ara","Arabica","Lib","Liberica","Exc","Excelsa")</f>
        <v>Liberica</v>
      </c>
      <c r="O284" s="17" t="str" cm="1">
        <f t="array" ref="O284">_xlfn.SWITCH(J284,"D","Dark","M","Medium","L","Light")</f>
        <v>Dark</v>
      </c>
      <c r="P284" s="17" t="str">
        <f>_xlfn.XLOOKUP(Orders[[#This Row],[Customer ID]],Customers!$A$1:$A$501,Customers!$I$1:$I$501,,0)</f>
        <v>Yes</v>
      </c>
    </row>
    <row r="285" spans="1:16" x14ac:dyDescent="0.25">
      <c r="A285" s="17" t="s">
        <v>3413</v>
      </c>
      <c r="B285" s="22">
        <v>44394</v>
      </c>
      <c r="C285" s="17" t="s">
        <v>943</v>
      </c>
      <c r="D285" s="17" t="s">
        <v>91</v>
      </c>
      <c r="E285" s="17">
        <v>5</v>
      </c>
      <c r="F285" s="17" t="str">
        <f>_xlfn.XLOOKUP($C285,Customers!$A$2:$A$501,Customers!$B$2:$B$501,,0)</f>
        <v>Megan Robinson</v>
      </c>
      <c r="G285" s="17" t="str">
        <f>_xlfn.XLOOKUP($C285,Customers!$A$2:$A$501,Customers!$C$2:$C$501,,0)</f>
        <v>eacevedo@yahoo.com</v>
      </c>
      <c r="H285" s="17" t="str">
        <f>_xlfn.XLOOKUP($C285,Customers!$A$1:$A$501,Customers!$G$1:$G$501,,0)</f>
        <v>Ireland</v>
      </c>
      <c r="I285" s="17" t="str">
        <f>INDEX(Products!$A$1:$G$106,MATCH($D285,Products!$A$1:$A$106,0),MATCH(I$1,Products!$A$1:$G$1,0))</f>
        <v>Lib</v>
      </c>
      <c r="J285" s="17" t="str">
        <f>INDEX(Products!$A$1:$G$106,MATCH($D285,Products!$A$1:$A$106,0),MATCH(J$1,Products!$A$1:$G$1,0))</f>
        <v>D</v>
      </c>
      <c r="K285" s="24">
        <f>INDEX(Products!$A$1:$G$106,MATCH($D285,Products!$A$1:$A$106,0),MATCH(K$1,Products!$A$1:$G$1,0))</f>
        <v>0.5</v>
      </c>
      <c r="L285" s="19">
        <f>INDEX(Products!$A$1:$G$106,MATCH($D285,Products!$A$1:$A$106,0),MATCH(L$1,Products!$A$1:$G$1,0))</f>
        <v>5.6989999999999998</v>
      </c>
      <c r="M285" s="20">
        <f t="shared" si="4"/>
        <v>28.494999999999997</v>
      </c>
      <c r="N285" s="17" t="str" cm="1">
        <f t="array" ref="N285">_xlfn.SWITCH(I285,"Rob","Robusta","Ara","Arabica","Lib","Liberica","Exc","Excelsa")</f>
        <v>Liberica</v>
      </c>
      <c r="O285" s="17" t="str" cm="1">
        <f t="array" ref="O285">_xlfn.SWITCH(J285,"D","Dark","M","Medium","L","Light")</f>
        <v>Dark</v>
      </c>
      <c r="P285" s="17" t="str">
        <f>_xlfn.XLOOKUP(Orders[[#This Row],[Customer ID]],Customers!$A$1:$A$501,Customers!$I$1:$I$501,,0)</f>
        <v>Yes</v>
      </c>
    </row>
    <row r="286" spans="1:16" x14ac:dyDescent="0.25">
      <c r="A286" s="17" t="s">
        <v>3414</v>
      </c>
      <c r="B286" s="22">
        <v>44307</v>
      </c>
      <c r="C286" s="17" t="s">
        <v>2274</v>
      </c>
      <c r="D286" s="17" t="s">
        <v>15</v>
      </c>
      <c r="E286" s="17">
        <v>3</v>
      </c>
      <c r="F286" s="17" t="str">
        <f>_xlfn.XLOOKUP($C286,Customers!$A$2:$A$501,Customers!$B$2:$B$501,,0)</f>
        <v>Jennifer Calhoun</v>
      </c>
      <c r="G286" s="17" t="str">
        <f>_xlfn.XLOOKUP($C286,Customers!$A$2:$A$501,Customers!$C$2:$C$501,,0)</f>
        <v>dhenderson@williamson.com</v>
      </c>
      <c r="H286" s="17" t="str">
        <f>_xlfn.XLOOKUP($C286,Customers!$A$1:$A$501,Customers!$G$1:$G$501,,0)</f>
        <v>Ireland</v>
      </c>
      <c r="I286" s="17" t="str">
        <f>INDEX(Products!$A$1:$G$106,MATCH($D286,Products!$A$1:$A$106,0),MATCH(I$1,Products!$A$1:$G$1,0))</f>
        <v>Ara</v>
      </c>
      <c r="J286" s="17" t="str">
        <f>INDEX(Products!$A$1:$G$106,MATCH($D286,Products!$A$1:$A$106,0),MATCH(J$1,Products!$A$1:$G$1,0))</f>
        <v>D</v>
      </c>
      <c r="K286" s="24">
        <f>INDEX(Products!$A$1:$G$106,MATCH($D286,Products!$A$1:$A$106,0),MATCH(K$1,Products!$A$1:$G$1,0))</f>
        <v>2.5</v>
      </c>
      <c r="L286" s="19">
        <f>INDEX(Products!$A$1:$G$106,MATCH($D286,Products!$A$1:$A$106,0),MATCH(L$1,Products!$A$1:$G$1,0))</f>
        <v>4.774</v>
      </c>
      <c r="M286" s="20">
        <f t="shared" si="4"/>
        <v>14.321999999999999</v>
      </c>
      <c r="N286" s="17" t="str" cm="1">
        <f t="array" ref="N286">_xlfn.SWITCH(I286,"Rob","Robusta","Ara","Arabica","Lib","Liberica","Exc","Excelsa")</f>
        <v>Arabica</v>
      </c>
      <c r="O286" s="17" t="str" cm="1">
        <f t="array" ref="O286">_xlfn.SWITCH(J286,"D","Dark","M","Medium","L","Light")</f>
        <v>Dark</v>
      </c>
      <c r="P286" s="17" t="str">
        <f>_xlfn.XLOOKUP(Orders[[#This Row],[Customer ID]],Customers!$A$1:$A$501,Customers!$I$1:$I$501,,0)</f>
        <v>Yes</v>
      </c>
    </row>
    <row r="287" spans="1:16" x14ac:dyDescent="0.25">
      <c r="A287" s="17" t="s">
        <v>3415</v>
      </c>
      <c r="B287" s="22">
        <v>44240</v>
      </c>
      <c r="C287" s="17" t="s">
        <v>2328</v>
      </c>
      <c r="D287" s="17" t="s">
        <v>41</v>
      </c>
      <c r="E287" s="17">
        <v>3</v>
      </c>
      <c r="F287" s="17" t="str">
        <f>_xlfn.XLOOKUP($C287,Customers!$A$2:$A$501,Customers!$B$2:$B$501,,0)</f>
        <v>Lori Torres</v>
      </c>
      <c r="G287" s="17" t="str">
        <f>_xlfn.XLOOKUP($C287,Customers!$A$2:$A$501,Customers!$C$2:$C$501,,0)</f>
        <v>tonyawilson@yahoo.com</v>
      </c>
      <c r="H287" s="17" t="str">
        <f>_xlfn.XLOOKUP($C287,Customers!$A$1:$A$501,Customers!$G$1:$G$501,,0)</f>
        <v>Ireland</v>
      </c>
      <c r="I287" s="17" t="str">
        <f>INDEX(Products!$A$1:$G$106,MATCH($D287,Products!$A$1:$A$106,0),MATCH(I$1,Products!$A$1:$G$1,0))</f>
        <v>Rob</v>
      </c>
      <c r="J287" s="17" t="str">
        <f>INDEX(Products!$A$1:$G$106,MATCH($D287,Products!$A$1:$A$106,0),MATCH(J$1,Products!$A$1:$G$1,0))</f>
        <v>D</v>
      </c>
      <c r="K287" s="24">
        <f>INDEX(Products!$A$1:$G$106,MATCH($D287,Products!$A$1:$A$106,0),MATCH(K$1,Products!$A$1:$G$1,0))</f>
        <v>1</v>
      </c>
      <c r="L287" s="19">
        <f>INDEX(Products!$A$1:$G$106,MATCH($D287,Products!$A$1:$A$106,0),MATCH(L$1,Products!$A$1:$G$1,0))</f>
        <v>4.1619999999999999</v>
      </c>
      <c r="M287" s="20">
        <f t="shared" si="4"/>
        <v>12.486000000000001</v>
      </c>
      <c r="N287" s="17" t="str" cm="1">
        <f t="array" ref="N287">_xlfn.SWITCH(I287,"Rob","Robusta","Ara","Arabica","Lib","Liberica","Exc","Excelsa")</f>
        <v>Robusta</v>
      </c>
      <c r="O287" s="17" t="str" cm="1">
        <f t="array" ref="O287">_xlfn.SWITCH(J287,"D","Dark","M","Medium","L","Light")</f>
        <v>Dark</v>
      </c>
      <c r="P287" s="17" t="str">
        <f>_xlfn.XLOOKUP(Orders[[#This Row],[Customer ID]],Customers!$A$1:$A$501,Customers!$I$1:$I$501,,0)</f>
        <v>Yes</v>
      </c>
    </row>
    <row r="288" spans="1:16" x14ac:dyDescent="0.25">
      <c r="A288" s="17" t="s">
        <v>3416</v>
      </c>
      <c r="B288" s="22">
        <v>43740</v>
      </c>
      <c r="C288" s="17" t="s">
        <v>2855</v>
      </c>
      <c r="D288" s="17" t="s">
        <v>83</v>
      </c>
      <c r="E288" s="17">
        <v>4</v>
      </c>
      <c r="F288" s="17" t="str">
        <f>_xlfn.XLOOKUP($C288,Customers!$A$2:$A$501,Customers!$B$2:$B$501,,0)</f>
        <v>Laura Mcdaniel</v>
      </c>
      <c r="G288" s="17" t="str">
        <f>_xlfn.XLOOKUP($C288,Customers!$A$2:$A$501,Customers!$C$2:$C$501,,0)</f>
        <v>eedwards@yahoo.com</v>
      </c>
      <c r="H288" s="17" t="str">
        <f>_xlfn.XLOOKUP($C288,Customers!$A$1:$A$501,Customers!$G$1:$G$501,,0)</f>
        <v>Ireland</v>
      </c>
      <c r="I288" s="17" t="str">
        <f>INDEX(Products!$A$1:$G$106,MATCH($D288,Products!$A$1:$A$106,0),MATCH(I$1,Products!$A$1:$G$1,0))</f>
        <v>Rob</v>
      </c>
      <c r="J288" s="17" t="str">
        <f>INDEX(Products!$A$1:$G$106,MATCH($D288,Products!$A$1:$A$106,0),MATCH(J$1,Products!$A$1:$G$1,0))</f>
        <v>M</v>
      </c>
      <c r="K288" s="24">
        <f>INDEX(Products!$A$1:$G$106,MATCH($D288,Products!$A$1:$A$106,0),MATCH(K$1,Products!$A$1:$G$1,0))</f>
        <v>0.5</v>
      </c>
      <c r="L288" s="19">
        <f>INDEX(Products!$A$1:$G$106,MATCH($D288,Products!$A$1:$A$106,0),MATCH(L$1,Products!$A$1:$G$1,0))</f>
        <v>12.750999999999999</v>
      </c>
      <c r="M288" s="20">
        <f t="shared" si="4"/>
        <v>51.003999999999998</v>
      </c>
      <c r="N288" s="17" t="str" cm="1">
        <f t="array" ref="N288">_xlfn.SWITCH(I288,"Rob","Robusta","Ara","Arabica","Lib","Liberica","Exc","Excelsa")</f>
        <v>Robusta</v>
      </c>
      <c r="O288" s="17" t="str" cm="1">
        <f t="array" ref="O288">_xlfn.SWITCH(J288,"D","Dark","M","Medium","L","Light")</f>
        <v>Medium</v>
      </c>
      <c r="P288" s="17" t="str">
        <f>_xlfn.XLOOKUP(Orders[[#This Row],[Customer ID]],Customers!$A$1:$A$501,Customers!$I$1:$I$501,,0)</f>
        <v>Yes</v>
      </c>
    </row>
    <row r="289" spans="1:16" x14ac:dyDescent="0.25">
      <c r="A289" s="17" t="s">
        <v>3417</v>
      </c>
      <c r="B289" s="22">
        <v>44250</v>
      </c>
      <c r="C289" s="17" t="s">
        <v>620</v>
      </c>
      <c r="D289" s="17" t="s">
        <v>24</v>
      </c>
      <c r="E289" s="17">
        <v>2</v>
      </c>
      <c r="F289" s="17" t="str">
        <f>_xlfn.XLOOKUP($C289,Customers!$A$2:$A$501,Customers!$B$2:$B$501,,0)</f>
        <v>Rebecca Austin</v>
      </c>
      <c r="G289" s="17" t="str">
        <f>_xlfn.XLOOKUP($C289,Customers!$A$2:$A$501,Customers!$C$2:$C$501,,0)</f>
        <v>bcannon@hotmail.com</v>
      </c>
      <c r="H289" s="17" t="str">
        <f>_xlfn.XLOOKUP($C289,Customers!$A$1:$A$501,Customers!$G$1:$G$501,,0)</f>
        <v>United States</v>
      </c>
      <c r="I289" s="17" t="str">
        <f>INDEX(Products!$A$1:$G$106,MATCH($D289,Products!$A$1:$A$106,0),MATCH(I$1,Products!$A$1:$G$1,0))</f>
        <v>Exc</v>
      </c>
      <c r="J289" s="17" t="str">
        <f>INDEX(Products!$A$1:$G$106,MATCH($D289,Products!$A$1:$A$106,0),MATCH(J$1,Products!$A$1:$G$1,0))</f>
        <v>D</v>
      </c>
      <c r="K289" s="24">
        <f>INDEX(Products!$A$1:$G$106,MATCH($D289,Products!$A$1:$A$106,0),MATCH(K$1,Products!$A$1:$G$1,0))</f>
        <v>2.5</v>
      </c>
      <c r="L289" s="19">
        <f>INDEX(Products!$A$1:$G$106,MATCH($D289,Products!$A$1:$A$106,0),MATCH(L$1,Products!$A$1:$G$1,0))</f>
        <v>11.337999999999999</v>
      </c>
      <c r="M289" s="20">
        <f t="shared" si="4"/>
        <v>22.675999999999998</v>
      </c>
      <c r="N289" s="17" t="str" cm="1">
        <f t="array" ref="N289">_xlfn.SWITCH(I289,"Rob","Robusta","Ara","Arabica","Lib","Liberica","Exc","Excelsa")</f>
        <v>Excelsa</v>
      </c>
      <c r="O289" s="17" t="str" cm="1">
        <f t="array" ref="O289">_xlfn.SWITCH(J289,"D","Dark","M","Medium","L","Light")</f>
        <v>Dark</v>
      </c>
      <c r="P289" s="17" t="str">
        <f>_xlfn.XLOOKUP(Orders[[#This Row],[Customer ID]],Customers!$A$1:$A$501,Customers!$I$1:$I$501,,0)</f>
        <v>Yes</v>
      </c>
    </row>
    <row r="290" spans="1:16" x14ac:dyDescent="0.25">
      <c r="A290" s="17" t="s">
        <v>3418</v>
      </c>
      <c r="B290" s="22">
        <v>43667</v>
      </c>
      <c r="C290" s="17" t="s">
        <v>1426</v>
      </c>
      <c r="D290" s="17" t="s">
        <v>53</v>
      </c>
      <c r="E290" s="17">
        <v>2</v>
      </c>
      <c r="F290" s="17" t="str">
        <f>_xlfn.XLOOKUP($C290,Customers!$A$2:$A$501,Customers!$B$2:$B$501,,0)</f>
        <v>Johnathan Webster</v>
      </c>
      <c r="G290" s="17" t="str">
        <f>_xlfn.XLOOKUP($C290,Customers!$A$2:$A$501,Customers!$C$2:$C$501,,0)</f>
        <v>hpatel@hotmail.com</v>
      </c>
      <c r="H290" s="17" t="str">
        <f>_xlfn.XLOOKUP($C290,Customers!$A$1:$A$501,Customers!$G$1:$G$501,,0)</f>
        <v>Ireland</v>
      </c>
      <c r="I290" s="17" t="str">
        <f>INDEX(Products!$A$1:$G$106,MATCH($D290,Products!$A$1:$A$106,0),MATCH(I$1,Products!$A$1:$G$1,0))</f>
        <v>Rob</v>
      </c>
      <c r="J290" s="17" t="str">
        <f>INDEX(Products!$A$1:$G$106,MATCH($D290,Products!$A$1:$A$106,0),MATCH(J$1,Products!$A$1:$G$1,0))</f>
        <v>D</v>
      </c>
      <c r="K290" s="24">
        <f>INDEX(Products!$A$1:$G$106,MATCH($D290,Products!$A$1:$A$106,0),MATCH(K$1,Products!$A$1:$G$1,0))</f>
        <v>1</v>
      </c>
      <c r="L290" s="19">
        <f>INDEX(Products!$A$1:$G$106,MATCH($D290,Products!$A$1:$A$106,0),MATCH(L$1,Products!$A$1:$G$1,0))</f>
        <v>25.009</v>
      </c>
      <c r="M290" s="20">
        <f t="shared" si="4"/>
        <v>50.018000000000001</v>
      </c>
      <c r="N290" s="17" t="str" cm="1">
        <f t="array" ref="N290">_xlfn.SWITCH(I290,"Rob","Robusta","Ara","Arabica","Lib","Liberica","Exc","Excelsa")</f>
        <v>Robusta</v>
      </c>
      <c r="O290" s="17" t="str" cm="1">
        <f t="array" ref="O290">_xlfn.SWITCH(J290,"D","Dark","M","Medium","L","Light")</f>
        <v>Dark</v>
      </c>
      <c r="P290" s="17" t="str">
        <f>_xlfn.XLOOKUP(Orders[[#This Row],[Customer ID]],Customers!$A$1:$A$501,Customers!$I$1:$I$501,,0)</f>
        <v>Yes</v>
      </c>
    </row>
    <row r="291" spans="1:16" x14ac:dyDescent="0.25">
      <c r="A291" s="17" t="s">
        <v>3419</v>
      </c>
      <c r="B291" s="22">
        <v>44078</v>
      </c>
      <c r="C291" s="17" t="s">
        <v>405</v>
      </c>
      <c r="D291" s="17" t="s">
        <v>21</v>
      </c>
      <c r="E291" s="17">
        <v>1</v>
      </c>
      <c r="F291" s="17" t="str">
        <f>_xlfn.XLOOKUP($C291,Customers!$A$2:$A$501,Customers!$B$2:$B$501,,0)</f>
        <v>Brian Hamilton</v>
      </c>
      <c r="G291" s="17" t="str">
        <f>_xlfn.XLOOKUP($C291,Customers!$A$2:$A$501,Customers!$C$2:$C$501,,0)</f>
        <v>bmiller@hotmail.com</v>
      </c>
      <c r="H291" s="17" t="str">
        <f>_xlfn.XLOOKUP($C291,Customers!$A$1:$A$501,Customers!$G$1:$G$501,,0)</f>
        <v>Ireland</v>
      </c>
      <c r="I291" s="17" t="str">
        <f>INDEX(Products!$A$1:$G$106,MATCH($D291,Products!$A$1:$A$106,0),MATCH(I$1,Products!$A$1:$G$1,0))</f>
        <v>Ara</v>
      </c>
      <c r="J291" s="17" t="str">
        <f>INDEX(Products!$A$1:$G$106,MATCH($D291,Products!$A$1:$A$106,0),MATCH(J$1,Products!$A$1:$G$1,0))</f>
        <v>L</v>
      </c>
      <c r="K291" s="24">
        <f>INDEX(Products!$A$1:$G$106,MATCH($D291,Products!$A$1:$A$106,0),MATCH(K$1,Products!$A$1:$G$1,0))</f>
        <v>2.5</v>
      </c>
      <c r="L291" s="19">
        <f>INDEX(Products!$A$1:$G$106,MATCH($D291,Products!$A$1:$A$106,0),MATCH(L$1,Products!$A$1:$G$1,0))</f>
        <v>26.277000000000001</v>
      </c>
      <c r="M291" s="20">
        <f t="shared" si="4"/>
        <v>26.277000000000001</v>
      </c>
      <c r="N291" s="17" t="str" cm="1">
        <f t="array" ref="N291">_xlfn.SWITCH(I291,"Rob","Robusta","Ara","Arabica","Lib","Liberica","Exc","Excelsa")</f>
        <v>Arabica</v>
      </c>
      <c r="O291" s="17" t="str" cm="1">
        <f t="array" ref="O291">_xlfn.SWITCH(J291,"D","Dark","M","Medium","L","Light")</f>
        <v>Light</v>
      </c>
      <c r="P291" s="17" t="str">
        <f>_xlfn.XLOOKUP(Orders[[#This Row],[Customer ID]],Customers!$A$1:$A$501,Customers!$I$1:$I$501,,0)</f>
        <v>No</v>
      </c>
    </row>
    <row r="292" spans="1:16" x14ac:dyDescent="0.25">
      <c r="A292" s="17" t="s">
        <v>3420</v>
      </c>
      <c r="B292" s="22">
        <v>44787</v>
      </c>
      <c r="C292" s="17" t="s">
        <v>2981</v>
      </c>
      <c r="D292" s="17" t="s">
        <v>92</v>
      </c>
      <c r="E292" s="17">
        <v>2</v>
      </c>
      <c r="F292" s="17" t="str">
        <f>_xlfn.XLOOKUP($C292,Customers!$A$2:$A$501,Customers!$B$2:$B$501,,0)</f>
        <v>Virginia Floyd</v>
      </c>
      <c r="G292" s="17" t="str">
        <f>_xlfn.XLOOKUP($C292,Customers!$A$2:$A$501,Customers!$C$2:$C$501,,0)</f>
        <v>hudsonheidi@hotmail.com</v>
      </c>
      <c r="H292" s="17" t="str">
        <f>_xlfn.XLOOKUP($C292,Customers!$A$1:$A$501,Customers!$G$1:$G$501,,0)</f>
        <v>Ireland</v>
      </c>
      <c r="I292" s="17" t="str">
        <f>INDEX(Products!$A$1:$G$106,MATCH($D292,Products!$A$1:$A$106,0),MATCH(I$1,Products!$A$1:$G$1,0))</f>
        <v>Lib</v>
      </c>
      <c r="J292" s="17" t="str">
        <f>INDEX(Products!$A$1:$G$106,MATCH($D292,Products!$A$1:$A$106,0),MATCH(J$1,Products!$A$1:$G$1,0))</f>
        <v>M</v>
      </c>
      <c r="K292" s="24">
        <f>INDEX(Products!$A$1:$G$106,MATCH($D292,Products!$A$1:$A$106,0),MATCH(K$1,Products!$A$1:$G$1,0))</f>
        <v>2.5</v>
      </c>
      <c r="L292" s="19">
        <f>INDEX(Products!$A$1:$G$106,MATCH($D292,Products!$A$1:$A$106,0),MATCH(L$1,Products!$A$1:$G$1,0))</f>
        <v>20.963000000000001</v>
      </c>
      <c r="M292" s="20">
        <f t="shared" si="4"/>
        <v>41.926000000000002</v>
      </c>
      <c r="N292" s="17" t="str" cm="1">
        <f t="array" ref="N292">_xlfn.SWITCH(I292,"Rob","Robusta","Ara","Arabica","Lib","Liberica","Exc","Excelsa")</f>
        <v>Liberica</v>
      </c>
      <c r="O292" s="17" t="str" cm="1">
        <f t="array" ref="O292">_xlfn.SWITCH(J292,"D","Dark","M","Medium","L","Light")</f>
        <v>Medium</v>
      </c>
      <c r="P292" s="17" t="str">
        <f>_xlfn.XLOOKUP(Orders[[#This Row],[Customer ID]],Customers!$A$1:$A$501,Customers!$I$1:$I$501,,0)</f>
        <v>No</v>
      </c>
    </row>
    <row r="293" spans="1:16" x14ac:dyDescent="0.25">
      <c r="A293" s="17" t="s">
        <v>3421</v>
      </c>
      <c r="B293" s="22">
        <v>44928</v>
      </c>
      <c r="C293" s="17" t="s">
        <v>2784</v>
      </c>
      <c r="D293" s="17" t="s">
        <v>36</v>
      </c>
      <c r="E293" s="17">
        <v>2</v>
      </c>
      <c r="F293" s="17" t="str">
        <f>_xlfn.XLOOKUP($C293,Customers!$A$2:$A$501,Customers!$B$2:$B$501,,0)</f>
        <v>Logan Jones</v>
      </c>
      <c r="G293" s="17" t="str">
        <f>_xlfn.XLOOKUP($C293,Customers!$A$2:$A$501,Customers!$C$2:$C$501,,0)</f>
        <v>rojasdavid@gmail.com</v>
      </c>
      <c r="H293" s="17" t="str">
        <f>_xlfn.XLOOKUP($C293,Customers!$A$1:$A$501,Customers!$G$1:$G$501,,0)</f>
        <v>United Kingdom</v>
      </c>
      <c r="I293" s="17" t="str">
        <f>INDEX(Products!$A$1:$G$106,MATCH($D293,Products!$A$1:$A$106,0),MATCH(I$1,Products!$A$1:$G$1,0))</f>
        <v>Ara</v>
      </c>
      <c r="J293" s="17" t="str">
        <f>INDEX(Products!$A$1:$G$106,MATCH($D293,Products!$A$1:$A$106,0),MATCH(J$1,Products!$A$1:$G$1,0))</f>
        <v>L</v>
      </c>
      <c r="K293" s="24">
        <f>INDEX(Products!$A$1:$G$106,MATCH($D293,Products!$A$1:$A$106,0),MATCH(K$1,Products!$A$1:$G$1,0))</f>
        <v>2.5</v>
      </c>
      <c r="L293" s="19">
        <f>INDEX(Products!$A$1:$G$106,MATCH($D293,Products!$A$1:$A$106,0),MATCH(L$1,Products!$A$1:$G$1,0))</f>
        <v>23.545999999999999</v>
      </c>
      <c r="M293" s="20">
        <f t="shared" si="4"/>
        <v>47.091999999999999</v>
      </c>
      <c r="N293" s="17" t="str" cm="1">
        <f t="array" ref="N293">_xlfn.SWITCH(I293,"Rob","Robusta","Ara","Arabica","Lib","Liberica","Exc","Excelsa")</f>
        <v>Arabica</v>
      </c>
      <c r="O293" s="17" t="str" cm="1">
        <f t="array" ref="O293">_xlfn.SWITCH(J293,"D","Dark","M","Medium","L","Light")</f>
        <v>Light</v>
      </c>
      <c r="P293" s="17" t="str">
        <f>_xlfn.XLOOKUP(Orders[[#This Row],[Customer ID]],Customers!$A$1:$A$501,Customers!$I$1:$I$501,,0)</f>
        <v>No</v>
      </c>
    </row>
    <row r="294" spans="1:16" x14ac:dyDescent="0.25">
      <c r="A294" s="17" t="s">
        <v>3422</v>
      </c>
      <c r="B294" s="22">
        <v>45002</v>
      </c>
      <c r="C294" s="17" t="s">
        <v>734</v>
      </c>
      <c r="D294" s="17" t="s">
        <v>15</v>
      </c>
      <c r="E294" s="17">
        <v>3</v>
      </c>
      <c r="F294" s="17" t="str">
        <f>_xlfn.XLOOKUP($C294,Customers!$A$2:$A$501,Customers!$B$2:$B$501,,0)</f>
        <v>Kyle Mcintyre</v>
      </c>
      <c r="G294" s="17" t="str">
        <f>_xlfn.XLOOKUP($C294,Customers!$A$2:$A$501,Customers!$C$2:$C$501,,0)</f>
        <v>johnsonrhonda@hotmail.com</v>
      </c>
      <c r="H294" s="17" t="str">
        <f>_xlfn.XLOOKUP($C294,Customers!$A$1:$A$501,Customers!$G$1:$G$501,,0)</f>
        <v>Ireland</v>
      </c>
      <c r="I294" s="17" t="str">
        <f>INDEX(Products!$A$1:$G$106,MATCH($D294,Products!$A$1:$A$106,0),MATCH(I$1,Products!$A$1:$G$1,0))</f>
        <v>Ara</v>
      </c>
      <c r="J294" s="17" t="str">
        <f>INDEX(Products!$A$1:$G$106,MATCH($D294,Products!$A$1:$A$106,0),MATCH(J$1,Products!$A$1:$G$1,0))</f>
        <v>D</v>
      </c>
      <c r="K294" s="24">
        <f>INDEX(Products!$A$1:$G$106,MATCH($D294,Products!$A$1:$A$106,0),MATCH(K$1,Products!$A$1:$G$1,0))</f>
        <v>2.5</v>
      </c>
      <c r="L294" s="19">
        <f>INDEX(Products!$A$1:$G$106,MATCH($D294,Products!$A$1:$A$106,0),MATCH(L$1,Products!$A$1:$G$1,0))</f>
        <v>4.774</v>
      </c>
      <c r="M294" s="20">
        <f t="shared" si="4"/>
        <v>14.321999999999999</v>
      </c>
      <c r="N294" s="17" t="str" cm="1">
        <f t="array" ref="N294">_xlfn.SWITCH(I294,"Rob","Robusta","Ara","Arabica","Lib","Liberica","Exc","Excelsa")</f>
        <v>Arabica</v>
      </c>
      <c r="O294" s="17" t="str" cm="1">
        <f t="array" ref="O294">_xlfn.SWITCH(J294,"D","Dark","M","Medium","L","Light")</f>
        <v>Dark</v>
      </c>
      <c r="P294" s="17" t="str">
        <f>_xlfn.XLOOKUP(Orders[[#This Row],[Customer ID]],Customers!$A$1:$A$501,Customers!$I$1:$I$501,,0)</f>
        <v>No</v>
      </c>
    </row>
    <row r="295" spans="1:16" x14ac:dyDescent="0.25">
      <c r="A295" s="17" t="s">
        <v>3423</v>
      </c>
      <c r="B295" s="22">
        <v>45231</v>
      </c>
      <c r="C295" s="17" t="s">
        <v>3069</v>
      </c>
      <c r="D295" s="17" t="s">
        <v>70</v>
      </c>
      <c r="E295" s="17">
        <v>2</v>
      </c>
      <c r="F295" s="17" t="str">
        <f>_xlfn.XLOOKUP($C295,Customers!$A$2:$A$501,Customers!$B$2:$B$501,,0)</f>
        <v>Brooke Davies</v>
      </c>
      <c r="G295" s="17" t="str">
        <f>_xlfn.XLOOKUP($C295,Customers!$A$2:$A$501,Customers!$C$2:$C$501,,0)</f>
        <v>matthewsmark@house.com</v>
      </c>
      <c r="H295" s="17" t="str">
        <f>_xlfn.XLOOKUP($C295,Customers!$A$1:$A$501,Customers!$G$1:$G$501,,0)</f>
        <v>United Kingdom</v>
      </c>
      <c r="I295" s="17" t="str">
        <f>INDEX(Products!$A$1:$G$106,MATCH($D295,Products!$A$1:$A$106,0),MATCH(I$1,Products!$A$1:$G$1,0))</f>
        <v>Lib</v>
      </c>
      <c r="J295" s="17" t="str">
        <f>INDEX(Products!$A$1:$G$106,MATCH($D295,Products!$A$1:$A$106,0),MATCH(J$1,Products!$A$1:$G$1,0))</f>
        <v>D</v>
      </c>
      <c r="K295" s="24">
        <f>INDEX(Products!$A$1:$G$106,MATCH($D295,Products!$A$1:$A$106,0),MATCH(K$1,Products!$A$1:$G$1,0))</f>
        <v>0.5</v>
      </c>
      <c r="L295" s="19">
        <f>INDEX(Products!$A$1:$G$106,MATCH($D295,Products!$A$1:$A$106,0),MATCH(L$1,Products!$A$1:$G$1,0))</f>
        <v>22.763000000000002</v>
      </c>
      <c r="M295" s="20">
        <f t="shared" si="4"/>
        <v>45.526000000000003</v>
      </c>
      <c r="N295" s="17" t="str" cm="1">
        <f t="array" ref="N295">_xlfn.SWITCH(I295,"Rob","Robusta","Ara","Arabica","Lib","Liberica","Exc","Excelsa")</f>
        <v>Liberica</v>
      </c>
      <c r="O295" s="17" t="str" cm="1">
        <f t="array" ref="O295">_xlfn.SWITCH(J295,"D","Dark","M","Medium","L","Light")</f>
        <v>Dark</v>
      </c>
      <c r="P295" s="17" t="str">
        <f>_xlfn.XLOOKUP(Orders[[#This Row],[Customer ID]],Customers!$A$1:$A$501,Customers!$I$1:$I$501,,0)</f>
        <v>Yes</v>
      </c>
    </row>
    <row r="296" spans="1:16" x14ac:dyDescent="0.25">
      <c r="A296" s="17" t="s">
        <v>3424</v>
      </c>
      <c r="B296" s="22">
        <v>44468</v>
      </c>
      <c r="C296" s="17" t="s">
        <v>3081</v>
      </c>
      <c r="D296" s="17" t="s">
        <v>80</v>
      </c>
      <c r="E296" s="17">
        <v>3</v>
      </c>
      <c r="F296" s="17" t="str">
        <f>_xlfn.XLOOKUP($C296,Customers!$A$2:$A$501,Customers!$B$2:$B$501,,0)</f>
        <v>Andrew Morales</v>
      </c>
      <c r="G296" s="17" t="str">
        <f>_xlfn.XLOOKUP($C296,Customers!$A$2:$A$501,Customers!$C$2:$C$501,,0)</f>
        <v>nhenry@yahoo.com</v>
      </c>
      <c r="H296" s="17" t="str">
        <f>_xlfn.XLOOKUP($C296,Customers!$A$1:$A$501,Customers!$G$1:$G$501,,0)</f>
        <v>United Kingdom</v>
      </c>
      <c r="I296" s="17" t="str">
        <f>INDEX(Products!$A$1:$G$106,MATCH($D296,Products!$A$1:$A$106,0),MATCH(I$1,Products!$A$1:$G$1,0))</f>
        <v>Rob</v>
      </c>
      <c r="J296" s="17" t="str">
        <f>INDEX(Products!$A$1:$G$106,MATCH($D296,Products!$A$1:$A$106,0),MATCH(J$1,Products!$A$1:$G$1,0))</f>
        <v>L</v>
      </c>
      <c r="K296" s="24">
        <f>INDEX(Products!$A$1:$G$106,MATCH($D296,Products!$A$1:$A$106,0),MATCH(K$1,Products!$A$1:$G$1,0))</f>
        <v>0.5</v>
      </c>
      <c r="L296" s="19">
        <f>INDEX(Products!$A$1:$G$106,MATCH($D296,Products!$A$1:$A$106,0),MATCH(L$1,Products!$A$1:$G$1,0))</f>
        <v>15.727</v>
      </c>
      <c r="M296" s="20">
        <f t="shared" si="4"/>
        <v>47.180999999999997</v>
      </c>
      <c r="N296" s="17" t="str" cm="1">
        <f t="array" ref="N296">_xlfn.SWITCH(I296,"Rob","Robusta","Ara","Arabica","Lib","Liberica","Exc","Excelsa")</f>
        <v>Robusta</v>
      </c>
      <c r="O296" s="17" t="str" cm="1">
        <f t="array" ref="O296">_xlfn.SWITCH(J296,"D","Dark","M","Medium","L","Light")</f>
        <v>Light</v>
      </c>
      <c r="P296" s="17" t="str">
        <f>_xlfn.XLOOKUP(Orders[[#This Row],[Customer ID]],Customers!$A$1:$A$501,Customers!$I$1:$I$501,,0)</f>
        <v>No</v>
      </c>
    </row>
    <row r="297" spans="1:16" x14ac:dyDescent="0.25">
      <c r="A297" s="17" t="s">
        <v>3425</v>
      </c>
      <c r="B297" s="22">
        <v>44858</v>
      </c>
      <c r="C297" s="17" t="s">
        <v>2702</v>
      </c>
      <c r="D297" s="17" t="s">
        <v>40</v>
      </c>
      <c r="E297" s="17">
        <v>2</v>
      </c>
      <c r="F297" s="17" t="str">
        <f>_xlfn.XLOOKUP($C297,Customers!$A$2:$A$501,Customers!$B$2:$B$501,,0)</f>
        <v>Jesse Nelson</v>
      </c>
      <c r="G297" s="17" t="str">
        <f>_xlfn.XLOOKUP($C297,Customers!$A$2:$A$501,Customers!$C$2:$C$501,,0)</f>
        <v>schneiderlaura@davis-henry.com</v>
      </c>
      <c r="H297" s="17" t="str">
        <f>_xlfn.XLOOKUP($C297,Customers!$A$1:$A$501,Customers!$G$1:$G$501,,0)</f>
        <v>United Kingdom</v>
      </c>
      <c r="I297" s="17" t="str">
        <f>INDEX(Products!$A$1:$G$106,MATCH($D297,Products!$A$1:$A$106,0),MATCH(I$1,Products!$A$1:$G$1,0))</f>
        <v>Rob</v>
      </c>
      <c r="J297" s="17" t="str">
        <f>INDEX(Products!$A$1:$G$106,MATCH($D297,Products!$A$1:$A$106,0),MATCH(J$1,Products!$A$1:$G$1,0))</f>
        <v>M</v>
      </c>
      <c r="K297" s="24">
        <f>INDEX(Products!$A$1:$G$106,MATCH($D297,Products!$A$1:$A$106,0),MATCH(K$1,Products!$A$1:$G$1,0))</f>
        <v>1</v>
      </c>
      <c r="L297" s="19">
        <f>INDEX(Products!$A$1:$G$106,MATCH($D297,Products!$A$1:$A$106,0),MATCH(L$1,Products!$A$1:$G$1,0))</f>
        <v>15.272</v>
      </c>
      <c r="M297" s="20">
        <f t="shared" si="4"/>
        <v>30.544</v>
      </c>
      <c r="N297" s="17" t="str" cm="1">
        <f t="array" ref="N297">_xlfn.SWITCH(I297,"Rob","Robusta","Ara","Arabica","Lib","Liberica","Exc","Excelsa")</f>
        <v>Robusta</v>
      </c>
      <c r="O297" s="17" t="str" cm="1">
        <f t="array" ref="O297">_xlfn.SWITCH(J297,"D","Dark","M","Medium","L","Light")</f>
        <v>Medium</v>
      </c>
      <c r="P297" s="17" t="str">
        <f>_xlfn.XLOOKUP(Orders[[#This Row],[Customer ID]],Customers!$A$1:$A$501,Customers!$I$1:$I$501,,0)</f>
        <v>Yes</v>
      </c>
    </row>
    <row r="298" spans="1:16" x14ac:dyDescent="0.25">
      <c r="A298" s="17" t="s">
        <v>3426</v>
      </c>
      <c r="B298" s="22">
        <v>44140</v>
      </c>
      <c r="C298" s="17" t="s">
        <v>1641</v>
      </c>
      <c r="D298" s="17" t="s">
        <v>36</v>
      </c>
      <c r="E298" s="17">
        <v>6</v>
      </c>
      <c r="F298" s="17" t="str">
        <f>_xlfn.XLOOKUP($C298,Customers!$A$2:$A$501,Customers!$B$2:$B$501,,0)</f>
        <v>Paul Miller</v>
      </c>
      <c r="G298" s="17" t="str">
        <f>_xlfn.XLOOKUP($C298,Customers!$A$2:$A$501,Customers!$C$2:$C$501,,0)</f>
        <v>amurphy@gmail.com</v>
      </c>
      <c r="H298" s="17" t="str">
        <f>_xlfn.XLOOKUP($C298,Customers!$A$1:$A$501,Customers!$G$1:$G$501,,0)</f>
        <v>Ireland</v>
      </c>
      <c r="I298" s="17" t="str">
        <f>INDEX(Products!$A$1:$G$106,MATCH($D298,Products!$A$1:$A$106,0),MATCH(I$1,Products!$A$1:$G$1,0))</f>
        <v>Ara</v>
      </c>
      <c r="J298" s="17" t="str">
        <f>INDEX(Products!$A$1:$G$106,MATCH($D298,Products!$A$1:$A$106,0),MATCH(J$1,Products!$A$1:$G$1,0))</f>
        <v>L</v>
      </c>
      <c r="K298" s="24">
        <f>INDEX(Products!$A$1:$G$106,MATCH($D298,Products!$A$1:$A$106,0),MATCH(K$1,Products!$A$1:$G$1,0))</f>
        <v>2.5</v>
      </c>
      <c r="L298" s="19">
        <f>INDEX(Products!$A$1:$G$106,MATCH($D298,Products!$A$1:$A$106,0),MATCH(L$1,Products!$A$1:$G$1,0))</f>
        <v>23.545999999999999</v>
      </c>
      <c r="M298" s="20">
        <f t="shared" si="4"/>
        <v>141.27600000000001</v>
      </c>
      <c r="N298" s="17" t="str" cm="1">
        <f t="array" ref="N298">_xlfn.SWITCH(I298,"Rob","Robusta","Ara","Arabica","Lib","Liberica","Exc","Excelsa")</f>
        <v>Arabica</v>
      </c>
      <c r="O298" s="17" t="str" cm="1">
        <f t="array" ref="O298">_xlfn.SWITCH(J298,"D","Dark","M","Medium","L","Light")</f>
        <v>Light</v>
      </c>
      <c r="P298" s="17" t="str">
        <f>_xlfn.XLOOKUP(Orders[[#This Row],[Customer ID]],Customers!$A$1:$A$501,Customers!$I$1:$I$501,,0)</f>
        <v>Yes</v>
      </c>
    </row>
    <row r="299" spans="1:16" x14ac:dyDescent="0.25">
      <c r="A299" s="17" t="s">
        <v>3427</v>
      </c>
      <c r="B299" s="22">
        <v>44749</v>
      </c>
      <c r="C299" s="17" t="s">
        <v>1664</v>
      </c>
      <c r="D299" s="17" t="s">
        <v>16</v>
      </c>
      <c r="E299" s="17">
        <v>3</v>
      </c>
      <c r="F299" s="17" t="str">
        <f>_xlfn.XLOOKUP($C299,Customers!$A$2:$A$501,Customers!$B$2:$B$501,,0)</f>
        <v>Daniel Stevens</v>
      </c>
      <c r="G299" s="17" t="str">
        <f>_xlfn.XLOOKUP($C299,Customers!$A$2:$A$501,Customers!$C$2:$C$501,,0)</f>
        <v>erindickerson@vazquez.info</v>
      </c>
      <c r="H299" s="17" t="str">
        <f>_xlfn.XLOOKUP($C299,Customers!$A$1:$A$501,Customers!$G$1:$G$501,,0)</f>
        <v>Ireland</v>
      </c>
      <c r="I299" s="17" t="str">
        <f>INDEX(Products!$A$1:$G$106,MATCH($D299,Products!$A$1:$A$106,0),MATCH(I$1,Products!$A$1:$G$1,0))</f>
        <v>Exc</v>
      </c>
      <c r="J299" s="17" t="str">
        <f>INDEX(Products!$A$1:$G$106,MATCH($D299,Products!$A$1:$A$106,0),MATCH(J$1,Products!$A$1:$G$1,0))</f>
        <v>L</v>
      </c>
      <c r="K299" s="24">
        <f>INDEX(Products!$A$1:$G$106,MATCH($D299,Products!$A$1:$A$106,0),MATCH(K$1,Products!$A$1:$G$1,0))</f>
        <v>0.5</v>
      </c>
      <c r="L299" s="19">
        <f>INDEX(Products!$A$1:$G$106,MATCH($D299,Products!$A$1:$A$106,0),MATCH(L$1,Products!$A$1:$G$1,0))</f>
        <v>20.535</v>
      </c>
      <c r="M299" s="20">
        <f t="shared" si="4"/>
        <v>61.605000000000004</v>
      </c>
      <c r="N299" s="17" t="str" cm="1">
        <f t="array" ref="N299">_xlfn.SWITCH(I299,"Rob","Robusta","Ara","Arabica","Lib","Liberica","Exc","Excelsa")</f>
        <v>Excelsa</v>
      </c>
      <c r="O299" s="17" t="str" cm="1">
        <f t="array" ref="O299">_xlfn.SWITCH(J299,"D","Dark","M","Medium","L","Light")</f>
        <v>Light</v>
      </c>
      <c r="P299" s="17" t="str">
        <f>_xlfn.XLOOKUP(Orders[[#This Row],[Customer ID]],Customers!$A$1:$A$501,Customers!$I$1:$I$501,,0)</f>
        <v>No</v>
      </c>
    </row>
    <row r="300" spans="1:16" x14ac:dyDescent="0.25">
      <c r="A300" s="17" t="s">
        <v>3428</v>
      </c>
      <c r="B300" s="22">
        <v>43950</v>
      </c>
      <c r="C300" s="17" t="s">
        <v>1175</v>
      </c>
      <c r="D300" s="17" t="s">
        <v>62</v>
      </c>
      <c r="E300" s="17">
        <v>2</v>
      </c>
      <c r="F300" s="17" t="str">
        <f>_xlfn.XLOOKUP($C300,Customers!$A$2:$A$501,Customers!$B$2:$B$501,,0)</f>
        <v>Guy Miles</v>
      </c>
      <c r="G300" s="17" t="str">
        <f>_xlfn.XLOOKUP($C300,Customers!$A$2:$A$501,Customers!$C$2:$C$501,,0)</f>
        <v>elizabeth57@yahoo.com</v>
      </c>
      <c r="H300" s="17" t="str">
        <f>_xlfn.XLOOKUP($C300,Customers!$A$1:$A$501,Customers!$G$1:$G$501,,0)</f>
        <v>United Kingdom</v>
      </c>
      <c r="I300" s="17" t="str">
        <f>INDEX(Products!$A$1:$G$106,MATCH($D300,Products!$A$1:$A$106,0),MATCH(I$1,Products!$A$1:$G$1,0))</f>
        <v>Lib</v>
      </c>
      <c r="J300" s="17" t="str">
        <f>INDEX(Products!$A$1:$G$106,MATCH($D300,Products!$A$1:$A$106,0),MATCH(J$1,Products!$A$1:$G$1,0))</f>
        <v>D</v>
      </c>
      <c r="K300" s="24">
        <f>INDEX(Products!$A$1:$G$106,MATCH($D300,Products!$A$1:$A$106,0),MATCH(K$1,Products!$A$1:$G$1,0))</f>
        <v>0.5</v>
      </c>
      <c r="L300" s="19">
        <f>INDEX(Products!$A$1:$G$106,MATCH($D300,Products!$A$1:$A$106,0),MATCH(L$1,Products!$A$1:$G$1,0))</f>
        <v>21.588999999999999</v>
      </c>
      <c r="M300" s="20">
        <f t="shared" si="4"/>
        <v>43.177999999999997</v>
      </c>
      <c r="N300" s="17" t="str" cm="1">
        <f t="array" ref="N300">_xlfn.SWITCH(I300,"Rob","Robusta","Ara","Arabica","Lib","Liberica","Exc","Excelsa")</f>
        <v>Liberica</v>
      </c>
      <c r="O300" s="17" t="str" cm="1">
        <f t="array" ref="O300">_xlfn.SWITCH(J300,"D","Dark","M","Medium","L","Light")</f>
        <v>Dark</v>
      </c>
      <c r="P300" s="17" t="str">
        <f>_xlfn.XLOOKUP(Orders[[#This Row],[Customer ID]],Customers!$A$1:$A$501,Customers!$I$1:$I$501,,0)</f>
        <v>No</v>
      </c>
    </row>
    <row r="301" spans="1:16" x14ac:dyDescent="0.25">
      <c r="A301" s="17" t="s">
        <v>3429</v>
      </c>
      <c r="B301" s="22">
        <v>43789</v>
      </c>
      <c r="C301" s="17" t="s">
        <v>2579</v>
      </c>
      <c r="D301" s="17" t="s">
        <v>57</v>
      </c>
      <c r="E301" s="17">
        <v>5</v>
      </c>
      <c r="F301" s="17" t="str">
        <f>_xlfn.XLOOKUP($C301,Customers!$A$2:$A$501,Customers!$B$2:$B$501,,0)</f>
        <v>Carla Shaffer</v>
      </c>
      <c r="G301" s="17" t="str">
        <f>_xlfn.XLOOKUP($C301,Customers!$A$2:$A$501,Customers!$C$2:$C$501,,0)</f>
        <v>bradbarry@green-peterson.org</v>
      </c>
      <c r="H301" s="17" t="str">
        <f>_xlfn.XLOOKUP($C301,Customers!$A$1:$A$501,Customers!$G$1:$G$501,,0)</f>
        <v>United Kingdom</v>
      </c>
      <c r="I301" s="17" t="str">
        <f>INDEX(Products!$A$1:$G$106,MATCH($D301,Products!$A$1:$A$106,0),MATCH(I$1,Products!$A$1:$G$1,0))</f>
        <v>Rob</v>
      </c>
      <c r="J301" s="17" t="str">
        <f>INDEX(Products!$A$1:$G$106,MATCH($D301,Products!$A$1:$A$106,0),MATCH(J$1,Products!$A$1:$G$1,0))</f>
        <v>L</v>
      </c>
      <c r="K301" s="24">
        <f>INDEX(Products!$A$1:$G$106,MATCH($D301,Products!$A$1:$A$106,0),MATCH(K$1,Products!$A$1:$G$1,0))</f>
        <v>2.5</v>
      </c>
      <c r="L301" s="19">
        <f>INDEX(Products!$A$1:$G$106,MATCH($D301,Products!$A$1:$A$106,0),MATCH(L$1,Products!$A$1:$G$1,0))</f>
        <v>7.1820000000000004</v>
      </c>
      <c r="M301" s="20">
        <f t="shared" si="4"/>
        <v>35.910000000000004</v>
      </c>
      <c r="N301" s="17" t="str" cm="1">
        <f t="array" ref="N301">_xlfn.SWITCH(I301,"Rob","Robusta","Ara","Arabica","Lib","Liberica","Exc","Excelsa")</f>
        <v>Robusta</v>
      </c>
      <c r="O301" s="17" t="str" cm="1">
        <f t="array" ref="O301">_xlfn.SWITCH(J301,"D","Dark","M","Medium","L","Light")</f>
        <v>Light</v>
      </c>
      <c r="P301" s="17" t="str">
        <f>_xlfn.XLOOKUP(Orders[[#This Row],[Customer ID]],Customers!$A$1:$A$501,Customers!$I$1:$I$501,,0)</f>
        <v>Yes</v>
      </c>
    </row>
    <row r="302" spans="1:16" x14ac:dyDescent="0.25">
      <c r="A302" s="17" t="s">
        <v>3430</v>
      </c>
      <c r="B302" s="22">
        <v>43543</v>
      </c>
      <c r="C302" s="17" t="s">
        <v>225</v>
      </c>
      <c r="D302" s="17" t="s">
        <v>21</v>
      </c>
      <c r="E302" s="17">
        <v>5</v>
      </c>
      <c r="F302" s="17" t="str">
        <f>_xlfn.XLOOKUP($C302,Customers!$A$2:$A$501,Customers!$B$2:$B$501,,0)</f>
        <v>Laura Ibarra</v>
      </c>
      <c r="G302" s="17" t="str">
        <f>_xlfn.XLOOKUP($C302,Customers!$A$2:$A$501,Customers!$C$2:$C$501,,0)</f>
        <v>thomas38@ruiz.com</v>
      </c>
      <c r="H302" s="17" t="str">
        <f>_xlfn.XLOOKUP($C302,Customers!$A$1:$A$501,Customers!$G$1:$G$501,,0)</f>
        <v>Ireland</v>
      </c>
      <c r="I302" s="17" t="str">
        <f>INDEX(Products!$A$1:$G$106,MATCH($D302,Products!$A$1:$A$106,0),MATCH(I$1,Products!$A$1:$G$1,0))</f>
        <v>Ara</v>
      </c>
      <c r="J302" s="17" t="str">
        <f>INDEX(Products!$A$1:$G$106,MATCH($D302,Products!$A$1:$A$106,0),MATCH(J$1,Products!$A$1:$G$1,0))</f>
        <v>L</v>
      </c>
      <c r="K302" s="24">
        <f>INDEX(Products!$A$1:$G$106,MATCH($D302,Products!$A$1:$A$106,0),MATCH(K$1,Products!$A$1:$G$1,0))</f>
        <v>2.5</v>
      </c>
      <c r="L302" s="19">
        <f>INDEX(Products!$A$1:$G$106,MATCH($D302,Products!$A$1:$A$106,0),MATCH(L$1,Products!$A$1:$G$1,0))</f>
        <v>26.277000000000001</v>
      </c>
      <c r="M302" s="20">
        <f t="shared" si="4"/>
        <v>131.38499999999999</v>
      </c>
      <c r="N302" s="17" t="str" cm="1">
        <f t="array" ref="N302">_xlfn.SWITCH(I302,"Rob","Robusta","Ara","Arabica","Lib","Liberica","Exc","Excelsa")</f>
        <v>Arabica</v>
      </c>
      <c r="O302" s="17" t="str" cm="1">
        <f t="array" ref="O302">_xlfn.SWITCH(J302,"D","Dark","M","Medium","L","Light")</f>
        <v>Light</v>
      </c>
      <c r="P302" s="17" t="str">
        <f>_xlfn.XLOOKUP(Orders[[#This Row],[Customer ID]],Customers!$A$1:$A$501,Customers!$I$1:$I$501,,0)</f>
        <v>Yes</v>
      </c>
    </row>
    <row r="303" spans="1:16" x14ac:dyDescent="0.25">
      <c r="A303" s="17" t="s">
        <v>3431</v>
      </c>
      <c r="B303" s="22">
        <v>44019</v>
      </c>
      <c r="C303" s="17" t="s">
        <v>1510</v>
      </c>
      <c r="D303" s="17" t="s">
        <v>79</v>
      </c>
      <c r="E303" s="17">
        <v>4</v>
      </c>
      <c r="F303" s="17" t="str">
        <f>_xlfn.XLOOKUP($C303,Customers!$A$2:$A$501,Customers!$B$2:$B$501,,0)</f>
        <v>Heather Hines</v>
      </c>
      <c r="G303" s="17" t="str">
        <f>_xlfn.XLOOKUP($C303,Customers!$A$2:$A$501,Customers!$C$2:$C$501,,0)</f>
        <v>jennifer00@gray-davila.org</v>
      </c>
      <c r="H303" s="17" t="str">
        <f>_xlfn.XLOOKUP($C303,Customers!$A$1:$A$501,Customers!$G$1:$G$501,,0)</f>
        <v>United States</v>
      </c>
      <c r="I303" s="17" t="str">
        <f>INDEX(Products!$A$1:$G$106,MATCH($D303,Products!$A$1:$A$106,0),MATCH(I$1,Products!$A$1:$G$1,0))</f>
        <v>Lib</v>
      </c>
      <c r="J303" s="17" t="str">
        <f>INDEX(Products!$A$1:$G$106,MATCH($D303,Products!$A$1:$A$106,0),MATCH(J$1,Products!$A$1:$G$1,0))</f>
        <v>L</v>
      </c>
      <c r="K303" s="24">
        <f>INDEX(Products!$A$1:$G$106,MATCH($D303,Products!$A$1:$A$106,0),MATCH(K$1,Products!$A$1:$G$1,0))</f>
        <v>0.5</v>
      </c>
      <c r="L303" s="19">
        <f>INDEX(Products!$A$1:$G$106,MATCH($D303,Products!$A$1:$A$106,0),MATCH(L$1,Products!$A$1:$G$1,0))</f>
        <v>6.9489999999999998</v>
      </c>
      <c r="M303" s="20">
        <f t="shared" si="4"/>
        <v>27.795999999999999</v>
      </c>
      <c r="N303" s="17" t="str" cm="1">
        <f t="array" ref="N303">_xlfn.SWITCH(I303,"Rob","Robusta","Ara","Arabica","Lib","Liberica","Exc","Excelsa")</f>
        <v>Liberica</v>
      </c>
      <c r="O303" s="17" t="str" cm="1">
        <f t="array" ref="O303">_xlfn.SWITCH(J303,"D","Dark","M","Medium","L","Light")</f>
        <v>Light</v>
      </c>
      <c r="P303" s="17" t="str">
        <f>_xlfn.XLOOKUP(Orders[[#This Row],[Customer ID]],Customers!$A$1:$A$501,Customers!$I$1:$I$501,,0)</f>
        <v>No</v>
      </c>
    </row>
    <row r="304" spans="1:16" x14ac:dyDescent="0.25">
      <c r="A304" s="17" t="s">
        <v>3432</v>
      </c>
      <c r="B304" s="22">
        <v>44478</v>
      </c>
      <c r="C304" s="17" t="s">
        <v>476</v>
      </c>
      <c r="D304" s="17" t="s">
        <v>13</v>
      </c>
      <c r="E304" s="17">
        <v>1</v>
      </c>
      <c r="F304" s="17" t="str">
        <f>_xlfn.XLOOKUP($C304,Customers!$A$2:$A$501,Customers!$B$2:$B$501,,0)</f>
        <v>Elizabeth Sanchez</v>
      </c>
      <c r="G304" s="17" t="str">
        <f>_xlfn.XLOOKUP($C304,Customers!$A$2:$A$501,Customers!$C$2:$C$501,,0)</f>
        <v>pholloway@arias.biz</v>
      </c>
      <c r="H304" s="17" t="str">
        <f>_xlfn.XLOOKUP($C304,Customers!$A$1:$A$501,Customers!$G$1:$G$501,,0)</f>
        <v>Ireland</v>
      </c>
      <c r="I304" s="17" t="str">
        <f>INDEX(Products!$A$1:$G$106,MATCH($D304,Products!$A$1:$A$106,0),MATCH(I$1,Products!$A$1:$G$1,0))</f>
        <v>Exc</v>
      </c>
      <c r="J304" s="17" t="str">
        <f>INDEX(Products!$A$1:$G$106,MATCH($D304,Products!$A$1:$A$106,0),MATCH(J$1,Products!$A$1:$G$1,0))</f>
        <v>M</v>
      </c>
      <c r="K304" s="24">
        <f>INDEX(Products!$A$1:$G$106,MATCH($D304,Products!$A$1:$A$106,0),MATCH(K$1,Products!$A$1:$G$1,0))</f>
        <v>2.5</v>
      </c>
      <c r="L304" s="19">
        <f>INDEX(Products!$A$1:$G$106,MATCH($D304,Products!$A$1:$A$106,0),MATCH(L$1,Products!$A$1:$G$1,0))</f>
        <v>20.47</v>
      </c>
      <c r="M304" s="20">
        <f t="shared" si="4"/>
        <v>20.47</v>
      </c>
      <c r="N304" s="17" t="str" cm="1">
        <f t="array" ref="N304">_xlfn.SWITCH(I304,"Rob","Robusta","Ara","Arabica","Lib","Liberica","Exc","Excelsa")</f>
        <v>Excelsa</v>
      </c>
      <c r="O304" s="17" t="str" cm="1">
        <f t="array" ref="O304">_xlfn.SWITCH(J304,"D","Dark","M","Medium","L","Light")</f>
        <v>Medium</v>
      </c>
      <c r="P304" s="17" t="str">
        <f>_xlfn.XLOOKUP(Orders[[#This Row],[Customer ID]],Customers!$A$1:$A$501,Customers!$I$1:$I$501,,0)</f>
        <v>No</v>
      </c>
    </row>
    <row r="305" spans="1:16" x14ac:dyDescent="0.25">
      <c r="A305" s="17" t="s">
        <v>3433</v>
      </c>
      <c r="B305" s="22">
        <v>44902</v>
      </c>
      <c r="C305" s="17" t="s">
        <v>2316</v>
      </c>
      <c r="D305" s="17" t="s">
        <v>83</v>
      </c>
      <c r="E305" s="17">
        <v>5</v>
      </c>
      <c r="F305" s="17" t="str">
        <f>_xlfn.XLOOKUP($C305,Customers!$A$2:$A$501,Customers!$B$2:$B$501,,0)</f>
        <v>Katherine Watkins</v>
      </c>
      <c r="G305" s="17" t="str">
        <f>_xlfn.XLOOKUP($C305,Customers!$A$2:$A$501,Customers!$C$2:$C$501,,0)</f>
        <v>warejennifer@hotmail.com</v>
      </c>
      <c r="H305" s="17" t="str">
        <f>_xlfn.XLOOKUP($C305,Customers!$A$1:$A$501,Customers!$G$1:$G$501,,0)</f>
        <v>United States</v>
      </c>
      <c r="I305" s="17" t="str">
        <f>INDEX(Products!$A$1:$G$106,MATCH($D305,Products!$A$1:$A$106,0),MATCH(I$1,Products!$A$1:$G$1,0))</f>
        <v>Rob</v>
      </c>
      <c r="J305" s="17" t="str">
        <f>INDEX(Products!$A$1:$G$106,MATCH($D305,Products!$A$1:$A$106,0),MATCH(J$1,Products!$A$1:$G$1,0))</f>
        <v>M</v>
      </c>
      <c r="K305" s="24">
        <f>INDEX(Products!$A$1:$G$106,MATCH($D305,Products!$A$1:$A$106,0),MATCH(K$1,Products!$A$1:$G$1,0))</f>
        <v>0.5</v>
      </c>
      <c r="L305" s="19">
        <f>INDEX(Products!$A$1:$G$106,MATCH($D305,Products!$A$1:$A$106,0),MATCH(L$1,Products!$A$1:$G$1,0))</f>
        <v>12.750999999999999</v>
      </c>
      <c r="M305" s="20">
        <f t="shared" si="4"/>
        <v>63.754999999999995</v>
      </c>
      <c r="N305" s="17" t="str" cm="1">
        <f t="array" ref="N305">_xlfn.SWITCH(I305,"Rob","Robusta","Ara","Arabica","Lib","Liberica","Exc","Excelsa")</f>
        <v>Robusta</v>
      </c>
      <c r="O305" s="17" t="str" cm="1">
        <f t="array" ref="O305">_xlfn.SWITCH(J305,"D","Dark","M","Medium","L","Light")</f>
        <v>Medium</v>
      </c>
      <c r="P305" s="17" t="str">
        <f>_xlfn.XLOOKUP(Orders[[#This Row],[Customer ID]],Customers!$A$1:$A$501,Customers!$I$1:$I$501,,0)</f>
        <v>No</v>
      </c>
    </row>
    <row r="306" spans="1:16" x14ac:dyDescent="0.25">
      <c r="A306" s="17" t="s">
        <v>3434</v>
      </c>
      <c r="B306" s="22">
        <v>44848</v>
      </c>
      <c r="C306" s="17" t="s">
        <v>811</v>
      </c>
      <c r="D306" s="17" t="s">
        <v>77</v>
      </c>
      <c r="E306" s="17">
        <v>2</v>
      </c>
      <c r="F306" s="17" t="str">
        <f>_xlfn.XLOOKUP($C306,Customers!$A$2:$A$501,Customers!$B$2:$B$501,,0)</f>
        <v>Peggy Macdonald</v>
      </c>
      <c r="G306" s="17" t="str">
        <f>_xlfn.XLOOKUP($C306,Customers!$A$2:$A$501,Customers!$C$2:$C$501,,0)</f>
        <v>mhartman@herman-cuevas.com</v>
      </c>
      <c r="H306" s="17" t="str">
        <f>_xlfn.XLOOKUP($C306,Customers!$A$1:$A$501,Customers!$G$1:$G$501,,0)</f>
        <v>United Kingdom</v>
      </c>
      <c r="I306" s="17" t="str">
        <f>INDEX(Products!$A$1:$G$106,MATCH($D306,Products!$A$1:$A$106,0),MATCH(I$1,Products!$A$1:$G$1,0))</f>
        <v>Exc</v>
      </c>
      <c r="J306" s="17" t="str">
        <f>INDEX(Products!$A$1:$G$106,MATCH($D306,Products!$A$1:$A$106,0),MATCH(J$1,Products!$A$1:$G$1,0))</f>
        <v>D</v>
      </c>
      <c r="K306" s="24">
        <f>INDEX(Products!$A$1:$G$106,MATCH($D306,Products!$A$1:$A$106,0),MATCH(K$1,Products!$A$1:$G$1,0))</f>
        <v>1</v>
      </c>
      <c r="L306" s="19">
        <f>INDEX(Products!$A$1:$G$106,MATCH($D306,Products!$A$1:$A$106,0),MATCH(L$1,Products!$A$1:$G$1,0))</f>
        <v>18.187999999999999</v>
      </c>
      <c r="M306" s="20">
        <f t="shared" si="4"/>
        <v>36.375999999999998</v>
      </c>
      <c r="N306" s="17" t="str" cm="1">
        <f t="array" ref="N306">_xlfn.SWITCH(I306,"Rob","Robusta","Ara","Arabica","Lib","Liberica","Exc","Excelsa")</f>
        <v>Excelsa</v>
      </c>
      <c r="O306" s="17" t="str" cm="1">
        <f t="array" ref="O306">_xlfn.SWITCH(J306,"D","Dark","M","Medium","L","Light")</f>
        <v>Dark</v>
      </c>
      <c r="P306" s="17" t="str">
        <f>_xlfn.XLOOKUP(Orders[[#This Row],[Customer ID]],Customers!$A$1:$A$501,Customers!$I$1:$I$501,,0)</f>
        <v>Yes</v>
      </c>
    </row>
    <row r="307" spans="1:16" x14ac:dyDescent="0.25">
      <c r="A307" s="17" t="s">
        <v>3435</v>
      </c>
      <c r="B307" s="22">
        <v>44834</v>
      </c>
      <c r="C307" s="17" t="s">
        <v>2185</v>
      </c>
      <c r="D307" s="17" t="s">
        <v>66</v>
      </c>
      <c r="E307" s="17">
        <v>4</v>
      </c>
      <c r="F307" s="17" t="str">
        <f>_xlfn.XLOOKUP($C307,Customers!$A$2:$A$501,Customers!$B$2:$B$501,,0)</f>
        <v>Mary Hoover</v>
      </c>
      <c r="G307" s="17" t="str">
        <f>_xlfn.XLOOKUP($C307,Customers!$A$2:$A$501,Customers!$C$2:$C$501,,0)</f>
        <v>nataliejohnson@thomas.net</v>
      </c>
      <c r="H307" s="17" t="str">
        <f>_xlfn.XLOOKUP($C307,Customers!$A$1:$A$501,Customers!$G$1:$G$501,,0)</f>
        <v>United States</v>
      </c>
      <c r="I307" s="17" t="str">
        <f>INDEX(Products!$A$1:$G$106,MATCH($D307,Products!$A$1:$A$106,0),MATCH(I$1,Products!$A$1:$G$1,0))</f>
        <v>Exc</v>
      </c>
      <c r="J307" s="17" t="str">
        <f>INDEX(Products!$A$1:$G$106,MATCH($D307,Products!$A$1:$A$106,0),MATCH(J$1,Products!$A$1:$G$1,0))</f>
        <v>D</v>
      </c>
      <c r="K307" s="24">
        <f>INDEX(Products!$A$1:$G$106,MATCH($D307,Products!$A$1:$A$106,0),MATCH(K$1,Products!$A$1:$G$1,0))</f>
        <v>1</v>
      </c>
      <c r="L307" s="19">
        <f>INDEX(Products!$A$1:$G$106,MATCH($D307,Products!$A$1:$A$106,0),MATCH(L$1,Products!$A$1:$G$1,0))</f>
        <v>6.0759999999999996</v>
      </c>
      <c r="M307" s="20">
        <f t="shared" si="4"/>
        <v>24.303999999999998</v>
      </c>
      <c r="N307" s="17" t="str" cm="1">
        <f t="array" ref="N307">_xlfn.SWITCH(I307,"Rob","Robusta","Ara","Arabica","Lib","Liberica","Exc","Excelsa")</f>
        <v>Excelsa</v>
      </c>
      <c r="O307" s="17" t="str" cm="1">
        <f t="array" ref="O307">_xlfn.SWITCH(J307,"D","Dark","M","Medium","L","Light")</f>
        <v>Dark</v>
      </c>
      <c r="P307" s="17" t="str">
        <f>_xlfn.XLOOKUP(Orders[[#This Row],[Customer ID]],Customers!$A$1:$A$501,Customers!$I$1:$I$501,,0)</f>
        <v>No</v>
      </c>
    </row>
    <row r="308" spans="1:16" x14ac:dyDescent="0.25">
      <c r="A308" s="17" t="s">
        <v>3436</v>
      </c>
      <c r="B308" s="22">
        <v>43774</v>
      </c>
      <c r="C308" s="17" t="s">
        <v>602</v>
      </c>
      <c r="D308" s="17" t="s">
        <v>99</v>
      </c>
      <c r="E308" s="17">
        <v>3</v>
      </c>
      <c r="F308" s="17" t="str">
        <f>_xlfn.XLOOKUP($C308,Customers!$A$2:$A$501,Customers!$B$2:$B$501,,0)</f>
        <v>Stacy Palmer</v>
      </c>
      <c r="G308" s="17" t="str">
        <f>_xlfn.XLOOKUP($C308,Customers!$A$2:$A$501,Customers!$C$2:$C$501,,0)</f>
        <v>walkeraustin@ramirez-huffman.com</v>
      </c>
      <c r="H308" s="17" t="str">
        <f>_xlfn.XLOOKUP($C308,Customers!$A$1:$A$501,Customers!$G$1:$G$501,,0)</f>
        <v>Ireland</v>
      </c>
      <c r="I308" s="17" t="str">
        <f>INDEX(Products!$A$1:$G$106,MATCH($D308,Products!$A$1:$A$106,0),MATCH(I$1,Products!$A$1:$G$1,0))</f>
        <v>Rob</v>
      </c>
      <c r="J308" s="17" t="str">
        <f>INDEX(Products!$A$1:$G$106,MATCH($D308,Products!$A$1:$A$106,0),MATCH(J$1,Products!$A$1:$G$1,0))</f>
        <v>D</v>
      </c>
      <c r="K308" s="24">
        <f>INDEX(Products!$A$1:$G$106,MATCH($D308,Products!$A$1:$A$106,0),MATCH(K$1,Products!$A$1:$G$1,0))</f>
        <v>0.5</v>
      </c>
      <c r="L308" s="19">
        <f>INDEX(Products!$A$1:$G$106,MATCH($D308,Products!$A$1:$A$106,0),MATCH(L$1,Products!$A$1:$G$1,0))</f>
        <v>17.875</v>
      </c>
      <c r="M308" s="20">
        <f t="shared" si="4"/>
        <v>53.625</v>
      </c>
      <c r="N308" s="17" t="str" cm="1">
        <f t="array" ref="N308">_xlfn.SWITCH(I308,"Rob","Robusta","Ara","Arabica","Lib","Liberica","Exc","Excelsa")</f>
        <v>Robusta</v>
      </c>
      <c r="O308" s="17" t="str" cm="1">
        <f t="array" ref="O308">_xlfn.SWITCH(J308,"D","Dark","M","Medium","L","Light")</f>
        <v>Dark</v>
      </c>
      <c r="P308" s="17" t="str">
        <f>_xlfn.XLOOKUP(Orders[[#This Row],[Customer ID]],Customers!$A$1:$A$501,Customers!$I$1:$I$501,,0)</f>
        <v>Yes</v>
      </c>
    </row>
    <row r="309" spans="1:16" x14ac:dyDescent="0.25">
      <c r="A309" s="17" t="s">
        <v>3437</v>
      </c>
      <c r="B309" s="22">
        <v>45112</v>
      </c>
      <c r="C309" s="17" t="s">
        <v>3093</v>
      </c>
      <c r="D309" s="17" t="s">
        <v>105</v>
      </c>
      <c r="E309" s="17">
        <v>1</v>
      </c>
      <c r="F309" s="17" t="str">
        <f>_xlfn.XLOOKUP($C309,Customers!$A$2:$A$501,Customers!$B$2:$B$501,,0)</f>
        <v>Anthony Lindsey</v>
      </c>
      <c r="G309" s="17" t="str">
        <f>_xlfn.XLOOKUP($C309,Customers!$A$2:$A$501,Customers!$C$2:$C$501,,0)</f>
        <v>hpena@hotmail.com</v>
      </c>
      <c r="H309" s="17" t="str">
        <f>_xlfn.XLOOKUP($C309,Customers!$A$1:$A$501,Customers!$G$1:$G$501,,0)</f>
        <v>United States</v>
      </c>
      <c r="I309" s="17" t="str">
        <f>INDEX(Products!$A$1:$G$106,MATCH($D309,Products!$A$1:$A$106,0),MATCH(I$1,Products!$A$1:$G$1,0))</f>
        <v>Lib</v>
      </c>
      <c r="J309" s="17" t="str">
        <f>INDEX(Products!$A$1:$G$106,MATCH($D309,Products!$A$1:$A$106,0),MATCH(J$1,Products!$A$1:$G$1,0))</f>
        <v>D</v>
      </c>
      <c r="K309" s="24">
        <f>INDEX(Products!$A$1:$G$106,MATCH($D309,Products!$A$1:$A$106,0),MATCH(K$1,Products!$A$1:$G$1,0))</f>
        <v>1</v>
      </c>
      <c r="L309" s="19">
        <f>INDEX(Products!$A$1:$G$106,MATCH($D309,Products!$A$1:$A$106,0),MATCH(L$1,Products!$A$1:$G$1,0))</f>
        <v>27.407</v>
      </c>
      <c r="M309" s="20">
        <f t="shared" si="4"/>
        <v>27.407</v>
      </c>
      <c r="N309" s="17" t="str" cm="1">
        <f t="array" ref="N309">_xlfn.SWITCH(I309,"Rob","Robusta","Ara","Arabica","Lib","Liberica","Exc","Excelsa")</f>
        <v>Liberica</v>
      </c>
      <c r="O309" s="17" t="str" cm="1">
        <f t="array" ref="O309">_xlfn.SWITCH(J309,"D","Dark","M","Medium","L","Light")</f>
        <v>Dark</v>
      </c>
      <c r="P309" s="17" t="str">
        <f>_xlfn.XLOOKUP(Orders[[#This Row],[Customer ID]],Customers!$A$1:$A$501,Customers!$I$1:$I$501,,0)</f>
        <v>Yes</v>
      </c>
    </row>
    <row r="310" spans="1:16" x14ac:dyDescent="0.25">
      <c r="A310" s="17" t="s">
        <v>3438</v>
      </c>
      <c r="B310" s="22">
        <v>44686</v>
      </c>
      <c r="C310" s="17" t="s">
        <v>2958</v>
      </c>
      <c r="D310" s="17" t="s">
        <v>66</v>
      </c>
      <c r="E310" s="17">
        <v>4</v>
      </c>
      <c r="F310" s="17" t="str">
        <f>_xlfn.XLOOKUP($C310,Customers!$A$2:$A$501,Customers!$B$2:$B$501,,0)</f>
        <v>Brian Long</v>
      </c>
      <c r="G310" s="17" t="str">
        <f>_xlfn.XLOOKUP($C310,Customers!$A$2:$A$501,Customers!$C$2:$C$501,,0)</f>
        <v>scott52@krause-jensen.com</v>
      </c>
      <c r="H310" s="17" t="str">
        <f>_xlfn.XLOOKUP($C310,Customers!$A$1:$A$501,Customers!$G$1:$G$501,,0)</f>
        <v>United Kingdom</v>
      </c>
      <c r="I310" s="17" t="str">
        <f>INDEX(Products!$A$1:$G$106,MATCH($D310,Products!$A$1:$A$106,0),MATCH(I$1,Products!$A$1:$G$1,0))</f>
        <v>Exc</v>
      </c>
      <c r="J310" s="17" t="str">
        <f>INDEX(Products!$A$1:$G$106,MATCH($D310,Products!$A$1:$A$106,0),MATCH(J$1,Products!$A$1:$G$1,0))</f>
        <v>D</v>
      </c>
      <c r="K310" s="24">
        <f>INDEX(Products!$A$1:$G$106,MATCH($D310,Products!$A$1:$A$106,0),MATCH(K$1,Products!$A$1:$G$1,0))</f>
        <v>1</v>
      </c>
      <c r="L310" s="19">
        <f>INDEX(Products!$A$1:$G$106,MATCH($D310,Products!$A$1:$A$106,0),MATCH(L$1,Products!$A$1:$G$1,0))</f>
        <v>6.0759999999999996</v>
      </c>
      <c r="M310" s="20">
        <f t="shared" si="4"/>
        <v>24.303999999999998</v>
      </c>
      <c r="N310" s="17" t="str" cm="1">
        <f t="array" ref="N310">_xlfn.SWITCH(I310,"Rob","Robusta","Ara","Arabica","Lib","Liberica","Exc","Excelsa")</f>
        <v>Excelsa</v>
      </c>
      <c r="O310" s="17" t="str" cm="1">
        <f t="array" ref="O310">_xlfn.SWITCH(J310,"D","Dark","M","Medium","L","Light")</f>
        <v>Dark</v>
      </c>
      <c r="P310" s="17" t="str">
        <f>_xlfn.XLOOKUP(Orders[[#This Row],[Customer ID]],Customers!$A$1:$A$501,Customers!$I$1:$I$501,,0)</f>
        <v>No</v>
      </c>
    </row>
    <row r="311" spans="1:16" x14ac:dyDescent="0.25">
      <c r="A311" s="17" t="s">
        <v>3439</v>
      </c>
      <c r="B311" s="22">
        <v>44553</v>
      </c>
      <c r="C311" s="17" t="s">
        <v>1408</v>
      </c>
      <c r="D311" s="17" t="s">
        <v>109</v>
      </c>
      <c r="E311" s="17">
        <v>6</v>
      </c>
      <c r="F311" s="17" t="str">
        <f>_xlfn.XLOOKUP($C311,Customers!$A$2:$A$501,Customers!$B$2:$B$501,,0)</f>
        <v>Mr. Mark Roberts</v>
      </c>
      <c r="G311" s="17" t="str">
        <f>_xlfn.XLOOKUP($C311,Customers!$A$2:$A$501,Customers!$C$2:$C$501,,0)</f>
        <v>karen62@yahoo.com</v>
      </c>
      <c r="H311" s="17" t="str">
        <f>_xlfn.XLOOKUP($C311,Customers!$A$1:$A$501,Customers!$G$1:$G$501,,0)</f>
        <v>Ireland</v>
      </c>
      <c r="I311" s="17" t="str">
        <f>INDEX(Products!$A$1:$G$106,MATCH($D311,Products!$A$1:$A$106,0),MATCH(I$1,Products!$A$1:$G$1,0))</f>
        <v>Lib</v>
      </c>
      <c r="J311" s="17" t="str">
        <f>INDEX(Products!$A$1:$G$106,MATCH($D311,Products!$A$1:$A$106,0),MATCH(J$1,Products!$A$1:$G$1,0))</f>
        <v>D</v>
      </c>
      <c r="K311" s="24">
        <f>INDEX(Products!$A$1:$G$106,MATCH($D311,Products!$A$1:$A$106,0),MATCH(K$1,Products!$A$1:$G$1,0))</f>
        <v>1</v>
      </c>
      <c r="L311" s="19">
        <f>INDEX(Products!$A$1:$G$106,MATCH($D311,Products!$A$1:$A$106,0),MATCH(L$1,Products!$A$1:$G$1,0))</f>
        <v>4.8959999999999999</v>
      </c>
      <c r="M311" s="20">
        <f t="shared" si="4"/>
        <v>29.375999999999998</v>
      </c>
      <c r="N311" s="17" t="str" cm="1">
        <f t="array" ref="N311">_xlfn.SWITCH(I311,"Rob","Robusta","Ara","Arabica","Lib","Liberica","Exc","Excelsa")</f>
        <v>Liberica</v>
      </c>
      <c r="O311" s="17" t="str" cm="1">
        <f t="array" ref="O311">_xlfn.SWITCH(J311,"D","Dark","M","Medium","L","Light")</f>
        <v>Dark</v>
      </c>
      <c r="P311" s="17" t="str">
        <f>_xlfn.XLOOKUP(Orders[[#This Row],[Customer ID]],Customers!$A$1:$A$501,Customers!$I$1:$I$501,,0)</f>
        <v>No</v>
      </c>
    </row>
    <row r="312" spans="1:16" x14ac:dyDescent="0.25">
      <c r="A312" s="17" t="s">
        <v>3440</v>
      </c>
      <c r="B312" s="22">
        <v>43595</v>
      </c>
      <c r="C312" s="17" t="s">
        <v>207</v>
      </c>
      <c r="D312" s="17" t="s">
        <v>90</v>
      </c>
      <c r="E312" s="17">
        <v>5</v>
      </c>
      <c r="F312" s="17" t="str">
        <f>_xlfn.XLOOKUP($C312,Customers!$A$2:$A$501,Customers!$B$2:$B$501,,0)</f>
        <v>Todd Taylor</v>
      </c>
      <c r="G312" s="17" t="str">
        <f>_xlfn.XLOOKUP($C312,Customers!$A$2:$A$501,Customers!$C$2:$C$501,,0)</f>
        <v>mitchelldanielle@reed.org</v>
      </c>
      <c r="H312" s="17" t="str">
        <f>_xlfn.XLOOKUP($C312,Customers!$A$1:$A$501,Customers!$G$1:$G$501,,0)</f>
        <v>United States</v>
      </c>
      <c r="I312" s="17" t="str">
        <f>INDEX(Products!$A$1:$G$106,MATCH($D312,Products!$A$1:$A$106,0),MATCH(I$1,Products!$A$1:$G$1,0))</f>
        <v>Lib</v>
      </c>
      <c r="J312" s="17" t="str">
        <f>INDEX(Products!$A$1:$G$106,MATCH($D312,Products!$A$1:$A$106,0),MATCH(J$1,Products!$A$1:$G$1,0))</f>
        <v>D</v>
      </c>
      <c r="K312" s="24">
        <f>INDEX(Products!$A$1:$G$106,MATCH($D312,Products!$A$1:$A$106,0),MATCH(K$1,Products!$A$1:$G$1,0))</f>
        <v>0.5</v>
      </c>
      <c r="L312" s="19">
        <f>INDEX(Products!$A$1:$G$106,MATCH($D312,Products!$A$1:$A$106,0),MATCH(L$1,Products!$A$1:$G$1,0))</f>
        <v>11.106</v>
      </c>
      <c r="M312" s="20">
        <f t="shared" si="4"/>
        <v>55.53</v>
      </c>
      <c r="N312" s="17" t="str" cm="1">
        <f t="array" ref="N312">_xlfn.SWITCH(I312,"Rob","Robusta","Ara","Arabica","Lib","Liberica","Exc","Excelsa")</f>
        <v>Liberica</v>
      </c>
      <c r="O312" s="17" t="str" cm="1">
        <f t="array" ref="O312">_xlfn.SWITCH(J312,"D","Dark","M","Medium","L","Light")</f>
        <v>Dark</v>
      </c>
      <c r="P312" s="17" t="str">
        <f>_xlfn.XLOOKUP(Orders[[#This Row],[Customer ID]],Customers!$A$1:$A$501,Customers!$I$1:$I$501,,0)</f>
        <v>Yes</v>
      </c>
    </row>
    <row r="313" spans="1:16" x14ac:dyDescent="0.25">
      <c r="A313" s="17" t="s">
        <v>3441</v>
      </c>
      <c r="B313" s="22">
        <v>44765</v>
      </c>
      <c r="C313" s="17" t="s">
        <v>2173</v>
      </c>
      <c r="D313" s="17" t="s">
        <v>74</v>
      </c>
      <c r="E313" s="17">
        <v>1</v>
      </c>
      <c r="F313" s="17" t="str">
        <f>_xlfn.XLOOKUP($C313,Customers!$A$2:$A$501,Customers!$B$2:$B$501,,0)</f>
        <v>Kristen Evans</v>
      </c>
      <c r="G313" s="17" t="str">
        <f>_xlfn.XLOOKUP($C313,Customers!$A$2:$A$501,Customers!$C$2:$C$501,,0)</f>
        <v>joshua03@yahoo.com</v>
      </c>
      <c r="H313" s="17" t="str">
        <f>_xlfn.XLOOKUP($C313,Customers!$A$1:$A$501,Customers!$G$1:$G$501,,0)</f>
        <v>Ireland</v>
      </c>
      <c r="I313" s="17" t="str">
        <f>INDEX(Products!$A$1:$G$106,MATCH($D313,Products!$A$1:$A$106,0),MATCH(I$1,Products!$A$1:$G$1,0))</f>
        <v>Exc</v>
      </c>
      <c r="J313" s="17" t="str">
        <f>INDEX(Products!$A$1:$G$106,MATCH($D313,Products!$A$1:$A$106,0),MATCH(J$1,Products!$A$1:$G$1,0))</f>
        <v>L</v>
      </c>
      <c r="K313" s="24">
        <f>INDEX(Products!$A$1:$G$106,MATCH($D313,Products!$A$1:$A$106,0),MATCH(K$1,Products!$A$1:$G$1,0))</f>
        <v>1</v>
      </c>
      <c r="L313" s="19">
        <f>INDEX(Products!$A$1:$G$106,MATCH($D313,Products!$A$1:$A$106,0),MATCH(L$1,Products!$A$1:$G$1,0))</f>
        <v>17.867000000000001</v>
      </c>
      <c r="M313" s="20">
        <f t="shared" si="4"/>
        <v>17.867000000000001</v>
      </c>
      <c r="N313" s="17" t="str" cm="1">
        <f t="array" ref="N313">_xlfn.SWITCH(I313,"Rob","Robusta","Ara","Arabica","Lib","Liberica","Exc","Excelsa")</f>
        <v>Excelsa</v>
      </c>
      <c r="O313" s="17" t="str" cm="1">
        <f t="array" ref="O313">_xlfn.SWITCH(J313,"D","Dark","M","Medium","L","Light")</f>
        <v>Light</v>
      </c>
      <c r="P313" s="17" t="str">
        <f>_xlfn.XLOOKUP(Orders[[#This Row],[Customer ID]],Customers!$A$1:$A$501,Customers!$I$1:$I$501,,0)</f>
        <v>No</v>
      </c>
    </row>
    <row r="314" spans="1:16" x14ac:dyDescent="0.25">
      <c r="A314" s="17" t="s">
        <v>3442</v>
      </c>
      <c r="B314" s="22">
        <v>45232</v>
      </c>
      <c r="C314" s="17" t="s">
        <v>2963</v>
      </c>
      <c r="D314" s="17" t="s">
        <v>84</v>
      </c>
      <c r="E314" s="17">
        <v>2</v>
      </c>
      <c r="F314" s="17" t="str">
        <f>_xlfn.XLOOKUP($C314,Customers!$A$2:$A$501,Customers!$B$2:$B$501,,0)</f>
        <v>Edgar White</v>
      </c>
      <c r="G314" s="17" t="str">
        <f>_xlfn.XLOOKUP($C314,Customers!$A$2:$A$501,Customers!$C$2:$C$501,,0)</f>
        <v>cynthiamartin@smith-johnson.com</v>
      </c>
      <c r="H314" s="17" t="str">
        <f>_xlfn.XLOOKUP($C314,Customers!$A$1:$A$501,Customers!$G$1:$G$501,,0)</f>
        <v>United States</v>
      </c>
      <c r="I314" s="17" t="str">
        <f>INDEX(Products!$A$1:$G$106,MATCH($D314,Products!$A$1:$A$106,0),MATCH(I$1,Products!$A$1:$G$1,0))</f>
        <v>Exc</v>
      </c>
      <c r="J314" s="17" t="str">
        <f>INDEX(Products!$A$1:$G$106,MATCH($D314,Products!$A$1:$A$106,0),MATCH(J$1,Products!$A$1:$G$1,0))</f>
        <v>L</v>
      </c>
      <c r="K314" s="24">
        <f>INDEX(Products!$A$1:$G$106,MATCH($D314,Products!$A$1:$A$106,0),MATCH(K$1,Products!$A$1:$G$1,0))</f>
        <v>1</v>
      </c>
      <c r="L314" s="19">
        <f>INDEX(Products!$A$1:$G$106,MATCH($D314,Products!$A$1:$A$106,0),MATCH(L$1,Products!$A$1:$G$1,0))</f>
        <v>18.263999999999999</v>
      </c>
      <c r="M314" s="20">
        <f t="shared" si="4"/>
        <v>36.527999999999999</v>
      </c>
      <c r="N314" s="17" t="str" cm="1">
        <f t="array" ref="N314">_xlfn.SWITCH(I314,"Rob","Robusta","Ara","Arabica","Lib","Liberica","Exc","Excelsa")</f>
        <v>Excelsa</v>
      </c>
      <c r="O314" s="17" t="str" cm="1">
        <f t="array" ref="O314">_xlfn.SWITCH(J314,"D","Dark","M","Medium","L","Light")</f>
        <v>Light</v>
      </c>
      <c r="P314" s="17" t="str">
        <f>_xlfn.XLOOKUP(Orders[[#This Row],[Customer ID]],Customers!$A$1:$A$501,Customers!$I$1:$I$501,,0)</f>
        <v>Yes</v>
      </c>
    </row>
    <row r="315" spans="1:16" x14ac:dyDescent="0.25">
      <c r="A315" s="17" t="s">
        <v>3443</v>
      </c>
      <c r="B315" s="22">
        <v>45020</v>
      </c>
      <c r="C315" s="17" t="s">
        <v>1163</v>
      </c>
      <c r="D315" s="17" t="s">
        <v>84</v>
      </c>
      <c r="E315" s="17">
        <v>3</v>
      </c>
      <c r="F315" s="17" t="str">
        <f>_xlfn.XLOOKUP($C315,Customers!$A$2:$A$501,Customers!$B$2:$B$501,,0)</f>
        <v>Tracie Olson MD</v>
      </c>
      <c r="G315" s="17" t="str">
        <f>_xlfn.XLOOKUP($C315,Customers!$A$2:$A$501,Customers!$C$2:$C$501,,0)</f>
        <v>anthonydaniels@gmail.com</v>
      </c>
      <c r="H315" s="17" t="str">
        <f>_xlfn.XLOOKUP($C315,Customers!$A$1:$A$501,Customers!$G$1:$G$501,,0)</f>
        <v>Ireland</v>
      </c>
      <c r="I315" s="17" t="str">
        <f>INDEX(Products!$A$1:$G$106,MATCH($D315,Products!$A$1:$A$106,0),MATCH(I$1,Products!$A$1:$G$1,0))</f>
        <v>Exc</v>
      </c>
      <c r="J315" s="17" t="str">
        <f>INDEX(Products!$A$1:$G$106,MATCH($D315,Products!$A$1:$A$106,0),MATCH(J$1,Products!$A$1:$G$1,0))</f>
        <v>L</v>
      </c>
      <c r="K315" s="24">
        <f>INDEX(Products!$A$1:$G$106,MATCH($D315,Products!$A$1:$A$106,0),MATCH(K$1,Products!$A$1:$G$1,0))</f>
        <v>1</v>
      </c>
      <c r="L315" s="19">
        <f>INDEX(Products!$A$1:$G$106,MATCH($D315,Products!$A$1:$A$106,0),MATCH(L$1,Products!$A$1:$G$1,0))</f>
        <v>18.263999999999999</v>
      </c>
      <c r="M315" s="20">
        <f t="shared" si="4"/>
        <v>54.792000000000002</v>
      </c>
      <c r="N315" s="17" t="str" cm="1">
        <f t="array" ref="N315">_xlfn.SWITCH(I315,"Rob","Robusta","Ara","Arabica","Lib","Liberica","Exc","Excelsa")</f>
        <v>Excelsa</v>
      </c>
      <c r="O315" s="17" t="str" cm="1">
        <f t="array" ref="O315">_xlfn.SWITCH(J315,"D","Dark","M","Medium","L","Light")</f>
        <v>Light</v>
      </c>
      <c r="P315" s="17" t="str">
        <f>_xlfn.XLOOKUP(Orders[[#This Row],[Customer ID]],Customers!$A$1:$A$501,Customers!$I$1:$I$501,,0)</f>
        <v>Yes</v>
      </c>
    </row>
    <row r="316" spans="1:16" x14ac:dyDescent="0.25">
      <c r="A316" s="17" t="s">
        <v>3444</v>
      </c>
      <c r="B316" s="22">
        <v>44531</v>
      </c>
      <c r="C316" s="17" t="s">
        <v>1784</v>
      </c>
      <c r="D316" s="17" t="s">
        <v>20</v>
      </c>
      <c r="E316" s="17">
        <v>5</v>
      </c>
      <c r="F316" s="17" t="str">
        <f>_xlfn.XLOOKUP($C316,Customers!$A$2:$A$501,Customers!$B$2:$B$501,,0)</f>
        <v>Alex Lane</v>
      </c>
      <c r="G316" s="17" t="str">
        <f>_xlfn.XLOOKUP($C316,Customers!$A$2:$A$501,Customers!$C$2:$C$501,,0)</f>
        <v>catherine77@wu-preston.org</v>
      </c>
      <c r="H316" s="17" t="str">
        <f>_xlfn.XLOOKUP($C316,Customers!$A$1:$A$501,Customers!$G$1:$G$501,,0)</f>
        <v>Ireland</v>
      </c>
      <c r="I316" s="17" t="str">
        <f>INDEX(Products!$A$1:$G$106,MATCH($D316,Products!$A$1:$A$106,0),MATCH(I$1,Products!$A$1:$G$1,0))</f>
        <v>Rob</v>
      </c>
      <c r="J316" s="17" t="str">
        <f>INDEX(Products!$A$1:$G$106,MATCH($D316,Products!$A$1:$A$106,0),MATCH(J$1,Products!$A$1:$G$1,0))</f>
        <v>L</v>
      </c>
      <c r="K316" s="24">
        <f>INDEX(Products!$A$1:$G$106,MATCH($D316,Products!$A$1:$A$106,0),MATCH(K$1,Products!$A$1:$G$1,0))</f>
        <v>1</v>
      </c>
      <c r="L316" s="19">
        <f>INDEX(Products!$A$1:$G$106,MATCH($D316,Products!$A$1:$A$106,0),MATCH(L$1,Products!$A$1:$G$1,0))</f>
        <v>7.0149999999999997</v>
      </c>
      <c r="M316" s="20">
        <f t="shared" si="4"/>
        <v>35.074999999999996</v>
      </c>
      <c r="N316" s="17" t="str" cm="1">
        <f t="array" ref="N316">_xlfn.SWITCH(I316,"Rob","Robusta","Ara","Arabica","Lib","Liberica","Exc","Excelsa")</f>
        <v>Robusta</v>
      </c>
      <c r="O316" s="17" t="str" cm="1">
        <f t="array" ref="O316">_xlfn.SWITCH(J316,"D","Dark","M","Medium","L","Light")</f>
        <v>Light</v>
      </c>
      <c r="P316" s="17" t="str">
        <f>_xlfn.XLOOKUP(Orders[[#This Row],[Customer ID]],Customers!$A$1:$A$501,Customers!$I$1:$I$501,,0)</f>
        <v>Yes</v>
      </c>
    </row>
    <row r="317" spans="1:16" x14ac:dyDescent="0.25">
      <c r="A317" s="17" t="s">
        <v>3445</v>
      </c>
      <c r="B317" s="22">
        <v>44467</v>
      </c>
      <c r="C317" s="17" t="s">
        <v>243</v>
      </c>
      <c r="D317" s="17" t="s">
        <v>58</v>
      </c>
      <c r="E317" s="17">
        <v>1</v>
      </c>
      <c r="F317" s="17" t="str">
        <f>_xlfn.XLOOKUP($C317,Customers!$A$2:$A$501,Customers!$B$2:$B$501,,0)</f>
        <v>Allen Page</v>
      </c>
      <c r="G317" s="17" t="str">
        <f>_xlfn.XLOOKUP($C317,Customers!$A$2:$A$501,Customers!$C$2:$C$501,,0)</f>
        <v>yorkkaitlin@gmail.com</v>
      </c>
      <c r="H317" s="17" t="str">
        <f>_xlfn.XLOOKUP($C317,Customers!$A$1:$A$501,Customers!$G$1:$G$501,,0)</f>
        <v>Ireland</v>
      </c>
      <c r="I317" s="17" t="str">
        <f>INDEX(Products!$A$1:$G$106,MATCH($D317,Products!$A$1:$A$106,0),MATCH(I$1,Products!$A$1:$G$1,0))</f>
        <v>Lib</v>
      </c>
      <c r="J317" s="17" t="str">
        <f>INDEX(Products!$A$1:$G$106,MATCH($D317,Products!$A$1:$A$106,0),MATCH(J$1,Products!$A$1:$G$1,0))</f>
        <v>M</v>
      </c>
      <c r="K317" s="24">
        <f>INDEX(Products!$A$1:$G$106,MATCH($D317,Products!$A$1:$A$106,0),MATCH(K$1,Products!$A$1:$G$1,0))</f>
        <v>2.5</v>
      </c>
      <c r="L317" s="19">
        <f>INDEX(Products!$A$1:$G$106,MATCH($D317,Products!$A$1:$A$106,0),MATCH(L$1,Products!$A$1:$G$1,0))</f>
        <v>8.1029999999999998</v>
      </c>
      <c r="M317" s="20">
        <f t="shared" si="4"/>
        <v>8.1029999999999998</v>
      </c>
      <c r="N317" s="17" t="str" cm="1">
        <f t="array" ref="N317">_xlfn.SWITCH(I317,"Rob","Robusta","Ara","Arabica","Lib","Liberica","Exc","Excelsa")</f>
        <v>Liberica</v>
      </c>
      <c r="O317" s="17" t="str" cm="1">
        <f t="array" ref="O317">_xlfn.SWITCH(J317,"D","Dark","M","Medium","L","Light")</f>
        <v>Medium</v>
      </c>
      <c r="P317" s="17" t="str">
        <f>_xlfn.XLOOKUP(Orders[[#This Row],[Customer ID]],Customers!$A$1:$A$501,Customers!$I$1:$I$501,,0)</f>
        <v>No</v>
      </c>
    </row>
    <row r="318" spans="1:16" x14ac:dyDescent="0.25">
      <c r="A318" s="17" t="s">
        <v>3446</v>
      </c>
      <c r="B318" s="22">
        <v>43764</v>
      </c>
      <c r="C318" s="17" t="s">
        <v>1044</v>
      </c>
      <c r="D318" s="17" t="s">
        <v>70</v>
      </c>
      <c r="E318" s="17">
        <v>6</v>
      </c>
      <c r="F318" s="17" t="str">
        <f>_xlfn.XLOOKUP($C318,Customers!$A$2:$A$501,Customers!$B$2:$B$501,,0)</f>
        <v>Brittany Roberson</v>
      </c>
      <c r="G318" s="17" t="str">
        <f>_xlfn.XLOOKUP($C318,Customers!$A$2:$A$501,Customers!$C$2:$C$501,,0)</f>
        <v>conleykaitlyn@gentry-smith.com</v>
      </c>
      <c r="H318" s="17" t="str">
        <f>_xlfn.XLOOKUP($C318,Customers!$A$1:$A$501,Customers!$G$1:$G$501,,0)</f>
        <v>United Kingdom</v>
      </c>
      <c r="I318" s="17" t="str">
        <f>INDEX(Products!$A$1:$G$106,MATCH($D318,Products!$A$1:$A$106,0),MATCH(I$1,Products!$A$1:$G$1,0))</f>
        <v>Lib</v>
      </c>
      <c r="J318" s="17" t="str">
        <f>INDEX(Products!$A$1:$G$106,MATCH($D318,Products!$A$1:$A$106,0),MATCH(J$1,Products!$A$1:$G$1,0))</f>
        <v>D</v>
      </c>
      <c r="K318" s="24">
        <f>INDEX(Products!$A$1:$G$106,MATCH($D318,Products!$A$1:$A$106,0),MATCH(K$1,Products!$A$1:$G$1,0))</f>
        <v>0.5</v>
      </c>
      <c r="L318" s="19">
        <f>INDEX(Products!$A$1:$G$106,MATCH($D318,Products!$A$1:$A$106,0),MATCH(L$1,Products!$A$1:$G$1,0))</f>
        <v>22.763000000000002</v>
      </c>
      <c r="M318" s="20">
        <f t="shared" si="4"/>
        <v>136.578</v>
      </c>
      <c r="N318" s="17" t="str" cm="1">
        <f t="array" ref="N318">_xlfn.SWITCH(I318,"Rob","Robusta","Ara","Arabica","Lib","Liberica","Exc","Excelsa")</f>
        <v>Liberica</v>
      </c>
      <c r="O318" s="17" t="str" cm="1">
        <f t="array" ref="O318">_xlfn.SWITCH(J318,"D","Dark","M","Medium","L","Light")</f>
        <v>Dark</v>
      </c>
      <c r="P318" s="17" t="str">
        <f>_xlfn.XLOOKUP(Orders[[#This Row],[Customer ID]],Customers!$A$1:$A$501,Customers!$I$1:$I$501,,0)</f>
        <v>Yes</v>
      </c>
    </row>
    <row r="319" spans="1:16" x14ac:dyDescent="0.25">
      <c r="A319" s="17" t="s">
        <v>3447</v>
      </c>
      <c r="B319" s="22">
        <v>44609</v>
      </c>
      <c r="C319" s="17" t="s">
        <v>2298</v>
      </c>
      <c r="D319" s="17" t="s">
        <v>16</v>
      </c>
      <c r="E319" s="17">
        <v>6</v>
      </c>
      <c r="F319" s="17" t="str">
        <f>_xlfn.XLOOKUP($C319,Customers!$A$2:$A$501,Customers!$B$2:$B$501,,0)</f>
        <v>Jason Oconnor</v>
      </c>
      <c r="G319" s="17" t="str">
        <f>_xlfn.XLOOKUP($C319,Customers!$A$2:$A$501,Customers!$C$2:$C$501,,0)</f>
        <v>raydevin@wall-mason.biz</v>
      </c>
      <c r="H319" s="17" t="str">
        <f>_xlfn.XLOOKUP($C319,Customers!$A$1:$A$501,Customers!$G$1:$G$501,,0)</f>
        <v>Ireland</v>
      </c>
      <c r="I319" s="17" t="str">
        <f>INDEX(Products!$A$1:$G$106,MATCH($D319,Products!$A$1:$A$106,0),MATCH(I$1,Products!$A$1:$G$1,0))</f>
        <v>Exc</v>
      </c>
      <c r="J319" s="17" t="str">
        <f>INDEX(Products!$A$1:$G$106,MATCH($D319,Products!$A$1:$A$106,0),MATCH(J$1,Products!$A$1:$G$1,0))</f>
        <v>L</v>
      </c>
      <c r="K319" s="24">
        <f>INDEX(Products!$A$1:$G$106,MATCH($D319,Products!$A$1:$A$106,0),MATCH(K$1,Products!$A$1:$G$1,0))</f>
        <v>0.5</v>
      </c>
      <c r="L319" s="19">
        <f>INDEX(Products!$A$1:$G$106,MATCH($D319,Products!$A$1:$A$106,0),MATCH(L$1,Products!$A$1:$G$1,0))</f>
        <v>20.535</v>
      </c>
      <c r="M319" s="20">
        <f t="shared" si="4"/>
        <v>123.21000000000001</v>
      </c>
      <c r="N319" s="17" t="str" cm="1">
        <f t="array" ref="N319">_xlfn.SWITCH(I319,"Rob","Robusta","Ara","Arabica","Lib","Liberica","Exc","Excelsa")</f>
        <v>Excelsa</v>
      </c>
      <c r="O319" s="17" t="str" cm="1">
        <f t="array" ref="O319">_xlfn.SWITCH(J319,"D","Dark","M","Medium","L","Light")</f>
        <v>Light</v>
      </c>
      <c r="P319" s="17" t="str">
        <f>_xlfn.XLOOKUP(Orders[[#This Row],[Customer ID]],Customers!$A$1:$A$501,Customers!$I$1:$I$501,,0)</f>
        <v>Yes</v>
      </c>
    </row>
    <row r="320" spans="1:16" x14ac:dyDescent="0.25">
      <c r="A320" s="17" t="s">
        <v>3448</v>
      </c>
      <c r="B320" s="22">
        <v>44000</v>
      </c>
      <c r="C320" s="17" t="s">
        <v>841</v>
      </c>
      <c r="D320" s="17" t="s">
        <v>18</v>
      </c>
      <c r="E320" s="17">
        <v>3</v>
      </c>
      <c r="F320" s="17" t="str">
        <f>_xlfn.XLOOKUP($C320,Customers!$A$2:$A$501,Customers!$B$2:$B$501,,0)</f>
        <v>Brandon Solomon</v>
      </c>
      <c r="G320" s="17" t="str">
        <f>_xlfn.XLOOKUP($C320,Customers!$A$2:$A$501,Customers!$C$2:$C$501,,0)</f>
        <v>ruizjeremy@gmail.com</v>
      </c>
      <c r="H320" s="17" t="str">
        <f>_xlfn.XLOOKUP($C320,Customers!$A$1:$A$501,Customers!$G$1:$G$501,,0)</f>
        <v>United States</v>
      </c>
      <c r="I320" s="17" t="str">
        <f>INDEX(Products!$A$1:$G$106,MATCH($D320,Products!$A$1:$A$106,0),MATCH(I$1,Products!$A$1:$G$1,0))</f>
        <v>Lib</v>
      </c>
      <c r="J320" s="17" t="str">
        <f>INDEX(Products!$A$1:$G$106,MATCH($D320,Products!$A$1:$A$106,0),MATCH(J$1,Products!$A$1:$G$1,0))</f>
        <v>L</v>
      </c>
      <c r="K320" s="24">
        <f>INDEX(Products!$A$1:$G$106,MATCH($D320,Products!$A$1:$A$106,0),MATCH(K$1,Products!$A$1:$G$1,0))</f>
        <v>0.5</v>
      </c>
      <c r="L320" s="19">
        <f>INDEX(Products!$A$1:$G$106,MATCH($D320,Products!$A$1:$A$106,0),MATCH(L$1,Products!$A$1:$G$1,0))</f>
        <v>14.834</v>
      </c>
      <c r="M320" s="20">
        <f t="shared" si="4"/>
        <v>44.501999999999995</v>
      </c>
      <c r="N320" s="17" t="str" cm="1">
        <f t="array" ref="N320">_xlfn.SWITCH(I320,"Rob","Robusta","Ara","Arabica","Lib","Liberica","Exc","Excelsa")</f>
        <v>Liberica</v>
      </c>
      <c r="O320" s="17" t="str" cm="1">
        <f t="array" ref="O320">_xlfn.SWITCH(J320,"D","Dark","M","Medium","L","Light")</f>
        <v>Light</v>
      </c>
      <c r="P320" s="17" t="str">
        <f>_xlfn.XLOOKUP(Orders[[#This Row],[Customer ID]],Customers!$A$1:$A$501,Customers!$I$1:$I$501,,0)</f>
        <v>Yes</v>
      </c>
    </row>
    <row r="321" spans="1:16" x14ac:dyDescent="0.25">
      <c r="A321" s="17" t="s">
        <v>3449</v>
      </c>
      <c r="B321" s="22">
        <v>43896</v>
      </c>
      <c r="C321" s="17" t="s">
        <v>165</v>
      </c>
      <c r="D321" s="17" t="s">
        <v>111</v>
      </c>
      <c r="E321" s="17">
        <v>3</v>
      </c>
      <c r="F321" s="17" t="str">
        <f>_xlfn.XLOOKUP($C321,Customers!$A$2:$A$501,Customers!$B$2:$B$501,,0)</f>
        <v>Rebecca Rice</v>
      </c>
      <c r="G321" s="17" t="str">
        <f>_xlfn.XLOOKUP($C321,Customers!$A$2:$A$501,Customers!$C$2:$C$501,,0)</f>
        <v>thale@gmail.com</v>
      </c>
      <c r="H321" s="17" t="str">
        <f>_xlfn.XLOOKUP($C321,Customers!$A$1:$A$501,Customers!$G$1:$G$501,,0)</f>
        <v>United States</v>
      </c>
      <c r="I321" s="17" t="str">
        <f>INDEX(Products!$A$1:$G$106,MATCH($D321,Products!$A$1:$A$106,0),MATCH(I$1,Products!$A$1:$G$1,0))</f>
        <v>Exc</v>
      </c>
      <c r="J321" s="17" t="str">
        <f>INDEX(Products!$A$1:$G$106,MATCH($D321,Products!$A$1:$A$106,0),MATCH(J$1,Products!$A$1:$G$1,0))</f>
        <v>D</v>
      </c>
      <c r="K321" s="24">
        <f>INDEX(Products!$A$1:$G$106,MATCH($D321,Products!$A$1:$A$106,0),MATCH(K$1,Products!$A$1:$G$1,0))</f>
        <v>1</v>
      </c>
      <c r="L321" s="19">
        <f>INDEX(Products!$A$1:$G$106,MATCH($D321,Products!$A$1:$A$106,0),MATCH(L$1,Products!$A$1:$G$1,0))</f>
        <v>16.853999999999999</v>
      </c>
      <c r="M321" s="20">
        <f t="shared" si="4"/>
        <v>50.561999999999998</v>
      </c>
      <c r="N321" s="17" t="str" cm="1">
        <f t="array" ref="N321">_xlfn.SWITCH(I321,"Rob","Robusta","Ara","Arabica","Lib","Liberica","Exc","Excelsa")</f>
        <v>Excelsa</v>
      </c>
      <c r="O321" s="17" t="str" cm="1">
        <f t="array" ref="O321">_xlfn.SWITCH(J321,"D","Dark","M","Medium","L","Light")</f>
        <v>Dark</v>
      </c>
      <c r="P321" s="17" t="str">
        <f>_xlfn.XLOOKUP(Orders[[#This Row],[Customer ID]],Customers!$A$1:$A$501,Customers!$I$1:$I$501,,0)</f>
        <v>No</v>
      </c>
    </row>
    <row r="322" spans="1:16" x14ac:dyDescent="0.25">
      <c r="A322" s="17" t="s">
        <v>3450</v>
      </c>
      <c r="B322" s="22">
        <v>45070</v>
      </c>
      <c r="C322" s="17" t="s">
        <v>1850</v>
      </c>
      <c r="D322" s="17" t="s">
        <v>90</v>
      </c>
      <c r="E322" s="17">
        <v>1</v>
      </c>
      <c r="F322" s="17" t="str">
        <f>_xlfn.XLOOKUP($C322,Customers!$A$2:$A$501,Customers!$B$2:$B$501,,0)</f>
        <v>Patrick Daniels</v>
      </c>
      <c r="G322" s="17" t="str">
        <f>_xlfn.XLOOKUP($C322,Customers!$A$2:$A$501,Customers!$C$2:$C$501,,0)</f>
        <v>brownjames@marks-curry.com</v>
      </c>
      <c r="H322" s="17" t="str">
        <f>_xlfn.XLOOKUP($C322,Customers!$A$1:$A$501,Customers!$G$1:$G$501,,0)</f>
        <v>United States</v>
      </c>
      <c r="I322" s="17" t="str">
        <f>INDEX(Products!$A$1:$G$106,MATCH($D322,Products!$A$1:$A$106,0),MATCH(I$1,Products!$A$1:$G$1,0))</f>
        <v>Lib</v>
      </c>
      <c r="J322" s="17" t="str">
        <f>INDEX(Products!$A$1:$G$106,MATCH($D322,Products!$A$1:$A$106,0),MATCH(J$1,Products!$A$1:$G$1,0))</f>
        <v>D</v>
      </c>
      <c r="K322" s="24">
        <f>INDEX(Products!$A$1:$G$106,MATCH($D322,Products!$A$1:$A$106,0),MATCH(K$1,Products!$A$1:$G$1,0))</f>
        <v>0.5</v>
      </c>
      <c r="L322" s="19">
        <f>INDEX(Products!$A$1:$G$106,MATCH($D322,Products!$A$1:$A$106,0),MATCH(L$1,Products!$A$1:$G$1,0))</f>
        <v>11.106</v>
      </c>
      <c r="M322" s="20">
        <f t="shared" si="4"/>
        <v>11.106</v>
      </c>
      <c r="N322" s="17" t="str" cm="1">
        <f t="array" ref="N322">_xlfn.SWITCH(I322,"Rob","Robusta","Ara","Arabica","Lib","Liberica","Exc","Excelsa")</f>
        <v>Liberica</v>
      </c>
      <c r="O322" s="17" t="str" cm="1">
        <f t="array" ref="O322">_xlfn.SWITCH(J322,"D","Dark","M","Medium","L","Light")</f>
        <v>Dark</v>
      </c>
      <c r="P322" s="17" t="str">
        <f>_xlfn.XLOOKUP(Orders[[#This Row],[Customer ID]],Customers!$A$1:$A$501,Customers!$I$1:$I$501,,0)</f>
        <v>No</v>
      </c>
    </row>
    <row r="323" spans="1:16" x14ac:dyDescent="0.25">
      <c r="A323" s="17" t="s">
        <v>3451</v>
      </c>
      <c r="B323" s="22">
        <v>44495</v>
      </c>
      <c r="C323" s="17" t="s">
        <v>931</v>
      </c>
      <c r="D323" s="17" t="s">
        <v>79</v>
      </c>
      <c r="E323" s="17">
        <v>1</v>
      </c>
      <c r="F323" s="17" t="str">
        <f>_xlfn.XLOOKUP($C323,Customers!$A$2:$A$501,Customers!$B$2:$B$501,,0)</f>
        <v>Marco Johnson</v>
      </c>
      <c r="G323" s="17" t="str">
        <f>_xlfn.XLOOKUP($C323,Customers!$A$2:$A$501,Customers!$C$2:$C$501,,0)</f>
        <v>scottruiz@gmail.com</v>
      </c>
      <c r="H323" s="17" t="str">
        <f>_xlfn.XLOOKUP($C323,Customers!$A$1:$A$501,Customers!$G$1:$G$501,,0)</f>
        <v>United Kingdom</v>
      </c>
      <c r="I323" s="17" t="str">
        <f>INDEX(Products!$A$1:$G$106,MATCH($D323,Products!$A$1:$A$106,0),MATCH(I$1,Products!$A$1:$G$1,0))</f>
        <v>Lib</v>
      </c>
      <c r="J323" s="17" t="str">
        <f>INDEX(Products!$A$1:$G$106,MATCH($D323,Products!$A$1:$A$106,0),MATCH(J$1,Products!$A$1:$G$1,0))</f>
        <v>L</v>
      </c>
      <c r="K323" s="24">
        <f>INDEX(Products!$A$1:$G$106,MATCH($D323,Products!$A$1:$A$106,0),MATCH(K$1,Products!$A$1:$G$1,0))</f>
        <v>0.5</v>
      </c>
      <c r="L323" s="19">
        <f>INDEX(Products!$A$1:$G$106,MATCH($D323,Products!$A$1:$A$106,0),MATCH(L$1,Products!$A$1:$G$1,0))</f>
        <v>6.9489999999999998</v>
      </c>
      <c r="M323" s="20">
        <f t="shared" ref="M323:M386" si="5">L323*E323</f>
        <v>6.9489999999999998</v>
      </c>
      <c r="N323" s="17" t="str" cm="1">
        <f t="array" ref="N323">_xlfn.SWITCH(I323,"Rob","Robusta","Ara","Arabica","Lib","Liberica","Exc","Excelsa")</f>
        <v>Liberica</v>
      </c>
      <c r="O323" s="17" t="str" cm="1">
        <f t="array" ref="O323">_xlfn.SWITCH(J323,"D","Dark","M","Medium","L","Light")</f>
        <v>Light</v>
      </c>
      <c r="P323" s="17" t="str">
        <f>_xlfn.XLOOKUP(Orders[[#This Row],[Customer ID]],Customers!$A$1:$A$501,Customers!$I$1:$I$501,,0)</f>
        <v>Yes</v>
      </c>
    </row>
    <row r="324" spans="1:16" x14ac:dyDescent="0.25">
      <c r="A324" s="17" t="s">
        <v>3452</v>
      </c>
      <c r="B324" s="22">
        <v>44028</v>
      </c>
      <c r="C324" s="17" t="s">
        <v>895</v>
      </c>
      <c r="D324" s="17" t="s">
        <v>94</v>
      </c>
      <c r="E324" s="17">
        <v>2</v>
      </c>
      <c r="F324" s="17" t="str">
        <f>_xlfn.XLOOKUP($C324,Customers!$A$2:$A$501,Customers!$B$2:$B$501,,0)</f>
        <v>Douglas Patterson</v>
      </c>
      <c r="G324" s="17" t="str">
        <f>_xlfn.XLOOKUP($C324,Customers!$A$2:$A$501,Customers!$C$2:$C$501,,0)</f>
        <v>mterrell@dunn.com</v>
      </c>
      <c r="H324" s="17" t="str">
        <f>_xlfn.XLOOKUP($C324,Customers!$A$1:$A$501,Customers!$G$1:$G$501,,0)</f>
        <v>United States</v>
      </c>
      <c r="I324" s="17" t="str">
        <f>INDEX(Products!$A$1:$G$106,MATCH($D324,Products!$A$1:$A$106,0),MATCH(I$1,Products!$A$1:$G$1,0))</f>
        <v>Ara</v>
      </c>
      <c r="J324" s="17" t="str">
        <f>INDEX(Products!$A$1:$G$106,MATCH($D324,Products!$A$1:$A$106,0),MATCH(J$1,Products!$A$1:$G$1,0))</f>
        <v>L</v>
      </c>
      <c r="K324" s="24">
        <f>INDEX(Products!$A$1:$G$106,MATCH($D324,Products!$A$1:$A$106,0),MATCH(K$1,Products!$A$1:$G$1,0))</f>
        <v>1</v>
      </c>
      <c r="L324" s="19">
        <f>INDEX(Products!$A$1:$G$106,MATCH($D324,Products!$A$1:$A$106,0),MATCH(L$1,Products!$A$1:$G$1,0))</f>
        <v>11.925000000000001</v>
      </c>
      <c r="M324" s="20">
        <f t="shared" si="5"/>
        <v>23.85</v>
      </c>
      <c r="N324" s="17" t="str" cm="1">
        <f t="array" ref="N324">_xlfn.SWITCH(I324,"Rob","Robusta","Ara","Arabica","Lib","Liberica","Exc","Excelsa")</f>
        <v>Arabica</v>
      </c>
      <c r="O324" s="17" t="str" cm="1">
        <f t="array" ref="O324">_xlfn.SWITCH(J324,"D","Dark","M","Medium","L","Light")</f>
        <v>Light</v>
      </c>
      <c r="P324" s="17" t="str">
        <f>_xlfn.XLOOKUP(Orders[[#This Row],[Customer ID]],Customers!$A$1:$A$501,Customers!$I$1:$I$501,,0)</f>
        <v>No</v>
      </c>
    </row>
    <row r="325" spans="1:16" x14ac:dyDescent="0.25">
      <c r="A325" s="17" t="s">
        <v>3453</v>
      </c>
      <c r="B325" s="22">
        <v>44304</v>
      </c>
      <c r="C325" s="17" t="s">
        <v>572</v>
      </c>
      <c r="D325" s="17" t="s">
        <v>83</v>
      </c>
      <c r="E325" s="17">
        <v>5</v>
      </c>
      <c r="F325" s="17" t="str">
        <f>_xlfn.XLOOKUP($C325,Customers!$A$2:$A$501,Customers!$B$2:$B$501,,0)</f>
        <v>Nichole Chase</v>
      </c>
      <c r="G325" s="17" t="str">
        <f>_xlfn.XLOOKUP($C325,Customers!$A$2:$A$501,Customers!$C$2:$C$501,,0)</f>
        <v>mary23@york.com</v>
      </c>
      <c r="H325" s="17" t="str">
        <f>_xlfn.XLOOKUP($C325,Customers!$A$1:$A$501,Customers!$G$1:$G$501,,0)</f>
        <v>United Kingdom</v>
      </c>
      <c r="I325" s="17" t="str">
        <f>INDEX(Products!$A$1:$G$106,MATCH($D325,Products!$A$1:$A$106,0),MATCH(I$1,Products!$A$1:$G$1,0))</f>
        <v>Rob</v>
      </c>
      <c r="J325" s="17" t="str">
        <f>INDEX(Products!$A$1:$G$106,MATCH($D325,Products!$A$1:$A$106,0),MATCH(J$1,Products!$A$1:$G$1,0))</f>
        <v>M</v>
      </c>
      <c r="K325" s="24">
        <f>INDEX(Products!$A$1:$G$106,MATCH($D325,Products!$A$1:$A$106,0),MATCH(K$1,Products!$A$1:$G$1,0))</f>
        <v>0.5</v>
      </c>
      <c r="L325" s="19">
        <f>INDEX(Products!$A$1:$G$106,MATCH($D325,Products!$A$1:$A$106,0),MATCH(L$1,Products!$A$1:$G$1,0))</f>
        <v>12.750999999999999</v>
      </c>
      <c r="M325" s="20">
        <f t="shared" si="5"/>
        <v>63.754999999999995</v>
      </c>
      <c r="N325" s="17" t="str" cm="1">
        <f t="array" ref="N325">_xlfn.SWITCH(I325,"Rob","Robusta","Ara","Arabica","Lib","Liberica","Exc","Excelsa")</f>
        <v>Robusta</v>
      </c>
      <c r="O325" s="17" t="str" cm="1">
        <f t="array" ref="O325">_xlfn.SWITCH(J325,"D","Dark","M","Medium","L","Light")</f>
        <v>Medium</v>
      </c>
      <c r="P325" s="17" t="str">
        <f>_xlfn.XLOOKUP(Orders[[#This Row],[Customer ID]],Customers!$A$1:$A$501,Customers!$I$1:$I$501,,0)</f>
        <v>No</v>
      </c>
    </row>
    <row r="326" spans="1:16" x14ac:dyDescent="0.25">
      <c r="A326" s="17" t="s">
        <v>3454</v>
      </c>
      <c r="B326" s="22">
        <v>43466</v>
      </c>
      <c r="C326" s="17" t="s">
        <v>2685</v>
      </c>
      <c r="D326" s="17" t="s">
        <v>96</v>
      </c>
      <c r="E326" s="17">
        <v>2</v>
      </c>
      <c r="F326" s="17" t="str">
        <f>_xlfn.XLOOKUP($C326,Customers!$A$2:$A$501,Customers!$B$2:$B$501,,0)</f>
        <v>Faith Lee</v>
      </c>
      <c r="G326" s="17" t="str">
        <f>_xlfn.XLOOKUP($C326,Customers!$A$2:$A$501,Customers!$C$2:$C$501,,0)</f>
        <v>nbean@hotmail.com</v>
      </c>
      <c r="H326" s="17" t="str">
        <f>_xlfn.XLOOKUP($C326,Customers!$A$1:$A$501,Customers!$G$1:$G$501,,0)</f>
        <v>United Kingdom</v>
      </c>
      <c r="I326" s="17" t="str">
        <f>INDEX(Products!$A$1:$G$106,MATCH($D326,Products!$A$1:$A$106,0),MATCH(I$1,Products!$A$1:$G$1,0))</f>
        <v>Exc</v>
      </c>
      <c r="J326" s="17" t="str">
        <f>INDEX(Products!$A$1:$G$106,MATCH($D326,Products!$A$1:$A$106,0),MATCH(J$1,Products!$A$1:$G$1,0))</f>
        <v>D</v>
      </c>
      <c r="K326" s="24">
        <f>INDEX(Products!$A$1:$G$106,MATCH($D326,Products!$A$1:$A$106,0),MATCH(K$1,Products!$A$1:$G$1,0))</f>
        <v>0.5</v>
      </c>
      <c r="L326" s="19">
        <f>INDEX(Products!$A$1:$G$106,MATCH($D326,Products!$A$1:$A$106,0),MATCH(L$1,Products!$A$1:$G$1,0))</f>
        <v>25.14</v>
      </c>
      <c r="M326" s="20">
        <f t="shared" si="5"/>
        <v>50.28</v>
      </c>
      <c r="N326" s="17" t="str" cm="1">
        <f t="array" ref="N326">_xlfn.SWITCH(I326,"Rob","Robusta","Ara","Arabica","Lib","Liberica","Exc","Excelsa")</f>
        <v>Excelsa</v>
      </c>
      <c r="O326" s="17" t="str" cm="1">
        <f t="array" ref="O326">_xlfn.SWITCH(J326,"D","Dark","M","Medium","L","Light")</f>
        <v>Dark</v>
      </c>
      <c r="P326" s="17" t="str">
        <f>_xlfn.XLOOKUP(Orders[[#This Row],[Customer ID]],Customers!$A$1:$A$501,Customers!$I$1:$I$501,,0)</f>
        <v>Yes</v>
      </c>
    </row>
    <row r="327" spans="1:16" x14ac:dyDescent="0.25">
      <c r="A327" s="17" t="s">
        <v>3455</v>
      </c>
      <c r="B327" s="22">
        <v>44614</v>
      </c>
      <c r="C327" s="17" t="s">
        <v>1694</v>
      </c>
      <c r="D327" s="17" t="s">
        <v>23</v>
      </c>
      <c r="E327" s="17">
        <v>3</v>
      </c>
      <c r="F327" s="17" t="str">
        <f>_xlfn.XLOOKUP($C327,Customers!$A$2:$A$501,Customers!$B$2:$B$501,,0)</f>
        <v>Walter Spencer</v>
      </c>
      <c r="G327" s="17" t="str">
        <f>_xlfn.XLOOKUP($C327,Customers!$A$2:$A$501,Customers!$C$2:$C$501,,0)</f>
        <v>lpacheco@gmail.com</v>
      </c>
      <c r="H327" s="17" t="str">
        <f>_xlfn.XLOOKUP($C327,Customers!$A$1:$A$501,Customers!$G$1:$G$501,,0)</f>
        <v>Ireland</v>
      </c>
      <c r="I327" s="17" t="str">
        <f>INDEX(Products!$A$1:$G$106,MATCH($D327,Products!$A$1:$A$106,0),MATCH(I$1,Products!$A$1:$G$1,0))</f>
        <v>Exc</v>
      </c>
      <c r="J327" s="17" t="str">
        <f>INDEX(Products!$A$1:$G$106,MATCH($D327,Products!$A$1:$A$106,0),MATCH(J$1,Products!$A$1:$G$1,0))</f>
        <v>M</v>
      </c>
      <c r="K327" s="24">
        <f>INDEX(Products!$A$1:$G$106,MATCH($D327,Products!$A$1:$A$106,0),MATCH(K$1,Products!$A$1:$G$1,0))</f>
        <v>1</v>
      </c>
      <c r="L327" s="19">
        <f>INDEX(Products!$A$1:$G$106,MATCH($D327,Products!$A$1:$A$106,0),MATCH(L$1,Products!$A$1:$G$1,0))</f>
        <v>10.130000000000001</v>
      </c>
      <c r="M327" s="20">
        <f t="shared" si="5"/>
        <v>30.39</v>
      </c>
      <c r="N327" s="17" t="str" cm="1">
        <f t="array" ref="N327">_xlfn.SWITCH(I327,"Rob","Robusta","Ara","Arabica","Lib","Liberica","Exc","Excelsa")</f>
        <v>Excelsa</v>
      </c>
      <c r="O327" s="17" t="str" cm="1">
        <f t="array" ref="O327">_xlfn.SWITCH(J327,"D","Dark","M","Medium","L","Light")</f>
        <v>Medium</v>
      </c>
      <c r="P327" s="17" t="str">
        <f>_xlfn.XLOOKUP(Orders[[#This Row],[Customer ID]],Customers!$A$1:$A$501,Customers!$I$1:$I$501,,0)</f>
        <v>No</v>
      </c>
    </row>
    <row r="328" spans="1:16" x14ac:dyDescent="0.25">
      <c r="A328" s="17" t="s">
        <v>3456</v>
      </c>
      <c r="B328" s="22">
        <v>44360</v>
      </c>
      <c r="C328" s="17" t="s">
        <v>2894</v>
      </c>
      <c r="D328" s="17" t="s">
        <v>20</v>
      </c>
      <c r="E328" s="17">
        <v>5</v>
      </c>
      <c r="F328" s="17" t="str">
        <f>_xlfn.XLOOKUP($C328,Customers!$A$2:$A$501,Customers!$B$2:$B$501,,0)</f>
        <v>Keith Bender</v>
      </c>
      <c r="G328" s="17" t="str">
        <f>_xlfn.XLOOKUP($C328,Customers!$A$2:$A$501,Customers!$C$2:$C$501,,0)</f>
        <v>kevinscott@simpson-cline.com</v>
      </c>
      <c r="H328" s="17" t="str">
        <f>_xlfn.XLOOKUP($C328,Customers!$A$1:$A$501,Customers!$G$1:$G$501,,0)</f>
        <v>United Kingdom</v>
      </c>
      <c r="I328" s="17" t="str">
        <f>INDEX(Products!$A$1:$G$106,MATCH($D328,Products!$A$1:$A$106,0),MATCH(I$1,Products!$A$1:$G$1,0))</f>
        <v>Rob</v>
      </c>
      <c r="J328" s="17" t="str">
        <f>INDEX(Products!$A$1:$G$106,MATCH($D328,Products!$A$1:$A$106,0),MATCH(J$1,Products!$A$1:$G$1,0))</f>
        <v>L</v>
      </c>
      <c r="K328" s="24">
        <f>INDEX(Products!$A$1:$G$106,MATCH($D328,Products!$A$1:$A$106,0),MATCH(K$1,Products!$A$1:$G$1,0))</f>
        <v>1</v>
      </c>
      <c r="L328" s="19">
        <f>INDEX(Products!$A$1:$G$106,MATCH($D328,Products!$A$1:$A$106,0),MATCH(L$1,Products!$A$1:$G$1,0))</f>
        <v>7.0149999999999997</v>
      </c>
      <c r="M328" s="20">
        <f t="shared" si="5"/>
        <v>35.074999999999996</v>
      </c>
      <c r="N328" s="17" t="str" cm="1">
        <f t="array" ref="N328">_xlfn.SWITCH(I328,"Rob","Robusta","Ara","Arabica","Lib","Liberica","Exc","Excelsa")</f>
        <v>Robusta</v>
      </c>
      <c r="O328" s="17" t="str" cm="1">
        <f t="array" ref="O328">_xlfn.SWITCH(J328,"D","Dark","M","Medium","L","Light")</f>
        <v>Light</v>
      </c>
      <c r="P328" s="17" t="str">
        <f>_xlfn.XLOOKUP(Orders[[#This Row],[Customer ID]],Customers!$A$1:$A$501,Customers!$I$1:$I$501,,0)</f>
        <v>No</v>
      </c>
    </row>
    <row r="329" spans="1:16" x14ac:dyDescent="0.25">
      <c r="A329" s="17" t="s">
        <v>3457</v>
      </c>
      <c r="B329" s="22">
        <v>44445</v>
      </c>
      <c r="C329" s="17" t="s">
        <v>416</v>
      </c>
      <c r="D329" s="17" t="s">
        <v>27</v>
      </c>
      <c r="E329" s="17">
        <v>4</v>
      </c>
      <c r="F329" s="17" t="str">
        <f>_xlfn.XLOOKUP($C329,Customers!$A$2:$A$501,Customers!$B$2:$B$501,,0)</f>
        <v>Renee Hodge</v>
      </c>
      <c r="G329" s="17" t="str">
        <f>_xlfn.XLOOKUP($C329,Customers!$A$2:$A$501,Customers!$C$2:$C$501,,0)</f>
        <v>pbradley@coleman-johnson.com</v>
      </c>
      <c r="H329" s="17" t="str">
        <f>_xlfn.XLOOKUP($C329,Customers!$A$1:$A$501,Customers!$G$1:$G$501,,0)</f>
        <v>Ireland</v>
      </c>
      <c r="I329" s="17" t="str">
        <f>INDEX(Products!$A$1:$G$106,MATCH($D329,Products!$A$1:$A$106,0),MATCH(I$1,Products!$A$1:$G$1,0))</f>
        <v>Lib</v>
      </c>
      <c r="J329" s="17" t="str">
        <f>INDEX(Products!$A$1:$G$106,MATCH($D329,Products!$A$1:$A$106,0),MATCH(J$1,Products!$A$1:$G$1,0))</f>
        <v>D</v>
      </c>
      <c r="K329" s="24">
        <f>INDEX(Products!$A$1:$G$106,MATCH($D329,Products!$A$1:$A$106,0),MATCH(K$1,Products!$A$1:$G$1,0))</f>
        <v>1</v>
      </c>
      <c r="L329" s="19">
        <f>INDEX(Products!$A$1:$G$106,MATCH($D329,Products!$A$1:$A$106,0),MATCH(L$1,Products!$A$1:$G$1,0))</f>
        <v>8.0630000000000006</v>
      </c>
      <c r="M329" s="20">
        <f t="shared" si="5"/>
        <v>32.252000000000002</v>
      </c>
      <c r="N329" s="17" t="str" cm="1">
        <f t="array" ref="N329">_xlfn.SWITCH(I329,"Rob","Robusta","Ara","Arabica","Lib","Liberica","Exc","Excelsa")</f>
        <v>Liberica</v>
      </c>
      <c r="O329" s="17" t="str" cm="1">
        <f t="array" ref="O329">_xlfn.SWITCH(J329,"D","Dark","M","Medium","L","Light")</f>
        <v>Dark</v>
      </c>
      <c r="P329" s="17" t="str">
        <f>_xlfn.XLOOKUP(Orders[[#This Row],[Customer ID]],Customers!$A$1:$A$501,Customers!$I$1:$I$501,,0)</f>
        <v>No</v>
      </c>
    </row>
    <row r="330" spans="1:16" x14ac:dyDescent="0.25">
      <c r="A330" s="17" t="s">
        <v>3458</v>
      </c>
      <c r="B330" s="22">
        <v>44294</v>
      </c>
      <c r="C330" s="17" t="s">
        <v>1557</v>
      </c>
      <c r="D330" s="17" t="s">
        <v>31</v>
      </c>
      <c r="E330" s="17">
        <v>6</v>
      </c>
      <c r="F330" s="17" t="str">
        <f>_xlfn.XLOOKUP($C330,Customers!$A$2:$A$501,Customers!$B$2:$B$501,,0)</f>
        <v>Brooke David</v>
      </c>
      <c r="G330" s="17" t="str">
        <f>_xlfn.XLOOKUP($C330,Customers!$A$2:$A$501,Customers!$C$2:$C$501,,0)</f>
        <v>rebecca68@nicholson-ochoa.org</v>
      </c>
      <c r="H330" s="17" t="str">
        <f>_xlfn.XLOOKUP($C330,Customers!$A$1:$A$501,Customers!$G$1:$G$501,,0)</f>
        <v>Ireland</v>
      </c>
      <c r="I330" s="17" t="str">
        <f>INDEX(Products!$A$1:$G$106,MATCH($D330,Products!$A$1:$A$106,0),MATCH(I$1,Products!$A$1:$G$1,0))</f>
        <v>Rob</v>
      </c>
      <c r="J330" s="17" t="str">
        <f>INDEX(Products!$A$1:$G$106,MATCH($D330,Products!$A$1:$A$106,0),MATCH(J$1,Products!$A$1:$G$1,0))</f>
        <v>M</v>
      </c>
      <c r="K330" s="24">
        <f>INDEX(Products!$A$1:$G$106,MATCH($D330,Products!$A$1:$A$106,0),MATCH(K$1,Products!$A$1:$G$1,0))</f>
        <v>2.5</v>
      </c>
      <c r="L330" s="19">
        <f>INDEX(Products!$A$1:$G$106,MATCH($D330,Products!$A$1:$A$106,0),MATCH(L$1,Products!$A$1:$G$1,0))</f>
        <v>19.806999999999999</v>
      </c>
      <c r="M330" s="20">
        <f t="shared" si="5"/>
        <v>118.84199999999998</v>
      </c>
      <c r="N330" s="17" t="str" cm="1">
        <f t="array" ref="N330">_xlfn.SWITCH(I330,"Rob","Robusta","Ara","Arabica","Lib","Liberica","Exc","Excelsa")</f>
        <v>Robusta</v>
      </c>
      <c r="O330" s="17" t="str" cm="1">
        <f t="array" ref="O330">_xlfn.SWITCH(J330,"D","Dark","M","Medium","L","Light")</f>
        <v>Medium</v>
      </c>
      <c r="P330" s="17" t="str">
        <f>_xlfn.XLOOKUP(Orders[[#This Row],[Customer ID]],Customers!$A$1:$A$501,Customers!$I$1:$I$501,,0)</f>
        <v>No</v>
      </c>
    </row>
    <row r="331" spans="1:16" x14ac:dyDescent="0.25">
      <c r="A331" s="17" t="s">
        <v>3459</v>
      </c>
      <c r="B331" s="22">
        <v>45216</v>
      </c>
      <c r="C331" s="17" t="s">
        <v>2986</v>
      </c>
      <c r="D331" s="17" t="s">
        <v>71</v>
      </c>
      <c r="E331" s="17">
        <v>5</v>
      </c>
      <c r="F331" s="17" t="str">
        <f>_xlfn.XLOOKUP($C331,Customers!$A$2:$A$501,Customers!$B$2:$B$501,,0)</f>
        <v>Randall Keller</v>
      </c>
      <c r="G331" s="17" t="str">
        <f>_xlfn.XLOOKUP($C331,Customers!$A$2:$A$501,Customers!$C$2:$C$501,,0)</f>
        <v>caldwellnicole@thompson-acosta.com</v>
      </c>
      <c r="H331" s="17" t="str">
        <f>_xlfn.XLOOKUP($C331,Customers!$A$1:$A$501,Customers!$G$1:$G$501,,0)</f>
        <v>United Kingdom</v>
      </c>
      <c r="I331" s="17" t="str">
        <f>INDEX(Products!$A$1:$G$106,MATCH($D331,Products!$A$1:$A$106,0),MATCH(I$1,Products!$A$1:$G$1,0))</f>
        <v>Rob</v>
      </c>
      <c r="J331" s="17" t="str">
        <f>INDEX(Products!$A$1:$G$106,MATCH($D331,Products!$A$1:$A$106,0),MATCH(J$1,Products!$A$1:$G$1,0))</f>
        <v>L</v>
      </c>
      <c r="K331" s="24">
        <f>INDEX(Products!$A$1:$G$106,MATCH($D331,Products!$A$1:$A$106,0),MATCH(K$1,Products!$A$1:$G$1,0))</f>
        <v>0.5</v>
      </c>
      <c r="L331" s="19">
        <f>INDEX(Products!$A$1:$G$106,MATCH($D331,Products!$A$1:$A$106,0),MATCH(L$1,Products!$A$1:$G$1,0))</f>
        <v>24.914000000000001</v>
      </c>
      <c r="M331" s="20">
        <f t="shared" si="5"/>
        <v>124.57000000000001</v>
      </c>
      <c r="N331" s="17" t="str" cm="1">
        <f t="array" ref="N331">_xlfn.SWITCH(I331,"Rob","Robusta","Ara","Arabica","Lib","Liberica","Exc","Excelsa")</f>
        <v>Robusta</v>
      </c>
      <c r="O331" s="17" t="str" cm="1">
        <f t="array" ref="O331">_xlfn.SWITCH(J331,"D","Dark","M","Medium","L","Light")</f>
        <v>Light</v>
      </c>
      <c r="P331" s="17" t="str">
        <f>_xlfn.XLOOKUP(Orders[[#This Row],[Customer ID]],Customers!$A$1:$A$501,Customers!$I$1:$I$501,,0)</f>
        <v>No</v>
      </c>
    </row>
    <row r="332" spans="1:16" x14ac:dyDescent="0.25">
      <c r="A332" s="17" t="s">
        <v>3460</v>
      </c>
      <c r="B332" s="22">
        <v>45079</v>
      </c>
      <c r="C332" s="17" t="s">
        <v>219</v>
      </c>
      <c r="D332" s="17" t="s">
        <v>73</v>
      </c>
      <c r="E332" s="17">
        <v>2</v>
      </c>
      <c r="F332" s="17" t="str">
        <f>_xlfn.XLOOKUP($C332,Customers!$A$2:$A$501,Customers!$B$2:$B$501,,0)</f>
        <v>Crystal Hill</v>
      </c>
      <c r="G332" s="17" t="str">
        <f>_xlfn.XLOOKUP($C332,Customers!$A$2:$A$501,Customers!$C$2:$C$501,,0)</f>
        <v>karen90@gmail.com</v>
      </c>
      <c r="H332" s="17" t="str">
        <f>_xlfn.XLOOKUP($C332,Customers!$A$1:$A$501,Customers!$G$1:$G$501,,0)</f>
        <v>United Kingdom</v>
      </c>
      <c r="I332" s="17" t="str">
        <f>INDEX(Products!$A$1:$G$106,MATCH($D332,Products!$A$1:$A$106,0),MATCH(I$1,Products!$A$1:$G$1,0))</f>
        <v>Exc</v>
      </c>
      <c r="J332" s="17" t="str">
        <f>INDEX(Products!$A$1:$G$106,MATCH($D332,Products!$A$1:$A$106,0),MATCH(J$1,Products!$A$1:$G$1,0))</f>
        <v>D</v>
      </c>
      <c r="K332" s="24">
        <f>INDEX(Products!$A$1:$G$106,MATCH($D332,Products!$A$1:$A$106,0),MATCH(K$1,Products!$A$1:$G$1,0))</f>
        <v>0.5</v>
      </c>
      <c r="L332" s="19">
        <f>INDEX(Products!$A$1:$G$106,MATCH($D332,Products!$A$1:$A$106,0),MATCH(L$1,Products!$A$1:$G$1,0))</f>
        <v>20.867999999999999</v>
      </c>
      <c r="M332" s="20">
        <f t="shared" si="5"/>
        <v>41.735999999999997</v>
      </c>
      <c r="N332" s="17" t="str" cm="1">
        <f t="array" ref="N332">_xlfn.SWITCH(I332,"Rob","Robusta","Ara","Arabica","Lib","Liberica","Exc","Excelsa")</f>
        <v>Excelsa</v>
      </c>
      <c r="O332" s="17" t="str" cm="1">
        <f t="array" ref="O332">_xlfn.SWITCH(J332,"D","Dark","M","Medium","L","Light")</f>
        <v>Dark</v>
      </c>
      <c r="P332" s="17" t="str">
        <f>_xlfn.XLOOKUP(Orders[[#This Row],[Customer ID]],Customers!$A$1:$A$501,Customers!$I$1:$I$501,,0)</f>
        <v>Yes</v>
      </c>
    </row>
    <row r="333" spans="1:16" x14ac:dyDescent="0.25">
      <c r="A333" s="17" t="s">
        <v>3461</v>
      </c>
      <c r="B333" s="22">
        <v>43646</v>
      </c>
      <c r="C333" s="17" t="s">
        <v>710</v>
      </c>
      <c r="D333" s="17" t="s">
        <v>51</v>
      </c>
      <c r="E333" s="17">
        <v>1</v>
      </c>
      <c r="F333" s="17" t="str">
        <f>_xlfn.XLOOKUP($C333,Customers!$A$2:$A$501,Customers!$B$2:$B$501,,0)</f>
        <v>Chelsea Thompson</v>
      </c>
      <c r="G333" s="17" t="str">
        <f>_xlfn.XLOOKUP($C333,Customers!$A$2:$A$501,Customers!$C$2:$C$501,,0)</f>
        <v>beanmelissa@yahoo.com</v>
      </c>
      <c r="H333" s="17" t="str">
        <f>_xlfn.XLOOKUP($C333,Customers!$A$1:$A$501,Customers!$G$1:$G$501,,0)</f>
        <v>United States</v>
      </c>
      <c r="I333" s="17" t="str">
        <f>INDEX(Products!$A$1:$G$106,MATCH($D333,Products!$A$1:$A$106,0),MATCH(I$1,Products!$A$1:$G$1,0))</f>
        <v>Ara</v>
      </c>
      <c r="J333" s="17" t="str">
        <f>INDEX(Products!$A$1:$G$106,MATCH($D333,Products!$A$1:$A$106,0),MATCH(J$1,Products!$A$1:$G$1,0))</f>
        <v>L</v>
      </c>
      <c r="K333" s="24">
        <f>INDEX(Products!$A$1:$G$106,MATCH($D333,Products!$A$1:$A$106,0),MATCH(K$1,Products!$A$1:$G$1,0))</f>
        <v>2.5</v>
      </c>
      <c r="L333" s="19">
        <f>INDEX(Products!$A$1:$G$106,MATCH($D333,Products!$A$1:$A$106,0),MATCH(L$1,Products!$A$1:$G$1,0))</f>
        <v>27.323</v>
      </c>
      <c r="M333" s="20">
        <f t="shared" si="5"/>
        <v>27.323</v>
      </c>
      <c r="N333" s="17" t="str" cm="1">
        <f t="array" ref="N333">_xlfn.SWITCH(I333,"Rob","Robusta","Ara","Arabica","Lib","Liberica","Exc","Excelsa")</f>
        <v>Arabica</v>
      </c>
      <c r="O333" s="17" t="str" cm="1">
        <f t="array" ref="O333">_xlfn.SWITCH(J333,"D","Dark","M","Medium","L","Light")</f>
        <v>Light</v>
      </c>
      <c r="P333" s="17" t="str">
        <f>_xlfn.XLOOKUP(Orders[[#This Row],[Customer ID]],Customers!$A$1:$A$501,Customers!$I$1:$I$501,,0)</f>
        <v>Yes</v>
      </c>
    </row>
    <row r="334" spans="1:16" x14ac:dyDescent="0.25">
      <c r="A334" s="17" t="s">
        <v>3462</v>
      </c>
      <c r="B334" s="22">
        <v>43533</v>
      </c>
      <c r="C334" s="17" t="s">
        <v>650</v>
      </c>
      <c r="D334" s="17" t="s">
        <v>42</v>
      </c>
      <c r="E334" s="17">
        <v>1</v>
      </c>
      <c r="F334" s="17" t="str">
        <f>_xlfn.XLOOKUP($C334,Customers!$A$2:$A$501,Customers!$B$2:$B$501,,0)</f>
        <v>Alexis Horton</v>
      </c>
      <c r="G334" s="17" t="str">
        <f>_xlfn.XLOOKUP($C334,Customers!$A$2:$A$501,Customers!$C$2:$C$501,,0)</f>
        <v>kimberly23@yahoo.com</v>
      </c>
      <c r="H334" s="17" t="str">
        <f>_xlfn.XLOOKUP($C334,Customers!$A$1:$A$501,Customers!$G$1:$G$501,,0)</f>
        <v>United Kingdom</v>
      </c>
      <c r="I334" s="17" t="str">
        <f>INDEX(Products!$A$1:$G$106,MATCH($D334,Products!$A$1:$A$106,0),MATCH(I$1,Products!$A$1:$G$1,0))</f>
        <v>Lib</v>
      </c>
      <c r="J334" s="17" t="str">
        <f>INDEX(Products!$A$1:$G$106,MATCH($D334,Products!$A$1:$A$106,0),MATCH(J$1,Products!$A$1:$G$1,0))</f>
        <v>M</v>
      </c>
      <c r="K334" s="24">
        <f>INDEX(Products!$A$1:$G$106,MATCH($D334,Products!$A$1:$A$106,0),MATCH(K$1,Products!$A$1:$G$1,0))</f>
        <v>2.5</v>
      </c>
      <c r="L334" s="19">
        <f>INDEX(Products!$A$1:$G$106,MATCH($D334,Products!$A$1:$A$106,0),MATCH(L$1,Products!$A$1:$G$1,0))</f>
        <v>21.183</v>
      </c>
      <c r="M334" s="20">
        <f t="shared" si="5"/>
        <v>21.183</v>
      </c>
      <c r="N334" s="17" t="str" cm="1">
        <f t="array" ref="N334">_xlfn.SWITCH(I334,"Rob","Robusta","Ara","Arabica","Lib","Liberica","Exc","Excelsa")</f>
        <v>Liberica</v>
      </c>
      <c r="O334" s="17" t="str" cm="1">
        <f t="array" ref="O334">_xlfn.SWITCH(J334,"D","Dark","M","Medium","L","Light")</f>
        <v>Medium</v>
      </c>
      <c r="P334" s="17" t="str">
        <f>_xlfn.XLOOKUP(Orders[[#This Row],[Customer ID]],Customers!$A$1:$A$501,Customers!$I$1:$I$501,,0)</f>
        <v>No</v>
      </c>
    </row>
    <row r="335" spans="1:16" x14ac:dyDescent="0.25">
      <c r="A335" s="17" t="s">
        <v>3463</v>
      </c>
      <c r="B335" s="22">
        <v>44153</v>
      </c>
      <c r="C335" s="17" t="s">
        <v>237</v>
      </c>
      <c r="D335" s="17" t="s">
        <v>38</v>
      </c>
      <c r="E335" s="17">
        <v>2</v>
      </c>
      <c r="F335" s="17" t="str">
        <f>_xlfn.XLOOKUP($C335,Customers!$A$2:$A$501,Customers!$B$2:$B$501,,0)</f>
        <v>Michael Zamora</v>
      </c>
      <c r="G335" s="17" t="str">
        <f>_xlfn.XLOOKUP($C335,Customers!$A$2:$A$501,Customers!$C$2:$C$501,,0)</f>
        <v>tuckerteresa@mclaughlin-hardin.info</v>
      </c>
      <c r="H335" s="17" t="str">
        <f>_xlfn.XLOOKUP($C335,Customers!$A$1:$A$501,Customers!$G$1:$G$501,,0)</f>
        <v>United States</v>
      </c>
      <c r="I335" s="17" t="str">
        <f>INDEX(Products!$A$1:$G$106,MATCH($D335,Products!$A$1:$A$106,0),MATCH(I$1,Products!$A$1:$G$1,0))</f>
        <v>Lib</v>
      </c>
      <c r="J335" s="17" t="str">
        <f>INDEX(Products!$A$1:$G$106,MATCH($D335,Products!$A$1:$A$106,0),MATCH(J$1,Products!$A$1:$G$1,0))</f>
        <v>M</v>
      </c>
      <c r="K335" s="24">
        <f>INDEX(Products!$A$1:$G$106,MATCH($D335,Products!$A$1:$A$106,0),MATCH(K$1,Products!$A$1:$G$1,0))</f>
        <v>1</v>
      </c>
      <c r="L335" s="19">
        <f>INDEX(Products!$A$1:$G$106,MATCH($D335,Products!$A$1:$A$106,0),MATCH(L$1,Products!$A$1:$G$1,0))</f>
        <v>3.1019999999999999</v>
      </c>
      <c r="M335" s="20">
        <f t="shared" si="5"/>
        <v>6.2039999999999997</v>
      </c>
      <c r="N335" s="17" t="str" cm="1">
        <f t="array" ref="N335">_xlfn.SWITCH(I335,"Rob","Robusta","Ara","Arabica","Lib","Liberica","Exc","Excelsa")</f>
        <v>Liberica</v>
      </c>
      <c r="O335" s="17" t="str" cm="1">
        <f t="array" ref="O335">_xlfn.SWITCH(J335,"D","Dark","M","Medium","L","Light")</f>
        <v>Medium</v>
      </c>
      <c r="P335" s="17" t="str">
        <f>_xlfn.XLOOKUP(Orders[[#This Row],[Customer ID]],Customers!$A$1:$A$501,Customers!$I$1:$I$501,,0)</f>
        <v>No</v>
      </c>
    </row>
    <row r="336" spans="1:16" x14ac:dyDescent="0.25">
      <c r="A336" s="17" t="s">
        <v>3464</v>
      </c>
      <c r="B336" s="22">
        <v>44869</v>
      </c>
      <c r="C336" s="17" t="s">
        <v>1169</v>
      </c>
      <c r="D336" s="17" t="s">
        <v>27</v>
      </c>
      <c r="E336" s="17">
        <v>5</v>
      </c>
      <c r="F336" s="17" t="str">
        <f>_xlfn.XLOOKUP($C336,Customers!$A$2:$A$501,Customers!$B$2:$B$501,,0)</f>
        <v>Jamie Schroeder</v>
      </c>
      <c r="G336" s="17" t="str">
        <f>_xlfn.XLOOKUP($C336,Customers!$A$2:$A$501,Customers!$C$2:$C$501,,0)</f>
        <v>pwebb@gmail.com</v>
      </c>
      <c r="H336" s="17" t="str">
        <f>_xlfn.XLOOKUP($C336,Customers!$A$1:$A$501,Customers!$G$1:$G$501,,0)</f>
        <v>United Kingdom</v>
      </c>
      <c r="I336" s="17" t="str">
        <f>INDEX(Products!$A$1:$G$106,MATCH($D336,Products!$A$1:$A$106,0),MATCH(I$1,Products!$A$1:$G$1,0))</f>
        <v>Lib</v>
      </c>
      <c r="J336" s="17" t="str">
        <f>INDEX(Products!$A$1:$G$106,MATCH($D336,Products!$A$1:$A$106,0),MATCH(J$1,Products!$A$1:$G$1,0))</f>
        <v>D</v>
      </c>
      <c r="K336" s="24">
        <f>INDEX(Products!$A$1:$G$106,MATCH($D336,Products!$A$1:$A$106,0),MATCH(K$1,Products!$A$1:$G$1,0))</f>
        <v>1</v>
      </c>
      <c r="L336" s="19">
        <f>INDEX(Products!$A$1:$G$106,MATCH($D336,Products!$A$1:$A$106,0),MATCH(L$1,Products!$A$1:$G$1,0))</f>
        <v>8.0630000000000006</v>
      </c>
      <c r="M336" s="20">
        <f t="shared" si="5"/>
        <v>40.315000000000005</v>
      </c>
      <c r="N336" s="17" t="str" cm="1">
        <f t="array" ref="N336">_xlfn.SWITCH(I336,"Rob","Robusta","Ara","Arabica","Lib","Liberica","Exc","Excelsa")</f>
        <v>Liberica</v>
      </c>
      <c r="O336" s="17" t="str" cm="1">
        <f t="array" ref="O336">_xlfn.SWITCH(J336,"D","Dark","M","Medium","L","Light")</f>
        <v>Dark</v>
      </c>
      <c r="P336" s="17" t="str">
        <f>_xlfn.XLOOKUP(Orders[[#This Row],[Customer ID]],Customers!$A$1:$A$501,Customers!$I$1:$I$501,,0)</f>
        <v>No</v>
      </c>
    </row>
    <row r="337" spans="1:16" x14ac:dyDescent="0.25">
      <c r="A337" s="17" t="s">
        <v>3465</v>
      </c>
      <c r="B337" s="22">
        <v>44112</v>
      </c>
      <c r="C337" s="17" t="s">
        <v>1343</v>
      </c>
      <c r="D337" s="17" t="s">
        <v>60</v>
      </c>
      <c r="E337" s="17">
        <v>1</v>
      </c>
      <c r="F337" s="17" t="str">
        <f>_xlfn.XLOOKUP($C337,Customers!$A$2:$A$501,Customers!$B$2:$B$501,,0)</f>
        <v>Kelly Carroll</v>
      </c>
      <c r="G337" s="17" t="str">
        <f>_xlfn.XLOOKUP($C337,Customers!$A$2:$A$501,Customers!$C$2:$C$501,,0)</f>
        <v>osawyer@yahoo.com</v>
      </c>
      <c r="H337" s="17" t="str">
        <f>_xlfn.XLOOKUP($C337,Customers!$A$1:$A$501,Customers!$G$1:$G$501,,0)</f>
        <v>Ireland</v>
      </c>
      <c r="I337" s="17" t="str">
        <f>INDEX(Products!$A$1:$G$106,MATCH($D337,Products!$A$1:$A$106,0),MATCH(I$1,Products!$A$1:$G$1,0))</f>
        <v>Exc</v>
      </c>
      <c r="J337" s="17" t="str">
        <f>INDEX(Products!$A$1:$G$106,MATCH($D337,Products!$A$1:$A$106,0),MATCH(J$1,Products!$A$1:$G$1,0))</f>
        <v>M</v>
      </c>
      <c r="K337" s="24">
        <f>INDEX(Products!$A$1:$G$106,MATCH($D337,Products!$A$1:$A$106,0),MATCH(K$1,Products!$A$1:$G$1,0))</f>
        <v>1</v>
      </c>
      <c r="L337" s="19">
        <f>INDEX(Products!$A$1:$G$106,MATCH($D337,Products!$A$1:$A$106,0),MATCH(L$1,Products!$A$1:$G$1,0))</f>
        <v>9.2089999999999996</v>
      </c>
      <c r="M337" s="20">
        <f t="shared" si="5"/>
        <v>9.2089999999999996</v>
      </c>
      <c r="N337" s="17" t="str" cm="1">
        <f t="array" ref="N337">_xlfn.SWITCH(I337,"Rob","Robusta","Ara","Arabica","Lib","Liberica","Exc","Excelsa")</f>
        <v>Excelsa</v>
      </c>
      <c r="O337" s="17" t="str" cm="1">
        <f t="array" ref="O337">_xlfn.SWITCH(J337,"D","Dark","M","Medium","L","Light")</f>
        <v>Medium</v>
      </c>
      <c r="P337" s="17" t="str">
        <f>_xlfn.XLOOKUP(Orders[[#This Row],[Customer ID]],Customers!$A$1:$A$501,Customers!$I$1:$I$501,,0)</f>
        <v>Yes</v>
      </c>
    </row>
    <row r="338" spans="1:16" x14ac:dyDescent="0.25">
      <c r="A338" s="17" t="s">
        <v>3466</v>
      </c>
      <c r="B338" s="22">
        <v>44062</v>
      </c>
      <c r="C338" s="17" t="s">
        <v>381</v>
      </c>
      <c r="D338" s="17" t="s">
        <v>95</v>
      </c>
      <c r="E338" s="17">
        <v>5</v>
      </c>
      <c r="F338" s="17" t="str">
        <f>_xlfn.XLOOKUP($C338,Customers!$A$2:$A$501,Customers!$B$2:$B$501,,0)</f>
        <v>Stacey Dunlap</v>
      </c>
      <c r="G338" s="17" t="str">
        <f>_xlfn.XLOOKUP($C338,Customers!$A$2:$A$501,Customers!$C$2:$C$501,,0)</f>
        <v>staceygonzalez@edwards.net</v>
      </c>
      <c r="H338" s="17" t="str">
        <f>_xlfn.XLOOKUP($C338,Customers!$A$1:$A$501,Customers!$G$1:$G$501,,0)</f>
        <v>Ireland</v>
      </c>
      <c r="I338" s="17" t="str">
        <f>INDEX(Products!$A$1:$G$106,MATCH($D338,Products!$A$1:$A$106,0),MATCH(I$1,Products!$A$1:$G$1,0))</f>
        <v>Lib</v>
      </c>
      <c r="J338" s="17" t="str">
        <f>INDEX(Products!$A$1:$G$106,MATCH($D338,Products!$A$1:$A$106,0),MATCH(J$1,Products!$A$1:$G$1,0))</f>
        <v>M</v>
      </c>
      <c r="K338" s="24">
        <f>INDEX(Products!$A$1:$G$106,MATCH($D338,Products!$A$1:$A$106,0),MATCH(K$1,Products!$A$1:$G$1,0))</f>
        <v>0.5</v>
      </c>
      <c r="L338" s="19">
        <f>INDEX(Products!$A$1:$G$106,MATCH($D338,Products!$A$1:$A$106,0),MATCH(L$1,Products!$A$1:$G$1,0))</f>
        <v>19.933</v>
      </c>
      <c r="M338" s="20">
        <f t="shared" si="5"/>
        <v>99.664999999999992</v>
      </c>
      <c r="N338" s="17" t="str" cm="1">
        <f t="array" ref="N338">_xlfn.SWITCH(I338,"Rob","Robusta","Ara","Arabica","Lib","Liberica","Exc","Excelsa")</f>
        <v>Liberica</v>
      </c>
      <c r="O338" s="17" t="str" cm="1">
        <f t="array" ref="O338">_xlfn.SWITCH(J338,"D","Dark","M","Medium","L","Light")</f>
        <v>Medium</v>
      </c>
      <c r="P338" s="17" t="str">
        <f>_xlfn.XLOOKUP(Orders[[#This Row],[Customer ID]],Customers!$A$1:$A$501,Customers!$I$1:$I$501,,0)</f>
        <v>Yes</v>
      </c>
    </row>
    <row r="339" spans="1:16" x14ac:dyDescent="0.25">
      <c r="A339" s="17" t="s">
        <v>3467</v>
      </c>
      <c r="B339" s="22">
        <v>43833</v>
      </c>
      <c r="C339" s="17" t="s">
        <v>375</v>
      </c>
      <c r="D339" s="17" t="s">
        <v>37</v>
      </c>
      <c r="E339" s="17">
        <v>5</v>
      </c>
      <c r="F339" s="17" t="str">
        <f>_xlfn.XLOOKUP($C339,Customers!$A$2:$A$501,Customers!$B$2:$B$501,,0)</f>
        <v>Lori Ross PhD</v>
      </c>
      <c r="G339" s="17" t="str">
        <f>_xlfn.XLOOKUP($C339,Customers!$A$2:$A$501,Customers!$C$2:$C$501,,0)</f>
        <v>ryanmiller@hotmail.com</v>
      </c>
      <c r="H339" s="17" t="str">
        <f>_xlfn.XLOOKUP($C339,Customers!$A$1:$A$501,Customers!$G$1:$G$501,,0)</f>
        <v>Ireland</v>
      </c>
      <c r="I339" s="17" t="str">
        <f>INDEX(Products!$A$1:$G$106,MATCH($D339,Products!$A$1:$A$106,0),MATCH(I$1,Products!$A$1:$G$1,0))</f>
        <v>Exc</v>
      </c>
      <c r="J339" s="17" t="str">
        <f>INDEX(Products!$A$1:$G$106,MATCH($D339,Products!$A$1:$A$106,0),MATCH(J$1,Products!$A$1:$G$1,0))</f>
        <v>D</v>
      </c>
      <c r="K339" s="24">
        <f>INDEX(Products!$A$1:$G$106,MATCH($D339,Products!$A$1:$A$106,0),MATCH(K$1,Products!$A$1:$G$1,0))</f>
        <v>0.5</v>
      </c>
      <c r="L339" s="19">
        <f>INDEX(Products!$A$1:$G$106,MATCH($D339,Products!$A$1:$A$106,0),MATCH(L$1,Products!$A$1:$G$1,0))</f>
        <v>28.498999999999999</v>
      </c>
      <c r="M339" s="20">
        <f t="shared" si="5"/>
        <v>142.495</v>
      </c>
      <c r="N339" s="17" t="str" cm="1">
        <f t="array" ref="N339">_xlfn.SWITCH(I339,"Rob","Robusta","Ara","Arabica","Lib","Liberica","Exc","Excelsa")</f>
        <v>Excelsa</v>
      </c>
      <c r="O339" s="17" t="str" cm="1">
        <f t="array" ref="O339">_xlfn.SWITCH(J339,"D","Dark","M","Medium","L","Light")</f>
        <v>Dark</v>
      </c>
      <c r="P339" s="17" t="str">
        <f>_xlfn.XLOOKUP(Orders[[#This Row],[Customer ID]],Customers!$A$1:$A$501,Customers!$I$1:$I$501,,0)</f>
        <v>Yes</v>
      </c>
    </row>
    <row r="340" spans="1:16" x14ac:dyDescent="0.25">
      <c r="A340" s="17" t="s">
        <v>3468</v>
      </c>
      <c r="B340" s="22">
        <v>44143</v>
      </c>
      <c r="C340" s="17" t="s">
        <v>1068</v>
      </c>
      <c r="D340" s="17" t="s">
        <v>74</v>
      </c>
      <c r="E340" s="17">
        <v>1</v>
      </c>
      <c r="F340" s="17" t="str">
        <f>_xlfn.XLOOKUP($C340,Customers!$A$2:$A$501,Customers!$B$2:$B$501,,0)</f>
        <v>Stephen Price</v>
      </c>
      <c r="G340" s="17" t="str">
        <f>_xlfn.XLOOKUP($C340,Customers!$A$2:$A$501,Customers!$C$2:$C$501,,0)</f>
        <v>mark93@gmail.com</v>
      </c>
      <c r="H340" s="17" t="str">
        <f>_xlfn.XLOOKUP($C340,Customers!$A$1:$A$501,Customers!$G$1:$G$501,,0)</f>
        <v>Ireland</v>
      </c>
      <c r="I340" s="17" t="str">
        <f>INDEX(Products!$A$1:$G$106,MATCH($D340,Products!$A$1:$A$106,0),MATCH(I$1,Products!$A$1:$G$1,0))</f>
        <v>Exc</v>
      </c>
      <c r="J340" s="17" t="str">
        <f>INDEX(Products!$A$1:$G$106,MATCH($D340,Products!$A$1:$A$106,0),MATCH(J$1,Products!$A$1:$G$1,0))</f>
        <v>L</v>
      </c>
      <c r="K340" s="24">
        <f>INDEX(Products!$A$1:$G$106,MATCH($D340,Products!$A$1:$A$106,0),MATCH(K$1,Products!$A$1:$G$1,0))</f>
        <v>1</v>
      </c>
      <c r="L340" s="19">
        <f>INDEX(Products!$A$1:$G$106,MATCH($D340,Products!$A$1:$A$106,0),MATCH(L$1,Products!$A$1:$G$1,0))</f>
        <v>17.867000000000001</v>
      </c>
      <c r="M340" s="20">
        <f t="shared" si="5"/>
        <v>17.867000000000001</v>
      </c>
      <c r="N340" s="17" t="str" cm="1">
        <f t="array" ref="N340">_xlfn.SWITCH(I340,"Rob","Robusta","Ara","Arabica","Lib","Liberica","Exc","Excelsa")</f>
        <v>Excelsa</v>
      </c>
      <c r="O340" s="17" t="str" cm="1">
        <f t="array" ref="O340">_xlfn.SWITCH(J340,"D","Dark","M","Medium","L","Light")</f>
        <v>Light</v>
      </c>
      <c r="P340" s="17" t="str">
        <f>_xlfn.XLOOKUP(Orders[[#This Row],[Customer ID]],Customers!$A$1:$A$501,Customers!$I$1:$I$501,,0)</f>
        <v>No</v>
      </c>
    </row>
    <row r="341" spans="1:16" x14ac:dyDescent="0.25">
      <c r="A341" s="17" t="s">
        <v>3469</v>
      </c>
      <c r="B341" s="22">
        <v>44817</v>
      </c>
      <c r="C341" s="17" t="s">
        <v>470</v>
      </c>
      <c r="D341" s="17" t="s">
        <v>50</v>
      </c>
      <c r="E341" s="17">
        <v>2</v>
      </c>
      <c r="F341" s="17" t="str">
        <f>_xlfn.XLOOKUP($C341,Customers!$A$2:$A$501,Customers!$B$2:$B$501,,0)</f>
        <v>Frank Delgado</v>
      </c>
      <c r="G341" s="17" t="str">
        <f>_xlfn.XLOOKUP($C341,Customers!$A$2:$A$501,Customers!$C$2:$C$501,,0)</f>
        <v>chambersricardo@yahoo.com</v>
      </c>
      <c r="H341" s="17" t="str">
        <f>_xlfn.XLOOKUP($C341,Customers!$A$1:$A$501,Customers!$G$1:$G$501,,0)</f>
        <v>United States</v>
      </c>
      <c r="I341" s="17" t="str">
        <f>INDEX(Products!$A$1:$G$106,MATCH($D341,Products!$A$1:$A$106,0),MATCH(I$1,Products!$A$1:$G$1,0))</f>
        <v>Exc</v>
      </c>
      <c r="J341" s="17" t="str">
        <f>INDEX(Products!$A$1:$G$106,MATCH($D341,Products!$A$1:$A$106,0),MATCH(J$1,Products!$A$1:$G$1,0))</f>
        <v>D</v>
      </c>
      <c r="K341" s="24">
        <f>INDEX(Products!$A$1:$G$106,MATCH($D341,Products!$A$1:$A$106,0),MATCH(K$1,Products!$A$1:$G$1,0))</f>
        <v>2.5</v>
      </c>
      <c r="L341" s="19">
        <f>INDEX(Products!$A$1:$G$106,MATCH($D341,Products!$A$1:$A$106,0),MATCH(L$1,Products!$A$1:$G$1,0))</f>
        <v>13.217000000000001</v>
      </c>
      <c r="M341" s="20">
        <f t="shared" si="5"/>
        <v>26.434000000000001</v>
      </c>
      <c r="N341" s="17" t="str" cm="1">
        <f t="array" ref="N341">_xlfn.SWITCH(I341,"Rob","Robusta","Ara","Arabica","Lib","Liberica","Exc","Excelsa")</f>
        <v>Excelsa</v>
      </c>
      <c r="O341" s="17" t="str" cm="1">
        <f t="array" ref="O341">_xlfn.SWITCH(J341,"D","Dark","M","Medium","L","Light")</f>
        <v>Dark</v>
      </c>
      <c r="P341" s="17" t="str">
        <f>_xlfn.XLOOKUP(Orders[[#This Row],[Customer ID]],Customers!$A$1:$A$501,Customers!$I$1:$I$501,,0)</f>
        <v>No</v>
      </c>
    </row>
    <row r="342" spans="1:16" x14ac:dyDescent="0.25">
      <c r="A342" s="17" t="s">
        <v>3470</v>
      </c>
      <c r="B342" s="22">
        <v>44214</v>
      </c>
      <c r="C342" s="17" t="s">
        <v>2304</v>
      </c>
      <c r="D342" s="17" t="s">
        <v>49</v>
      </c>
      <c r="E342" s="17">
        <v>4</v>
      </c>
      <c r="F342" s="17" t="str">
        <f>_xlfn.XLOOKUP($C342,Customers!$A$2:$A$501,Customers!$B$2:$B$501,,0)</f>
        <v>Ashley Walker</v>
      </c>
      <c r="G342" s="17" t="str">
        <f>_xlfn.XLOOKUP($C342,Customers!$A$2:$A$501,Customers!$C$2:$C$501,,0)</f>
        <v>susanwebb@ball.com</v>
      </c>
      <c r="H342" s="17" t="str">
        <f>_xlfn.XLOOKUP($C342,Customers!$A$1:$A$501,Customers!$G$1:$G$501,,0)</f>
        <v>United Kingdom</v>
      </c>
      <c r="I342" s="17" t="str">
        <f>INDEX(Products!$A$1:$G$106,MATCH($D342,Products!$A$1:$A$106,0),MATCH(I$1,Products!$A$1:$G$1,0))</f>
        <v>Ara</v>
      </c>
      <c r="J342" s="17" t="str">
        <f>INDEX(Products!$A$1:$G$106,MATCH($D342,Products!$A$1:$A$106,0),MATCH(J$1,Products!$A$1:$G$1,0))</f>
        <v>D</v>
      </c>
      <c r="K342" s="24">
        <f>INDEX(Products!$A$1:$G$106,MATCH($D342,Products!$A$1:$A$106,0),MATCH(K$1,Products!$A$1:$G$1,0))</f>
        <v>2.5</v>
      </c>
      <c r="L342" s="19">
        <f>INDEX(Products!$A$1:$G$106,MATCH($D342,Products!$A$1:$A$106,0),MATCH(L$1,Products!$A$1:$G$1,0))</f>
        <v>9.766</v>
      </c>
      <c r="M342" s="20">
        <f t="shared" si="5"/>
        <v>39.064</v>
      </c>
      <c r="N342" s="17" t="str" cm="1">
        <f t="array" ref="N342">_xlfn.SWITCH(I342,"Rob","Robusta","Ara","Arabica","Lib","Liberica","Exc","Excelsa")</f>
        <v>Arabica</v>
      </c>
      <c r="O342" s="17" t="str" cm="1">
        <f t="array" ref="O342">_xlfn.SWITCH(J342,"D","Dark","M","Medium","L","Light")</f>
        <v>Dark</v>
      </c>
      <c r="P342" s="17" t="str">
        <f>_xlfn.XLOOKUP(Orders[[#This Row],[Customer ID]],Customers!$A$1:$A$501,Customers!$I$1:$I$501,,0)</f>
        <v>Yes</v>
      </c>
    </row>
    <row r="343" spans="1:16" x14ac:dyDescent="0.25">
      <c r="A343" s="17" t="s">
        <v>3471</v>
      </c>
      <c r="B343" s="22">
        <v>44756</v>
      </c>
      <c r="C343" s="17" t="s">
        <v>3010</v>
      </c>
      <c r="D343" s="17" t="s">
        <v>42</v>
      </c>
      <c r="E343" s="17">
        <v>1</v>
      </c>
      <c r="F343" s="17" t="str">
        <f>_xlfn.XLOOKUP($C343,Customers!$A$2:$A$501,Customers!$B$2:$B$501,,0)</f>
        <v>Allen Mills</v>
      </c>
      <c r="G343" s="17" t="str">
        <f>_xlfn.XLOOKUP($C343,Customers!$A$2:$A$501,Customers!$C$2:$C$501,,0)</f>
        <v>pcarr@yahoo.com</v>
      </c>
      <c r="H343" s="17" t="str">
        <f>_xlfn.XLOOKUP($C343,Customers!$A$1:$A$501,Customers!$G$1:$G$501,,0)</f>
        <v>Ireland</v>
      </c>
      <c r="I343" s="17" t="str">
        <f>INDEX(Products!$A$1:$G$106,MATCH($D343,Products!$A$1:$A$106,0),MATCH(I$1,Products!$A$1:$G$1,0))</f>
        <v>Lib</v>
      </c>
      <c r="J343" s="17" t="str">
        <f>INDEX(Products!$A$1:$G$106,MATCH($D343,Products!$A$1:$A$106,0),MATCH(J$1,Products!$A$1:$G$1,0))</f>
        <v>M</v>
      </c>
      <c r="K343" s="24">
        <f>INDEX(Products!$A$1:$G$106,MATCH($D343,Products!$A$1:$A$106,0),MATCH(K$1,Products!$A$1:$G$1,0))</f>
        <v>2.5</v>
      </c>
      <c r="L343" s="19">
        <f>INDEX(Products!$A$1:$G$106,MATCH($D343,Products!$A$1:$A$106,0),MATCH(L$1,Products!$A$1:$G$1,0))</f>
        <v>21.183</v>
      </c>
      <c r="M343" s="20">
        <f t="shared" si="5"/>
        <v>21.183</v>
      </c>
      <c r="N343" s="17" t="str" cm="1">
        <f t="array" ref="N343">_xlfn.SWITCH(I343,"Rob","Robusta","Ara","Arabica","Lib","Liberica","Exc","Excelsa")</f>
        <v>Liberica</v>
      </c>
      <c r="O343" s="17" t="str" cm="1">
        <f t="array" ref="O343">_xlfn.SWITCH(J343,"D","Dark","M","Medium","L","Light")</f>
        <v>Medium</v>
      </c>
      <c r="P343" s="17" t="str">
        <f>_xlfn.XLOOKUP(Orders[[#This Row],[Customer ID]],Customers!$A$1:$A$501,Customers!$I$1:$I$501,,0)</f>
        <v>Yes</v>
      </c>
    </row>
    <row r="344" spans="1:16" x14ac:dyDescent="0.25">
      <c r="A344" s="17" t="s">
        <v>3472</v>
      </c>
      <c r="B344" s="22">
        <v>45279</v>
      </c>
      <c r="C344" s="17" t="s">
        <v>1999</v>
      </c>
      <c r="D344" s="17" t="s">
        <v>20</v>
      </c>
      <c r="E344" s="17">
        <v>2</v>
      </c>
      <c r="F344" s="17" t="str">
        <f>_xlfn.XLOOKUP($C344,Customers!$A$2:$A$501,Customers!$B$2:$B$501,,0)</f>
        <v>Peter Figueroa</v>
      </c>
      <c r="G344" s="17" t="str">
        <f>_xlfn.XLOOKUP($C344,Customers!$A$2:$A$501,Customers!$C$2:$C$501,,0)</f>
        <v>deniseturner@carlson.com</v>
      </c>
      <c r="H344" s="17" t="str">
        <f>_xlfn.XLOOKUP($C344,Customers!$A$1:$A$501,Customers!$G$1:$G$501,,0)</f>
        <v>Ireland</v>
      </c>
      <c r="I344" s="17" t="str">
        <f>INDEX(Products!$A$1:$G$106,MATCH($D344,Products!$A$1:$A$106,0),MATCH(I$1,Products!$A$1:$G$1,0))</f>
        <v>Rob</v>
      </c>
      <c r="J344" s="17" t="str">
        <f>INDEX(Products!$A$1:$G$106,MATCH($D344,Products!$A$1:$A$106,0),MATCH(J$1,Products!$A$1:$G$1,0))</f>
        <v>L</v>
      </c>
      <c r="K344" s="24">
        <f>INDEX(Products!$A$1:$G$106,MATCH($D344,Products!$A$1:$A$106,0),MATCH(K$1,Products!$A$1:$G$1,0))</f>
        <v>1</v>
      </c>
      <c r="L344" s="19">
        <f>INDEX(Products!$A$1:$G$106,MATCH($D344,Products!$A$1:$A$106,0),MATCH(L$1,Products!$A$1:$G$1,0))</f>
        <v>7.0149999999999997</v>
      </c>
      <c r="M344" s="20">
        <f t="shared" si="5"/>
        <v>14.03</v>
      </c>
      <c r="N344" s="17" t="str" cm="1">
        <f t="array" ref="N344">_xlfn.SWITCH(I344,"Rob","Robusta","Ara","Arabica","Lib","Liberica","Exc","Excelsa")</f>
        <v>Robusta</v>
      </c>
      <c r="O344" s="17" t="str" cm="1">
        <f t="array" ref="O344">_xlfn.SWITCH(J344,"D","Dark","M","Medium","L","Light")</f>
        <v>Light</v>
      </c>
      <c r="P344" s="17" t="str">
        <f>_xlfn.XLOOKUP(Orders[[#This Row],[Customer ID]],Customers!$A$1:$A$501,Customers!$I$1:$I$501,,0)</f>
        <v>Yes</v>
      </c>
    </row>
    <row r="345" spans="1:16" x14ac:dyDescent="0.25">
      <c r="A345" s="17" t="s">
        <v>3473</v>
      </c>
      <c r="B345" s="22">
        <v>44246</v>
      </c>
      <c r="C345" s="17" t="s">
        <v>1259</v>
      </c>
      <c r="D345" s="17" t="s">
        <v>35</v>
      </c>
      <c r="E345" s="17">
        <v>5</v>
      </c>
      <c r="F345" s="17" t="str">
        <f>_xlfn.XLOOKUP($C345,Customers!$A$2:$A$501,Customers!$B$2:$B$501,,0)</f>
        <v>Christopher Adams</v>
      </c>
      <c r="G345" s="17" t="str">
        <f>_xlfn.XLOOKUP($C345,Customers!$A$2:$A$501,Customers!$C$2:$C$501,,0)</f>
        <v>watsonjacob@stewart-snyder.biz</v>
      </c>
      <c r="H345" s="17" t="str">
        <f>_xlfn.XLOOKUP($C345,Customers!$A$1:$A$501,Customers!$G$1:$G$501,,0)</f>
        <v>United States</v>
      </c>
      <c r="I345" s="17" t="str">
        <f>INDEX(Products!$A$1:$G$106,MATCH($D345,Products!$A$1:$A$106,0),MATCH(I$1,Products!$A$1:$G$1,0))</f>
        <v>Ara</v>
      </c>
      <c r="J345" s="17" t="str">
        <f>INDEX(Products!$A$1:$G$106,MATCH($D345,Products!$A$1:$A$106,0),MATCH(J$1,Products!$A$1:$G$1,0))</f>
        <v>M</v>
      </c>
      <c r="K345" s="24">
        <f>INDEX(Products!$A$1:$G$106,MATCH($D345,Products!$A$1:$A$106,0),MATCH(K$1,Products!$A$1:$G$1,0))</f>
        <v>0.5</v>
      </c>
      <c r="L345" s="19">
        <f>INDEX(Products!$A$1:$G$106,MATCH($D345,Products!$A$1:$A$106,0),MATCH(L$1,Products!$A$1:$G$1,0))</f>
        <v>15.788</v>
      </c>
      <c r="M345" s="20">
        <f t="shared" si="5"/>
        <v>78.94</v>
      </c>
      <c r="N345" s="17" t="str" cm="1">
        <f t="array" ref="N345">_xlfn.SWITCH(I345,"Rob","Robusta","Ara","Arabica","Lib","Liberica","Exc","Excelsa")</f>
        <v>Arabica</v>
      </c>
      <c r="O345" s="17" t="str" cm="1">
        <f t="array" ref="O345">_xlfn.SWITCH(J345,"D","Dark","M","Medium","L","Light")</f>
        <v>Medium</v>
      </c>
      <c r="P345" s="17" t="str">
        <f>_xlfn.XLOOKUP(Orders[[#This Row],[Customer ID]],Customers!$A$1:$A$501,Customers!$I$1:$I$501,,0)</f>
        <v>No</v>
      </c>
    </row>
    <row r="346" spans="1:16" x14ac:dyDescent="0.25">
      <c r="A346" s="17" t="s">
        <v>3474</v>
      </c>
      <c r="B346" s="22">
        <v>44317</v>
      </c>
      <c r="C346" s="17" t="s">
        <v>859</v>
      </c>
      <c r="D346" s="17" t="s">
        <v>29</v>
      </c>
      <c r="E346" s="17">
        <v>1</v>
      </c>
      <c r="F346" s="17" t="str">
        <f>_xlfn.XLOOKUP($C346,Customers!$A$2:$A$501,Customers!$B$2:$B$501,,0)</f>
        <v>Michele Moon</v>
      </c>
      <c r="G346" s="17" t="str">
        <f>_xlfn.XLOOKUP($C346,Customers!$A$2:$A$501,Customers!$C$2:$C$501,,0)</f>
        <v>andersondana@buckley-french.com</v>
      </c>
      <c r="H346" s="17" t="str">
        <f>_xlfn.XLOOKUP($C346,Customers!$A$1:$A$501,Customers!$G$1:$G$501,,0)</f>
        <v>United Kingdom</v>
      </c>
      <c r="I346" s="17" t="str">
        <f>INDEX(Products!$A$1:$G$106,MATCH($D346,Products!$A$1:$A$106,0),MATCH(I$1,Products!$A$1:$G$1,0))</f>
        <v>Exc</v>
      </c>
      <c r="J346" s="17" t="str">
        <f>INDEX(Products!$A$1:$G$106,MATCH($D346,Products!$A$1:$A$106,0),MATCH(J$1,Products!$A$1:$G$1,0))</f>
        <v>D</v>
      </c>
      <c r="K346" s="24">
        <f>INDEX(Products!$A$1:$G$106,MATCH($D346,Products!$A$1:$A$106,0),MATCH(K$1,Products!$A$1:$G$1,0))</f>
        <v>2.5</v>
      </c>
      <c r="L346" s="19">
        <f>INDEX(Products!$A$1:$G$106,MATCH($D346,Products!$A$1:$A$106,0),MATCH(L$1,Products!$A$1:$G$1,0))</f>
        <v>11.202</v>
      </c>
      <c r="M346" s="20">
        <f t="shared" si="5"/>
        <v>11.202</v>
      </c>
      <c r="N346" s="17" t="str" cm="1">
        <f t="array" ref="N346">_xlfn.SWITCH(I346,"Rob","Robusta","Ara","Arabica","Lib","Liberica","Exc","Excelsa")</f>
        <v>Excelsa</v>
      </c>
      <c r="O346" s="17" t="str" cm="1">
        <f t="array" ref="O346">_xlfn.SWITCH(J346,"D","Dark","M","Medium","L","Light")</f>
        <v>Dark</v>
      </c>
      <c r="P346" s="17" t="str">
        <f>_xlfn.XLOOKUP(Orders[[#This Row],[Customer ID]],Customers!$A$1:$A$501,Customers!$I$1:$I$501,,0)</f>
        <v>Yes</v>
      </c>
    </row>
    <row r="347" spans="1:16" x14ac:dyDescent="0.25">
      <c r="A347" s="17" t="s">
        <v>3475</v>
      </c>
      <c r="B347" s="22">
        <v>44990</v>
      </c>
      <c r="C347" s="17" t="s">
        <v>2861</v>
      </c>
      <c r="D347" s="17" t="s">
        <v>77</v>
      </c>
      <c r="E347" s="17">
        <v>5</v>
      </c>
      <c r="F347" s="17" t="str">
        <f>_xlfn.XLOOKUP($C347,Customers!$A$2:$A$501,Customers!$B$2:$B$501,,0)</f>
        <v>Amanda Davis</v>
      </c>
      <c r="G347" s="17" t="str">
        <f>_xlfn.XLOOKUP($C347,Customers!$A$2:$A$501,Customers!$C$2:$C$501,,0)</f>
        <v>kathryn99@whitaker-henderson.com</v>
      </c>
      <c r="H347" s="17" t="str">
        <f>_xlfn.XLOOKUP($C347,Customers!$A$1:$A$501,Customers!$G$1:$G$501,,0)</f>
        <v>United States</v>
      </c>
      <c r="I347" s="17" t="str">
        <f>INDEX(Products!$A$1:$G$106,MATCH($D347,Products!$A$1:$A$106,0),MATCH(I$1,Products!$A$1:$G$1,0))</f>
        <v>Exc</v>
      </c>
      <c r="J347" s="17" t="str">
        <f>INDEX(Products!$A$1:$G$106,MATCH($D347,Products!$A$1:$A$106,0),MATCH(J$1,Products!$A$1:$G$1,0))</f>
        <v>D</v>
      </c>
      <c r="K347" s="24">
        <f>INDEX(Products!$A$1:$G$106,MATCH($D347,Products!$A$1:$A$106,0),MATCH(K$1,Products!$A$1:$G$1,0))</f>
        <v>1</v>
      </c>
      <c r="L347" s="19">
        <f>INDEX(Products!$A$1:$G$106,MATCH($D347,Products!$A$1:$A$106,0),MATCH(L$1,Products!$A$1:$G$1,0))</f>
        <v>18.187999999999999</v>
      </c>
      <c r="M347" s="20">
        <f t="shared" si="5"/>
        <v>90.94</v>
      </c>
      <c r="N347" s="17" t="str" cm="1">
        <f t="array" ref="N347">_xlfn.SWITCH(I347,"Rob","Robusta","Ara","Arabica","Lib","Liberica","Exc","Excelsa")</f>
        <v>Excelsa</v>
      </c>
      <c r="O347" s="17" t="str" cm="1">
        <f t="array" ref="O347">_xlfn.SWITCH(J347,"D","Dark","M","Medium","L","Light")</f>
        <v>Dark</v>
      </c>
      <c r="P347" s="17" t="str">
        <f>_xlfn.XLOOKUP(Orders[[#This Row],[Customer ID]],Customers!$A$1:$A$501,Customers!$I$1:$I$501,,0)</f>
        <v>Yes</v>
      </c>
    </row>
    <row r="348" spans="1:16" x14ac:dyDescent="0.25">
      <c r="A348" s="17" t="s">
        <v>3476</v>
      </c>
      <c r="B348" s="22">
        <v>43910</v>
      </c>
      <c r="C348" s="17" t="s">
        <v>1736</v>
      </c>
      <c r="D348" s="17" t="s">
        <v>98</v>
      </c>
      <c r="E348" s="17">
        <v>6</v>
      </c>
      <c r="F348" s="17" t="str">
        <f>_xlfn.XLOOKUP($C348,Customers!$A$2:$A$501,Customers!$B$2:$B$501,,0)</f>
        <v>Jodi Herrera</v>
      </c>
      <c r="G348" s="17" t="str">
        <f>_xlfn.XLOOKUP($C348,Customers!$A$2:$A$501,Customers!$C$2:$C$501,,0)</f>
        <v>cheyennemontgomery@taylor-herrera.info</v>
      </c>
      <c r="H348" s="17" t="str">
        <f>_xlfn.XLOOKUP($C348,Customers!$A$1:$A$501,Customers!$G$1:$G$501,,0)</f>
        <v>United States</v>
      </c>
      <c r="I348" s="17" t="str">
        <f>INDEX(Products!$A$1:$G$106,MATCH($D348,Products!$A$1:$A$106,0),MATCH(I$1,Products!$A$1:$G$1,0))</f>
        <v>Ara</v>
      </c>
      <c r="J348" s="17" t="str">
        <f>INDEX(Products!$A$1:$G$106,MATCH($D348,Products!$A$1:$A$106,0),MATCH(J$1,Products!$A$1:$G$1,0))</f>
        <v>L</v>
      </c>
      <c r="K348" s="24">
        <f>INDEX(Products!$A$1:$G$106,MATCH($D348,Products!$A$1:$A$106,0),MATCH(K$1,Products!$A$1:$G$1,0))</f>
        <v>2.5</v>
      </c>
      <c r="L348" s="19">
        <f>INDEX(Products!$A$1:$G$106,MATCH($D348,Products!$A$1:$A$106,0),MATCH(L$1,Products!$A$1:$G$1,0))</f>
        <v>21.84</v>
      </c>
      <c r="M348" s="20">
        <f t="shared" si="5"/>
        <v>131.04</v>
      </c>
      <c r="N348" s="17" t="str" cm="1">
        <f t="array" ref="N348">_xlfn.SWITCH(I348,"Rob","Robusta","Ara","Arabica","Lib","Liberica","Exc","Excelsa")</f>
        <v>Arabica</v>
      </c>
      <c r="O348" s="17" t="str" cm="1">
        <f t="array" ref="O348">_xlfn.SWITCH(J348,"D","Dark","M","Medium","L","Light")</f>
        <v>Light</v>
      </c>
      <c r="P348" s="17" t="str">
        <f>_xlfn.XLOOKUP(Orders[[#This Row],[Customer ID]],Customers!$A$1:$A$501,Customers!$I$1:$I$501,,0)</f>
        <v>Yes</v>
      </c>
    </row>
    <row r="349" spans="1:16" x14ac:dyDescent="0.25">
      <c r="A349" s="17" t="s">
        <v>3477</v>
      </c>
      <c r="B349" s="22">
        <v>44360</v>
      </c>
      <c r="C349" s="17" t="s">
        <v>2849</v>
      </c>
      <c r="D349" s="17" t="s">
        <v>90</v>
      </c>
      <c r="E349" s="17">
        <v>3</v>
      </c>
      <c r="F349" s="17" t="str">
        <f>_xlfn.XLOOKUP($C349,Customers!$A$2:$A$501,Customers!$B$2:$B$501,,0)</f>
        <v>Jeffrey Salinas</v>
      </c>
      <c r="G349" s="17" t="str">
        <f>_xlfn.XLOOKUP($C349,Customers!$A$2:$A$501,Customers!$C$2:$C$501,,0)</f>
        <v>stephendonaldson@sloan-king.com</v>
      </c>
      <c r="H349" s="17" t="str">
        <f>_xlfn.XLOOKUP($C349,Customers!$A$1:$A$501,Customers!$G$1:$G$501,,0)</f>
        <v>United States</v>
      </c>
      <c r="I349" s="17" t="str">
        <f>INDEX(Products!$A$1:$G$106,MATCH($D349,Products!$A$1:$A$106,0),MATCH(I$1,Products!$A$1:$G$1,0))</f>
        <v>Lib</v>
      </c>
      <c r="J349" s="17" t="str">
        <f>INDEX(Products!$A$1:$G$106,MATCH($D349,Products!$A$1:$A$106,0),MATCH(J$1,Products!$A$1:$G$1,0))</f>
        <v>D</v>
      </c>
      <c r="K349" s="24">
        <f>INDEX(Products!$A$1:$G$106,MATCH($D349,Products!$A$1:$A$106,0),MATCH(K$1,Products!$A$1:$G$1,0))</f>
        <v>0.5</v>
      </c>
      <c r="L349" s="19">
        <f>INDEX(Products!$A$1:$G$106,MATCH($D349,Products!$A$1:$A$106,0),MATCH(L$1,Products!$A$1:$G$1,0))</f>
        <v>11.106</v>
      </c>
      <c r="M349" s="20">
        <f t="shared" si="5"/>
        <v>33.317999999999998</v>
      </c>
      <c r="N349" s="17" t="str" cm="1">
        <f t="array" ref="N349">_xlfn.SWITCH(I349,"Rob","Robusta","Ara","Arabica","Lib","Liberica","Exc","Excelsa")</f>
        <v>Liberica</v>
      </c>
      <c r="O349" s="17" t="str" cm="1">
        <f t="array" ref="O349">_xlfn.SWITCH(J349,"D","Dark","M","Medium","L","Light")</f>
        <v>Dark</v>
      </c>
      <c r="P349" s="17" t="str">
        <f>_xlfn.XLOOKUP(Orders[[#This Row],[Customer ID]],Customers!$A$1:$A$501,Customers!$I$1:$I$501,,0)</f>
        <v>No</v>
      </c>
    </row>
    <row r="350" spans="1:16" x14ac:dyDescent="0.25">
      <c r="A350" s="17" t="s">
        <v>3478</v>
      </c>
      <c r="B350" s="22">
        <v>44335</v>
      </c>
      <c r="C350" s="17" t="s">
        <v>2453</v>
      </c>
      <c r="D350" s="17" t="s">
        <v>86</v>
      </c>
      <c r="E350" s="17">
        <v>5</v>
      </c>
      <c r="F350" s="17" t="str">
        <f>_xlfn.XLOOKUP($C350,Customers!$A$2:$A$501,Customers!$B$2:$B$501,,0)</f>
        <v>Brittany Livingston</v>
      </c>
      <c r="G350" s="17" t="str">
        <f>_xlfn.XLOOKUP($C350,Customers!$A$2:$A$501,Customers!$C$2:$C$501,,0)</f>
        <v>qsolomon@hotmail.com</v>
      </c>
      <c r="H350" s="17" t="str">
        <f>_xlfn.XLOOKUP($C350,Customers!$A$1:$A$501,Customers!$G$1:$G$501,,0)</f>
        <v>Ireland</v>
      </c>
      <c r="I350" s="17" t="str">
        <f>INDEX(Products!$A$1:$G$106,MATCH($D350,Products!$A$1:$A$106,0),MATCH(I$1,Products!$A$1:$G$1,0))</f>
        <v>Lib</v>
      </c>
      <c r="J350" s="17" t="str">
        <f>INDEX(Products!$A$1:$G$106,MATCH($D350,Products!$A$1:$A$106,0),MATCH(J$1,Products!$A$1:$G$1,0))</f>
        <v>L</v>
      </c>
      <c r="K350" s="24">
        <f>INDEX(Products!$A$1:$G$106,MATCH($D350,Products!$A$1:$A$106,0),MATCH(K$1,Products!$A$1:$G$1,0))</f>
        <v>1</v>
      </c>
      <c r="L350" s="19">
        <f>INDEX(Products!$A$1:$G$106,MATCH($D350,Products!$A$1:$A$106,0),MATCH(L$1,Products!$A$1:$G$1,0))</f>
        <v>3.4129999999999998</v>
      </c>
      <c r="M350" s="20">
        <f t="shared" si="5"/>
        <v>17.064999999999998</v>
      </c>
      <c r="N350" s="17" t="str" cm="1">
        <f t="array" ref="N350">_xlfn.SWITCH(I350,"Rob","Robusta","Ara","Arabica","Lib","Liberica","Exc","Excelsa")</f>
        <v>Liberica</v>
      </c>
      <c r="O350" s="17" t="str" cm="1">
        <f t="array" ref="O350">_xlfn.SWITCH(J350,"D","Dark","M","Medium","L","Light")</f>
        <v>Light</v>
      </c>
      <c r="P350" s="17" t="str">
        <f>_xlfn.XLOOKUP(Orders[[#This Row],[Customer ID]],Customers!$A$1:$A$501,Customers!$I$1:$I$501,,0)</f>
        <v>Yes</v>
      </c>
    </row>
    <row r="351" spans="1:16" x14ac:dyDescent="0.25">
      <c r="A351" s="17" t="s">
        <v>3479</v>
      </c>
      <c r="B351" s="22">
        <v>44401</v>
      </c>
      <c r="C351" s="17" t="s">
        <v>632</v>
      </c>
      <c r="D351" s="17" t="s">
        <v>20</v>
      </c>
      <c r="E351" s="17">
        <v>6</v>
      </c>
      <c r="F351" s="17" t="str">
        <f>_xlfn.XLOOKUP($C351,Customers!$A$2:$A$501,Customers!$B$2:$B$501,,0)</f>
        <v>Patrick Brown</v>
      </c>
      <c r="G351" s="17" t="str">
        <f>_xlfn.XLOOKUP($C351,Customers!$A$2:$A$501,Customers!$C$2:$C$501,,0)</f>
        <v>teresabrown@brady.com</v>
      </c>
      <c r="H351" s="17" t="str">
        <f>_xlfn.XLOOKUP($C351,Customers!$A$1:$A$501,Customers!$G$1:$G$501,,0)</f>
        <v>United Kingdom</v>
      </c>
      <c r="I351" s="17" t="str">
        <f>INDEX(Products!$A$1:$G$106,MATCH($D351,Products!$A$1:$A$106,0),MATCH(I$1,Products!$A$1:$G$1,0))</f>
        <v>Rob</v>
      </c>
      <c r="J351" s="17" t="str">
        <f>INDEX(Products!$A$1:$G$106,MATCH($D351,Products!$A$1:$A$106,0),MATCH(J$1,Products!$A$1:$G$1,0))</f>
        <v>L</v>
      </c>
      <c r="K351" s="24">
        <f>INDEX(Products!$A$1:$G$106,MATCH($D351,Products!$A$1:$A$106,0),MATCH(K$1,Products!$A$1:$G$1,0))</f>
        <v>1</v>
      </c>
      <c r="L351" s="19">
        <f>INDEX(Products!$A$1:$G$106,MATCH($D351,Products!$A$1:$A$106,0),MATCH(L$1,Products!$A$1:$G$1,0))</f>
        <v>7.0149999999999997</v>
      </c>
      <c r="M351" s="20">
        <f t="shared" si="5"/>
        <v>42.089999999999996</v>
      </c>
      <c r="N351" s="17" t="str" cm="1">
        <f t="array" ref="N351">_xlfn.SWITCH(I351,"Rob","Robusta","Ara","Arabica","Lib","Liberica","Exc","Excelsa")</f>
        <v>Robusta</v>
      </c>
      <c r="O351" s="17" t="str" cm="1">
        <f t="array" ref="O351">_xlfn.SWITCH(J351,"D","Dark","M","Medium","L","Light")</f>
        <v>Light</v>
      </c>
      <c r="P351" s="17" t="str">
        <f>_xlfn.XLOOKUP(Orders[[#This Row],[Customer ID]],Customers!$A$1:$A$501,Customers!$I$1:$I$501,,0)</f>
        <v>Yes</v>
      </c>
    </row>
    <row r="352" spans="1:16" x14ac:dyDescent="0.25">
      <c r="A352" s="17" t="s">
        <v>3480</v>
      </c>
      <c r="B352" s="22">
        <v>43988</v>
      </c>
      <c r="C352" s="17" t="s">
        <v>1015</v>
      </c>
      <c r="D352" s="17" t="s">
        <v>35</v>
      </c>
      <c r="E352" s="17">
        <v>3</v>
      </c>
      <c r="F352" s="17" t="str">
        <f>_xlfn.XLOOKUP($C352,Customers!$A$2:$A$501,Customers!$B$2:$B$501,,0)</f>
        <v>James Casey</v>
      </c>
      <c r="G352" s="17" t="str">
        <f>_xlfn.XLOOKUP($C352,Customers!$A$2:$A$501,Customers!$C$2:$C$501,,0)</f>
        <v>lbrown@richards.org</v>
      </c>
      <c r="H352" s="17" t="str">
        <f>_xlfn.XLOOKUP($C352,Customers!$A$1:$A$501,Customers!$G$1:$G$501,,0)</f>
        <v>United Kingdom</v>
      </c>
      <c r="I352" s="17" t="str">
        <f>INDEX(Products!$A$1:$G$106,MATCH($D352,Products!$A$1:$A$106,0),MATCH(I$1,Products!$A$1:$G$1,0))</f>
        <v>Ara</v>
      </c>
      <c r="J352" s="17" t="str">
        <f>INDEX(Products!$A$1:$G$106,MATCH($D352,Products!$A$1:$A$106,0),MATCH(J$1,Products!$A$1:$G$1,0))</f>
        <v>M</v>
      </c>
      <c r="K352" s="24">
        <f>INDEX(Products!$A$1:$G$106,MATCH($D352,Products!$A$1:$A$106,0),MATCH(K$1,Products!$A$1:$G$1,0))</f>
        <v>0.5</v>
      </c>
      <c r="L352" s="19">
        <f>INDEX(Products!$A$1:$G$106,MATCH($D352,Products!$A$1:$A$106,0),MATCH(L$1,Products!$A$1:$G$1,0))</f>
        <v>15.788</v>
      </c>
      <c r="M352" s="20">
        <f t="shared" si="5"/>
        <v>47.364000000000004</v>
      </c>
      <c r="N352" s="17" t="str" cm="1">
        <f t="array" ref="N352">_xlfn.SWITCH(I352,"Rob","Robusta","Ara","Arabica","Lib","Liberica","Exc","Excelsa")</f>
        <v>Arabica</v>
      </c>
      <c r="O352" s="17" t="str" cm="1">
        <f t="array" ref="O352">_xlfn.SWITCH(J352,"D","Dark","M","Medium","L","Light")</f>
        <v>Medium</v>
      </c>
      <c r="P352" s="17" t="str">
        <f>_xlfn.XLOOKUP(Orders[[#This Row],[Customer ID]],Customers!$A$1:$A$501,Customers!$I$1:$I$501,,0)</f>
        <v>Yes</v>
      </c>
    </row>
    <row r="353" spans="1:16" x14ac:dyDescent="0.25">
      <c r="A353" s="17" t="s">
        <v>3481</v>
      </c>
      <c r="B353" s="22">
        <v>44504</v>
      </c>
      <c r="C353" s="17" t="s">
        <v>1337</v>
      </c>
      <c r="D353" s="17" t="s">
        <v>22</v>
      </c>
      <c r="E353" s="17">
        <v>5</v>
      </c>
      <c r="F353" s="17" t="str">
        <f>_xlfn.XLOOKUP($C353,Customers!$A$2:$A$501,Customers!$B$2:$B$501,,0)</f>
        <v>Kyle Davis</v>
      </c>
      <c r="G353" s="17" t="str">
        <f>_xlfn.XLOOKUP($C353,Customers!$A$2:$A$501,Customers!$C$2:$C$501,,0)</f>
        <v>jhill@rivera-klein.org</v>
      </c>
      <c r="H353" s="17" t="str">
        <f>_xlfn.XLOOKUP($C353,Customers!$A$1:$A$501,Customers!$G$1:$G$501,,0)</f>
        <v>Ireland</v>
      </c>
      <c r="I353" s="17" t="str">
        <f>INDEX(Products!$A$1:$G$106,MATCH($D353,Products!$A$1:$A$106,0),MATCH(I$1,Products!$A$1:$G$1,0))</f>
        <v>Rob</v>
      </c>
      <c r="J353" s="17" t="str">
        <f>INDEX(Products!$A$1:$G$106,MATCH($D353,Products!$A$1:$A$106,0),MATCH(J$1,Products!$A$1:$G$1,0))</f>
        <v>D</v>
      </c>
      <c r="K353" s="24">
        <f>INDEX(Products!$A$1:$G$106,MATCH($D353,Products!$A$1:$A$106,0),MATCH(K$1,Products!$A$1:$G$1,0))</f>
        <v>0.5</v>
      </c>
      <c r="L353" s="19">
        <f>INDEX(Products!$A$1:$G$106,MATCH($D353,Products!$A$1:$A$106,0),MATCH(L$1,Products!$A$1:$G$1,0))</f>
        <v>6.4009999999999998</v>
      </c>
      <c r="M353" s="20">
        <f t="shared" si="5"/>
        <v>32.004999999999995</v>
      </c>
      <c r="N353" s="17" t="str" cm="1">
        <f t="array" ref="N353">_xlfn.SWITCH(I353,"Rob","Robusta","Ara","Arabica","Lib","Liberica","Exc","Excelsa")</f>
        <v>Robusta</v>
      </c>
      <c r="O353" s="17" t="str" cm="1">
        <f t="array" ref="O353">_xlfn.SWITCH(J353,"D","Dark","M","Medium","L","Light")</f>
        <v>Dark</v>
      </c>
      <c r="P353" s="17" t="str">
        <f>_xlfn.XLOOKUP(Orders[[#This Row],[Customer ID]],Customers!$A$1:$A$501,Customers!$I$1:$I$501,,0)</f>
        <v>No</v>
      </c>
    </row>
    <row r="354" spans="1:16" x14ac:dyDescent="0.25">
      <c r="A354" s="17" t="s">
        <v>3482</v>
      </c>
      <c r="B354" s="22">
        <v>44002</v>
      </c>
      <c r="C354" s="17" t="s">
        <v>1241</v>
      </c>
      <c r="D354" s="17" t="s">
        <v>85</v>
      </c>
      <c r="E354" s="17">
        <v>1</v>
      </c>
      <c r="F354" s="17" t="str">
        <f>_xlfn.XLOOKUP($C354,Customers!$A$2:$A$501,Customers!$B$2:$B$501,,0)</f>
        <v>Caitlin Lucero</v>
      </c>
      <c r="G354" s="17" t="str">
        <f>_xlfn.XLOOKUP($C354,Customers!$A$2:$A$501,Customers!$C$2:$C$501,,0)</f>
        <v>dominic07@yahoo.com</v>
      </c>
      <c r="H354" s="17" t="str">
        <f>_xlfn.XLOOKUP($C354,Customers!$A$1:$A$501,Customers!$G$1:$G$501,,0)</f>
        <v>United States</v>
      </c>
      <c r="I354" s="17" t="str">
        <f>INDEX(Products!$A$1:$G$106,MATCH($D354,Products!$A$1:$A$106,0),MATCH(I$1,Products!$A$1:$G$1,0))</f>
        <v>Exc</v>
      </c>
      <c r="J354" s="17" t="str">
        <f>INDEX(Products!$A$1:$G$106,MATCH($D354,Products!$A$1:$A$106,0),MATCH(J$1,Products!$A$1:$G$1,0))</f>
        <v>L</v>
      </c>
      <c r="K354" s="24">
        <f>INDEX(Products!$A$1:$G$106,MATCH($D354,Products!$A$1:$A$106,0),MATCH(K$1,Products!$A$1:$G$1,0))</f>
        <v>1</v>
      </c>
      <c r="L354" s="19">
        <f>INDEX(Products!$A$1:$G$106,MATCH($D354,Products!$A$1:$A$106,0),MATCH(L$1,Products!$A$1:$G$1,0))</f>
        <v>2.069</v>
      </c>
      <c r="M354" s="20">
        <f t="shared" si="5"/>
        <v>2.069</v>
      </c>
      <c r="N354" s="17" t="str" cm="1">
        <f t="array" ref="N354">_xlfn.SWITCH(I354,"Rob","Robusta","Ara","Arabica","Lib","Liberica","Exc","Excelsa")</f>
        <v>Excelsa</v>
      </c>
      <c r="O354" s="17" t="str" cm="1">
        <f t="array" ref="O354">_xlfn.SWITCH(J354,"D","Dark","M","Medium","L","Light")</f>
        <v>Light</v>
      </c>
      <c r="P354" s="17" t="str">
        <f>_xlfn.XLOOKUP(Orders[[#This Row],[Customer ID]],Customers!$A$1:$A$501,Customers!$I$1:$I$501,,0)</f>
        <v>No</v>
      </c>
    </row>
    <row r="355" spans="1:16" x14ac:dyDescent="0.25">
      <c r="A355" s="17" t="s">
        <v>3483</v>
      </c>
      <c r="B355" s="22">
        <v>44534</v>
      </c>
      <c r="C355" s="17" t="s">
        <v>2549</v>
      </c>
      <c r="D355" s="17" t="s">
        <v>72</v>
      </c>
      <c r="E355" s="17">
        <v>3</v>
      </c>
      <c r="F355" s="17" t="str">
        <f>_xlfn.XLOOKUP($C355,Customers!$A$2:$A$501,Customers!$B$2:$B$501,,0)</f>
        <v>Karen Heath</v>
      </c>
      <c r="G355" s="17" t="str">
        <f>_xlfn.XLOOKUP($C355,Customers!$A$2:$A$501,Customers!$C$2:$C$501,,0)</f>
        <v>gomezthomas@gmail.com</v>
      </c>
      <c r="H355" s="17" t="str">
        <f>_xlfn.XLOOKUP($C355,Customers!$A$1:$A$501,Customers!$G$1:$G$501,,0)</f>
        <v>United Kingdom</v>
      </c>
      <c r="I355" s="17" t="str">
        <f>INDEX(Products!$A$1:$G$106,MATCH($D355,Products!$A$1:$A$106,0),MATCH(I$1,Products!$A$1:$G$1,0))</f>
        <v>Exc</v>
      </c>
      <c r="J355" s="17" t="str">
        <f>INDEX(Products!$A$1:$G$106,MATCH($D355,Products!$A$1:$A$106,0),MATCH(J$1,Products!$A$1:$G$1,0))</f>
        <v>L</v>
      </c>
      <c r="K355" s="24">
        <f>INDEX(Products!$A$1:$G$106,MATCH($D355,Products!$A$1:$A$106,0),MATCH(K$1,Products!$A$1:$G$1,0))</f>
        <v>1</v>
      </c>
      <c r="L355" s="19">
        <f>INDEX(Products!$A$1:$G$106,MATCH($D355,Products!$A$1:$A$106,0),MATCH(L$1,Products!$A$1:$G$1,0))</f>
        <v>2.2120000000000002</v>
      </c>
      <c r="M355" s="20">
        <f t="shared" si="5"/>
        <v>6.636000000000001</v>
      </c>
      <c r="N355" s="17" t="str" cm="1">
        <f t="array" ref="N355">_xlfn.SWITCH(I355,"Rob","Robusta","Ara","Arabica","Lib","Liberica","Exc","Excelsa")</f>
        <v>Excelsa</v>
      </c>
      <c r="O355" s="17" t="str" cm="1">
        <f t="array" ref="O355">_xlfn.SWITCH(J355,"D","Dark","M","Medium","L","Light")</f>
        <v>Light</v>
      </c>
      <c r="P355" s="17" t="str">
        <f>_xlfn.XLOOKUP(Orders[[#This Row],[Customer ID]],Customers!$A$1:$A$501,Customers!$I$1:$I$501,,0)</f>
        <v>Yes</v>
      </c>
    </row>
    <row r="356" spans="1:16" x14ac:dyDescent="0.25">
      <c r="A356" s="17" t="s">
        <v>3484</v>
      </c>
      <c r="B356" s="22">
        <v>44119</v>
      </c>
      <c r="C356" s="17" t="s">
        <v>3105</v>
      </c>
      <c r="D356" s="17" t="s">
        <v>93</v>
      </c>
      <c r="E356" s="17">
        <v>2</v>
      </c>
      <c r="F356" s="17" t="str">
        <f>_xlfn.XLOOKUP($C356,Customers!$A$2:$A$501,Customers!$B$2:$B$501,,0)</f>
        <v>Andrea Mitchell</v>
      </c>
      <c r="G356" s="17" t="str">
        <f>_xlfn.XLOOKUP($C356,Customers!$A$2:$A$501,Customers!$C$2:$C$501,,0)</f>
        <v>fletchermatthew@cuevas-huerta.com</v>
      </c>
      <c r="H356" s="17" t="str">
        <f>_xlfn.XLOOKUP($C356,Customers!$A$1:$A$501,Customers!$G$1:$G$501,,0)</f>
        <v>United States</v>
      </c>
      <c r="I356" s="17" t="str">
        <f>INDEX(Products!$A$1:$G$106,MATCH($D356,Products!$A$1:$A$106,0),MATCH(I$1,Products!$A$1:$G$1,0))</f>
        <v>Exc</v>
      </c>
      <c r="J356" s="17" t="str">
        <f>INDEX(Products!$A$1:$G$106,MATCH($D356,Products!$A$1:$A$106,0),MATCH(J$1,Products!$A$1:$G$1,0))</f>
        <v>M</v>
      </c>
      <c r="K356" s="24">
        <f>INDEX(Products!$A$1:$G$106,MATCH($D356,Products!$A$1:$A$106,0),MATCH(K$1,Products!$A$1:$G$1,0))</f>
        <v>1</v>
      </c>
      <c r="L356" s="19">
        <f>INDEX(Products!$A$1:$G$106,MATCH($D356,Products!$A$1:$A$106,0),MATCH(L$1,Products!$A$1:$G$1,0))</f>
        <v>28.677</v>
      </c>
      <c r="M356" s="20">
        <f t="shared" si="5"/>
        <v>57.353999999999999</v>
      </c>
      <c r="N356" s="17" t="str" cm="1">
        <f t="array" ref="N356">_xlfn.SWITCH(I356,"Rob","Robusta","Ara","Arabica","Lib","Liberica","Exc","Excelsa")</f>
        <v>Excelsa</v>
      </c>
      <c r="O356" s="17" t="str" cm="1">
        <f t="array" ref="O356">_xlfn.SWITCH(J356,"D","Dark","M","Medium","L","Light")</f>
        <v>Medium</v>
      </c>
      <c r="P356" s="17" t="str">
        <f>_xlfn.XLOOKUP(Orders[[#This Row],[Customer ID]],Customers!$A$1:$A$501,Customers!$I$1:$I$501,,0)</f>
        <v>No</v>
      </c>
    </row>
    <row r="357" spans="1:16" x14ac:dyDescent="0.25">
      <c r="A357" s="17" t="s">
        <v>3485</v>
      </c>
      <c r="B357" s="22">
        <v>44400</v>
      </c>
      <c r="C357" s="17" t="s">
        <v>1325</v>
      </c>
      <c r="D357" s="17" t="s">
        <v>90</v>
      </c>
      <c r="E357" s="17">
        <v>4</v>
      </c>
      <c r="F357" s="17" t="str">
        <f>_xlfn.XLOOKUP($C357,Customers!$A$2:$A$501,Customers!$B$2:$B$501,,0)</f>
        <v>Rachel Beltran</v>
      </c>
      <c r="G357" s="17" t="str">
        <f>_xlfn.XLOOKUP($C357,Customers!$A$2:$A$501,Customers!$C$2:$C$501,,0)</f>
        <v>ryanpage@yahoo.com</v>
      </c>
      <c r="H357" s="17" t="str">
        <f>_xlfn.XLOOKUP($C357,Customers!$A$1:$A$501,Customers!$G$1:$G$501,,0)</f>
        <v>United States</v>
      </c>
      <c r="I357" s="17" t="str">
        <f>INDEX(Products!$A$1:$G$106,MATCH($D357,Products!$A$1:$A$106,0),MATCH(I$1,Products!$A$1:$G$1,0))</f>
        <v>Lib</v>
      </c>
      <c r="J357" s="17" t="str">
        <f>INDEX(Products!$A$1:$G$106,MATCH($D357,Products!$A$1:$A$106,0),MATCH(J$1,Products!$A$1:$G$1,0))</f>
        <v>D</v>
      </c>
      <c r="K357" s="24">
        <f>INDEX(Products!$A$1:$G$106,MATCH($D357,Products!$A$1:$A$106,0),MATCH(K$1,Products!$A$1:$G$1,0))</f>
        <v>0.5</v>
      </c>
      <c r="L357" s="19">
        <f>INDEX(Products!$A$1:$G$106,MATCH($D357,Products!$A$1:$A$106,0),MATCH(L$1,Products!$A$1:$G$1,0))</f>
        <v>11.106</v>
      </c>
      <c r="M357" s="20">
        <f t="shared" si="5"/>
        <v>44.423999999999999</v>
      </c>
      <c r="N357" s="17" t="str" cm="1">
        <f t="array" ref="N357">_xlfn.SWITCH(I357,"Rob","Robusta","Ara","Arabica","Lib","Liberica","Exc","Excelsa")</f>
        <v>Liberica</v>
      </c>
      <c r="O357" s="17" t="str" cm="1">
        <f t="array" ref="O357">_xlfn.SWITCH(J357,"D","Dark","M","Medium","L","Light")</f>
        <v>Dark</v>
      </c>
      <c r="P357" s="17" t="str">
        <f>_xlfn.XLOOKUP(Orders[[#This Row],[Customer ID]],Customers!$A$1:$A$501,Customers!$I$1:$I$501,,0)</f>
        <v>Yes</v>
      </c>
    </row>
    <row r="358" spans="1:16" x14ac:dyDescent="0.25">
      <c r="A358" s="17" t="s">
        <v>3486</v>
      </c>
      <c r="B358" s="22">
        <v>43741</v>
      </c>
      <c r="C358" s="17" t="s">
        <v>740</v>
      </c>
      <c r="D358" s="17" t="s">
        <v>34</v>
      </c>
      <c r="E358" s="17">
        <v>4</v>
      </c>
      <c r="F358" s="17" t="str">
        <f>_xlfn.XLOOKUP($C358,Customers!$A$2:$A$501,Customers!$B$2:$B$501,,0)</f>
        <v>Anthony Middleton</v>
      </c>
      <c r="G358" s="17" t="str">
        <f>_xlfn.XLOOKUP($C358,Customers!$A$2:$A$501,Customers!$C$2:$C$501,,0)</f>
        <v>shudson@santiago.biz</v>
      </c>
      <c r="H358" s="17" t="str">
        <f>_xlfn.XLOOKUP($C358,Customers!$A$1:$A$501,Customers!$G$1:$G$501,,0)</f>
        <v>Ireland</v>
      </c>
      <c r="I358" s="17" t="str">
        <f>INDEX(Products!$A$1:$G$106,MATCH($D358,Products!$A$1:$A$106,0),MATCH(I$1,Products!$A$1:$G$1,0))</f>
        <v>Lib</v>
      </c>
      <c r="J358" s="17" t="str">
        <f>INDEX(Products!$A$1:$G$106,MATCH($D358,Products!$A$1:$A$106,0),MATCH(J$1,Products!$A$1:$G$1,0))</f>
        <v>L</v>
      </c>
      <c r="K358" s="24">
        <f>INDEX(Products!$A$1:$G$106,MATCH($D358,Products!$A$1:$A$106,0),MATCH(K$1,Products!$A$1:$G$1,0))</f>
        <v>1</v>
      </c>
      <c r="L358" s="19">
        <f>INDEX(Products!$A$1:$G$106,MATCH($D358,Products!$A$1:$A$106,0),MATCH(L$1,Products!$A$1:$G$1,0))</f>
        <v>20.431000000000001</v>
      </c>
      <c r="M358" s="20">
        <f t="shared" si="5"/>
        <v>81.724000000000004</v>
      </c>
      <c r="N358" s="17" t="str" cm="1">
        <f t="array" ref="N358">_xlfn.SWITCH(I358,"Rob","Robusta","Ara","Arabica","Lib","Liberica","Exc","Excelsa")</f>
        <v>Liberica</v>
      </c>
      <c r="O358" s="17" t="str" cm="1">
        <f t="array" ref="O358">_xlfn.SWITCH(J358,"D","Dark","M","Medium","L","Light")</f>
        <v>Light</v>
      </c>
      <c r="P358" s="17" t="str">
        <f>_xlfn.XLOOKUP(Orders[[#This Row],[Customer ID]],Customers!$A$1:$A$501,Customers!$I$1:$I$501,,0)</f>
        <v>No</v>
      </c>
    </row>
    <row r="359" spans="1:16" x14ac:dyDescent="0.25">
      <c r="A359" s="17" t="s">
        <v>3487</v>
      </c>
      <c r="B359" s="22">
        <v>43983</v>
      </c>
      <c r="C359" s="17" t="s">
        <v>3087</v>
      </c>
      <c r="D359" s="17" t="s">
        <v>61</v>
      </c>
      <c r="E359" s="17">
        <v>6</v>
      </c>
      <c r="F359" s="17" t="str">
        <f>_xlfn.XLOOKUP($C359,Customers!$A$2:$A$501,Customers!$B$2:$B$501,,0)</f>
        <v>Tony Mason</v>
      </c>
      <c r="G359" s="17" t="str">
        <f>_xlfn.XLOOKUP($C359,Customers!$A$2:$A$501,Customers!$C$2:$C$501,,0)</f>
        <v>meghan78@lopez-mccoy.biz</v>
      </c>
      <c r="H359" s="17" t="str">
        <f>_xlfn.XLOOKUP($C359,Customers!$A$1:$A$501,Customers!$G$1:$G$501,,0)</f>
        <v>United States</v>
      </c>
      <c r="I359" s="17" t="str">
        <f>INDEX(Products!$A$1:$G$106,MATCH($D359,Products!$A$1:$A$106,0),MATCH(I$1,Products!$A$1:$G$1,0))</f>
        <v>Exc</v>
      </c>
      <c r="J359" s="17" t="str">
        <f>INDEX(Products!$A$1:$G$106,MATCH($D359,Products!$A$1:$A$106,0),MATCH(J$1,Products!$A$1:$G$1,0))</f>
        <v>M</v>
      </c>
      <c r="K359" s="24">
        <f>INDEX(Products!$A$1:$G$106,MATCH($D359,Products!$A$1:$A$106,0),MATCH(K$1,Products!$A$1:$G$1,0))</f>
        <v>1</v>
      </c>
      <c r="L359" s="19">
        <f>INDEX(Products!$A$1:$G$106,MATCH($D359,Products!$A$1:$A$106,0),MATCH(L$1,Products!$A$1:$G$1,0))</f>
        <v>8.2720000000000002</v>
      </c>
      <c r="M359" s="20">
        <f t="shared" si="5"/>
        <v>49.632000000000005</v>
      </c>
      <c r="N359" s="17" t="str" cm="1">
        <f t="array" ref="N359">_xlfn.SWITCH(I359,"Rob","Robusta","Ara","Arabica","Lib","Liberica","Exc","Excelsa")</f>
        <v>Excelsa</v>
      </c>
      <c r="O359" s="17" t="str" cm="1">
        <f t="array" ref="O359">_xlfn.SWITCH(J359,"D","Dark","M","Medium","L","Light")</f>
        <v>Medium</v>
      </c>
      <c r="P359" s="17" t="str">
        <f>_xlfn.XLOOKUP(Orders[[#This Row],[Customer ID]],Customers!$A$1:$A$501,Customers!$I$1:$I$501,,0)</f>
        <v>Yes</v>
      </c>
    </row>
    <row r="360" spans="1:16" x14ac:dyDescent="0.25">
      <c r="A360" s="17" t="s">
        <v>3488</v>
      </c>
      <c r="B360" s="22">
        <v>45142</v>
      </c>
      <c r="C360" s="17" t="s">
        <v>2381</v>
      </c>
      <c r="D360" s="17" t="s">
        <v>77</v>
      </c>
      <c r="E360" s="17">
        <v>3</v>
      </c>
      <c r="F360" s="17" t="str">
        <f>_xlfn.XLOOKUP($C360,Customers!$A$2:$A$501,Customers!$B$2:$B$501,,0)</f>
        <v>Mark Dunn</v>
      </c>
      <c r="G360" s="17" t="str">
        <f>_xlfn.XLOOKUP($C360,Customers!$A$2:$A$501,Customers!$C$2:$C$501,,0)</f>
        <v>denise18@summers.org</v>
      </c>
      <c r="H360" s="17" t="str">
        <f>_xlfn.XLOOKUP($C360,Customers!$A$1:$A$501,Customers!$G$1:$G$501,,0)</f>
        <v>United States</v>
      </c>
      <c r="I360" s="17" t="str">
        <f>INDEX(Products!$A$1:$G$106,MATCH($D360,Products!$A$1:$A$106,0),MATCH(I$1,Products!$A$1:$G$1,0))</f>
        <v>Exc</v>
      </c>
      <c r="J360" s="17" t="str">
        <f>INDEX(Products!$A$1:$G$106,MATCH($D360,Products!$A$1:$A$106,0),MATCH(J$1,Products!$A$1:$G$1,0))</f>
        <v>D</v>
      </c>
      <c r="K360" s="24">
        <f>INDEX(Products!$A$1:$G$106,MATCH($D360,Products!$A$1:$A$106,0),MATCH(K$1,Products!$A$1:$G$1,0))</f>
        <v>1</v>
      </c>
      <c r="L360" s="19">
        <f>INDEX(Products!$A$1:$G$106,MATCH($D360,Products!$A$1:$A$106,0),MATCH(L$1,Products!$A$1:$G$1,0))</f>
        <v>18.187999999999999</v>
      </c>
      <c r="M360" s="20">
        <f t="shared" si="5"/>
        <v>54.563999999999993</v>
      </c>
      <c r="N360" s="17" t="str" cm="1">
        <f t="array" ref="N360">_xlfn.SWITCH(I360,"Rob","Robusta","Ara","Arabica","Lib","Liberica","Exc","Excelsa")</f>
        <v>Excelsa</v>
      </c>
      <c r="O360" s="17" t="str" cm="1">
        <f t="array" ref="O360">_xlfn.SWITCH(J360,"D","Dark","M","Medium","L","Light")</f>
        <v>Dark</v>
      </c>
      <c r="P360" s="17" t="str">
        <f>_xlfn.XLOOKUP(Orders[[#This Row],[Customer ID]],Customers!$A$1:$A$501,Customers!$I$1:$I$501,,0)</f>
        <v>No</v>
      </c>
    </row>
    <row r="361" spans="1:16" x14ac:dyDescent="0.25">
      <c r="A361" s="17" t="s">
        <v>3489</v>
      </c>
      <c r="B361" s="22">
        <v>44934</v>
      </c>
      <c r="C361" s="17" t="s">
        <v>2417</v>
      </c>
      <c r="D361" s="17" t="s">
        <v>51</v>
      </c>
      <c r="E361" s="17">
        <v>6</v>
      </c>
      <c r="F361" s="17" t="str">
        <f>_xlfn.XLOOKUP($C361,Customers!$A$2:$A$501,Customers!$B$2:$B$501,,0)</f>
        <v>John Sharp</v>
      </c>
      <c r="G361" s="17" t="str">
        <f>_xlfn.XLOOKUP($C361,Customers!$A$2:$A$501,Customers!$C$2:$C$501,,0)</f>
        <v>dcarter@yahoo.com</v>
      </c>
      <c r="H361" s="17" t="str">
        <f>_xlfn.XLOOKUP($C361,Customers!$A$1:$A$501,Customers!$G$1:$G$501,,0)</f>
        <v>Ireland</v>
      </c>
      <c r="I361" s="17" t="str">
        <f>INDEX(Products!$A$1:$G$106,MATCH($D361,Products!$A$1:$A$106,0),MATCH(I$1,Products!$A$1:$G$1,0))</f>
        <v>Ara</v>
      </c>
      <c r="J361" s="17" t="str">
        <f>INDEX(Products!$A$1:$G$106,MATCH($D361,Products!$A$1:$A$106,0),MATCH(J$1,Products!$A$1:$G$1,0))</f>
        <v>L</v>
      </c>
      <c r="K361" s="24">
        <f>INDEX(Products!$A$1:$G$106,MATCH($D361,Products!$A$1:$A$106,0),MATCH(K$1,Products!$A$1:$G$1,0))</f>
        <v>2.5</v>
      </c>
      <c r="L361" s="19">
        <f>INDEX(Products!$A$1:$G$106,MATCH($D361,Products!$A$1:$A$106,0),MATCH(L$1,Products!$A$1:$G$1,0))</f>
        <v>27.323</v>
      </c>
      <c r="M361" s="20">
        <f t="shared" si="5"/>
        <v>163.93799999999999</v>
      </c>
      <c r="N361" s="17" t="str" cm="1">
        <f t="array" ref="N361">_xlfn.SWITCH(I361,"Rob","Robusta","Ara","Arabica","Lib","Liberica","Exc","Excelsa")</f>
        <v>Arabica</v>
      </c>
      <c r="O361" s="17" t="str" cm="1">
        <f t="array" ref="O361">_xlfn.SWITCH(J361,"D","Dark","M","Medium","L","Light")</f>
        <v>Light</v>
      </c>
      <c r="P361" s="17" t="str">
        <f>_xlfn.XLOOKUP(Orders[[#This Row],[Customer ID]],Customers!$A$1:$A$501,Customers!$I$1:$I$501,,0)</f>
        <v>Yes</v>
      </c>
    </row>
    <row r="362" spans="1:16" x14ac:dyDescent="0.25">
      <c r="A362" s="17" t="s">
        <v>3490</v>
      </c>
      <c r="B362" s="22">
        <v>43500</v>
      </c>
      <c r="C362" s="17" t="s">
        <v>387</v>
      </c>
      <c r="D362" s="17" t="s">
        <v>107</v>
      </c>
      <c r="E362" s="17">
        <v>1</v>
      </c>
      <c r="F362" s="17" t="str">
        <f>_xlfn.XLOOKUP($C362,Customers!$A$2:$A$501,Customers!$B$2:$B$501,,0)</f>
        <v>Linda Douglas</v>
      </c>
      <c r="G362" s="17" t="str">
        <f>_xlfn.XLOOKUP($C362,Customers!$A$2:$A$501,Customers!$C$2:$C$501,,0)</f>
        <v>johnsonnicole@harris.biz</v>
      </c>
      <c r="H362" s="17" t="str">
        <f>_xlfn.XLOOKUP($C362,Customers!$A$1:$A$501,Customers!$G$1:$G$501,,0)</f>
        <v>United Kingdom</v>
      </c>
      <c r="I362" s="17" t="str">
        <f>INDEX(Products!$A$1:$G$106,MATCH($D362,Products!$A$1:$A$106,0),MATCH(I$1,Products!$A$1:$G$1,0))</f>
        <v>Exc</v>
      </c>
      <c r="J362" s="17" t="str">
        <f>INDEX(Products!$A$1:$G$106,MATCH($D362,Products!$A$1:$A$106,0),MATCH(J$1,Products!$A$1:$G$1,0))</f>
        <v>D</v>
      </c>
      <c r="K362" s="24">
        <f>INDEX(Products!$A$1:$G$106,MATCH($D362,Products!$A$1:$A$106,0),MATCH(K$1,Products!$A$1:$G$1,0))</f>
        <v>0.5</v>
      </c>
      <c r="L362" s="19">
        <f>INDEX(Products!$A$1:$G$106,MATCH($D362,Products!$A$1:$A$106,0),MATCH(L$1,Products!$A$1:$G$1,0))</f>
        <v>26.742000000000001</v>
      </c>
      <c r="M362" s="20">
        <f t="shared" si="5"/>
        <v>26.742000000000001</v>
      </c>
      <c r="N362" s="17" t="str" cm="1">
        <f t="array" ref="N362">_xlfn.SWITCH(I362,"Rob","Robusta","Ara","Arabica","Lib","Liberica","Exc","Excelsa")</f>
        <v>Excelsa</v>
      </c>
      <c r="O362" s="17" t="str" cm="1">
        <f t="array" ref="O362">_xlfn.SWITCH(J362,"D","Dark","M","Medium","L","Light")</f>
        <v>Dark</v>
      </c>
      <c r="P362" s="17" t="str">
        <f>_xlfn.XLOOKUP(Orders[[#This Row],[Customer ID]],Customers!$A$1:$A$501,Customers!$I$1:$I$501,,0)</f>
        <v>Yes</v>
      </c>
    </row>
    <row r="363" spans="1:16" x14ac:dyDescent="0.25">
      <c r="A363" s="17" t="s">
        <v>3491</v>
      </c>
      <c r="B363" s="22">
        <v>44225</v>
      </c>
      <c r="C363" s="17" t="s">
        <v>333</v>
      </c>
      <c r="D363" s="17" t="s">
        <v>3131</v>
      </c>
      <c r="E363" s="17">
        <v>6</v>
      </c>
      <c r="F363" s="17" t="str">
        <f>_xlfn.XLOOKUP($C363,Customers!$A$2:$A$501,Customers!$B$2:$B$501,,0)</f>
        <v>Kathryn Powell</v>
      </c>
      <c r="G363" s="17" t="str">
        <f>_xlfn.XLOOKUP($C363,Customers!$A$2:$A$501,Customers!$C$2:$C$501,,0)</f>
        <v>castillonatasha@watkins-evans.com</v>
      </c>
      <c r="H363" s="17" t="str">
        <f>_xlfn.XLOOKUP($C363,Customers!$A$1:$A$501,Customers!$G$1:$G$501,,0)</f>
        <v>United States</v>
      </c>
      <c r="I363" s="17" t="str">
        <f>INDEX(Products!$A$1:$G$106,MATCH($D363,Products!$A$1:$A$106,0),MATCH(I$1,Products!$A$1:$G$1,0))</f>
        <v>Rob</v>
      </c>
      <c r="J363" s="17" t="str">
        <f>INDEX(Products!$A$1:$G$106,MATCH($D363,Products!$A$1:$A$106,0),MATCH(J$1,Products!$A$1:$G$1,0))</f>
        <v>M</v>
      </c>
      <c r="K363" s="24">
        <f>INDEX(Products!$A$1:$G$106,MATCH($D363,Products!$A$1:$A$106,0),MATCH(K$1,Products!$A$1:$G$1,0))</f>
        <v>2.5</v>
      </c>
      <c r="L363" s="19">
        <f>INDEX(Products!$A$1:$G$106,MATCH($D363,Products!$A$1:$A$106,0),MATCH(L$1,Products!$A$1:$G$1,0))</f>
        <v>21.524000000000001</v>
      </c>
      <c r="M363" s="20">
        <f t="shared" si="5"/>
        <v>129.14400000000001</v>
      </c>
      <c r="N363" s="17" t="str" cm="1">
        <f t="array" ref="N363">_xlfn.SWITCH(I363,"Rob","Robusta","Ara","Arabica","Lib","Liberica","Exc","Excelsa")</f>
        <v>Robusta</v>
      </c>
      <c r="O363" s="17" t="str" cm="1">
        <f t="array" ref="O363">_xlfn.SWITCH(J363,"D","Dark","M","Medium","L","Light")</f>
        <v>Medium</v>
      </c>
      <c r="P363" s="17" t="str">
        <f>_xlfn.XLOOKUP(Orders[[#This Row],[Customer ID]],Customers!$A$1:$A$501,Customers!$I$1:$I$501,,0)</f>
        <v>No</v>
      </c>
    </row>
    <row r="364" spans="1:16" x14ac:dyDescent="0.25">
      <c r="A364" s="17" t="s">
        <v>3492</v>
      </c>
      <c r="B364" s="22">
        <v>43862</v>
      </c>
      <c r="C364" s="17" t="s">
        <v>2035</v>
      </c>
      <c r="D364" s="17" t="s">
        <v>96</v>
      </c>
      <c r="E364" s="17">
        <v>6</v>
      </c>
      <c r="F364" s="17" t="str">
        <f>_xlfn.XLOOKUP($C364,Customers!$A$2:$A$501,Customers!$B$2:$B$501,,0)</f>
        <v>Helen Page</v>
      </c>
      <c r="G364" s="17" t="str">
        <f>_xlfn.XLOOKUP($C364,Customers!$A$2:$A$501,Customers!$C$2:$C$501,,0)</f>
        <v>trevinomegan@gmail.com</v>
      </c>
      <c r="H364" s="17" t="str">
        <f>_xlfn.XLOOKUP($C364,Customers!$A$1:$A$501,Customers!$G$1:$G$501,,0)</f>
        <v>United Kingdom</v>
      </c>
      <c r="I364" s="17" t="str">
        <f>INDEX(Products!$A$1:$G$106,MATCH($D364,Products!$A$1:$A$106,0),MATCH(I$1,Products!$A$1:$G$1,0))</f>
        <v>Exc</v>
      </c>
      <c r="J364" s="17" t="str">
        <f>INDEX(Products!$A$1:$G$106,MATCH($D364,Products!$A$1:$A$106,0),MATCH(J$1,Products!$A$1:$G$1,0))</f>
        <v>D</v>
      </c>
      <c r="K364" s="24">
        <f>INDEX(Products!$A$1:$G$106,MATCH($D364,Products!$A$1:$A$106,0),MATCH(K$1,Products!$A$1:$G$1,0))</f>
        <v>0.5</v>
      </c>
      <c r="L364" s="19">
        <f>INDEX(Products!$A$1:$G$106,MATCH($D364,Products!$A$1:$A$106,0),MATCH(L$1,Products!$A$1:$G$1,0))</f>
        <v>25.14</v>
      </c>
      <c r="M364" s="20">
        <f t="shared" si="5"/>
        <v>150.84</v>
      </c>
      <c r="N364" s="17" t="str" cm="1">
        <f t="array" ref="N364">_xlfn.SWITCH(I364,"Rob","Robusta","Ara","Arabica","Lib","Liberica","Exc","Excelsa")</f>
        <v>Excelsa</v>
      </c>
      <c r="O364" s="17" t="str" cm="1">
        <f t="array" ref="O364">_xlfn.SWITCH(J364,"D","Dark","M","Medium","L","Light")</f>
        <v>Dark</v>
      </c>
      <c r="P364" s="17" t="str">
        <f>_xlfn.XLOOKUP(Orders[[#This Row],[Customer ID]],Customers!$A$1:$A$501,Customers!$I$1:$I$501,,0)</f>
        <v>No</v>
      </c>
    </row>
    <row r="365" spans="1:16" x14ac:dyDescent="0.25">
      <c r="A365" s="17" t="s">
        <v>3493</v>
      </c>
      <c r="B365" s="22">
        <v>43734</v>
      </c>
      <c r="C365" s="17" t="s">
        <v>2626</v>
      </c>
      <c r="D365" s="17" t="s">
        <v>103</v>
      </c>
      <c r="E365" s="17">
        <v>2</v>
      </c>
      <c r="F365" s="17" t="str">
        <f>_xlfn.XLOOKUP($C365,Customers!$A$2:$A$501,Customers!$B$2:$B$501,,0)</f>
        <v>Robert Moreno</v>
      </c>
      <c r="G365" s="17" t="str">
        <f>_xlfn.XLOOKUP($C365,Customers!$A$2:$A$501,Customers!$C$2:$C$501,,0)</f>
        <v>whitney98@yahoo.com</v>
      </c>
      <c r="H365" s="17" t="str">
        <f>_xlfn.XLOOKUP($C365,Customers!$A$1:$A$501,Customers!$G$1:$G$501,,0)</f>
        <v>United Kingdom</v>
      </c>
      <c r="I365" s="17" t="str">
        <f>INDEX(Products!$A$1:$G$106,MATCH($D365,Products!$A$1:$A$106,0),MATCH(I$1,Products!$A$1:$G$1,0))</f>
        <v>Lib</v>
      </c>
      <c r="J365" s="17" t="str">
        <f>INDEX(Products!$A$1:$G$106,MATCH($D365,Products!$A$1:$A$106,0),MATCH(J$1,Products!$A$1:$G$1,0))</f>
        <v>L</v>
      </c>
      <c r="K365" s="24">
        <f>INDEX(Products!$A$1:$G$106,MATCH($D365,Products!$A$1:$A$106,0),MATCH(K$1,Products!$A$1:$G$1,0))</f>
        <v>1</v>
      </c>
      <c r="L365" s="19">
        <f>INDEX(Products!$A$1:$G$106,MATCH($D365,Products!$A$1:$A$106,0),MATCH(L$1,Products!$A$1:$G$1,0))</f>
        <v>18.981999999999999</v>
      </c>
      <c r="M365" s="20">
        <f t="shared" si="5"/>
        <v>37.963999999999999</v>
      </c>
      <c r="N365" s="17" t="str" cm="1">
        <f t="array" ref="N365">_xlfn.SWITCH(I365,"Rob","Robusta","Ara","Arabica","Lib","Liberica","Exc","Excelsa")</f>
        <v>Liberica</v>
      </c>
      <c r="O365" s="17" t="str" cm="1">
        <f t="array" ref="O365">_xlfn.SWITCH(J365,"D","Dark","M","Medium","L","Light")</f>
        <v>Light</v>
      </c>
      <c r="P365" s="17" t="str">
        <f>_xlfn.XLOOKUP(Orders[[#This Row],[Customer ID]],Customers!$A$1:$A$501,Customers!$I$1:$I$501,,0)</f>
        <v>Yes</v>
      </c>
    </row>
    <row r="366" spans="1:16" x14ac:dyDescent="0.25">
      <c r="A366" s="17" t="s">
        <v>3494</v>
      </c>
      <c r="B366" s="22">
        <v>43962</v>
      </c>
      <c r="C366" s="17" t="s">
        <v>1235</v>
      </c>
      <c r="D366" s="17" t="s">
        <v>42</v>
      </c>
      <c r="E366" s="17">
        <v>5</v>
      </c>
      <c r="F366" s="17" t="str">
        <f>_xlfn.XLOOKUP($C366,Customers!$A$2:$A$501,Customers!$B$2:$B$501,,0)</f>
        <v>Rebecca Sosa</v>
      </c>
      <c r="G366" s="17" t="str">
        <f>_xlfn.XLOOKUP($C366,Customers!$A$2:$A$501,Customers!$C$2:$C$501,,0)</f>
        <v>dennisdorsey@yahoo.com</v>
      </c>
      <c r="H366" s="17" t="str">
        <f>_xlfn.XLOOKUP($C366,Customers!$A$1:$A$501,Customers!$G$1:$G$501,,0)</f>
        <v>United States</v>
      </c>
      <c r="I366" s="17" t="str">
        <f>INDEX(Products!$A$1:$G$106,MATCH($D366,Products!$A$1:$A$106,0),MATCH(I$1,Products!$A$1:$G$1,0))</f>
        <v>Lib</v>
      </c>
      <c r="J366" s="17" t="str">
        <f>INDEX(Products!$A$1:$G$106,MATCH($D366,Products!$A$1:$A$106,0),MATCH(J$1,Products!$A$1:$G$1,0))</f>
        <v>M</v>
      </c>
      <c r="K366" s="24">
        <f>INDEX(Products!$A$1:$G$106,MATCH($D366,Products!$A$1:$A$106,0),MATCH(K$1,Products!$A$1:$G$1,0))</f>
        <v>2.5</v>
      </c>
      <c r="L366" s="19">
        <f>INDEX(Products!$A$1:$G$106,MATCH($D366,Products!$A$1:$A$106,0),MATCH(L$1,Products!$A$1:$G$1,0))</f>
        <v>21.183</v>
      </c>
      <c r="M366" s="20">
        <f t="shared" si="5"/>
        <v>105.91499999999999</v>
      </c>
      <c r="N366" s="17" t="str" cm="1">
        <f t="array" ref="N366">_xlfn.SWITCH(I366,"Rob","Robusta","Ara","Arabica","Lib","Liberica","Exc","Excelsa")</f>
        <v>Liberica</v>
      </c>
      <c r="O366" s="17" t="str" cm="1">
        <f t="array" ref="O366">_xlfn.SWITCH(J366,"D","Dark","M","Medium","L","Light")</f>
        <v>Medium</v>
      </c>
      <c r="P366" s="17" t="str">
        <f>_xlfn.XLOOKUP(Orders[[#This Row],[Customer ID]],Customers!$A$1:$A$501,Customers!$I$1:$I$501,,0)</f>
        <v>No</v>
      </c>
    </row>
    <row r="367" spans="1:16" x14ac:dyDescent="0.25">
      <c r="A367" s="17" t="s">
        <v>3495</v>
      </c>
      <c r="B367" s="22">
        <v>44473</v>
      </c>
      <c r="C367" s="17" t="s">
        <v>482</v>
      </c>
      <c r="D367" s="17" t="s">
        <v>36</v>
      </c>
      <c r="E367" s="17">
        <v>5</v>
      </c>
      <c r="F367" s="17" t="str">
        <f>_xlfn.XLOOKUP($C367,Customers!$A$2:$A$501,Customers!$B$2:$B$501,,0)</f>
        <v>Jacqueline Randall</v>
      </c>
      <c r="G367" s="17" t="str">
        <f>_xlfn.XLOOKUP($C367,Customers!$A$2:$A$501,Customers!$C$2:$C$501,,0)</f>
        <v>anthonycook@parker-mack.com</v>
      </c>
      <c r="H367" s="17" t="str">
        <f>_xlfn.XLOOKUP($C367,Customers!$A$1:$A$501,Customers!$G$1:$G$501,,0)</f>
        <v>Ireland</v>
      </c>
      <c r="I367" s="17" t="str">
        <f>INDEX(Products!$A$1:$G$106,MATCH($D367,Products!$A$1:$A$106,0),MATCH(I$1,Products!$A$1:$G$1,0))</f>
        <v>Ara</v>
      </c>
      <c r="J367" s="17" t="str">
        <f>INDEX(Products!$A$1:$G$106,MATCH($D367,Products!$A$1:$A$106,0),MATCH(J$1,Products!$A$1:$G$1,0))</f>
        <v>L</v>
      </c>
      <c r="K367" s="24">
        <f>INDEX(Products!$A$1:$G$106,MATCH($D367,Products!$A$1:$A$106,0),MATCH(K$1,Products!$A$1:$G$1,0))</f>
        <v>2.5</v>
      </c>
      <c r="L367" s="19">
        <f>INDEX(Products!$A$1:$G$106,MATCH($D367,Products!$A$1:$A$106,0),MATCH(L$1,Products!$A$1:$G$1,0))</f>
        <v>23.545999999999999</v>
      </c>
      <c r="M367" s="20">
        <f t="shared" si="5"/>
        <v>117.72999999999999</v>
      </c>
      <c r="N367" s="17" t="str" cm="1">
        <f t="array" ref="N367">_xlfn.SWITCH(I367,"Rob","Robusta","Ara","Arabica","Lib","Liberica","Exc","Excelsa")</f>
        <v>Arabica</v>
      </c>
      <c r="O367" s="17" t="str" cm="1">
        <f t="array" ref="O367">_xlfn.SWITCH(J367,"D","Dark","M","Medium","L","Light")</f>
        <v>Light</v>
      </c>
      <c r="P367" s="17" t="str">
        <f>_xlfn.XLOOKUP(Orders[[#This Row],[Customer ID]],Customers!$A$1:$A$501,Customers!$I$1:$I$501,,0)</f>
        <v>Yes</v>
      </c>
    </row>
    <row r="368" spans="1:16" x14ac:dyDescent="0.25">
      <c r="A368" s="17" t="s">
        <v>3496</v>
      </c>
      <c r="B368" s="22">
        <v>44186</v>
      </c>
      <c r="C368" s="17" t="s">
        <v>1301</v>
      </c>
      <c r="D368" s="17" t="s">
        <v>75</v>
      </c>
      <c r="E368" s="17">
        <v>1</v>
      </c>
      <c r="F368" s="17" t="str">
        <f>_xlfn.XLOOKUP($C368,Customers!$A$2:$A$501,Customers!$B$2:$B$501,,0)</f>
        <v>Amanda Jones</v>
      </c>
      <c r="G368" s="17" t="str">
        <f>_xlfn.XLOOKUP($C368,Customers!$A$2:$A$501,Customers!$C$2:$C$501,,0)</f>
        <v>reneediaz@lopez-castillo.biz</v>
      </c>
      <c r="H368" s="17" t="str">
        <f>_xlfn.XLOOKUP($C368,Customers!$A$1:$A$501,Customers!$G$1:$G$501,,0)</f>
        <v>Ireland</v>
      </c>
      <c r="I368" s="17" t="str">
        <f>INDEX(Products!$A$1:$G$106,MATCH($D368,Products!$A$1:$A$106,0),MATCH(I$1,Products!$A$1:$G$1,0))</f>
        <v>Rob</v>
      </c>
      <c r="J368" s="17" t="str">
        <f>INDEX(Products!$A$1:$G$106,MATCH($D368,Products!$A$1:$A$106,0),MATCH(J$1,Products!$A$1:$G$1,0))</f>
        <v>M</v>
      </c>
      <c r="K368" s="24">
        <f>INDEX(Products!$A$1:$G$106,MATCH($D368,Products!$A$1:$A$106,0),MATCH(K$1,Products!$A$1:$G$1,0))</f>
        <v>0.5</v>
      </c>
      <c r="L368" s="19">
        <f>INDEX(Products!$A$1:$G$106,MATCH($D368,Products!$A$1:$A$106,0),MATCH(L$1,Products!$A$1:$G$1,0))</f>
        <v>27.138999999999999</v>
      </c>
      <c r="M368" s="20">
        <f t="shared" si="5"/>
        <v>27.138999999999999</v>
      </c>
      <c r="N368" s="17" t="str" cm="1">
        <f t="array" ref="N368">_xlfn.SWITCH(I368,"Rob","Robusta","Ara","Arabica","Lib","Liberica","Exc","Excelsa")</f>
        <v>Robusta</v>
      </c>
      <c r="O368" s="17" t="str" cm="1">
        <f t="array" ref="O368">_xlfn.SWITCH(J368,"D","Dark","M","Medium","L","Light")</f>
        <v>Medium</v>
      </c>
      <c r="P368" s="17" t="str">
        <f>_xlfn.XLOOKUP(Orders[[#This Row],[Customer ID]],Customers!$A$1:$A$501,Customers!$I$1:$I$501,,0)</f>
        <v>No</v>
      </c>
    </row>
    <row r="369" spans="1:16" x14ac:dyDescent="0.25">
      <c r="A369" s="17" t="s">
        <v>3497</v>
      </c>
      <c r="B369" s="22">
        <v>43673</v>
      </c>
      <c r="C369" s="17" t="s">
        <v>2591</v>
      </c>
      <c r="D369" s="17" t="s">
        <v>97</v>
      </c>
      <c r="E369" s="17">
        <v>2</v>
      </c>
      <c r="F369" s="17" t="str">
        <f>_xlfn.XLOOKUP($C369,Customers!$A$2:$A$501,Customers!$B$2:$B$501,,0)</f>
        <v>Brooke Jordan</v>
      </c>
      <c r="G369" s="17" t="str">
        <f>_xlfn.XLOOKUP($C369,Customers!$A$2:$A$501,Customers!$C$2:$C$501,,0)</f>
        <v>davislisa@good.com</v>
      </c>
      <c r="H369" s="17" t="str">
        <f>_xlfn.XLOOKUP($C369,Customers!$A$1:$A$501,Customers!$G$1:$G$501,,0)</f>
        <v>United Kingdom</v>
      </c>
      <c r="I369" s="17" t="str">
        <f>INDEX(Products!$A$1:$G$106,MATCH($D369,Products!$A$1:$A$106,0),MATCH(I$1,Products!$A$1:$G$1,0))</f>
        <v>Exc</v>
      </c>
      <c r="J369" s="17" t="str">
        <f>INDEX(Products!$A$1:$G$106,MATCH($D369,Products!$A$1:$A$106,0),MATCH(J$1,Products!$A$1:$G$1,0))</f>
        <v>M</v>
      </c>
      <c r="K369" s="24">
        <f>INDEX(Products!$A$1:$G$106,MATCH($D369,Products!$A$1:$A$106,0),MATCH(K$1,Products!$A$1:$G$1,0))</f>
        <v>1</v>
      </c>
      <c r="L369" s="19">
        <f>INDEX(Products!$A$1:$G$106,MATCH($D369,Products!$A$1:$A$106,0),MATCH(L$1,Products!$A$1:$G$1,0))</f>
        <v>27.193000000000001</v>
      </c>
      <c r="M369" s="20">
        <f t="shared" si="5"/>
        <v>54.386000000000003</v>
      </c>
      <c r="N369" s="17" t="str" cm="1">
        <f t="array" ref="N369">_xlfn.SWITCH(I369,"Rob","Robusta","Ara","Arabica","Lib","Liberica","Exc","Excelsa")</f>
        <v>Excelsa</v>
      </c>
      <c r="O369" s="17" t="str" cm="1">
        <f t="array" ref="O369">_xlfn.SWITCH(J369,"D","Dark","M","Medium","L","Light")</f>
        <v>Medium</v>
      </c>
      <c r="P369" s="17" t="str">
        <f>_xlfn.XLOOKUP(Orders[[#This Row],[Customer ID]],Customers!$A$1:$A$501,Customers!$I$1:$I$501,,0)</f>
        <v>Yes</v>
      </c>
    </row>
    <row r="370" spans="1:16" x14ac:dyDescent="0.25">
      <c r="A370" s="17" t="s">
        <v>3498</v>
      </c>
      <c r="B370" s="22">
        <v>45034</v>
      </c>
      <c r="C370" s="17" t="s">
        <v>2459</v>
      </c>
      <c r="D370" s="17" t="s">
        <v>63</v>
      </c>
      <c r="E370" s="17">
        <v>5</v>
      </c>
      <c r="F370" s="17" t="str">
        <f>_xlfn.XLOOKUP($C370,Customers!$A$2:$A$501,Customers!$B$2:$B$501,,0)</f>
        <v>Matthew Cannon</v>
      </c>
      <c r="G370" s="17" t="str">
        <f>_xlfn.XLOOKUP($C370,Customers!$A$2:$A$501,Customers!$C$2:$C$501,,0)</f>
        <v>melanie22@randall-moore.net</v>
      </c>
      <c r="H370" s="17" t="str">
        <f>_xlfn.XLOOKUP($C370,Customers!$A$1:$A$501,Customers!$G$1:$G$501,,0)</f>
        <v>Ireland</v>
      </c>
      <c r="I370" s="17" t="str">
        <f>INDEX(Products!$A$1:$G$106,MATCH($D370,Products!$A$1:$A$106,0),MATCH(I$1,Products!$A$1:$G$1,0))</f>
        <v>Ara</v>
      </c>
      <c r="J370" s="17" t="str">
        <f>INDEX(Products!$A$1:$G$106,MATCH($D370,Products!$A$1:$A$106,0),MATCH(J$1,Products!$A$1:$G$1,0))</f>
        <v>L</v>
      </c>
      <c r="K370" s="24">
        <f>INDEX(Products!$A$1:$G$106,MATCH($D370,Products!$A$1:$A$106,0),MATCH(K$1,Products!$A$1:$G$1,0))</f>
        <v>2.5</v>
      </c>
      <c r="L370" s="19">
        <f>INDEX(Products!$A$1:$G$106,MATCH($D370,Products!$A$1:$A$106,0),MATCH(L$1,Products!$A$1:$G$1,0))</f>
        <v>3.34</v>
      </c>
      <c r="M370" s="20">
        <f t="shared" si="5"/>
        <v>16.7</v>
      </c>
      <c r="N370" s="17" t="str" cm="1">
        <f t="array" ref="N370">_xlfn.SWITCH(I370,"Rob","Robusta","Ara","Arabica","Lib","Liberica","Exc","Excelsa")</f>
        <v>Arabica</v>
      </c>
      <c r="O370" s="17" t="str" cm="1">
        <f t="array" ref="O370">_xlfn.SWITCH(J370,"D","Dark","M","Medium","L","Light")</f>
        <v>Light</v>
      </c>
      <c r="P370" s="17" t="str">
        <f>_xlfn.XLOOKUP(Orders[[#This Row],[Customer ID]],Customers!$A$1:$A$501,Customers!$I$1:$I$501,,0)</f>
        <v>No</v>
      </c>
    </row>
    <row r="371" spans="1:16" x14ac:dyDescent="0.25">
      <c r="A371" s="17" t="s">
        <v>3499</v>
      </c>
      <c r="B371" s="22">
        <v>43761</v>
      </c>
      <c r="C371" s="17" t="s">
        <v>369</v>
      </c>
      <c r="D371" s="17" t="s">
        <v>76</v>
      </c>
      <c r="E371" s="17">
        <v>1</v>
      </c>
      <c r="F371" s="17" t="str">
        <f>_xlfn.XLOOKUP($C371,Customers!$A$2:$A$501,Customers!$B$2:$B$501,,0)</f>
        <v>Keith Drake</v>
      </c>
      <c r="G371" s="17" t="str">
        <f>_xlfn.XLOOKUP($C371,Customers!$A$2:$A$501,Customers!$C$2:$C$501,,0)</f>
        <v>xcox@gmail.com</v>
      </c>
      <c r="H371" s="17" t="str">
        <f>_xlfn.XLOOKUP($C371,Customers!$A$1:$A$501,Customers!$G$1:$G$501,,0)</f>
        <v>Ireland</v>
      </c>
      <c r="I371" s="17" t="str">
        <f>INDEX(Products!$A$1:$G$106,MATCH($D371,Products!$A$1:$A$106,0),MATCH(I$1,Products!$A$1:$G$1,0))</f>
        <v>Rob</v>
      </c>
      <c r="J371" s="17" t="str">
        <f>INDEX(Products!$A$1:$G$106,MATCH($D371,Products!$A$1:$A$106,0),MATCH(J$1,Products!$A$1:$G$1,0))</f>
        <v>D</v>
      </c>
      <c r="K371" s="24">
        <f>INDEX(Products!$A$1:$G$106,MATCH($D371,Products!$A$1:$A$106,0),MATCH(K$1,Products!$A$1:$G$1,0))</f>
        <v>2.5</v>
      </c>
      <c r="L371" s="19">
        <f>INDEX(Products!$A$1:$G$106,MATCH($D371,Products!$A$1:$A$106,0),MATCH(L$1,Products!$A$1:$G$1,0))</f>
        <v>14.250999999999999</v>
      </c>
      <c r="M371" s="20">
        <f t="shared" si="5"/>
        <v>14.250999999999999</v>
      </c>
      <c r="N371" s="17" t="str" cm="1">
        <f t="array" ref="N371">_xlfn.SWITCH(I371,"Rob","Robusta","Ara","Arabica","Lib","Liberica","Exc","Excelsa")</f>
        <v>Robusta</v>
      </c>
      <c r="O371" s="17" t="str" cm="1">
        <f t="array" ref="O371">_xlfn.SWITCH(J371,"D","Dark","M","Medium","L","Light")</f>
        <v>Dark</v>
      </c>
      <c r="P371" s="17" t="str">
        <f>_xlfn.XLOOKUP(Orders[[#This Row],[Customer ID]],Customers!$A$1:$A$501,Customers!$I$1:$I$501,,0)</f>
        <v>Yes</v>
      </c>
    </row>
    <row r="372" spans="1:16" x14ac:dyDescent="0.25">
      <c r="A372" s="17" t="s">
        <v>3500</v>
      </c>
      <c r="B372" s="22">
        <v>44551</v>
      </c>
      <c r="C372" s="17" t="s">
        <v>2202</v>
      </c>
      <c r="D372" s="17" t="s">
        <v>23</v>
      </c>
      <c r="E372" s="17">
        <v>6</v>
      </c>
      <c r="F372" s="17" t="str">
        <f>_xlfn.XLOOKUP($C372,Customers!$A$2:$A$501,Customers!$B$2:$B$501,,0)</f>
        <v>John Smith</v>
      </c>
      <c r="G372" s="17" t="str">
        <f>_xlfn.XLOOKUP($C372,Customers!$A$2:$A$501,Customers!$C$2:$C$501,,0)</f>
        <v>shannonmorse@nash.biz</v>
      </c>
      <c r="H372" s="17" t="str">
        <f>_xlfn.XLOOKUP($C372,Customers!$A$1:$A$501,Customers!$G$1:$G$501,,0)</f>
        <v>Ireland</v>
      </c>
      <c r="I372" s="17" t="str">
        <f>INDEX(Products!$A$1:$G$106,MATCH($D372,Products!$A$1:$A$106,0),MATCH(I$1,Products!$A$1:$G$1,0))</f>
        <v>Exc</v>
      </c>
      <c r="J372" s="17" t="str">
        <f>INDEX(Products!$A$1:$G$106,MATCH($D372,Products!$A$1:$A$106,0),MATCH(J$1,Products!$A$1:$G$1,0))</f>
        <v>M</v>
      </c>
      <c r="K372" s="24">
        <f>INDEX(Products!$A$1:$G$106,MATCH($D372,Products!$A$1:$A$106,0),MATCH(K$1,Products!$A$1:$G$1,0))</f>
        <v>1</v>
      </c>
      <c r="L372" s="19">
        <f>INDEX(Products!$A$1:$G$106,MATCH($D372,Products!$A$1:$A$106,0),MATCH(L$1,Products!$A$1:$G$1,0))</f>
        <v>10.130000000000001</v>
      </c>
      <c r="M372" s="20">
        <f t="shared" si="5"/>
        <v>60.78</v>
      </c>
      <c r="N372" s="17" t="str" cm="1">
        <f t="array" ref="N372">_xlfn.SWITCH(I372,"Rob","Robusta","Ara","Arabica","Lib","Liberica","Exc","Excelsa")</f>
        <v>Excelsa</v>
      </c>
      <c r="O372" s="17" t="str" cm="1">
        <f t="array" ref="O372">_xlfn.SWITCH(J372,"D","Dark","M","Medium","L","Light")</f>
        <v>Medium</v>
      </c>
      <c r="P372" s="17" t="str">
        <f>_xlfn.XLOOKUP(Orders[[#This Row],[Customer ID]],Customers!$A$1:$A$501,Customers!$I$1:$I$501,,0)</f>
        <v>No</v>
      </c>
    </row>
    <row r="373" spans="1:16" x14ac:dyDescent="0.25">
      <c r="A373" s="17" t="s">
        <v>3501</v>
      </c>
      <c r="B373" s="22">
        <v>44576</v>
      </c>
      <c r="C373" s="17" t="s">
        <v>2435</v>
      </c>
      <c r="D373" s="17" t="s">
        <v>86</v>
      </c>
      <c r="E373" s="17">
        <v>6</v>
      </c>
      <c r="F373" s="17" t="str">
        <f>_xlfn.XLOOKUP($C373,Customers!$A$2:$A$501,Customers!$B$2:$B$501,,0)</f>
        <v>Amy Turner</v>
      </c>
      <c r="G373" s="17" t="str">
        <f>_xlfn.XLOOKUP($C373,Customers!$A$2:$A$501,Customers!$C$2:$C$501,,0)</f>
        <v>stephanieburke@smith-evans.info</v>
      </c>
      <c r="H373" s="17" t="str">
        <f>_xlfn.XLOOKUP($C373,Customers!$A$1:$A$501,Customers!$G$1:$G$501,,0)</f>
        <v>United Kingdom</v>
      </c>
      <c r="I373" s="17" t="str">
        <f>INDEX(Products!$A$1:$G$106,MATCH($D373,Products!$A$1:$A$106,0),MATCH(I$1,Products!$A$1:$G$1,0))</f>
        <v>Lib</v>
      </c>
      <c r="J373" s="17" t="str">
        <f>INDEX(Products!$A$1:$G$106,MATCH($D373,Products!$A$1:$A$106,0),MATCH(J$1,Products!$A$1:$G$1,0))</f>
        <v>L</v>
      </c>
      <c r="K373" s="24">
        <f>INDEX(Products!$A$1:$G$106,MATCH($D373,Products!$A$1:$A$106,0),MATCH(K$1,Products!$A$1:$G$1,0))</f>
        <v>1</v>
      </c>
      <c r="L373" s="19">
        <f>INDEX(Products!$A$1:$G$106,MATCH($D373,Products!$A$1:$A$106,0),MATCH(L$1,Products!$A$1:$G$1,0))</f>
        <v>3.4129999999999998</v>
      </c>
      <c r="M373" s="20">
        <f t="shared" si="5"/>
        <v>20.477999999999998</v>
      </c>
      <c r="N373" s="17" t="str" cm="1">
        <f t="array" ref="N373">_xlfn.SWITCH(I373,"Rob","Robusta","Ara","Arabica","Lib","Liberica","Exc","Excelsa")</f>
        <v>Liberica</v>
      </c>
      <c r="O373" s="17" t="str" cm="1">
        <f t="array" ref="O373">_xlfn.SWITCH(J373,"D","Dark","M","Medium","L","Light")</f>
        <v>Light</v>
      </c>
      <c r="P373" s="17" t="str">
        <f>_xlfn.XLOOKUP(Orders[[#This Row],[Customer ID]],Customers!$A$1:$A$501,Customers!$I$1:$I$501,,0)</f>
        <v>No</v>
      </c>
    </row>
    <row r="374" spans="1:16" x14ac:dyDescent="0.25">
      <c r="A374" s="17" t="s">
        <v>3502</v>
      </c>
      <c r="B374" s="22">
        <v>43704</v>
      </c>
      <c r="C374" s="17" t="s">
        <v>3099</v>
      </c>
      <c r="D374" s="17" t="s">
        <v>53</v>
      </c>
      <c r="E374" s="17">
        <v>4</v>
      </c>
      <c r="F374" s="17" t="str">
        <f>_xlfn.XLOOKUP($C374,Customers!$A$2:$A$501,Customers!$B$2:$B$501,,0)</f>
        <v>Cristina Myers</v>
      </c>
      <c r="G374" s="17" t="str">
        <f>_xlfn.XLOOKUP($C374,Customers!$A$2:$A$501,Customers!$C$2:$C$501,,0)</f>
        <v>jacksonchristopher@yahoo.com</v>
      </c>
      <c r="H374" s="17" t="str">
        <f>_xlfn.XLOOKUP($C374,Customers!$A$1:$A$501,Customers!$G$1:$G$501,,0)</f>
        <v>United Kingdom</v>
      </c>
      <c r="I374" s="17" t="str">
        <f>INDEX(Products!$A$1:$G$106,MATCH($D374,Products!$A$1:$A$106,0),MATCH(I$1,Products!$A$1:$G$1,0))</f>
        <v>Rob</v>
      </c>
      <c r="J374" s="17" t="str">
        <f>INDEX(Products!$A$1:$G$106,MATCH($D374,Products!$A$1:$A$106,0),MATCH(J$1,Products!$A$1:$G$1,0))</f>
        <v>D</v>
      </c>
      <c r="K374" s="24">
        <f>INDEX(Products!$A$1:$G$106,MATCH($D374,Products!$A$1:$A$106,0),MATCH(K$1,Products!$A$1:$G$1,0))</f>
        <v>1</v>
      </c>
      <c r="L374" s="19">
        <f>INDEX(Products!$A$1:$G$106,MATCH($D374,Products!$A$1:$A$106,0),MATCH(L$1,Products!$A$1:$G$1,0))</f>
        <v>25.009</v>
      </c>
      <c r="M374" s="20">
        <f t="shared" si="5"/>
        <v>100.036</v>
      </c>
      <c r="N374" s="17" t="str" cm="1">
        <f t="array" ref="N374">_xlfn.SWITCH(I374,"Rob","Robusta","Ara","Arabica","Lib","Liberica","Exc","Excelsa")</f>
        <v>Robusta</v>
      </c>
      <c r="O374" s="17" t="str" cm="1">
        <f t="array" ref="O374">_xlfn.SWITCH(J374,"D","Dark","M","Medium","L","Light")</f>
        <v>Dark</v>
      </c>
      <c r="P374" s="17" t="str">
        <f>_xlfn.XLOOKUP(Orders[[#This Row],[Customer ID]],Customers!$A$1:$A$501,Customers!$I$1:$I$501,,0)</f>
        <v>Yes</v>
      </c>
    </row>
    <row r="375" spans="1:16" x14ac:dyDescent="0.25">
      <c r="A375" s="17" t="s">
        <v>3503</v>
      </c>
      <c r="B375" s="22">
        <v>44164</v>
      </c>
      <c r="C375" s="17" t="s">
        <v>1802</v>
      </c>
      <c r="D375" s="17" t="s">
        <v>82</v>
      </c>
      <c r="E375" s="17">
        <v>5</v>
      </c>
      <c r="F375" s="17" t="str">
        <f>_xlfn.XLOOKUP($C375,Customers!$A$2:$A$501,Customers!$B$2:$B$501,,0)</f>
        <v>Christopher Lawrence</v>
      </c>
      <c r="G375" s="17" t="str">
        <f>_xlfn.XLOOKUP($C375,Customers!$A$2:$A$501,Customers!$C$2:$C$501,,0)</f>
        <v>kimsmith@yahoo.com</v>
      </c>
      <c r="H375" s="17" t="str">
        <f>_xlfn.XLOOKUP($C375,Customers!$A$1:$A$501,Customers!$G$1:$G$501,,0)</f>
        <v>United Kingdom</v>
      </c>
      <c r="I375" s="17" t="str">
        <f>INDEX(Products!$A$1:$G$106,MATCH($D375,Products!$A$1:$A$106,0),MATCH(I$1,Products!$A$1:$G$1,0))</f>
        <v>Lib</v>
      </c>
      <c r="J375" s="17" t="str">
        <f>INDEX(Products!$A$1:$G$106,MATCH($D375,Products!$A$1:$A$106,0),MATCH(J$1,Products!$A$1:$G$1,0))</f>
        <v>D</v>
      </c>
      <c r="K375" s="24">
        <f>INDEX(Products!$A$1:$G$106,MATCH($D375,Products!$A$1:$A$106,0),MATCH(K$1,Products!$A$1:$G$1,0))</f>
        <v>1</v>
      </c>
      <c r="L375" s="19">
        <f>INDEX(Products!$A$1:$G$106,MATCH($D375,Products!$A$1:$A$106,0),MATCH(L$1,Products!$A$1:$G$1,0))</f>
        <v>12.715</v>
      </c>
      <c r="M375" s="20">
        <f t="shared" si="5"/>
        <v>63.575000000000003</v>
      </c>
      <c r="N375" s="17" t="str" cm="1">
        <f t="array" ref="N375">_xlfn.SWITCH(I375,"Rob","Robusta","Ara","Arabica","Lib","Liberica","Exc","Excelsa")</f>
        <v>Liberica</v>
      </c>
      <c r="O375" s="17" t="str" cm="1">
        <f t="array" ref="O375">_xlfn.SWITCH(J375,"D","Dark","M","Medium","L","Light")</f>
        <v>Dark</v>
      </c>
      <c r="P375" s="17" t="str">
        <f>_xlfn.XLOOKUP(Orders[[#This Row],[Customer ID]],Customers!$A$1:$A$501,Customers!$I$1:$I$501,,0)</f>
        <v>Yes</v>
      </c>
    </row>
    <row r="376" spans="1:16" x14ac:dyDescent="0.25">
      <c r="A376" s="17" t="s">
        <v>3504</v>
      </c>
      <c r="B376" s="22">
        <v>44074</v>
      </c>
      <c r="C376" s="17" t="s">
        <v>536</v>
      </c>
      <c r="D376" s="17" t="s">
        <v>48</v>
      </c>
      <c r="E376" s="17">
        <v>6</v>
      </c>
      <c r="F376" s="17" t="str">
        <f>_xlfn.XLOOKUP($C376,Customers!$A$2:$A$501,Customers!$B$2:$B$501,,0)</f>
        <v>Denise Campbell</v>
      </c>
      <c r="G376" s="17" t="str">
        <f>_xlfn.XLOOKUP($C376,Customers!$A$2:$A$501,Customers!$C$2:$C$501,,0)</f>
        <v>qrobinson@sosa.net</v>
      </c>
      <c r="H376" s="17" t="str">
        <f>_xlfn.XLOOKUP($C376,Customers!$A$1:$A$501,Customers!$G$1:$G$501,,0)</f>
        <v>United Kingdom</v>
      </c>
      <c r="I376" s="17" t="str">
        <f>INDEX(Products!$A$1:$G$106,MATCH($D376,Products!$A$1:$A$106,0),MATCH(I$1,Products!$A$1:$G$1,0))</f>
        <v>Lib</v>
      </c>
      <c r="J376" s="17" t="str">
        <f>INDEX(Products!$A$1:$G$106,MATCH($D376,Products!$A$1:$A$106,0),MATCH(J$1,Products!$A$1:$G$1,0))</f>
        <v>M</v>
      </c>
      <c r="K376" s="24">
        <f>INDEX(Products!$A$1:$G$106,MATCH($D376,Products!$A$1:$A$106,0),MATCH(K$1,Products!$A$1:$G$1,0))</f>
        <v>2.5</v>
      </c>
      <c r="L376" s="19">
        <f>INDEX(Products!$A$1:$G$106,MATCH($D376,Products!$A$1:$A$106,0),MATCH(L$1,Products!$A$1:$G$1,0))</f>
        <v>17.550999999999998</v>
      </c>
      <c r="M376" s="20">
        <f t="shared" si="5"/>
        <v>105.30599999999998</v>
      </c>
      <c r="N376" s="17" t="str" cm="1">
        <f t="array" ref="N376">_xlfn.SWITCH(I376,"Rob","Robusta","Ara","Arabica","Lib","Liberica","Exc","Excelsa")</f>
        <v>Liberica</v>
      </c>
      <c r="O376" s="17" t="str" cm="1">
        <f t="array" ref="O376">_xlfn.SWITCH(J376,"D","Dark","M","Medium","L","Light")</f>
        <v>Medium</v>
      </c>
      <c r="P376" s="17" t="str">
        <f>_xlfn.XLOOKUP(Orders[[#This Row],[Customer ID]],Customers!$A$1:$A$501,Customers!$I$1:$I$501,,0)</f>
        <v>No</v>
      </c>
    </row>
    <row r="377" spans="1:16" x14ac:dyDescent="0.25">
      <c r="A377" s="17" t="s">
        <v>3505</v>
      </c>
      <c r="B377" s="22">
        <v>45238</v>
      </c>
      <c r="C377" s="17" t="s">
        <v>1021</v>
      </c>
      <c r="D377" s="17" t="s">
        <v>73</v>
      </c>
      <c r="E377" s="17">
        <v>1</v>
      </c>
      <c r="F377" s="17" t="str">
        <f>_xlfn.XLOOKUP($C377,Customers!$A$2:$A$501,Customers!$B$2:$B$501,,0)</f>
        <v>Patrick Brown</v>
      </c>
      <c r="G377" s="17" t="str">
        <f>_xlfn.XLOOKUP($C377,Customers!$A$2:$A$501,Customers!$C$2:$C$501,,0)</f>
        <v>urogers@hotmail.com</v>
      </c>
      <c r="H377" s="17" t="str">
        <f>_xlfn.XLOOKUP($C377,Customers!$A$1:$A$501,Customers!$G$1:$G$501,,0)</f>
        <v>United Kingdom</v>
      </c>
      <c r="I377" s="17" t="str">
        <f>INDEX(Products!$A$1:$G$106,MATCH($D377,Products!$A$1:$A$106,0),MATCH(I$1,Products!$A$1:$G$1,0))</f>
        <v>Exc</v>
      </c>
      <c r="J377" s="17" t="str">
        <f>INDEX(Products!$A$1:$G$106,MATCH($D377,Products!$A$1:$A$106,0),MATCH(J$1,Products!$A$1:$G$1,0))</f>
        <v>D</v>
      </c>
      <c r="K377" s="24">
        <f>INDEX(Products!$A$1:$G$106,MATCH($D377,Products!$A$1:$A$106,0),MATCH(K$1,Products!$A$1:$G$1,0))</f>
        <v>0.5</v>
      </c>
      <c r="L377" s="19">
        <f>INDEX(Products!$A$1:$G$106,MATCH($D377,Products!$A$1:$A$106,0),MATCH(L$1,Products!$A$1:$G$1,0))</f>
        <v>20.867999999999999</v>
      </c>
      <c r="M377" s="20">
        <f t="shared" si="5"/>
        <v>20.867999999999999</v>
      </c>
      <c r="N377" s="17" t="str" cm="1">
        <f t="array" ref="N377">_xlfn.SWITCH(I377,"Rob","Robusta","Ara","Arabica","Lib","Liberica","Exc","Excelsa")</f>
        <v>Excelsa</v>
      </c>
      <c r="O377" s="17" t="str" cm="1">
        <f t="array" ref="O377">_xlfn.SWITCH(J377,"D","Dark","M","Medium","L","Light")</f>
        <v>Dark</v>
      </c>
      <c r="P377" s="17" t="str">
        <f>_xlfn.XLOOKUP(Orders[[#This Row],[Customer ID]],Customers!$A$1:$A$501,Customers!$I$1:$I$501,,0)</f>
        <v>Yes</v>
      </c>
    </row>
    <row r="378" spans="1:16" x14ac:dyDescent="0.25">
      <c r="A378" s="17" t="s">
        <v>3506</v>
      </c>
      <c r="B378" s="22">
        <v>43923</v>
      </c>
      <c r="C378" s="17" t="s">
        <v>3075</v>
      </c>
      <c r="D378" s="17" t="s">
        <v>116</v>
      </c>
      <c r="E378" s="17">
        <v>4</v>
      </c>
      <c r="F378" s="17" t="str">
        <f>_xlfn.XLOOKUP($C378,Customers!$A$2:$A$501,Customers!$B$2:$B$501,,0)</f>
        <v>Sandra Kim</v>
      </c>
      <c r="G378" s="17" t="str">
        <f>_xlfn.XLOOKUP($C378,Customers!$A$2:$A$501,Customers!$C$2:$C$501,,0)</f>
        <v>robertmccann@yahoo.com</v>
      </c>
      <c r="H378" s="17" t="str">
        <f>_xlfn.XLOOKUP($C378,Customers!$A$1:$A$501,Customers!$G$1:$G$501,,0)</f>
        <v>Ireland</v>
      </c>
      <c r="I378" s="17" t="str">
        <f>INDEX(Products!$A$1:$G$106,MATCH($D378,Products!$A$1:$A$106,0),MATCH(I$1,Products!$A$1:$G$1,0))</f>
        <v>Ara</v>
      </c>
      <c r="J378" s="17" t="str">
        <f>INDEX(Products!$A$1:$G$106,MATCH($D378,Products!$A$1:$A$106,0),MATCH(J$1,Products!$A$1:$G$1,0))</f>
        <v>L</v>
      </c>
      <c r="K378" s="24">
        <f>INDEX(Products!$A$1:$G$106,MATCH($D378,Products!$A$1:$A$106,0),MATCH(K$1,Products!$A$1:$G$1,0))</f>
        <v>0.5</v>
      </c>
      <c r="L378" s="19">
        <f>INDEX(Products!$A$1:$G$106,MATCH($D378,Products!$A$1:$A$106,0),MATCH(L$1,Products!$A$1:$G$1,0))</f>
        <v>24.183</v>
      </c>
      <c r="M378" s="20">
        <f t="shared" si="5"/>
        <v>96.731999999999999</v>
      </c>
      <c r="N378" s="17" t="str" cm="1">
        <f t="array" ref="N378">_xlfn.SWITCH(I378,"Rob","Robusta","Ara","Arabica","Lib","Liberica","Exc","Excelsa")</f>
        <v>Arabica</v>
      </c>
      <c r="O378" s="17" t="str" cm="1">
        <f t="array" ref="O378">_xlfn.SWITCH(J378,"D","Dark","M","Medium","L","Light")</f>
        <v>Light</v>
      </c>
      <c r="P378" s="17" t="str">
        <f>_xlfn.XLOOKUP(Orders[[#This Row],[Customer ID]],Customers!$A$1:$A$501,Customers!$I$1:$I$501,,0)</f>
        <v>Yes</v>
      </c>
    </row>
    <row r="379" spans="1:16" x14ac:dyDescent="0.25">
      <c r="A379" s="17" t="s">
        <v>3507</v>
      </c>
      <c r="B379" s="22">
        <v>44352</v>
      </c>
      <c r="C379" s="17" t="s">
        <v>1760</v>
      </c>
      <c r="D379" s="17" t="s">
        <v>21</v>
      </c>
      <c r="E379" s="17">
        <v>2</v>
      </c>
      <c r="F379" s="17" t="str">
        <f>_xlfn.XLOOKUP($C379,Customers!$A$2:$A$501,Customers!$B$2:$B$501,,0)</f>
        <v>Catherine Gardner</v>
      </c>
      <c r="G379" s="17" t="str">
        <f>_xlfn.XLOOKUP($C379,Customers!$A$2:$A$501,Customers!$C$2:$C$501,,0)</f>
        <v>alejandra86@yahoo.com</v>
      </c>
      <c r="H379" s="17" t="str">
        <f>_xlfn.XLOOKUP($C379,Customers!$A$1:$A$501,Customers!$G$1:$G$501,,0)</f>
        <v>Ireland</v>
      </c>
      <c r="I379" s="17" t="str">
        <f>INDEX(Products!$A$1:$G$106,MATCH($D379,Products!$A$1:$A$106,0),MATCH(I$1,Products!$A$1:$G$1,0))</f>
        <v>Ara</v>
      </c>
      <c r="J379" s="17" t="str">
        <f>INDEX(Products!$A$1:$G$106,MATCH($D379,Products!$A$1:$A$106,0),MATCH(J$1,Products!$A$1:$G$1,0))</f>
        <v>L</v>
      </c>
      <c r="K379" s="24">
        <f>INDEX(Products!$A$1:$G$106,MATCH($D379,Products!$A$1:$A$106,0),MATCH(K$1,Products!$A$1:$G$1,0))</f>
        <v>2.5</v>
      </c>
      <c r="L379" s="19">
        <f>INDEX(Products!$A$1:$G$106,MATCH($D379,Products!$A$1:$A$106,0),MATCH(L$1,Products!$A$1:$G$1,0))</f>
        <v>26.277000000000001</v>
      </c>
      <c r="M379" s="20">
        <f t="shared" si="5"/>
        <v>52.554000000000002</v>
      </c>
      <c r="N379" s="17" t="str" cm="1">
        <f t="array" ref="N379">_xlfn.SWITCH(I379,"Rob","Robusta","Ara","Arabica","Lib","Liberica","Exc","Excelsa")</f>
        <v>Arabica</v>
      </c>
      <c r="O379" s="17" t="str" cm="1">
        <f t="array" ref="O379">_xlfn.SWITCH(J379,"D","Dark","M","Medium","L","Light")</f>
        <v>Light</v>
      </c>
      <c r="P379" s="17" t="str">
        <f>_xlfn.XLOOKUP(Orders[[#This Row],[Customer ID]],Customers!$A$1:$A$501,Customers!$I$1:$I$501,,0)</f>
        <v>No</v>
      </c>
    </row>
    <row r="380" spans="1:16" x14ac:dyDescent="0.25">
      <c r="A380" s="17" t="s">
        <v>3508</v>
      </c>
      <c r="B380" s="22">
        <v>44925</v>
      </c>
      <c r="C380" s="17" t="s">
        <v>1349</v>
      </c>
      <c r="D380" s="17" t="s">
        <v>88</v>
      </c>
      <c r="E380" s="17">
        <v>4</v>
      </c>
      <c r="F380" s="17" t="str">
        <f>_xlfn.XLOOKUP($C380,Customers!$A$2:$A$501,Customers!$B$2:$B$501,,0)</f>
        <v>Krista Winters</v>
      </c>
      <c r="G380" s="17" t="str">
        <f>_xlfn.XLOOKUP($C380,Customers!$A$2:$A$501,Customers!$C$2:$C$501,,0)</f>
        <v>arellanonicole@delacruz-rodriguez.net</v>
      </c>
      <c r="H380" s="17" t="str">
        <f>_xlfn.XLOOKUP($C380,Customers!$A$1:$A$501,Customers!$G$1:$G$501,,0)</f>
        <v>United States</v>
      </c>
      <c r="I380" s="17" t="str">
        <f>INDEX(Products!$A$1:$G$106,MATCH($D380,Products!$A$1:$A$106,0),MATCH(I$1,Products!$A$1:$G$1,0))</f>
        <v>Exc</v>
      </c>
      <c r="J380" s="17" t="str">
        <f>INDEX(Products!$A$1:$G$106,MATCH($D380,Products!$A$1:$A$106,0),MATCH(J$1,Products!$A$1:$G$1,0))</f>
        <v>M</v>
      </c>
      <c r="K380" s="24">
        <f>INDEX(Products!$A$1:$G$106,MATCH($D380,Products!$A$1:$A$106,0),MATCH(K$1,Products!$A$1:$G$1,0))</f>
        <v>1</v>
      </c>
      <c r="L380" s="19">
        <f>INDEX(Products!$A$1:$G$106,MATCH($D380,Products!$A$1:$A$106,0),MATCH(L$1,Products!$A$1:$G$1,0))</f>
        <v>6.2309999999999999</v>
      </c>
      <c r="M380" s="20">
        <f t="shared" si="5"/>
        <v>24.923999999999999</v>
      </c>
      <c r="N380" s="17" t="str" cm="1">
        <f t="array" ref="N380">_xlfn.SWITCH(I380,"Rob","Robusta","Ara","Arabica","Lib","Liberica","Exc","Excelsa")</f>
        <v>Excelsa</v>
      </c>
      <c r="O380" s="17" t="str" cm="1">
        <f t="array" ref="O380">_xlfn.SWITCH(J380,"D","Dark","M","Medium","L","Light")</f>
        <v>Medium</v>
      </c>
      <c r="P380" s="17" t="str">
        <f>_xlfn.XLOOKUP(Orders[[#This Row],[Customer ID]],Customers!$A$1:$A$501,Customers!$I$1:$I$501,,0)</f>
        <v>Yes</v>
      </c>
    </row>
    <row r="381" spans="1:16" x14ac:dyDescent="0.25">
      <c r="A381" s="17" t="s">
        <v>3509</v>
      </c>
      <c r="B381" s="22">
        <v>44016</v>
      </c>
      <c r="C381" s="17" t="s">
        <v>770</v>
      </c>
      <c r="D381" s="17" t="s">
        <v>70</v>
      </c>
      <c r="E381" s="17">
        <v>4</v>
      </c>
      <c r="F381" s="17" t="str">
        <f>_xlfn.XLOOKUP($C381,Customers!$A$2:$A$501,Customers!$B$2:$B$501,,0)</f>
        <v>Brittany Taylor</v>
      </c>
      <c r="G381" s="17" t="str">
        <f>_xlfn.XLOOKUP($C381,Customers!$A$2:$A$501,Customers!$C$2:$C$501,,0)</f>
        <v>dunnshelly@gmail.com</v>
      </c>
      <c r="H381" s="17" t="str">
        <f>_xlfn.XLOOKUP($C381,Customers!$A$1:$A$501,Customers!$G$1:$G$501,,0)</f>
        <v>United States</v>
      </c>
      <c r="I381" s="17" t="str">
        <f>INDEX(Products!$A$1:$G$106,MATCH($D381,Products!$A$1:$A$106,0),MATCH(I$1,Products!$A$1:$G$1,0))</f>
        <v>Lib</v>
      </c>
      <c r="J381" s="17" t="str">
        <f>INDEX(Products!$A$1:$G$106,MATCH($D381,Products!$A$1:$A$106,0),MATCH(J$1,Products!$A$1:$G$1,0))</f>
        <v>D</v>
      </c>
      <c r="K381" s="24">
        <f>INDEX(Products!$A$1:$G$106,MATCH($D381,Products!$A$1:$A$106,0),MATCH(K$1,Products!$A$1:$G$1,0))</f>
        <v>0.5</v>
      </c>
      <c r="L381" s="19">
        <f>INDEX(Products!$A$1:$G$106,MATCH($D381,Products!$A$1:$A$106,0),MATCH(L$1,Products!$A$1:$G$1,0))</f>
        <v>22.763000000000002</v>
      </c>
      <c r="M381" s="20">
        <f t="shared" si="5"/>
        <v>91.052000000000007</v>
      </c>
      <c r="N381" s="17" t="str" cm="1">
        <f t="array" ref="N381">_xlfn.SWITCH(I381,"Rob","Robusta","Ara","Arabica","Lib","Liberica","Exc","Excelsa")</f>
        <v>Liberica</v>
      </c>
      <c r="O381" s="17" t="str" cm="1">
        <f t="array" ref="O381">_xlfn.SWITCH(J381,"D","Dark","M","Medium","L","Light")</f>
        <v>Dark</v>
      </c>
      <c r="P381" s="17" t="str">
        <f>_xlfn.XLOOKUP(Orders[[#This Row],[Customer ID]],Customers!$A$1:$A$501,Customers!$I$1:$I$501,,0)</f>
        <v>No</v>
      </c>
    </row>
    <row r="382" spans="1:16" x14ac:dyDescent="0.25">
      <c r="A382" s="17" t="s">
        <v>3510</v>
      </c>
      <c r="B382" s="22">
        <v>43681</v>
      </c>
      <c r="C382" s="17" t="s">
        <v>1456</v>
      </c>
      <c r="D382" s="17" t="s">
        <v>79</v>
      </c>
      <c r="E382" s="17">
        <v>5</v>
      </c>
      <c r="F382" s="17" t="str">
        <f>_xlfn.XLOOKUP($C382,Customers!$A$2:$A$501,Customers!$B$2:$B$501,,0)</f>
        <v>Tina Knight</v>
      </c>
      <c r="G382" s="17" t="str">
        <f>_xlfn.XLOOKUP($C382,Customers!$A$2:$A$501,Customers!$C$2:$C$501,,0)</f>
        <v>walkerwilliam@hotmail.com</v>
      </c>
      <c r="H382" s="17" t="str">
        <f>_xlfn.XLOOKUP($C382,Customers!$A$1:$A$501,Customers!$G$1:$G$501,,0)</f>
        <v>United Kingdom</v>
      </c>
      <c r="I382" s="17" t="str">
        <f>INDEX(Products!$A$1:$G$106,MATCH($D382,Products!$A$1:$A$106,0),MATCH(I$1,Products!$A$1:$G$1,0))</f>
        <v>Lib</v>
      </c>
      <c r="J382" s="17" t="str">
        <f>INDEX(Products!$A$1:$G$106,MATCH($D382,Products!$A$1:$A$106,0),MATCH(J$1,Products!$A$1:$G$1,0))</f>
        <v>L</v>
      </c>
      <c r="K382" s="24">
        <f>INDEX(Products!$A$1:$G$106,MATCH($D382,Products!$A$1:$A$106,0),MATCH(K$1,Products!$A$1:$G$1,0))</f>
        <v>0.5</v>
      </c>
      <c r="L382" s="19">
        <f>INDEX(Products!$A$1:$G$106,MATCH($D382,Products!$A$1:$A$106,0),MATCH(L$1,Products!$A$1:$G$1,0))</f>
        <v>6.9489999999999998</v>
      </c>
      <c r="M382" s="20">
        <f t="shared" si="5"/>
        <v>34.744999999999997</v>
      </c>
      <c r="N382" s="17" t="str" cm="1">
        <f t="array" ref="N382">_xlfn.SWITCH(I382,"Rob","Robusta","Ara","Arabica","Lib","Liberica","Exc","Excelsa")</f>
        <v>Liberica</v>
      </c>
      <c r="O382" s="17" t="str" cm="1">
        <f t="array" ref="O382">_xlfn.SWITCH(J382,"D","Dark","M","Medium","L","Light")</f>
        <v>Light</v>
      </c>
      <c r="P382" s="17" t="str">
        <f>_xlfn.XLOOKUP(Orders[[#This Row],[Customer ID]],Customers!$A$1:$A$501,Customers!$I$1:$I$501,,0)</f>
        <v>No</v>
      </c>
    </row>
    <row r="383" spans="1:16" x14ac:dyDescent="0.25">
      <c r="A383" s="17" t="s">
        <v>3511</v>
      </c>
      <c r="B383" s="22">
        <v>44350</v>
      </c>
      <c r="C383" s="17" t="s">
        <v>3034</v>
      </c>
      <c r="D383" s="17" t="s">
        <v>71</v>
      </c>
      <c r="E383" s="17">
        <v>2</v>
      </c>
      <c r="F383" s="17" t="str">
        <f>_xlfn.XLOOKUP($C383,Customers!$A$2:$A$501,Customers!$B$2:$B$501,,0)</f>
        <v>Cynthia Bailey</v>
      </c>
      <c r="G383" s="17" t="str">
        <f>_xlfn.XLOOKUP($C383,Customers!$A$2:$A$501,Customers!$C$2:$C$501,,0)</f>
        <v>gallegosstephen@buchanan.com</v>
      </c>
      <c r="H383" s="17" t="str">
        <f>_xlfn.XLOOKUP($C383,Customers!$A$1:$A$501,Customers!$G$1:$G$501,,0)</f>
        <v>United States</v>
      </c>
      <c r="I383" s="17" t="str">
        <f>INDEX(Products!$A$1:$G$106,MATCH($D383,Products!$A$1:$A$106,0),MATCH(I$1,Products!$A$1:$G$1,0))</f>
        <v>Rob</v>
      </c>
      <c r="J383" s="17" t="str">
        <f>INDEX(Products!$A$1:$G$106,MATCH($D383,Products!$A$1:$A$106,0),MATCH(J$1,Products!$A$1:$G$1,0))</f>
        <v>L</v>
      </c>
      <c r="K383" s="24">
        <f>INDEX(Products!$A$1:$G$106,MATCH($D383,Products!$A$1:$A$106,0),MATCH(K$1,Products!$A$1:$G$1,0))</f>
        <v>0.5</v>
      </c>
      <c r="L383" s="19">
        <f>INDEX(Products!$A$1:$G$106,MATCH($D383,Products!$A$1:$A$106,0),MATCH(L$1,Products!$A$1:$G$1,0))</f>
        <v>24.914000000000001</v>
      </c>
      <c r="M383" s="20">
        <f t="shared" si="5"/>
        <v>49.828000000000003</v>
      </c>
      <c r="N383" s="17" t="str" cm="1">
        <f t="array" ref="N383">_xlfn.SWITCH(I383,"Rob","Robusta","Ara","Arabica","Lib","Liberica","Exc","Excelsa")</f>
        <v>Robusta</v>
      </c>
      <c r="O383" s="17" t="str" cm="1">
        <f t="array" ref="O383">_xlfn.SWITCH(J383,"D","Dark","M","Medium","L","Light")</f>
        <v>Light</v>
      </c>
      <c r="P383" s="17" t="str">
        <f>_xlfn.XLOOKUP(Orders[[#This Row],[Customer ID]],Customers!$A$1:$A$501,Customers!$I$1:$I$501,,0)</f>
        <v>Yes</v>
      </c>
    </row>
    <row r="384" spans="1:16" x14ac:dyDescent="0.25">
      <c r="A384" s="17" t="s">
        <v>3512</v>
      </c>
      <c r="B384" s="22">
        <v>44440</v>
      </c>
      <c r="C384" s="17" t="s">
        <v>393</v>
      </c>
      <c r="D384" s="17" t="s">
        <v>113</v>
      </c>
      <c r="E384" s="17">
        <v>1</v>
      </c>
      <c r="F384" s="17" t="str">
        <f>_xlfn.XLOOKUP($C384,Customers!$A$2:$A$501,Customers!$B$2:$B$501,,0)</f>
        <v>Michael Thompson</v>
      </c>
      <c r="G384" s="17" t="str">
        <f>_xlfn.XLOOKUP($C384,Customers!$A$2:$A$501,Customers!$C$2:$C$501,,0)</f>
        <v>churchjorge@yahoo.com</v>
      </c>
      <c r="H384" s="17" t="str">
        <f>_xlfn.XLOOKUP($C384,Customers!$A$1:$A$501,Customers!$G$1:$G$501,,0)</f>
        <v>United Kingdom</v>
      </c>
      <c r="I384" s="17" t="str">
        <f>INDEX(Products!$A$1:$G$106,MATCH($D384,Products!$A$1:$A$106,0),MATCH(I$1,Products!$A$1:$G$1,0))</f>
        <v>Lib</v>
      </c>
      <c r="J384" s="17" t="str">
        <f>INDEX(Products!$A$1:$G$106,MATCH($D384,Products!$A$1:$A$106,0),MATCH(J$1,Products!$A$1:$G$1,0))</f>
        <v>L</v>
      </c>
      <c r="K384" s="24">
        <f>INDEX(Products!$A$1:$G$106,MATCH($D384,Products!$A$1:$A$106,0),MATCH(K$1,Products!$A$1:$G$1,0))</f>
        <v>2.5</v>
      </c>
      <c r="L384" s="19">
        <f>INDEX(Products!$A$1:$G$106,MATCH($D384,Products!$A$1:$A$106,0),MATCH(L$1,Products!$A$1:$G$1,0))</f>
        <v>5.3380000000000001</v>
      </c>
      <c r="M384" s="20">
        <f t="shared" si="5"/>
        <v>5.3380000000000001</v>
      </c>
      <c r="N384" s="17" t="str" cm="1">
        <f t="array" ref="N384">_xlfn.SWITCH(I384,"Rob","Robusta","Ara","Arabica","Lib","Liberica","Exc","Excelsa")</f>
        <v>Liberica</v>
      </c>
      <c r="O384" s="17" t="str" cm="1">
        <f t="array" ref="O384">_xlfn.SWITCH(J384,"D","Dark","M","Medium","L","Light")</f>
        <v>Light</v>
      </c>
      <c r="P384" s="17" t="str">
        <f>_xlfn.XLOOKUP(Orders[[#This Row],[Customer ID]],Customers!$A$1:$A$501,Customers!$I$1:$I$501,,0)</f>
        <v>No</v>
      </c>
    </row>
    <row r="385" spans="1:16" x14ac:dyDescent="0.25">
      <c r="A385" s="17" t="s">
        <v>3513</v>
      </c>
      <c r="B385" s="22">
        <v>45203</v>
      </c>
      <c r="C385" s="17" t="s">
        <v>171</v>
      </c>
      <c r="D385" s="17" t="s">
        <v>70</v>
      </c>
      <c r="E385" s="17">
        <v>6</v>
      </c>
      <c r="F385" s="17" t="str">
        <f>_xlfn.XLOOKUP($C385,Customers!$A$2:$A$501,Customers!$B$2:$B$501,,0)</f>
        <v>Todd White</v>
      </c>
      <c r="G385" s="17" t="str">
        <f>_xlfn.XLOOKUP($C385,Customers!$A$2:$A$501,Customers!$C$2:$C$501,,0)</f>
        <v>tracycampbell@gmail.com</v>
      </c>
      <c r="H385" s="17" t="str">
        <f>_xlfn.XLOOKUP($C385,Customers!$A$1:$A$501,Customers!$G$1:$G$501,,0)</f>
        <v>United States</v>
      </c>
      <c r="I385" s="17" t="str">
        <f>INDEX(Products!$A$1:$G$106,MATCH($D385,Products!$A$1:$A$106,0),MATCH(I$1,Products!$A$1:$G$1,0))</f>
        <v>Lib</v>
      </c>
      <c r="J385" s="17" t="str">
        <f>INDEX(Products!$A$1:$G$106,MATCH($D385,Products!$A$1:$A$106,0),MATCH(J$1,Products!$A$1:$G$1,0))</f>
        <v>D</v>
      </c>
      <c r="K385" s="24">
        <f>INDEX(Products!$A$1:$G$106,MATCH($D385,Products!$A$1:$A$106,0),MATCH(K$1,Products!$A$1:$G$1,0))</f>
        <v>0.5</v>
      </c>
      <c r="L385" s="19">
        <f>INDEX(Products!$A$1:$G$106,MATCH($D385,Products!$A$1:$A$106,0),MATCH(L$1,Products!$A$1:$G$1,0))</f>
        <v>22.763000000000002</v>
      </c>
      <c r="M385" s="20">
        <f t="shared" si="5"/>
        <v>136.578</v>
      </c>
      <c r="N385" s="17" t="str" cm="1">
        <f t="array" ref="N385">_xlfn.SWITCH(I385,"Rob","Robusta","Ara","Arabica","Lib","Liberica","Exc","Excelsa")</f>
        <v>Liberica</v>
      </c>
      <c r="O385" s="17" t="str" cm="1">
        <f t="array" ref="O385">_xlfn.SWITCH(J385,"D","Dark","M","Medium","L","Light")</f>
        <v>Dark</v>
      </c>
      <c r="P385" s="17" t="str">
        <f>_xlfn.XLOOKUP(Orders[[#This Row],[Customer ID]],Customers!$A$1:$A$501,Customers!$I$1:$I$501,,0)</f>
        <v>Yes</v>
      </c>
    </row>
    <row r="386" spans="1:16" x14ac:dyDescent="0.25">
      <c r="A386" s="17" t="s">
        <v>3514</v>
      </c>
      <c r="B386" s="22">
        <v>44238</v>
      </c>
      <c r="C386" s="17" t="s">
        <v>2884</v>
      </c>
      <c r="D386" s="17" t="s">
        <v>17</v>
      </c>
      <c r="E386" s="17">
        <v>4</v>
      </c>
      <c r="F386" s="17" t="str">
        <f>_xlfn.XLOOKUP($C386,Customers!$A$2:$A$501,Customers!$B$2:$B$501,,0)</f>
        <v>Matthew Rodriguez</v>
      </c>
      <c r="G386" s="17" t="str">
        <f>_xlfn.XLOOKUP($C386,Customers!$A$2:$A$501,Customers!$C$2:$C$501,,0)</f>
        <v>gregory69@gmail.com</v>
      </c>
      <c r="H386" s="17" t="str">
        <f>_xlfn.XLOOKUP($C386,Customers!$A$1:$A$501,Customers!$G$1:$G$501,,0)</f>
        <v>United Kingdom</v>
      </c>
      <c r="I386" s="17" t="str">
        <f>INDEX(Products!$A$1:$G$106,MATCH($D386,Products!$A$1:$A$106,0),MATCH(I$1,Products!$A$1:$G$1,0))</f>
        <v>Ara</v>
      </c>
      <c r="J386" s="17" t="str">
        <f>INDEX(Products!$A$1:$G$106,MATCH($D386,Products!$A$1:$A$106,0),MATCH(J$1,Products!$A$1:$G$1,0))</f>
        <v>M</v>
      </c>
      <c r="K386" s="24">
        <f>INDEX(Products!$A$1:$G$106,MATCH($D386,Products!$A$1:$A$106,0),MATCH(K$1,Products!$A$1:$G$1,0))</f>
        <v>2.5</v>
      </c>
      <c r="L386" s="19">
        <f>INDEX(Products!$A$1:$G$106,MATCH($D386,Products!$A$1:$A$106,0),MATCH(L$1,Products!$A$1:$G$1,0))</f>
        <v>21.49</v>
      </c>
      <c r="M386" s="20">
        <f t="shared" si="5"/>
        <v>85.96</v>
      </c>
      <c r="N386" s="17" t="str" cm="1">
        <f t="array" ref="N386">_xlfn.SWITCH(I386,"Rob","Robusta","Ara","Arabica","Lib","Liberica","Exc","Excelsa")</f>
        <v>Arabica</v>
      </c>
      <c r="O386" s="17" t="str" cm="1">
        <f t="array" ref="O386">_xlfn.SWITCH(J386,"D","Dark","M","Medium","L","Light")</f>
        <v>Medium</v>
      </c>
      <c r="P386" s="17" t="str">
        <f>_xlfn.XLOOKUP(Orders[[#This Row],[Customer ID]],Customers!$A$1:$A$501,Customers!$I$1:$I$501,,0)</f>
        <v>Yes</v>
      </c>
    </row>
    <row r="387" spans="1:16" x14ac:dyDescent="0.25">
      <c r="A387" s="17" t="s">
        <v>3515</v>
      </c>
      <c r="B387" s="22">
        <v>43527</v>
      </c>
      <c r="C387" s="17" t="s">
        <v>1808</v>
      </c>
      <c r="D387" s="17" t="s">
        <v>68</v>
      </c>
      <c r="E387" s="17">
        <v>4</v>
      </c>
      <c r="F387" s="17" t="str">
        <f>_xlfn.XLOOKUP($C387,Customers!$A$2:$A$501,Customers!$B$2:$B$501,,0)</f>
        <v>Scott Mendez</v>
      </c>
      <c r="G387" s="17" t="str">
        <f>_xlfn.XLOOKUP($C387,Customers!$A$2:$A$501,Customers!$C$2:$C$501,,0)</f>
        <v>ryanrobinson@hotmail.com</v>
      </c>
      <c r="H387" s="17" t="str">
        <f>_xlfn.XLOOKUP($C387,Customers!$A$1:$A$501,Customers!$G$1:$G$501,,0)</f>
        <v>United Kingdom</v>
      </c>
      <c r="I387" s="17" t="str">
        <f>INDEX(Products!$A$1:$G$106,MATCH($D387,Products!$A$1:$A$106,0),MATCH(I$1,Products!$A$1:$G$1,0))</f>
        <v>Rob</v>
      </c>
      <c r="J387" s="17" t="str">
        <f>INDEX(Products!$A$1:$G$106,MATCH($D387,Products!$A$1:$A$106,0),MATCH(J$1,Products!$A$1:$G$1,0))</f>
        <v>M</v>
      </c>
      <c r="K387" s="24">
        <f>INDEX(Products!$A$1:$G$106,MATCH($D387,Products!$A$1:$A$106,0),MATCH(K$1,Products!$A$1:$G$1,0))</f>
        <v>0.5</v>
      </c>
      <c r="L387" s="19">
        <f>INDEX(Products!$A$1:$G$106,MATCH($D387,Products!$A$1:$A$106,0),MATCH(L$1,Products!$A$1:$G$1,0))</f>
        <v>19.86</v>
      </c>
      <c r="M387" s="20">
        <f t="shared" ref="M387:M450" si="6">L387*E387</f>
        <v>79.44</v>
      </c>
      <c r="N387" s="17" t="str" cm="1">
        <f t="array" ref="N387">_xlfn.SWITCH(I387,"Rob","Robusta","Ara","Arabica","Lib","Liberica","Exc","Excelsa")</f>
        <v>Robusta</v>
      </c>
      <c r="O387" s="17" t="str" cm="1">
        <f t="array" ref="O387">_xlfn.SWITCH(J387,"D","Dark","M","Medium","L","Light")</f>
        <v>Medium</v>
      </c>
      <c r="P387" s="17" t="str">
        <f>_xlfn.XLOOKUP(Orders[[#This Row],[Customer ID]],Customers!$A$1:$A$501,Customers!$I$1:$I$501,,0)</f>
        <v>No</v>
      </c>
    </row>
    <row r="388" spans="1:16" x14ac:dyDescent="0.25">
      <c r="A388" s="17" t="s">
        <v>3516</v>
      </c>
      <c r="B388" s="22">
        <v>43529</v>
      </c>
      <c r="C388" s="17" t="s">
        <v>159</v>
      </c>
      <c r="D388" s="17" t="s">
        <v>49</v>
      </c>
      <c r="E388" s="17">
        <v>2</v>
      </c>
      <c r="F388" s="17" t="str">
        <f>_xlfn.XLOOKUP($C388,Customers!$A$2:$A$501,Customers!$B$2:$B$501,,0)</f>
        <v>Catherine Kent</v>
      </c>
      <c r="G388" s="17" t="str">
        <f>_xlfn.XLOOKUP($C388,Customers!$A$2:$A$501,Customers!$C$2:$C$501,,0)</f>
        <v>cristinawolfe@lee.info</v>
      </c>
      <c r="H388" s="17" t="str">
        <f>_xlfn.XLOOKUP($C388,Customers!$A$1:$A$501,Customers!$G$1:$G$501,,0)</f>
        <v>United States</v>
      </c>
      <c r="I388" s="17" t="str">
        <f>INDEX(Products!$A$1:$G$106,MATCH($D388,Products!$A$1:$A$106,0),MATCH(I$1,Products!$A$1:$G$1,0))</f>
        <v>Ara</v>
      </c>
      <c r="J388" s="17" t="str">
        <f>INDEX(Products!$A$1:$G$106,MATCH($D388,Products!$A$1:$A$106,0),MATCH(J$1,Products!$A$1:$G$1,0))</f>
        <v>D</v>
      </c>
      <c r="K388" s="24">
        <f>INDEX(Products!$A$1:$G$106,MATCH($D388,Products!$A$1:$A$106,0),MATCH(K$1,Products!$A$1:$G$1,0))</f>
        <v>2.5</v>
      </c>
      <c r="L388" s="19">
        <f>INDEX(Products!$A$1:$G$106,MATCH($D388,Products!$A$1:$A$106,0),MATCH(L$1,Products!$A$1:$G$1,0))</f>
        <v>9.766</v>
      </c>
      <c r="M388" s="20">
        <f t="shared" si="6"/>
        <v>19.532</v>
      </c>
      <c r="N388" s="17" t="str" cm="1">
        <f t="array" ref="N388">_xlfn.SWITCH(I388,"Rob","Robusta","Ara","Arabica","Lib","Liberica","Exc","Excelsa")</f>
        <v>Arabica</v>
      </c>
      <c r="O388" s="17" t="str" cm="1">
        <f t="array" ref="O388">_xlfn.SWITCH(J388,"D","Dark","M","Medium","L","Light")</f>
        <v>Dark</v>
      </c>
      <c r="P388" s="17" t="str">
        <f>_xlfn.XLOOKUP(Orders[[#This Row],[Customer ID]],Customers!$A$1:$A$501,Customers!$I$1:$I$501,,0)</f>
        <v>No</v>
      </c>
    </row>
    <row r="389" spans="1:16" x14ac:dyDescent="0.25">
      <c r="A389" s="17" t="s">
        <v>3517</v>
      </c>
      <c r="B389" s="22">
        <v>44310</v>
      </c>
      <c r="C389" s="17" t="s">
        <v>213</v>
      </c>
      <c r="D389" s="17" t="s">
        <v>3131</v>
      </c>
      <c r="E389" s="17">
        <v>1</v>
      </c>
      <c r="F389" s="17" t="str">
        <f>_xlfn.XLOOKUP($C389,Customers!$A$2:$A$501,Customers!$B$2:$B$501,,0)</f>
        <v>Brett Ramos</v>
      </c>
      <c r="G389" s="17" t="str">
        <f>_xlfn.XLOOKUP($C389,Customers!$A$2:$A$501,Customers!$C$2:$C$501,,0)</f>
        <v>montgomerykatie@mcknight.com</v>
      </c>
      <c r="H389" s="17" t="str">
        <f>_xlfn.XLOOKUP($C389,Customers!$A$1:$A$501,Customers!$G$1:$G$501,,0)</f>
        <v>Ireland</v>
      </c>
      <c r="I389" s="17" t="str">
        <f>INDEX(Products!$A$1:$G$106,MATCH($D389,Products!$A$1:$A$106,0),MATCH(I$1,Products!$A$1:$G$1,0))</f>
        <v>Rob</v>
      </c>
      <c r="J389" s="17" t="str">
        <f>INDEX(Products!$A$1:$G$106,MATCH($D389,Products!$A$1:$A$106,0),MATCH(J$1,Products!$A$1:$G$1,0))</f>
        <v>M</v>
      </c>
      <c r="K389" s="24">
        <f>INDEX(Products!$A$1:$G$106,MATCH($D389,Products!$A$1:$A$106,0),MATCH(K$1,Products!$A$1:$G$1,0))</f>
        <v>2.5</v>
      </c>
      <c r="L389" s="19">
        <f>INDEX(Products!$A$1:$G$106,MATCH($D389,Products!$A$1:$A$106,0),MATCH(L$1,Products!$A$1:$G$1,0))</f>
        <v>21.524000000000001</v>
      </c>
      <c r="M389" s="20">
        <f t="shared" si="6"/>
        <v>21.524000000000001</v>
      </c>
      <c r="N389" s="17" t="str" cm="1">
        <f t="array" ref="N389">_xlfn.SWITCH(I389,"Rob","Robusta","Ara","Arabica","Lib","Liberica","Exc","Excelsa")</f>
        <v>Robusta</v>
      </c>
      <c r="O389" s="17" t="str" cm="1">
        <f t="array" ref="O389">_xlfn.SWITCH(J389,"D","Dark","M","Medium","L","Light")</f>
        <v>Medium</v>
      </c>
      <c r="P389" s="17" t="str">
        <f>_xlfn.XLOOKUP(Orders[[#This Row],[Customer ID]],Customers!$A$1:$A$501,Customers!$I$1:$I$501,,0)</f>
        <v>No</v>
      </c>
    </row>
    <row r="390" spans="1:16" x14ac:dyDescent="0.25">
      <c r="A390" s="17" t="s">
        <v>3518</v>
      </c>
      <c r="B390" s="22">
        <v>44719</v>
      </c>
      <c r="C390" s="17" t="s">
        <v>2969</v>
      </c>
      <c r="D390" s="17" t="s">
        <v>62</v>
      </c>
      <c r="E390" s="17">
        <v>3</v>
      </c>
      <c r="F390" s="17" t="str">
        <f>_xlfn.XLOOKUP($C390,Customers!$A$2:$A$501,Customers!$B$2:$B$501,,0)</f>
        <v>Rodney Kim</v>
      </c>
      <c r="G390" s="17" t="str">
        <f>_xlfn.XLOOKUP($C390,Customers!$A$2:$A$501,Customers!$C$2:$C$501,,0)</f>
        <v>joycemadeline@reed.com</v>
      </c>
      <c r="H390" s="17" t="str">
        <f>_xlfn.XLOOKUP($C390,Customers!$A$1:$A$501,Customers!$G$1:$G$501,,0)</f>
        <v>United States</v>
      </c>
      <c r="I390" s="17" t="str">
        <f>INDEX(Products!$A$1:$G$106,MATCH($D390,Products!$A$1:$A$106,0),MATCH(I$1,Products!$A$1:$G$1,0))</f>
        <v>Lib</v>
      </c>
      <c r="J390" s="17" t="str">
        <f>INDEX(Products!$A$1:$G$106,MATCH($D390,Products!$A$1:$A$106,0),MATCH(J$1,Products!$A$1:$G$1,0))</f>
        <v>D</v>
      </c>
      <c r="K390" s="24">
        <f>INDEX(Products!$A$1:$G$106,MATCH($D390,Products!$A$1:$A$106,0),MATCH(K$1,Products!$A$1:$G$1,0))</f>
        <v>0.5</v>
      </c>
      <c r="L390" s="19">
        <f>INDEX(Products!$A$1:$G$106,MATCH($D390,Products!$A$1:$A$106,0),MATCH(L$1,Products!$A$1:$G$1,0))</f>
        <v>21.588999999999999</v>
      </c>
      <c r="M390" s="20">
        <f t="shared" si="6"/>
        <v>64.766999999999996</v>
      </c>
      <c r="N390" s="17" t="str" cm="1">
        <f t="array" ref="N390">_xlfn.SWITCH(I390,"Rob","Robusta","Ara","Arabica","Lib","Liberica","Exc","Excelsa")</f>
        <v>Liberica</v>
      </c>
      <c r="O390" s="17" t="str" cm="1">
        <f t="array" ref="O390">_xlfn.SWITCH(J390,"D","Dark","M","Medium","L","Light")</f>
        <v>Dark</v>
      </c>
      <c r="P390" s="17" t="str">
        <f>_xlfn.XLOOKUP(Orders[[#This Row],[Customer ID]],Customers!$A$1:$A$501,Customers!$I$1:$I$501,,0)</f>
        <v>No</v>
      </c>
    </row>
    <row r="391" spans="1:16" x14ac:dyDescent="0.25">
      <c r="A391" s="17" t="s">
        <v>3519</v>
      </c>
      <c r="B391" s="22">
        <v>44551</v>
      </c>
      <c r="C391" s="17" t="s">
        <v>2489</v>
      </c>
      <c r="D391" s="17" t="s">
        <v>57</v>
      </c>
      <c r="E391" s="17">
        <v>2</v>
      </c>
      <c r="F391" s="17" t="str">
        <f>_xlfn.XLOOKUP($C391,Customers!$A$2:$A$501,Customers!$B$2:$B$501,,0)</f>
        <v>Amy Johnston</v>
      </c>
      <c r="G391" s="17" t="str">
        <f>_xlfn.XLOOKUP($C391,Customers!$A$2:$A$501,Customers!$C$2:$C$501,,0)</f>
        <v>nunezjeanette@jones.com</v>
      </c>
      <c r="H391" s="17" t="str">
        <f>_xlfn.XLOOKUP($C391,Customers!$A$1:$A$501,Customers!$G$1:$G$501,,0)</f>
        <v>Ireland</v>
      </c>
      <c r="I391" s="17" t="str">
        <f>INDEX(Products!$A$1:$G$106,MATCH($D391,Products!$A$1:$A$106,0),MATCH(I$1,Products!$A$1:$G$1,0))</f>
        <v>Rob</v>
      </c>
      <c r="J391" s="17" t="str">
        <f>INDEX(Products!$A$1:$G$106,MATCH($D391,Products!$A$1:$A$106,0),MATCH(J$1,Products!$A$1:$G$1,0))</f>
        <v>L</v>
      </c>
      <c r="K391" s="24">
        <f>INDEX(Products!$A$1:$G$106,MATCH($D391,Products!$A$1:$A$106,0),MATCH(K$1,Products!$A$1:$G$1,0))</f>
        <v>2.5</v>
      </c>
      <c r="L391" s="19">
        <f>INDEX(Products!$A$1:$G$106,MATCH($D391,Products!$A$1:$A$106,0),MATCH(L$1,Products!$A$1:$G$1,0))</f>
        <v>7.1820000000000004</v>
      </c>
      <c r="M391" s="20">
        <f t="shared" si="6"/>
        <v>14.364000000000001</v>
      </c>
      <c r="N391" s="17" t="str" cm="1">
        <f t="array" ref="N391">_xlfn.SWITCH(I391,"Rob","Robusta","Ara","Arabica","Lib","Liberica","Exc","Excelsa")</f>
        <v>Robusta</v>
      </c>
      <c r="O391" s="17" t="str" cm="1">
        <f t="array" ref="O391">_xlfn.SWITCH(J391,"D","Dark","M","Medium","L","Light")</f>
        <v>Light</v>
      </c>
      <c r="P391" s="17" t="str">
        <f>_xlfn.XLOOKUP(Orders[[#This Row],[Customer ID]],Customers!$A$1:$A$501,Customers!$I$1:$I$501,,0)</f>
        <v>Yes</v>
      </c>
    </row>
    <row r="392" spans="1:16" x14ac:dyDescent="0.25">
      <c r="A392" s="17" t="s">
        <v>3520</v>
      </c>
      <c r="B392" s="22">
        <v>44738</v>
      </c>
      <c r="C392" s="17" t="s">
        <v>249</v>
      </c>
      <c r="D392" s="17" t="s">
        <v>17</v>
      </c>
      <c r="E392" s="17">
        <v>3</v>
      </c>
      <c r="F392" s="17" t="str">
        <f>_xlfn.XLOOKUP($C392,Customers!$A$2:$A$501,Customers!$B$2:$B$501,,0)</f>
        <v>Nicole Davis</v>
      </c>
      <c r="G392" s="17" t="str">
        <f>_xlfn.XLOOKUP($C392,Customers!$A$2:$A$501,Customers!$C$2:$C$501,,0)</f>
        <v>vhicks@yahoo.com</v>
      </c>
      <c r="H392" s="17" t="str">
        <f>_xlfn.XLOOKUP($C392,Customers!$A$1:$A$501,Customers!$G$1:$G$501,,0)</f>
        <v>United Kingdom</v>
      </c>
      <c r="I392" s="17" t="str">
        <f>INDEX(Products!$A$1:$G$106,MATCH($D392,Products!$A$1:$A$106,0),MATCH(I$1,Products!$A$1:$G$1,0))</f>
        <v>Ara</v>
      </c>
      <c r="J392" s="17" t="str">
        <f>INDEX(Products!$A$1:$G$106,MATCH($D392,Products!$A$1:$A$106,0),MATCH(J$1,Products!$A$1:$G$1,0))</f>
        <v>M</v>
      </c>
      <c r="K392" s="24">
        <f>INDEX(Products!$A$1:$G$106,MATCH($D392,Products!$A$1:$A$106,0),MATCH(K$1,Products!$A$1:$G$1,0))</f>
        <v>2.5</v>
      </c>
      <c r="L392" s="19">
        <f>INDEX(Products!$A$1:$G$106,MATCH($D392,Products!$A$1:$A$106,0),MATCH(L$1,Products!$A$1:$G$1,0))</f>
        <v>21.49</v>
      </c>
      <c r="M392" s="20">
        <f t="shared" si="6"/>
        <v>64.47</v>
      </c>
      <c r="N392" s="17" t="str" cm="1">
        <f t="array" ref="N392">_xlfn.SWITCH(I392,"Rob","Robusta","Ara","Arabica","Lib","Liberica","Exc","Excelsa")</f>
        <v>Arabica</v>
      </c>
      <c r="O392" s="17" t="str" cm="1">
        <f t="array" ref="O392">_xlfn.SWITCH(J392,"D","Dark","M","Medium","L","Light")</f>
        <v>Medium</v>
      </c>
      <c r="P392" s="17" t="str">
        <f>_xlfn.XLOOKUP(Orders[[#This Row],[Customer ID]],Customers!$A$1:$A$501,Customers!$I$1:$I$501,,0)</f>
        <v>Yes</v>
      </c>
    </row>
    <row r="393" spans="1:16" x14ac:dyDescent="0.25">
      <c r="A393" s="17" t="s">
        <v>3521</v>
      </c>
      <c r="B393" s="22">
        <v>44307</v>
      </c>
      <c r="C393" s="17" t="s">
        <v>2083</v>
      </c>
      <c r="D393" s="17" t="s">
        <v>39</v>
      </c>
      <c r="E393" s="17">
        <v>5</v>
      </c>
      <c r="F393" s="17" t="str">
        <f>_xlfn.XLOOKUP($C393,Customers!$A$2:$A$501,Customers!$B$2:$B$501,,0)</f>
        <v>Alicia Davidson</v>
      </c>
      <c r="G393" s="17" t="str">
        <f>_xlfn.XLOOKUP($C393,Customers!$A$2:$A$501,Customers!$C$2:$C$501,,0)</f>
        <v>ycalderon@hotmail.com</v>
      </c>
      <c r="H393" s="17" t="str">
        <f>_xlfn.XLOOKUP($C393,Customers!$A$1:$A$501,Customers!$G$1:$G$501,,0)</f>
        <v>United Kingdom</v>
      </c>
      <c r="I393" s="17" t="str">
        <f>INDEX(Products!$A$1:$G$106,MATCH($D393,Products!$A$1:$A$106,0),MATCH(I$1,Products!$A$1:$G$1,0))</f>
        <v>Exc</v>
      </c>
      <c r="J393" s="17" t="str">
        <f>INDEX(Products!$A$1:$G$106,MATCH($D393,Products!$A$1:$A$106,0),MATCH(J$1,Products!$A$1:$G$1,0))</f>
        <v>M</v>
      </c>
      <c r="K393" s="24">
        <f>INDEX(Products!$A$1:$G$106,MATCH($D393,Products!$A$1:$A$106,0),MATCH(K$1,Products!$A$1:$G$1,0))</f>
        <v>2.5</v>
      </c>
      <c r="L393" s="19">
        <f>INDEX(Products!$A$1:$G$106,MATCH($D393,Products!$A$1:$A$106,0),MATCH(L$1,Products!$A$1:$G$1,0))</f>
        <v>10.054</v>
      </c>
      <c r="M393" s="20">
        <f t="shared" si="6"/>
        <v>50.27</v>
      </c>
      <c r="N393" s="17" t="str" cm="1">
        <f t="array" ref="N393">_xlfn.SWITCH(I393,"Rob","Robusta","Ara","Arabica","Lib","Liberica","Exc","Excelsa")</f>
        <v>Excelsa</v>
      </c>
      <c r="O393" s="17" t="str" cm="1">
        <f t="array" ref="O393">_xlfn.SWITCH(J393,"D","Dark","M","Medium","L","Light")</f>
        <v>Medium</v>
      </c>
      <c r="P393" s="17" t="str">
        <f>_xlfn.XLOOKUP(Orders[[#This Row],[Customer ID]],Customers!$A$1:$A$501,Customers!$I$1:$I$501,,0)</f>
        <v>Yes</v>
      </c>
    </row>
    <row r="394" spans="1:16" x14ac:dyDescent="0.25">
      <c r="A394" s="17" t="s">
        <v>3522</v>
      </c>
      <c r="B394" s="22">
        <v>44753</v>
      </c>
      <c r="C394" s="17" t="s">
        <v>440</v>
      </c>
      <c r="D394" s="17" t="s">
        <v>68</v>
      </c>
      <c r="E394" s="17">
        <v>4</v>
      </c>
      <c r="F394" s="17" t="str">
        <f>_xlfn.XLOOKUP($C394,Customers!$A$2:$A$501,Customers!$B$2:$B$501,,0)</f>
        <v>Theresa Stuart</v>
      </c>
      <c r="G394" s="17" t="str">
        <f>_xlfn.XLOOKUP($C394,Customers!$A$2:$A$501,Customers!$C$2:$C$501,,0)</f>
        <v>deanjoshua@warren.com</v>
      </c>
      <c r="H394" s="17" t="str">
        <f>_xlfn.XLOOKUP($C394,Customers!$A$1:$A$501,Customers!$G$1:$G$501,,0)</f>
        <v>United Kingdom</v>
      </c>
      <c r="I394" s="17" t="str">
        <f>INDEX(Products!$A$1:$G$106,MATCH($D394,Products!$A$1:$A$106,0),MATCH(I$1,Products!$A$1:$G$1,0))</f>
        <v>Rob</v>
      </c>
      <c r="J394" s="17" t="str">
        <f>INDEX(Products!$A$1:$G$106,MATCH($D394,Products!$A$1:$A$106,0),MATCH(J$1,Products!$A$1:$G$1,0))</f>
        <v>M</v>
      </c>
      <c r="K394" s="24">
        <f>INDEX(Products!$A$1:$G$106,MATCH($D394,Products!$A$1:$A$106,0),MATCH(K$1,Products!$A$1:$G$1,0))</f>
        <v>0.5</v>
      </c>
      <c r="L394" s="19">
        <f>INDEX(Products!$A$1:$G$106,MATCH($D394,Products!$A$1:$A$106,0),MATCH(L$1,Products!$A$1:$G$1,0))</f>
        <v>19.86</v>
      </c>
      <c r="M394" s="20">
        <f t="shared" si="6"/>
        <v>79.44</v>
      </c>
      <c r="N394" s="17" t="str" cm="1">
        <f t="array" ref="N394">_xlfn.SWITCH(I394,"Rob","Robusta","Ara","Arabica","Lib","Liberica","Exc","Excelsa")</f>
        <v>Robusta</v>
      </c>
      <c r="O394" s="17" t="str" cm="1">
        <f t="array" ref="O394">_xlfn.SWITCH(J394,"D","Dark","M","Medium","L","Light")</f>
        <v>Medium</v>
      </c>
      <c r="P394" s="17" t="str">
        <f>_xlfn.XLOOKUP(Orders[[#This Row],[Customer ID]],Customers!$A$1:$A$501,Customers!$I$1:$I$501,,0)</f>
        <v>No</v>
      </c>
    </row>
    <row r="395" spans="1:16" x14ac:dyDescent="0.25">
      <c r="A395" s="17" t="s">
        <v>3523</v>
      </c>
      <c r="B395" s="22">
        <v>44211</v>
      </c>
      <c r="C395" s="17" t="s">
        <v>2807</v>
      </c>
      <c r="D395" s="17" t="s">
        <v>3131</v>
      </c>
      <c r="E395" s="17">
        <v>6</v>
      </c>
      <c r="F395" s="17" t="str">
        <f>_xlfn.XLOOKUP($C395,Customers!$A$2:$A$501,Customers!$B$2:$B$501,,0)</f>
        <v>Andrea Owens</v>
      </c>
      <c r="G395" s="17" t="str">
        <f>_xlfn.XLOOKUP($C395,Customers!$A$2:$A$501,Customers!$C$2:$C$501,,0)</f>
        <v>patrickpatton@delgado.org</v>
      </c>
      <c r="H395" s="17" t="str">
        <f>_xlfn.XLOOKUP($C395,Customers!$A$1:$A$501,Customers!$G$1:$G$501,,0)</f>
        <v>United States</v>
      </c>
      <c r="I395" s="17" t="str">
        <f>INDEX(Products!$A$1:$G$106,MATCH($D395,Products!$A$1:$A$106,0),MATCH(I$1,Products!$A$1:$G$1,0))</f>
        <v>Rob</v>
      </c>
      <c r="J395" s="17" t="str">
        <f>INDEX(Products!$A$1:$G$106,MATCH($D395,Products!$A$1:$A$106,0),MATCH(J$1,Products!$A$1:$G$1,0))</f>
        <v>M</v>
      </c>
      <c r="K395" s="24">
        <f>INDEX(Products!$A$1:$G$106,MATCH($D395,Products!$A$1:$A$106,0),MATCH(K$1,Products!$A$1:$G$1,0))</f>
        <v>2.5</v>
      </c>
      <c r="L395" s="19">
        <f>INDEX(Products!$A$1:$G$106,MATCH($D395,Products!$A$1:$A$106,0),MATCH(L$1,Products!$A$1:$G$1,0))</f>
        <v>21.524000000000001</v>
      </c>
      <c r="M395" s="20">
        <f t="shared" si="6"/>
        <v>129.14400000000001</v>
      </c>
      <c r="N395" s="17" t="str" cm="1">
        <f t="array" ref="N395">_xlfn.SWITCH(I395,"Rob","Robusta","Ara","Arabica","Lib","Liberica","Exc","Excelsa")</f>
        <v>Robusta</v>
      </c>
      <c r="O395" s="17" t="str" cm="1">
        <f t="array" ref="O395">_xlfn.SWITCH(J395,"D","Dark","M","Medium","L","Light")</f>
        <v>Medium</v>
      </c>
      <c r="P395" s="17" t="str">
        <f>_xlfn.XLOOKUP(Orders[[#This Row],[Customer ID]],Customers!$A$1:$A$501,Customers!$I$1:$I$501,,0)</f>
        <v>Yes</v>
      </c>
    </row>
    <row r="396" spans="1:16" x14ac:dyDescent="0.25">
      <c r="A396" s="17" t="s">
        <v>3524</v>
      </c>
      <c r="B396" s="22">
        <v>44861</v>
      </c>
      <c r="C396" s="17" t="s">
        <v>458</v>
      </c>
      <c r="D396" s="17" t="s">
        <v>111</v>
      </c>
      <c r="E396" s="17">
        <v>6</v>
      </c>
      <c r="F396" s="17" t="str">
        <f>_xlfn.XLOOKUP($C396,Customers!$A$2:$A$501,Customers!$B$2:$B$501,,0)</f>
        <v>Tammy Hernandez</v>
      </c>
      <c r="G396" s="17" t="str">
        <f>_xlfn.XLOOKUP($C396,Customers!$A$2:$A$501,Customers!$C$2:$C$501,,0)</f>
        <v>morrowjeremiah@brown.com</v>
      </c>
      <c r="H396" s="17" t="str">
        <f>_xlfn.XLOOKUP($C396,Customers!$A$1:$A$501,Customers!$G$1:$G$501,,0)</f>
        <v>United Kingdom</v>
      </c>
      <c r="I396" s="17" t="str">
        <f>INDEX(Products!$A$1:$G$106,MATCH($D396,Products!$A$1:$A$106,0),MATCH(I$1,Products!$A$1:$G$1,0))</f>
        <v>Exc</v>
      </c>
      <c r="J396" s="17" t="str">
        <f>INDEX(Products!$A$1:$G$106,MATCH($D396,Products!$A$1:$A$106,0),MATCH(J$1,Products!$A$1:$G$1,0))</f>
        <v>D</v>
      </c>
      <c r="K396" s="24">
        <f>INDEX(Products!$A$1:$G$106,MATCH($D396,Products!$A$1:$A$106,0),MATCH(K$1,Products!$A$1:$G$1,0))</f>
        <v>1</v>
      </c>
      <c r="L396" s="19">
        <f>INDEX(Products!$A$1:$G$106,MATCH($D396,Products!$A$1:$A$106,0),MATCH(L$1,Products!$A$1:$G$1,0))</f>
        <v>16.853999999999999</v>
      </c>
      <c r="M396" s="20">
        <f t="shared" si="6"/>
        <v>101.124</v>
      </c>
      <c r="N396" s="17" t="str" cm="1">
        <f t="array" ref="N396">_xlfn.SWITCH(I396,"Rob","Robusta","Ara","Arabica","Lib","Liberica","Exc","Excelsa")</f>
        <v>Excelsa</v>
      </c>
      <c r="O396" s="17" t="str" cm="1">
        <f t="array" ref="O396">_xlfn.SWITCH(J396,"D","Dark","M","Medium","L","Light")</f>
        <v>Dark</v>
      </c>
      <c r="P396" s="17" t="str">
        <f>_xlfn.XLOOKUP(Orders[[#This Row],[Customer ID]],Customers!$A$1:$A$501,Customers!$I$1:$I$501,,0)</f>
        <v>No</v>
      </c>
    </row>
    <row r="397" spans="1:16" x14ac:dyDescent="0.25">
      <c r="A397" s="17" t="s">
        <v>3525</v>
      </c>
      <c r="B397" s="22">
        <v>43884</v>
      </c>
      <c r="C397" s="17" t="s">
        <v>2477</v>
      </c>
      <c r="D397" s="17" t="s">
        <v>102</v>
      </c>
      <c r="E397" s="17">
        <v>1</v>
      </c>
      <c r="F397" s="17" t="str">
        <f>_xlfn.XLOOKUP($C397,Customers!$A$2:$A$501,Customers!$B$2:$B$501,,0)</f>
        <v>Carolyn Young</v>
      </c>
      <c r="G397" s="17" t="str">
        <f>_xlfn.XLOOKUP($C397,Customers!$A$2:$A$501,Customers!$C$2:$C$501,,0)</f>
        <v>mendezlaura@gmail.com</v>
      </c>
      <c r="H397" s="17" t="str">
        <f>_xlfn.XLOOKUP($C397,Customers!$A$1:$A$501,Customers!$G$1:$G$501,,0)</f>
        <v>Ireland</v>
      </c>
      <c r="I397" s="17" t="str">
        <f>INDEX(Products!$A$1:$G$106,MATCH($D397,Products!$A$1:$A$106,0),MATCH(I$1,Products!$A$1:$G$1,0))</f>
        <v>Lib</v>
      </c>
      <c r="J397" s="17" t="str">
        <f>INDEX(Products!$A$1:$G$106,MATCH($D397,Products!$A$1:$A$106,0),MATCH(J$1,Products!$A$1:$G$1,0))</f>
        <v>L</v>
      </c>
      <c r="K397" s="24">
        <f>INDEX(Products!$A$1:$G$106,MATCH($D397,Products!$A$1:$A$106,0),MATCH(K$1,Products!$A$1:$G$1,0))</f>
        <v>1</v>
      </c>
      <c r="L397" s="19">
        <f>INDEX(Products!$A$1:$G$106,MATCH($D397,Products!$A$1:$A$106,0),MATCH(L$1,Products!$A$1:$G$1,0))</f>
        <v>11.55</v>
      </c>
      <c r="M397" s="20">
        <f t="shared" si="6"/>
        <v>11.55</v>
      </c>
      <c r="N397" s="17" t="str" cm="1">
        <f t="array" ref="N397">_xlfn.SWITCH(I397,"Rob","Robusta","Ara","Arabica","Lib","Liberica","Exc","Excelsa")</f>
        <v>Liberica</v>
      </c>
      <c r="O397" s="17" t="str" cm="1">
        <f t="array" ref="O397">_xlfn.SWITCH(J397,"D","Dark","M","Medium","L","Light")</f>
        <v>Light</v>
      </c>
      <c r="P397" s="17" t="str">
        <f>_xlfn.XLOOKUP(Orders[[#This Row],[Customer ID]],Customers!$A$1:$A$501,Customers!$I$1:$I$501,,0)</f>
        <v>Yes</v>
      </c>
    </row>
    <row r="398" spans="1:16" x14ac:dyDescent="0.25">
      <c r="A398" s="17" t="s">
        <v>3526</v>
      </c>
      <c r="B398" s="22">
        <v>43882</v>
      </c>
      <c r="C398" s="17" t="s">
        <v>2143</v>
      </c>
      <c r="D398" s="17" t="s">
        <v>112</v>
      </c>
      <c r="E398" s="17">
        <v>2</v>
      </c>
      <c r="F398" s="17" t="str">
        <f>_xlfn.XLOOKUP($C398,Customers!$A$2:$A$501,Customers!$B$2:$B$501,,0)</f>
        <v>Angela Castro</v>
      </c>
      <c r="G398" s="17" t="str">
        <f>_xlfn.XLOOKUP($C398,Customers!$A$2:$A$501,Customers!$C$2:$C$501,,0)</f>
        <v>gabrielcole@gmail.com</v>
      </c>
      <c r="H398" s="17" t="str">
        <f>_xlfn.XLOOKUP($C398,Customers!$A$1:$A$501,Customers!$G$1:$G$501,,0)</f>
        <v>United Kingdom</v>
      </c>
      <c r="I398" s="17" t="str">
        <f>INDEX(Products!$A$1:$G$106,MATCH($D398,Products!$A$1:$A$106,0),MATCH(I$1,Products!$A$1:$G$1,0))</f>
        <v>Exc</v>
      </c>
      <c r="J398" s="17" t="str">
        <f>INDEX(Products!$A$1:$G$106,MATCH($D398,Products!$A$1:$A$106,0),MATCH(J$1,Products!$A$1:$G$1,0))</f>
        <v>L</v>
      </c>
      <c r="K398" s="24">
        <f>INDEX(Products!$A$1:$G$106,MATCH($D398,Products!$A$1:$A$106,0),MATCH(K$1,Products!$A$1:$G$1,0))</f>
        <v>2.5</v>
      </c>
      <c r="L398" s="19">
        <f>INDEX(Products!$A$1:$G$106,MATCH($D398,Products!$A$1:$A$106,0),MATCH(L$1,Products!$A$1:$G$1,0))</f>
        <v>21.411000000000001</v>
      </c>
      <c r="M398" s="20">
        <f t="shared" si="6"/>
        <v>42.822000000000003</v>
      </c>
      <c r="N398" s="17" t="str" cm="1">
        <f t="array" ref="N398">_xlfn.SWITCH(I398,"Rob","Robusta","Ara","Arabica","Lib","Liberica","Exc","Excelsa")</f>
        <v>Excelsa</v>
      </c>
      <c r="O398" s="17" t="str" cm="1">
        <f t="array" ref="O398">_xlfn.SWITCH(J398,"D","Dark","M","Medium","L","Light")</f>
        <v>Light</v>
      </c>
      <c r="P398" s="17" t="str">
        <f>_xlfn.XLOOKUP(Orders[[#This Row],[Customer ID]],Customers!$A$1:$A$501,Customers!$I$1:$I$501,,0)</f>
        <v>Yes</v>
      </c>
    </row>
    <row r="399" spans="1:16" x14ac:dyDescent="0.25">
      <c r="A399" s="17" t="s">
        <v>3527</v>
      </c>
      <c r="B399" s="22">
        <v>44564</v>
      </c>
      <c r="C399" s="17" t="s">
        <v>2429</v>
      </c>
      <c r="D399" s="17" t="s">
        <v>110</v>
      </c>
      <c r="E399" s="17">
        <v>6</v>
      </c>
      <c r="F399" s="17" t="str">
        <f>_xlfn.XLOOKUP($C399,Customers!$A$2:$A$501,Customers!$B$2:$B$501,,0)</f>
        <v>Tanya Myers</v>
      </c>
      <c r="G399" s="17" t="str">
        <f>_xlfn.XLOOKUP($C399,Customers!$A$2:$A$501,Customers!$C$2:$C$501,,0)</f>
        <v>sherryrodriguez@kramer.biz</v>
      </c>
      <c r="H399" s="17" t="str">
        <f>_xlfn.XLOOKUP($C399,Customers!$A$1:$A$501,Customers!$G$1:$G$501,,0)</f>
        <v>United States</v>
      </c>
      <c r="I399" s="17" t="str">
        <f>INDEX(Products!$A$1:$G$106,MATCH($D399,Products!$A$1:$A$106,0),MATCH(I$1,Products!$A$1:$G$1,0))</f>
        <v>Ara</v>
      </c>
      <c r="J399" s="17" t="str">
        <f>INDEX(Products!$A$1:$G$106,MATCH($D399,Products!$A$1:$A$106,0),MATCH(J$1,Products!$A$1:$G$1,0))</f>
        <v>M</v>
      </c>
      <c r="K399" s="24">
        <f>INDEX(Products!$A$1:$G$106,MATCH($D399,Products!$A$1:$A$106,0),MATCH(K$1,Products!$A$1:$G$1,0))</f>
        <v>2.5</v>
      </c>
      <c r="L399" s="19">
        <f>INDEX(Products!$A$1:$G$106,MATCH($D399,Products!$A$1:$A$106,0),MATCH(L$1,Products!$A$1:$G$1,0))</f>
        <v>13.946</v>
      </c>
      <c r="M399" s="20">
        <f t="shared" si="6"/>
        <v>83.676000000000002</v>
      </c>
      <c r="N399" s="17" t="str" cm="1">
        <f t="array" ref="N399">_xlfn.SWITCH(I399,"Rob","Robusta","Ara","Arabica","Lib","Liberica","Exc","Excelsa")</f>
        <v>Arabica</v>
      </c>
      <c r="O399" s="17" t="str" cm="1">
        <f t="array" ref="O399">_xlfn.SWITCH(J399,"D","Dark","M","Medium","L","Light")</f>
        <v>Medium</v>
      </c>
      <c r="P399" s="17" t="str">
        <f>_xlfn.XLOOKUP(Orders[[#This Row],[Customer ID]],Customers!$A$1:$A$501,Customers!$I$1:$I$501,,0)</f>
        <v>No</v>
      </c>
    </row>
    <row r="400" spans="1:16" x14ac:dyDescent="0.25">
      <c r="A400" s="17" t="s">
        <v>3528</v>
      </c>
      <c r="B400" s="22">
        <v>44460</v>
      </c>
      <c r="C400" s="17" t="s">
        <v>2047</v>
      </c>
      <c r="D400" s="17" t="s">
        <v>107</v>
      </c>
      <c r="E400" s="17">
        <v>6</v>
      </c>
      <c r="F400" s="17" t="str">
        <f>_xlfn.XLOOKUP($C400,Customers!$A$2:$A$501,Customers!$B$2:$B$501,,0)</f>
        <v>Jacob Peters</v>
      </c>
      <c r="G400" s="17" t="str">
        <f>_xlfn.XLOOKUP($C400,Customers!$A$2:$A$501,Customers!$C$2:$C$501,,0)</f>
        <v>jessecarroll@hotmail.com</v>
      </c>
      <c r="H400" s="17" t="str">
        <f>_xlfn.XLOOKUP($C400,Customers!$A$1:$A$501,Customers!$G$1:$G$501,,0)</f>
        <v>United Kingdom</v>
      </c>
      <c r="I400" s="17" t="str">
        <f>INDEX(Products!$A$1:$G$106,MATCH($D400,Products!$A$1:$A$106,0),MATCH(I$1,Products!$A$1:$G$1,0))</f>
        <v>Exc</v>
      </c>
      <c r="J400" s="17" t="str">
        <f>INDEX(Products!$A$1:$G$106,MATCH($D400,Products!$A$1:$A$106,0),MATCH(J$1,Products!$A$1:$G$1,0))</f>
        <v>D</v>
      </c>
      <c r="K400" s="24">
        <f>INDEX(Products!$A$1:$G$106,MATCH($D400,Products!$A$1:$A$106,0),MATCH(K$1,Products!$A$1:$G$1,0))</f>
        <v>0.5</v>
      </c>
      <c r="L400" s="19">
        <f>INDEX(Products!$A$1:$G$106,MATCH($D400,Products!$A$1:$A$106,0),MATCH(L$1,Products!$A$1:$G$1,0))</f>
        <v>26.742000000000001</v>
      </c>
      <c r="M400" s="20">
        <f t="shared" si="6"/>
        <v>160.452</v>
      </c>
      <c r="N400" s="17" t="str" cm="1">
        <f t="array" ref="N400">_xlfn.SWITCH(I400,"Rob","Robusta","Ara","Arabica","Lib","Liberica","Exc","Excelsa")</f>
        <v>Excelsa</v>
      </c>
      <c r="O400" s="17" t="str" cm="1">
        <f t="array" ref="O400">_xlfn.SWITCH(J400,"D","Dark","M","Medium","L","Light")</f>
        <v>Dark</v>
      </c>
      <c r="P400" s="17" t="str">
        <f>_xlfn.XLOOKUP(Orders[[#This Row],[Customer ID]],Customers!$A$1:$A$501,Customers!$I$1:$I$501,,0)</f>
        <v>No</v>
      </c>
    </row>
    <row r="401" spans="1:16" x14ac:dyDescent="0.25">
      <c r="A401" s="17" t="s">
        <v>3529</v>
      </c>
      <c r="B401" s="22">
        <v>43579</v>
      </c>
      <c r="C401" s="17" t="s">
        <v>668</v>
      </c>
      <c r="D401" s="17" t="s">
        <v>70</v>
      </c>
      <c r="E401" s="17">
        <v>4</v>
      </c>
      <c r="F401" s="17" t="str">
        <f>_xlfn.XLOOKUP($C401,Customers!$A$2:$A$501,Customers!$B$2:$B$501,,0)</f>
        <v>Tina Herman</v>
      </c>
      <c r="G401" s="17" t="str">
        <f>_xlfn.XLOOKUP($C401,Customers!$A$2:$A$501,Customers!$C$2:$C$501,,0)</f>
        <v>mcculloughallison@jones-wilkins.biz</v>
      </c>
      <c r="H401" s="17" t="str">
        <f>_xlfn.XLOOKUP($C401,Customers!$A$1:$A$501,Customers!$G$1:$G$501,,0)</f>
        <v>United Kingdom</v>
      </c>
      <c r="I401" s="17" t="str">
        <f>INDEX(Products!$A$1:$G$106,MATCH($D401,Products!$A$1:$A$106,0),MATCH(I$1,Products!$A$1:$G$1,0))</f>
        <v>Lib</v>
      </c>
      <c r="J401" s="17" t="str">
        <f>INDEX(Products!$A$1:$G$106,MATCH($D401,Products!$A$1:$A$106,0),MATCH(J$1,Products!$A$1:$G$1,0))</f>
        <v>D</v>
      </c>
      <c r="K401" s="24">
        <f>INDEX(Products!$A$1:$G$106,MATCH($D401,Products!$A$1:$A$106,0),MATCH(K$1,Products!$A$1:$G$1,0))</f>
        <v>0.5</v>
      </c>
      <c r="L401" s="19">
        <f>INDEX(Products!$A$1:$G$106,MATCH($D401,Products!$A$1:$A$106,0),MATCH(L$1,Products!$A$1:$G$1,0))</f>
        <v>22.763000000000002</v>
      </c>
      <c r="M401" s="20">
        <f t="shared" si="6"/>
        <v>91.052000000000007</v>
      </c>
      <c r="N401" s="17" t="str" cm="1">
        <f t="array" ref="N401">_xlfn.SWITCH(I401,"Rob","Robusta","Ara","Arabica","Lib","Liberica","Exc","Excelsa")</f>
        <v>Liberica</v>
      </c>
      <c r="O401" s="17" t="str" cm="1">
        <f t="array" ref="O401">_xlfn.SWITCH(J401,"D","Dark","M","Medium","L","Light")</f>
        <v>Dark</v>
      </c>
      <c r="P401" s="17" t="str">
        <f>_xlfn.XLOOKUP(Orders[[#This Row],[Customer ID]],Customers!$A$1:$A$501,Customers!$I$1:$I$501,,0)</f>
        <v>Yes</v>
      </c>
    </row>
    <row r="402" spans="1:16" x14ac:dyDescent="0.25">
      <c r="A402" s="17" t="s">
        <v>3530</v>
      </c>
      <c r="B402" s="22">
        <v>44592</v>
      </c>
      <c r="C402" s="17" t="s">
        <v>2423</v>
      </c>
      <c r="D402" s="17" t="s">
        <v>53</v>
      </c>
      <c r="E402" s="17">
        <v>1</v>
      </c>
      <c r="F402" s="17" t="str">
        <f>_xlfn.XLOOKUP($C402,Customers!$A$2:$A$501,Customers!$B$2:$B$501,,0)</f>
        <v>Lisa Aguilar</v>
      </c>
      <c r="G402" s="17" t="str">
        <f>_xlfn.XLOOKUP($C402,Customers!$A$2:$A$501,Customers!$C$2:$C$501,,0)</f>
        <v>gmay@yahoo.com</v>
      </c>
      <c r="H402" s="17" t="str">
        <f>_xlfn.XLOOKUP($C402,Customers!$A$1:$A$501,Customers!$G$1:$G$501,,0)</f>
        <v>United States</v>
      </c>
      <c r="I402" s="17" t="str">
        <f>INDEX(Products!$A$1:$G$106,MATCH($D402,Products!$A$1:$A$106,0),MATCH(I$1,Products!$A$1:$G$1,0))</f>
        <v>Rob</v>
      </c>
      <c r="J402" s="17" t="str">
        <f>INDEX(Products!$A$1:$G$106,MATCH($D402,Products!$A$1:$A$106,0),MATCH(J$1,Products!$A$1:$G$1,0))</f>
        <v>D</v>
      </c>
      <c r="K402" s="24">
        <f>INDEX(Products!$A$1:$G$106,MATCH($D402,Products!$A$1:$A$106,0),MATCH(K$1,Products!$A$1:$G$1,0))</f>
        <v>1</v>
      </c>
      <c r="L402" s="19">
        <f>INDEX(Products!$A$1:$G$106,MATCH($D402,Products!$A$1:$A$106,0),MATCH(L$1,Products!$A$1:$G$1,0))</f>
        <v>25.009</v>
      </c>
      <c r="M402" s="20">
        <f t="shared" si="6"/>
        <v>25.009</v>
      </c>
      <c r="N402" s="17" t="str" cm="1">
        <f t="array" ref="N402">_xlfn.SWITCH(I402,"Rob","Robusta","Ara","Arabica","Lib","Liberica","Exc","Excelsa")</f>
        <v>Robusta</v>
      </c>
      <c r="O402" s="17" t="str" cm="1">
        <f t="array" ref="O402">_xlfn.SWITCH(J402,"D","Dark","M","Medium","L","Light")</f>
        <v>Dark</v>
      </c>
      <c r="P402" s="17" t="str">
        <f>_xlfn.XLOOKUP(Orders[[#This Row],[Customer ID]],Customers!$A$1:$A$501,Customers!$I$1:$I$501,,0)</f>
        <v>Yes</v>
      </c>
    </row>
    <row r="403" spans="1:16" x14ac:dyDescent="0.25">
      <c r="A403" s="17" t="s">
        <v>3531</v>
      </c>
      <c r="B403" s="22">
        <v>44738</v>
      </c>
      <c r="C403" s="17" t="s">
        <v>644</v>
      </c>
      <c r="D403" s="17" t="s">
        <v>13</v>
      </c>
      <c r="E403" s="17">
        <v>2</v>
      </c>
      <c r="F403" s="17" t="str">
        <f>_xlfn.XLOOKUP($C403,Customers!$A$2:$A$501,Customers!$B$2:$B$501,,0)</f>
        <v>Dean Gill</v>
      </c>
      <c r="G403" s="17" t="str">
        <f>_xlfn.XLOOKUP($C403,Customers!$A$2:$A$501,Customers!$C$2:$C$501,,0)</f>
        <v>kwilliams@gomez-boyd.biz</v>
      </c>
      <c r="H403" s="17" t="str">
        <f>_xlfn.XLOOKUP($C403,Customers!$A$1:$A$501,Customers!$G$1:$G$501,,0)</f>
        <v>Ireland</v>
      </c>
      <c r="I403" s="17" t="str">
        <f>INDEX(Products!$A$1:$G$106,MATCH($D403,Products!$A$1:$A$106,0),MATCH(I$1,Products!$A$1:$G$1,0))</f>
        <v>Exc</v>
      </c>
      <c r="J403" s="17" t="str">
        <f>INDEX(Products!$A$1:$G$106,MATCH($D403,Products!$A$1:$A$106,0),MATCH(J$1,Products!$A$1:$G$1,0))</f>
        <v>M</v>
      </c>
      <c r="K403" s="24">
        <f>INDEX(Products!$A$1:$G$106,MATCH($D403,Products!$A$1:$A$106,0),MATCH(K$1,Products!$A$1:$G$1,0))</f>
        <v>2.5</v>
      </c>
      <c r="L403" s="19">
        <f>INDEX(Products!$A$1:$G$106,MATCH($D403,Products!$A$1:$A$106,0),MATCH(L$1,Products!$A$1:$G$1,0))</f>
        <v>20.47</v>
      </c>
      <c r="M403" s="20">
        <f t="shared" si="6"/>
        <v>40.94</v>
      </c>
      <c r="N403" s="17" t="str" cm="1">
        <f t="array" ref="N403">_xlfn.SWITCH(I403,"Rob","Robusta","Ara","Arabica","Lib","Liberica","Exc","Excelsa")</f>
        <v>Excelsa</v>
      </c>
      <c r="O403" s="17" t="str" cm="1">
        <f t="array" ref="O403">_xlfn.SWITCH(J403,"D","Dark","M","Medium","L","Light")</f>
        <v>Medium</v>
      </c>
      <c r="P403" s="17" t="str">
        <f>_xlfn.XLOOKUP(Orders[[#This Row],[Customer ID]],Customers!$A$1:$A$501,Customers!$I$1:$I$501,,0)</f>
        <v>Yes</v>
      </c>
    </row>
    <row r="404" spans="1:16" x14ac:dyDescent="0.25">
      <c r="A404" s="17" t="s">
        <v>3532</v>
      </c>
      <c r="B404" s="22">
        <v>44365</v>
      </c>
      <c r="C404" s="17" t="s">
        <v>1032</v>
      </c>
      <c r="D404" s="17" t="s">
        <v>73</v>
      </c>
      <c r="E404" s="17">
        <v>4</v>
      </c>
      <c r="F404" s="17" t="str">
        <f>_xlfn.XLOOKUP($C404,Customers!$A$2:$A$501,Customers!$B$2:$B$501,,0)</f>
        <v>John Pratt</v>
      </c>
      <c r="G404" s="17" t="str">
        <f>_xlfn.XLOOKUP($C404,Customers!$A$2:$A$501,Customers!$C$2:$C$501,,0)</f>
        <v>manderson@gonzalez.com</v>
      </c>
      <c r="H404" s="17" t="str">
        <f>_xlfn.XLOOKUP($C404,Customers!$A$1:$A$501,Customers!$G$1:$G$501,,0)</f>
        <v>United Kingdom</v>
      </c>
      <c r="I404" s="17" t="str">
        <f>INDEX(Products!$A$1:$G$106,MATCH($D404,Products!$A$1:$A$106,0),MATCH(I$1,Products!$A$1:$G$1,0))</f>
        <v>Exc</v>
      </c>
      <c r="J404" s="17" t="str">
        <f>INDEX(Products!$A$1:$G$106,MATCH($D404,Products!$A$1:$A$106,0),MATCH(J$1,Products!$A$1:$G$1,0))</f>
        <v>D</v>
      </c>
      <c r="K404" s="24">
        <f>INDEX(Products!$A$1:$G$106,MATCH($D404,Products!$A$1:$A$106,0),MATCH(K$1,Products!$A$1:$G$1,0))</f>
        <v>0.5</v>
      </c>
      <c r="L404" s="19">
        <f>INDEX(Products!$A$1:$G$106,MATCH($D404,Products!$A$1:$A$106,0),MATCH(L$1,Products!$A$1:$G$1,0))</f>
        <v>20.867999999999999</v>
      </c>
      <c r="M404" s="20">
        <f t="shared" si="6"/>
        <v>83.471999999999994</v>
      </c>
      <c r="N404" s="17" t="str" cm="1">
        <f t="array" ref="N404">_xlfn.SWITCH(I404,"Rob","Robusta","Ara","Arabica","Lib","Liberica","Exc","Excelsa")</f>
        <v>Excelsa</v>
      </c>
      <c r="O404" s="17" t="str" cm="1">
        <f t="array" ref="O404">_xlfn.SWITCH(J404,"D","Dark","M","Medium","L","Light")</f>
        <v>Dark</v>
      </c>
      <c r="P404" s="17" t="str">
        <f>_xlfn.XLOOKUP(Orders[[#This Row],[Customer ID]],Customers!$A$1:$A$501,Customers!$I$1:$I$501,,0)</f>
        <v>Yes</v>
      </c>
    </row>
    <row r="405" spans="1:16" x14ac:dyDescent="0.25">
      <c r="A405" s="17" t="s">
        <v>3533</v>
      </c>
      <c r="B405" s="22">
        <v>44019</v>
      </c>
      <c r="C405" s="17" t="s">
        <v>2351</v>
      </c>
      <c r="D405" s="17" t="s">
        <v>91</v>
      </c>
      <c r="E405" s="17">
        <v>4</v>
      </c>
      <c r="F405" s="17" t="str">
        <f>_xlfn.XLOOKUP($C405,Customers!$A$2:$A$501,Customers!$B$2:$B$501,,0)</f>
        <v>Stephanie Odom</v>
      </c>
      <c r="G405" s="17" t="str">
        <f>_xlfn.XLOOKUP($C405,Customers!$A$2:$A$501,Customers!$C$2:$C$501,,0)</f>
        <v>snowpeter@carter.org</v>
      </c>
      <c r="H405" s="17" t="str">
        <f>_xlfn.XLOOKUP($C405,Customers!$A$1:$A$501,Customers!$G$1:$G$501,,0)</f>
        <v>Ireland</v>
      </c>
      <c r="I405" s="17" t="str">
        <f>INDEX(Products!$A$1:$G$106,MATCH($D405,Products!$A$1:$A$106,0),MATCH(I$1,Products!$A$1:$G$1,0))</f>
        <v>Lib</v>
      </c>
      <c r="J405" s="17" t="str">
        <f>INDEX(Products!$A$1:$G$106,MATCH($D405,Products!$A$1:$A$106,0),MATCH(J$1,Products!$A$1:$G$1,0))</f>
        <v>D</v>
      </c>
      <c r="K405" s="24">
        <f>INDEX(Products!$A$1:$G$106,MATCH($D405,Products!$A$1:$A$106,0),MATCH(K$1,Products!$A$1:$G$1,0))</f>
        <v>0.5</v>
      </c>
      <c r="L405" s="19">
        <f>INDEX(Products!$A$1:$G$106,MATCH($D405,Products!$A$1:$A$106,0),MATCH(L$1,Products!$A$1:$G$1,0))</f>
        <v>5.6989999999999998</v>
      </c>
      <c r="M405" s="20">
        <f t="shared" si="6"/>
        <v>22.795999999999999</v>
      </c>
      <c r="N405" s="17" t="str" cm="1">
        <f t="array" ref="N405">_xlfn.SWITCH(I405,"Rob","Robusta","Ara","Arabica","Lib","Liberica","Exc","Excelsa")</f>
        <v>Liberica</v>
      </c>
      <c r="O405" s="17" t="str" cm="1">
        <f t="array" ref="O405">_xlfn.SWITCH(J405,"D","Dark","M","Medium","L","Light")</f>
        <v>Dark</v>
      </c>
      <c r="P405" s="17" t="str">
        <f>_xlfn.XLOOKUP(Orders[[#This Row],[Customer ID]],Customers!$A$1:$A$501,Customers!$I$1:$I$501,,0)</f>
        <v>No</v>
      </c>
    </row>
    <row r="406" spans="1:16" x14ac:dyDescent="0.25">
      <c r="A406" s="17" t="s">
        <v>3534</v>
      </c>
      <c r="B406" s="22">
        <v>43610</v>
      </c>
      <c r="C406" s="17" t="s">
        <v>2900</v>
      </c>
      <c r="D406" s="17" t="s">
        <v>66</v>
      </c>
      <c r="E406" s="17">
        <v>5</v>
      </c>
      <c r="F406" s="17" t="str">
        <f>_xlfn.XLOOKUP($C406,Customers!$A$2:$A$501,Customers!$B$2:$B$501,,0)</f>
        <v>George Hodge</v>
      </c>
      <c r="G406" s="17" t="str">
        <f>_xlfn.XLOOKUP($C406,Customers!$A$2:$A$501,Customers!$C$2:$C$501,,0)</f>
        <v>hspencer@yahoo.com</v>
      </c>
      <c r="H406" s="17" t="str">
        <f>_xlfn.XLOOKUP($C406,Customers!$A$1:$A$501,Customers!$G$1:$G$501,,0)</f>
        <v>Ireland</v>
      </c>
      <c r="I406" s="17" t="str">
        <f>INDEX(Products!$A$1:$G$106,MATCH($D406,Products!$A$1:$A$106,0),MATCH(I$1,Products!$A$1:$G$1,0))</f>
        <v>Exc</v>
      </c>
      <c r="J406" s="17" t="str">
        <f>INDEX(Products!$A$1:$G$106,MATCH($D406,Products!$A$1:$A$106,0),MATCH(J$1,Products!$A$1:$G$1,0))</f>
        <v>D</v>
      </c>
      <c r="K406" s="24">
        <f>INDEX(Products!$A$1:$G$106,MATCH($D406,Products!$A$1:$A$106,0),MATCH(K$1,Products!$A$1:$G$1,0))</f>
        <v>1</v>
      </c>
      <c r="L406" s="19">
        <f>INDEX(Products!$A$1:$G$106,MATCH($D406,Products!$A$1:$A$106,0),MATCH(L$1,Products!$A$1:$G$1,0))</f>
        <v>6.0759999999999996</v>
      </c>
      <c r="M406" s="20">
        <f t="shared" si="6"/>
        <v>30.38</v>
      </c>
      <c r="N406" s="17" t="str" cm="1">
        <f t="array" ref="N406">_xlfn.SWITCH(I406,"Rob","Robusta","Ara","Arabica","Lib","Liberica","Exc","Excelsa")</f>
        <v>Excelsa</v>
      </c>
      <c r="O406" s="17" t="str" cm="1">
        <f t="array" ref="O406">_xlfn.SWITCH(J406,"D","Dark","M","Medium","L","Light")</f>
        <v>Dark</v>
      </c>
      <c r="P406" s="17" t="str">
        <f>_xlfn.XLOOKUP(Orders[[#This Row],[Customer ID]],Customers!$A$1:$A$501,Customers!$I$1:$I$501,,0)</f>
        <v>Yes</v>
      </c>
    </row>
    <row r="407" spans="1:16" x14ac:dyDescent="0.25">
      <c r="A407" s="17" t="s">
        <v>3535</v>
      </c>
      <c r="B407" s="22">
        <v>44110</v>
      </c>
      <c r="C407" s="17" t="s">
        <v>2346</v>
      </c>
      <c r="D407" s="17" t="s">
        <v>57</v>
      </c>
      <c r="E407" s="17">
        <v>2</v>
      </c>
      <c r="F407" s="17" t="str">
        <f>_xlfn.XLOOKUP($C407,Customers!$A$2:$A$501,Customers!$B$2:$B$501,,0)</f>
        <v>Todd Sheppard</v>
      </c>
      <c r="G407" s="17" t="str">
        <f>_xlfn.XLOOKUP($C407,Customers!$A$2:$A$501,Customers!$C$2:$C$501,,0)</f>
        <v>rcasey@harris-thompson.com</v>
      </c>
      <c r="H407" s="17" t="str">
        <f>_xlfn.XLOOKUP($C407,Customers!$A$1:$A$501,Customers!$G$1:$G$501,,0)</f>
        <v>Ireland</v>
      </c>
      <c r="I407" s="17" t="str">
        <f>INDEX(Products!$A$1:$G$106,MATCH($D407,Products!$A$1:$A$106,0),MATCH(I$1,Products!$A$1:$G$1,0))</f>
        <v>Rob</v>
      </c>
      <c r="J407" s="17" t="str">
        <f>INDEX(Products!$A$1:$G$106,MATCH($D407,Products!$A$1:$A$106,0),MATCH(J$1,Products!$A$1:$G$1,0))</f>
        <v>L</v>
      </c>
      <c r="K407" s="24">
        <f>INDEX(Products!$A$1:$G$106,MATCH($D407,Products!$A$1:$A$106,0),MATCH(K$1,Products!$A$1:$G$1,0))</f>
        <v>2.5</v>
      </c>
      <c r="L407" s="19">
        <f>INDEX(Products!$A$1:$G$106,MATCH($D407,Products!$A$1:$A$106,0),MATCH(L$1,Products!$A$1:$G$1,0))</f>
        <v>7.1820000000000004</v>
      </c>
      <c r="M407" s="20">
        <f t="shared" si="6"/>
        <v>14.364000000000001</v>
      </c>
      <c r="N407" s="17" t="str" cm="1">
        <f t="array" ref="N407">_xlfn.SWITCH(I407,"Rob","Robusta","Ara","Arabica","Lib","Liberica","Exc","Excelsa")</f>
        <v>Robusta</v>
      </c>
      <c r="O407" s="17" t="str" cm="1">
        <f t="array" ref="O407">_xlfn.SWITCH(J407,"D","Dark","M","Medium","L","Light")</f>
        <v>Light</v>
      </c>
      <c r="P407" s="17" t="str">
        <f>_xlfn.XLOOKUP(Orders[[#This Row],[Customer ID]],Customers!$A$1:$A$501,Customers!$I$1:$I$501,,0)</f>
        <v>No</v>
      </c>
    </row>
    <row r="408" spans="1:16" x14ac:dyDescent="0.25">
      <c r="A408" s="17" t="s">
        <v>3536</v>
      </c>
      <c r="B408" s="22">
        <v>43878</v>
      </c>
      <c r="C408" s="17" t="s">
        <v>201</v>
      </c>
      <c r="D408" s="17" t="s">
        <v>94</v>
      </c>
      <c r="E408" s="17">
        <v>4</v>
      </c>
      <c r="F408" s="17" t="str">
        <f>_xlfn.XLOOKUP($C408,Customers!$A$2:$A$501,Customers!$B$2:$B$501,,0)</f>
        <v>David Ellis</v>
      </c>
      <c r="G408" s="17" t="str">
        <f>_xlfn.XLOOKUP($C408,Customers!$A$2:$A$501,Customers!$C$2:$C$501,,0)</f>
        <v>aaron58@wang.org</v>
      </c>
      <c r="H408" s="17" t="str">
        <f>_xlfn.XLOOKUP($C408,Customers!$A$1:$A$501,Customers!$G$1:$G$501,,0)</f>
        <v>United States</v>
      </c>
      <c r="I408" s="17" t="str">
        <f>INDEX(Products!$A$1:$G$106,MATCH($D408,Products!$A$1:$A$106,0),MATCH(I$1,Products!$A$1:$G$1,0))</f>
        <v>Ara</v>
      </c>
      <c r="J408" s="17" t="str">
        <f>INDEX(Products!$A$1:$G$106,MATCH($D408,Products!$A$1:$A$106,0),MATCH(J$1,Products!$A$1:$G$1,0))</f>
        <v>L</v>
      </c>
      <c r="K408" s="24">
        <f>INDEX(Products!$A$1:$G$106,MATCH($D408,Products!$A$1:$A$106,0),MATCH(K$1,Products!$A$1:$G$1,0))</f>
        <v>1</v>
      </c>
      <c r="L408" s="19">
        <f>INDEX(Products!$A$1:$G$106,MATCH($D408,Products!$A$1:$A$106,0),MATCH(L$1,Products!$A$1:$G$1,0))</f>
        <v>11.925000000000001</v>
      </c>
      <c r="M408" s="20">
        <f t="shared" si="6"/>
        <v>47.7</v>
      </c>
      <c r="N408" s="17" t="str" cm="1">
        <f t="array" ref="N408">_xlfn.SWITCH(I408,"Rob","Robusta","Ara","Arabica","Lib","Liberica","Exc","Excelsa")</f>
        <v>Arabica</v>
      </c>
      <c r="O408" s="17" t="str" cm="1">
        <f t="array" ref="O408">_xlfn.SWITCH(J408,"D","Dark","M","Medium","L","Light")</f>
        <v>Light</v>
      </c>
      <c r="P408" s="17" t="str">
        <f>_xlfn.XLOOKUP(Orders[[#This Row],[Customer ID]],Customers!$A$1:$A$501,Customers!$I$1:$I$501,,0)</f>
        <v>No</v>
      </c>
    </row>
    <row r="409" spans="1:16" x14ac:dyDescent="0.25">
      <c r="A409" s="17" t="s">
        <v>3537</v>
      </c>
      <c r="B409" s="22">
        <v>44917</v>
      </c>
      <c r="C409" s="17" t="s">
        <v>2495</v>
      </c>
      <c r="D409" s="17" t="s">
        <v>86</v>
      </c>
      <c r="E409" s="17">
        <v>5</v>
      </c>
      <c r="F409" s="17" t="str">
        <f>_xlfn.XLOOKUP($C409,Customers!$A$2:$A$501,Customers!$B$2:$B$501,,0)</f>
        <v>Julie Abbott</v>
      </c>
      <c r="G409" s="17" t="str">
        <f>_xlfn.XLOOKUP($C409,Customers!$A$2:$A$501,Customers!$C$2:$C$501,,0)</f>
        <v>richardrichardson@hotmail.com</v>
      </c>
      <c r="H409" s="17" t="str">
        <f>_xlfn.XLOOKUP($C409,Customers!$A$1:$A$501,Customers!$G$1:$G$501,,0)</f>
        <v>United States</v>
      </c>
      <c r="I409" s="17" t="str">
        <f>INDEX(Products!$A$1:$G$106,MATCH($D409,Products!$A$1:$A$106,0),MATCH(I$1,Products!$A$1:$G$1,0))</f>
        <v>Lib</v>
      </c>
      <c r="J409" s="17" t="str">
        <f>INDEX(Products!$A$1:$G$106,MATCH($D409,Products!$A$1:$A$106,0),MATCH(J$1,Products!$A$1:$G$1,0))</f>
        <v>L</v>
      </c>
      <c r="K409" s="24">
        <f>INDEX(Products!$A$1:$G$106,MATCH($D409,Products!$A$1:$A$106,0),MATCH(K$1,Products!$A$1:$G$1,0))</f>
        <v>1</v>
      </c>
      <c r="L409" s="19">
        <f>INDEX(Products!$A$1:$G$106,MATCH($D409,Products!$A$1:$A$106,0),MATCH(L$1,Products!$A$1:$G$1,0))</f>
        <v>3.4129999999999998</v>
      </c>
      <c r="M409" s="20">
        <f t="shared" si="6"/>
        <v>17.064999999999998</v>
      </c>
      <c r="N409" s="17" t="str" cm="1">
        <f t="array" ref="N409">_xlfn.SWITCH(I409,"Rob","Robusta","Ara","Arabica","Lib","Liberica","Exc","Excelsa")</f>
        <v>Liberica</v>
      </c>
      <c r="O409" s="17" t="str" cm="1">
        <f t="array" ref="O409">_xlfn.SWITCH(J409,"D","Dark","M","Medium","L","Light")</f>
        <v>Light</v>
      </c>
      <c r="P409" s="17" t="str">
        <f>_xlfn.XLOOKUP(Orders[[#This Row],[Customer ID]],Customers!$A$1:$A$501,Customers!$I$1:$I$501,,0)</f>
        <v>Yes</v>
      </c>
    </row>
    <row r="410" spans="1:16" x14ac:dyDescent="0.25">
      <c r="A410" s="17" t="s">
        <v>3538</v>
      </c>
      <c r="B410" s="22">
        <v>43986</v>
      </c>
      <c r="C410" s="17" t="s">
        <v>1575</v>
      </c>
      <c r="D410" s="17" t="s">
        <v>68</v>
      </c>
      <c r="E410" s="17">
        <v>1</v>
      </c>
      <c r="F410" s="17" t="str">
        <f>_xlfn.XLOOKUP($C410,Customers!$A$2:$A$501,Customers!$B$2:$B$501,,0)</f>
        <v>Steven Henry</v>
      </c>
      <c r="G410" s="17" t="str">
        <f>_xlfn.XLOOKUP($C410,Customers!$A$2:$A$501,Customers!$C$2:$C$501,,0)</f>
        <v>oanderson@romero-lambert.com</v>
      </c>
      <c r="H410" s="17" t="str">
        <f>_xlfn.XLOOKUP($C410,Customers!$A$1:$A$501,Customers!$G$1:$G$501,,0)</f>
        <v>United Kingdom</v>
      </c>
      <c r="I410" s="17" t="str">
        <f>INDEX(Products!$A$1:$G$106,MATCH($D410,Products!$A$1:$A$106,0),MATCH(I$1,Products!$A$1:$G$1,0))</f>
        <v>Rob</v>
      </c>
      <c r="J410" s="17" t="str">
        <f>INDEX(Products!$A$1:$G$106,MATCH($D410,Products!$A$1:$A$106,0),MATCH(J$1,Products!$A$1:$G$1,0))</f>
        <v>M</v>
      </c>
      <c r="K410" s="24">
        <f>INDEX(Products!$A$1:$G$106,MATCH($D410,Products!$A$1:$A$106,0),MATCH(K$1,Products!$A$1:$G$1,0))</f>
        <v>0.5</v>
      </c>
      <c r="L410" s="19">
        <f>INDEX(Products!$A$1:$G$106,MATCH($D410,Products!$A$1:$A$106,0),MATCH(L$1,Products!$A$1:$G$1,0))</f>
        <v>19.86</v>
      </c>
      <c r="M410" s="20">
        <f t="shared" si="6"/>
        <v>19.86</v>
      </c>
      <c r="N410" s="17" t="str" cm="1">
        <f t="array" ref="N410">_xlfn.SWITCH(I410,"Rob","Robusta","Ara","Arabica","Lib","Liberica","Exc","Excelsa")</f>
        <v>Robusta</v>
      </c>
      <c r="O410" s="17" t="str" cm="1">
        <f t="array" ref="O410">_xlfn.SWITCH(J410,"D","Dark","M","Medium","L","Light")</f>
        <v>Medium</v>
      </c>
      <c r="P410" s="17" t="str">
        <f>_xlfn.XLOOKUP(Orders[[#This Row],[Customer ID]],Customers!$A$1:$A$501,Customers!$I$1:$I$501,,0)</f>
        <v>Yes</v>
      </c>
    </row>
    <row r="411" spans="1:16" x14ac:dyDescent="0.25">
      <c r="A411" s="17" t="s">
        <v>3539</v>
      </c>
      <c r="B411" s="22">
        <v>44347</v>
      </c>
      <c r="C411" s="17" t="s">
        <v>2125</v>
      </c>
      <c r="D411" s="17" t="s">
        <v>60</v>
      </c>
      <c r="E411" s="17">
        <v>6</v>
      </c>
      <c r="F411" s="17" t="str">
        <f>_xlfn.XLOOKUP($C411,Customers!$A$2:$A$501,Customers!$B$2:$B$501,,0)</f>
        <v>Carl Thomas</v>
      </c>
      <c r="G411" s="17" t="str">
        <f>_xlfn.XLOOKUP($C411,Customers!$A$2:$A$501,Customers!$C$2:$C$501,,0)</f>
        <v>heathercochran@hotmail.com</v>
      </c>
      <c r="H411" s="17" t="str">
        <f>_xlfn.XLOOKUP($C411,Customers!$A$1:$A$501,Customers!$G$1:$G$501,,0)</f>
        <v>United Kingdom</v>
      </c>
      <c r="I411" s="17" t="str">
        <f>INDEX(Products!$A$1:$G$106,MATCH($D411,Products!$A$1:$A$106,0),MATCH(I$1,Products!$A$1:$G$1,0))</f>
        <v>Exc</v>
      </c>
      <c r="J411" s="17" t="str">
        <f>INDEX(Products!$A$1:$G$106,MATCH($D411,Products!$A$1:$A$106,0),MATCH(J$1,Products!$A$1:$G$1,0))</f>
        <v>M</v>
      </c>
      <c r="K411" s="24">
        <f>INDEX(Products!$A$1:$G$106,MATCH($D411,Products!$A$1:$A$106,0),MATCH(K$1,Products!$A$1:$G$1,0))</f>
        <v>1</v>
      </c>
      <c r="L411" s="19">
        <f>INDEX(Products!$A$1:$G$106,MATCH($D411,Products!$A$1:$A$106,0),MATCH(L$1,Products!$A$1:$G$1,0))</f>
        <v>9.2089999999999996</v>
      </c>
      <c r="M411" s="20">
        <f t="shared" si="6"/>
        <v>55.253999999999998</v>
      </c>
      <c r="N411" s="17" t="str" cm="1">
        <f t="array" ref="N411">_xlfn.SWITCH(I411,"Rob","Robusta","Ara","Arabica","Lib","Liberica","Exc","Excelsa")</f>
        <v>Excelsa</v>
      </c>
      <c r="O411" s="17" t="str" cm="1">
        <f t="array" ref="O411">_xlfn.SWITCH(J411,"D","Dark","M","Medium","L","Light")</f>
        <v>Medium</v>
      </c>
      <c r="P411" s="17" t="str">
        <f>_xlfn.XLOOKUP(Orders[[#This Row],[Customer ID]],Customers!$A$1:$A$501,Customers!$I$1:$I$501,,0)</f>
        <v>No</v>
      </c>
    </row>
    <row r="412" spans="1:16" x14ac:dyDescent="0.25">
      <c r="A412" s="17" t="s">
        <v>3540</v>
      </c>
      <c r="B412" s="22">
        <v>44629</v>
      </c>
      <c r="C412" s="17" t="s">
        <v>2256</v>
      </c>
      <c r="D412" s="17" t="s">
        <v>29</v>
      </c>
      <c r="E412" s="17">
        <v>2</v>
      </c>
      <c r="F412" s="17" t="str">
        <f>_xlfn.XLOOKUP($C412,Customers!$A$2:$A$501,Customers!$B$2:$B$501,,0)</f>
        <v>Crystal Pierce</v>
      </c>
      <c r="G412" s="17" t="str">
        <f>_xlfn.XLOOKUP($C412,Customers!$A$2:$A$501,Customers!$C$2:$C$501,,0)</f>
        <v>benitezchristina@gmail.com</v>
      </c>
      <c r="H412" s="17" t="str">
        <f>_xlfn.XLOOKUP($C412,Customers!$A$1:$A$501,Customers!$G$1:$G$501,,0)</f>
        <v>United Kingdom</v>
      </c>
      <c r="I412" s="17" t="str">
        <f>INDEX(Products!$A$1:$G$106,MATCH($D412,Products!$A$1:$A$106,0),MATCH(I$1,Products!$A$1:$G$1,0))</f>
        <v>Exc</v>
      </c>
      <c r="J412" s="17" t="str">
        <f>INDEX(Products!$A$1:$G$106,MATCH($D412,Products!$A$1:$A$106,0),MATCH(J$1,Products!$A$1:$G$1,0))</f>
        <v>D</v>
      </c>
      <c r="K412" s="24">
        <f>INDEX(Products!$A$1:$G$106,MATCH($D412,Products!$A$1:$A$106,0),MATCH(K$1,Products!$A$1:$G$1,0))</f>
        <v>2.5</v>
      </c>
      <c r="L412" s="19">
        <f>INDEX(Products!$A$1:$G$106,MATCH($D412,Products!$A$1:$A$106,0),MATCH(L$1,Products!$A$1:$G$1,0))</f>
        <v>11.202</v>
      </c>
      <c r="M412" s="20">
        <f t="shared" si="6"/>
        <v>22.404</v>
      </c>
      <c r="N412" s="17" t="str" cm="1">
        <f t="array" ref="N412">_xlfn.SWITCH(I412,"Rob","Robusta","Ara","Arabica","Lib","Liberica","Exc","Excelsa")</f>
        <v>Excelsa</v>
      </c>
      <c r="O412" s="17" t="str" cm="1">
        <f t="array" ref="O412">_xlfn.SWITCH(J412,"D","Dark","M","Medium","L","Light")</f>
        <v>Dark</v>
      </c>
      <c r="P412" s="17" t="str">
        <f>_xlfn.XLOOKUP(Orders[[#This Row],[Customer ID]],Customers!$A$1:$A$501,Customers!$I$1:$I$501,,0)</f>
        <v>Yes</v>
      </c>
    </row>
    <row r="413" spans="1:16" x14ac:dyDescent="0.25">
      <c r="A413" s="17" t="s">
        <v>3541</v>
      </c>
      <c r="B413" s="22">
        <v>44023</v>
      </c>
      <c r="C413" s="17" t="s">
        <v>3016</v>
      </c>
      <c r="D413" s="17" t="s">
        <v>31</v>
      </c>
      <c r="E413" s="17">
        <v>2</v>
      </c>
      <c r="F413" s="17" t="str">
        <f>_xlfn.XLOOKUP($C413,Customers!$A$2:$A$501,Customers!$B$2:$B$501,,0)</f>
        <v>Michael Stephenson</v>
      </c>
      <c r="G413" s="17" t="str">
        <f>_xlfn.XLOOKUP($C413,Customers!$A$2:$A$501,Customers!$C$2:$C$501,,0)</f>
        <v>gblackburn@gmail.com</v>
      </c>
      <c r="H413" s="17" t="str">
        <f>_xlfn.XLOOKUP($C413,Customers!$A$1:$A$501,Customers!$G$1:$G$501,,0)</f>
        <v>Ireland</v>
      </c>
      <c r="I413" s="17" t="str">
        <f>INDEX(Products!$A$1:$G$106,MATCH($D413,Products!$A$1:$A$106,0),MATCH(I$1,Products!$A$1:$G$1,0))</f>
        <v>Rob</v>
      </c>
      <c r="J413" s="17" t="str">
        <f>INDEX(Products!$A$1:$G$106,MATCH($D413,Products!$A$1:$A$106,0),MATCH(J$1,Products!$A$1:$G$1,0))</f>
        <v>M</v>
      </c>
      <c r="K413" s="24">
        <f>INDEX(Products!$A$1:$G$106,MATCH($D413,Products!$A$1:$A$106,0),MATCH(K$1,Products!$A$1:$G$1,0))</f>
        <v>2.5</v>
      </c>
      <c r="L413" s="19">
        <f>INDEX(Products!$A$1:$G$106,MATCH($D413,Products!$A$1:$A$106,0),MATCH(L$1,Products!$A$1:$G$1,0))</f>
        <v>19.806999999999999</v>
      </c>
      <c r="M413" s="20">
        <f t="shared" si="6"/>
        <v>39.613999999999997</v>
      </c>
      <c r="N413" s="17" t="str" cm="1">
        <f t="array" ref="N413">_xlfn.SWITCH(I413,"Rob","Robusta","Ara","Arabica","Lib","Liberica","Exc","Excelsa")</f>
        <v>Robusta</v>
      </c>
      <c r="O413" s="17" t="str" cm="1">
        <f t="array" ref="O413">_xlfn.SWITCH(J413,"D","Dark","M","Medium","L","Light")</f>
        <v>Medium</v>
      </c>
      <c r="P413" s="17" t="str">
        <f>_xlfn.XLOOKUP(Orders[[#This Row],[Customer ID]],Customers!$A$1:$A$501,Customers!$I$1:$I$501,,0)</f>
        <v>Yes</v>
      </c>
    </row>
    <row r="414" spans="1:16" x14ac:dyDescent="0.25">
      <c r="A414" s="17" t="s">
        <v>3542</v>
      </c>
      <c r="B414" s="22">
        <v>45287</v>
      </c>
      <c r="C414" s="17" t="s">
        <v>794</v>
      </c>
      <c r="D414" s="17" t="s">
        <v>81</v>
      </c>
      <c r="E414" s="17">
        <v>2</v>
      </c>
      <c r="F414" s="17" t="str">
        <f>_xlfn.XLOOKUP($C414,Customers!$A$2:$A$501,Customers!$B$2:$B$501,,0)</f>
        <v>Lori Hendrix</v>
      </c>
      <c r="G414" s="17" t="str">
        <f>_xlfn.XLOOKUP($C414,Customers!$A$2:$A$501,Customers!$C$2:$C$501,,0)</f>
        <v>bakermorgan@white.com</v>
      </c>
      <c r="H414" s="17" t="str">
        <f>_xlfn.XLOOKUP($C414,Customers!$A$1:$A$501,Customers!$G$1:$G$501,,0)</f>
        <v>Ireland</v>
      </c>
      <c r="I414" s="17" t="str">
        <f>INDEX(Products!$A$1:$G$106,MATCH($D414,Products!$A$1:$A$106,0),MATCH(I$1,Products!$A$1:$G$1,0))</f>
        <v>Lib</v>
      </c>
      <c r="J414" s="17" t="str">
        <f>INDEX(Products!$A$1:$G$106,MATCH($D414,Products!$A$1:$A$106,0),MATCH(J$1,Products!$A$1:$G$1,0))</f>
        <v>D</v>
      </c>
      <c r="K414" s="24">
        <f>INDEX(Products!$A$1:$G$106,MATCH($D414,Products!$A$1:$A$106,0),MATCH(K$1,Products!$A$1:$G$1,0))</f>
        <v>2.5</v>
      </c>
      <c r="L414" s="19">
        <f>INDEX(Products!$A$1:$G$106,MATCH($D414,Products!$A$1:$A$106,0),MATCH(L$1,Products!$A$1:$G$1,0))</f>
        <v>5.5519999999999996</v>
      </c>
      <c r="M414" s="20">
        <f t="shared" si="6"/>
        <v>11.103999999999999</v>
      </c>
      <c r="N414" s="17" t="str" cm="1">
        <f t="array" ref="N414">_xlfn.SWITCH(I414,"Rob","Robusta","Ara","Arabica","Lib","Liberica","Exc","Excelsa")</f>
        <v>Liberica</v>
      </c>
      <c r="O414" s="17" t="str" cm="1">
        <f t="array" ref="O414">_xlfn.SWITCH(J414,"D","Dark","M","Medium","L","Light")</f>
        <v>Dark</v>
      </c>
      <c r="P414" s="17" t="str">
        <f>_xlfn.XLOOKUP(Orders[[#This Row],[Customer ID]],Customers!$A$1:$A$501,Customers!$I$1:$I$501,,0)</f>
        <v>Yes</v>
      </c>
    </row>
    <row r="415" spans="1:16" x14ac:dyDescent="0.25">
      <c r="A415" s="17" t="s">
        <v>3543</v>
      </c>
      <c r="B415" s="22">
        <v>44197</v>
      </c>
      <c r="C415" s="17" t="s">
        <v>285</v>
      </c>
      <c r="D415" s="17" t="s">
        <v>81</v>
      </c>
      <c r="E415" s="17">
        <v>2</v>
      </c>
      <c r="F415" s="17" t="str">
        <f>_xlfn.XLOOKUP($C415,Customers!$A$2:$A$501,Customers!$B$2:$B$501,,0)</f>
        <v>Robert Barron</v>
      </c>
      <c r="G415" s="17" t="str">
        <f>_xlfn.XLOOKUP($C415,Customers!$A$2:$A$501,Customers!$C$2:$C$501,,0)</f>
        <v>romeromelissa@torres.com</v>
      </c>
      <c r="H415" s="17" t="str">
        <f>_xlfn.XLOOKUP($C415,Customers!$A$1:$A$501,Customers!$G$1:$G$501,,0)</f>
        <v>United States</v>
      </c>
      <c r="I415" s="17" t="str">
        <f>INDEX(Products!$A$1:$G$106,MATCH($D415,Products!$A$1:$A$106,0),MATCH(I$1,Products!$A$1:$G$1,0))</f>
        <v>Lib</v>
      </c>
      <c r="J415" s="17" t="str">
        <f>INDEX(Products!$A$1:$G$106,MATCH($D415,Products!$A$1:$A$106,0),MATCH(J$1,Products!$A$1:$G$1,0))</f>
        <v>D</v>
      </c>
      <c r="K415" s="24">
        <f>INDEX(Products!$A$1:$G$106,MATCH($D415,Products!$A$1:$A$106,0),MATCH(K$1,Products!$A$1:$G$1,0))</f>
        <v>2.5</v>
      </c>
      <c r="L415" s="19">
        <f>INDEX(Products!$A$1:$G$106,MATCH($D415,Products!$A$1:$A$106,0),MATCH(L$1,Products!$A$1:$G$1,0))</f>
        <v>5.5519999999999996</v>
      </c>
      <c r="M415" s="20">
        <f t="shared" si="6"/>
        <v>11.103999999999999</v>
      </c>
      <c r="N415" s="17" t="str" cm="1">
        <f t="array" ref="N415">_xlfn.SWITCH(I415,"Rob","Robusta","Ara","Arabica","Lib","Liberica","Exc","Excelsa")</f>
        <v>Liberica</v>
      </c>
      <c r="O415" s="17" t="str" cm="1">
        <f t="array" ref="O415">_xlfn.SWITCH(J415,"D","Dark","M","Medium","L","Light")</f>
        <v>Dark</v>
      </c>
      <c r="P415" s="17" t="str">
        <f>_xlfn.XLOOKUP(Orders[[#This Row],[Customer ID]],Customers!$A$1:$A$501,Customers!$I$1:$I$501,,0)</f>
        <v>No</v>
      </c>
    </row>
    <row r="416" spans="1:16" x14ac:dyDescent="0.25">
      <c r="A416" s="17" t="s">
        <v>3544</v>
      </c>
      <c r="B416" s="22">
        <v>44678</v>
      </c>
      <c r="C416" s="17" t="s">
        <v>1133</v>
      </c>
      <c r="D416" s="17" t="s">
        <v>52</v>
      </c>
      <c r="E416" s="17">
        <v>2</v>
      </c>
      <c r="F416" s="17" t="str">
        <f>_xlfn.XLOOKUP($C416,Customers!$A$2:$A$501,Customers!$B$2:$B$501,,0)</f>
        <v>Tammy Graham</v>
      </c>
      <c r="G416" s="17" t="str">
        <f>_xlfn.XLOOKUP($C416,Customers!$A$2:$A$501,Customers!$C$2:$C$501,,0)</f>
        <v>ocoleman@king.com</v>
      </c>
      <c r="H416" s="17" t="str">
        <f>_xlfn.XLOOKUP($C416,Customers!$A$1:$A$501,Customers!$G$1:$G$501,,0)</f>
        <v>United States</v>
      </c>
      <c r="I416" s="17" t="str">
        <f>INDEX(Products!$A$1:$G$106,MATCH($D416,Products!$A$1:$A$106,0),MATCH(I$1,Products!$A$1:$G$1,0))</f>
        <v>Ara</v>
      </c>
      <c r="J416" s="17" t="str">
        <f>INDEX(Products!$A$1:$G$106,MATCH($D416,Products!$A$1:$A$106,0),MATCH(J$1,Products!$A$1:$G$1,0))</f>
        <v>D</v>
      </c>
      <c r="K416" s="24">
        <f>INDEX(Products!$A$1:$G$106,MATCH($D416,Products!$A$1:$A$106,0),MATCH(K$1,Products!$A$1:$G$1,0))</f>
        <v>0.5</v>
      </c>
      <c r="L416" s="19">
        <f>INDEX(Products!$A$1:$G$106,MATCH($D416,Products!$A$1:$A$106,0),MATCH(L$1,Products!$A$1:$G$1,0))</f>
        <v>25.492000000000001</v>
      </c>
      <c r="M416" s="20">
        <f t="shared" si="6"/>
        <v>50.984000000000002</v>
      </c>
      <c r="N416" s="17" t="str" cm="1">
        <f t="array" ref="N416">_xlfn.SWITCH(I416,"Rob","Robusta","Ara","Arabica","Lib","Liberica","Exc","Excelsa")</f>
        <v>Arabica</v>
      </c>
      <c r="O416" s="17" t="str" cm="1">
        <f t="array" ref="O416">_xlfn.SWITCH(J416,"D","Dark","M","Medium","L","Light")</f>
        <v>Dark</v>
      </c>
      <c r="P416" s="17" t="str">
        <f>_xlfn.XLOOKUP(Orders[[#This Row],[Customer ID]],Customers!$A$1:$A$501,Customers!$I$1:$I$501,,0)</f>
        <v>No</v>
      </c>
    </row>
    <row r="417" spans="1:16" x14ac:dyDescent="0.25">
      <c r="A417" s="17" t="s">
        <v>3545</v>
      </c>
      <c r="B417" s="22">
        <v>43605</v>
      </c>
      <c r="C417" s="17" t="s">
        <v>321</v>
      </c>
      <c r="D417" s="17" t="s">
        <v>46</v>
      </c>
      <c r="E417" s="17">
        <v>3</v>
      </c>
      <c r="F417" s="17" t="str">
        <f>_xlfn.XLOOKUP($C417,Customers!$A$2:$A$501,Customers!$B$2:$B$501,,0)</f>
        <v>Ricardo Murray</v>
      </c>
      <c r="G417" s="17" t="str">
        <f>_xlfn.XLOOKUP($C417,Customers!$A$2:$A$501,Customers!$C$2:$C$501,,0)</f>
        <v>omendez@ryan-mendez.com</v>
      </c>
      <c r="H417" s="17" t="str">
        <f>_xlfn.XLOOKUP($C417,Customers!$A$1:$A$501,Customers!$G$1:$G$501,,0)</f>
        <v>United Kingdom</v>
      </c>
      <c r="I417" s="17" t="str">
        <f>INDEX(Products!$A$1:$G$106,MATCH($D417,Products!$A$1:$A$106,0),MATCH(I$1,Products!$A$1:$G$1,0))</f>
        <v>Exc</v>
      </c>
      <c r="J417" s="17" t="str">
        <f>INDEX(Products!$A$1:$G$106,MATCH($D417,Products!$A$1:$A$106,0),MATCH(J$1,Products!$A$1:$G$1,0))</f>
        <v>L</v>
      </c>
      <c r="K417" s="24">
        <f>INDEX(Products!$A$1:$G$106,MATCH($D417,Products!$A$1:$A$106,0),MATCH(K$1,Products!$A$1:$G$1,0))</f>
        <v>2.5</v>
      </c>
      <c r="L417" s="19">
        <f>INDEX(Products!$A$1:$G$106,MATCH($D417,Products!$A$1:$A$106,0),MATCH(L$1,Products!$A$1:$G$1,0))</f>
        <v>5.7750000000000004</v>
      </c>
      <c r="M417" s="20">
        <f t="shared" si="6"/>
        <v>17.325000000000003</v>
      </c>
      <c r="N417" s="17" t="str" cm="1">
        <f t="array" ref="N417">_xlfn.SWITCH(I417,"Rob","Robusta","Ara","Arabica","Lib","Liberica","Exc","Excelsa")</f>
        <v>Excelsa</v>
      </c>
      <c r="O417" s="17" t="str" cm="1">
        <f t="array" ref="O417">_xlfn.SWITCH(J417,"D","Dark","M","Medium","L","Light")</f>
        <v>Light</v>
      </c>
      <c r="P417" s="17" t="str">
        <f>_xlfn.XLOOKUP(Orders[[#This Row],[Customer ID]],Customers!$A$1:$A$501,Customers!$I$1:$I$501,,0)</f>
        <v>No</v>
      </c>
    </row>
    <row r="418" spans="1:16" x14ac:dyDescent="0.25">
      <c r="A418" s="17" t="s">
        <v>3546</v>
      </c>
      <c r="B418" s="22">
        <v>45281</v>
      </c>
      <c r="C418" s="17" t="s">
        <v>1879</v>
      </c>
      <c r="D418" s="17" t="s">
        <v>72</v>
      </c>
      <c r="E418" s="17">
        <v>1</v>
      </c>
      <c r="F418" s="17" t="str">
        <f>_xlfn.XLOOKUP($C418,Customers!$A$2:$A$501,Customers!$B$2:$B$501,,0)</f>
        <v>Seth Duke</v>
      </c>
      <c r="G418" s="17" t="str">
        <f>_xlfn.XLOOKUP($C418,Customers!$A$2:$A$501,Customers!$C$2:$C$501,,0)</f>
        <v>grojas@gmail.com</v>
      </c>
      <c r="H418" s="17" t="str">
        <f>_xlfn.XLOOKUP($C418,Customers!$A$1:$A$501,Customers!$G$1:$G$501,,0)</f>
        <v>United Kingdom</v>
      </c>
      <c r="I418" s="17" t="str">
        <f>INDEX(Products!$A$1:$G$106,MATCH($D418,Products!$A$1:$A$106,0),MATCH(I$1,Products!$A$1:$G$1,0))</f>
        <v>Exc</v>
      </c>
      <c r="J418" s="17" t="str">
        <f>INDEX(Products!$A$1:$G$106,MATCH($D418,Products!$A$1:$A$106,0),MATCH(J$1,Products!$A$1:$G$1,0))</f>
        <v>L</v>
      </c>
      <c r="K418" s="24">
        <f>INDEX(Products!$A$1:$G$106,MATCH($D418,Products!$A$1:$A$106,0),MATCH(K$1,Products!$A$1:$G$1,0))</f>
        <v>1</v>
      </c>
      <c r="L418" s="19">
        <f>INDEX(Products!$A$1:$G$106,MATCH($D418,Products!$A$1:$A$106,0),MATCH(L$1,Products!$A$1:$G$1,0))</f>
        <v>2.2120000000000002</v>
      </c>
      <c r="M418" s="20">
        <f t="shared" si="6"/>
        <v>2.2120000000000002</v>
      </c>
      <c r="N418" s="17" t="str" cm="1">
        <f t="array" ref="N418">_xlfn.SWITCH(I418,"Rob","Robusta","Ara","Arabica","Lib","Liberica","Exc","Excelsa")</f>
        <v>Excelsa</v>
      </c>
      <c r="O418" s="17" t="str" cm="1">
        <f t="array" ref="O418">_xlfn.SWITCH(J418,"D","Dark","M","Medium","L","Light")</f>
        <v>Light</v>
      </c>
      <c r="P418" s="17" t="str">
        <f>_xlfn.XLOOKUP(Orders[[#This Row],[Customer ID]],Customers!$A$1:$A$501,Customers!$I$1:$I$501,,0)</f>
        <v>Yes</v>
      </c>
    </row>
    <row r="419" spans="1:16" x14ac:dyDescent="0.25">
      <c r="A419" s="17" t="s">
        <v>3547</v>
      </c>
      <c r="B419" s="22">
        <v>44655</v>
      </c>
      <c r="C419" s="17" t="s">
        <v>2543</v>
      </c>
      <c r="D419" s="17" t="s">
        <v>55</v>
      </c>
      <c r="E419" s="17">
        <v>5</v>
      </c>
      <c r="F419" s="17" t="str">
        <f>_xlfn.XLOOKUP($C419,Customers!$A$2:$A$501,Customers!$B$2:$B$501,,0)</f>
        <v>Dr. Robert Morales</v>
      </c>
      <c r="G419" s="17" t="str">
        <f>_xlfn.XLOOKUP($C419,Customers!$A$2:$A$501,Customers!$C$2:$C$501,,0)</f>
        <v>brandonandrews@cooper.org</v>
      </c>
      <c r="H419" s="17" t="str">
        <f>_xlfn.XLOOKUP($C419,Customers!$A$1:$A$501,Customers!$G$1:$G$501,,0)</f>
        <v>United States</v>
      </c>
      <c r="I419" s="17" t="str">
        <f>INDEX(Products!$A$1:$G$106,MATCH($D419,Products!$A$1:$A$106,0),MATCH(I$1,Products!$A$1:$G$1,0))</f>
        <v>Rob</v>
      </c>
      <c r="J419" s="17" t="str">
        <f>INDEX(Products!$A$1:$G$106,MATCH($D419,Products!$A$1:$A$106,0),MATCH(J$1,Products!$A$1:$G$1,0))</f>
        <v>L</v>
      </c>
      <c r="K419" s="24">
        <f>INDEX(Products!$A$1:$G$106,MATCH($D419,Products!$A$1:$A$106,0),MATCH(K$1,Products!$A$1:$G$1,0))</f>
        <v>1</v>
      </c>
      <c r="L419" s="19">
        <f>INDEX(Products!$A$1:$G$106,MATCH($D419,Products!$A$1:$A$106,0),MATCH(L$1,Products!$A$1:$G$1,0))</f>
        <v>9.0609999999999999</v>
      </c>
      <c r="M419" s="20">
        <f t="shared" si="6"/>
        <v>45.305</v>
      </c>
      <c r="N419" s="17" t="str" cm="1">
        <f t="array" ref="N419">_xlfn.SWITCH(I419,"Rob","Robusta","Ara","Arabica","Lib","Liberica","Exc","Excelsa")</f>
        <v>Robusta</v>
      </c>
      <c r="O419" s="17" t="str" cm="1">
        <f t="array" ref="O419">_xlfn.SWITCH(J419,"D","Dark","M","Medium","L","Light")</f>
        <v>Light</v>
      </c>
      <c r="P419" s="17" t="str">
        <f>_xlfn.XLOOKUP(Orders[[#This Row],[Customer ID]],Customers!$A$1:$A$501,Customers!$I$1:$I$501,,0)</f>
        <v>No</v>
      </c>
    </row>
    <row r="420" spans="1:16" x14ac:dyDescent="0.25">
      <c r="A420" s="17" t="s">
        <v>3548</v>
      </c>
      <c r="B420" s="22">
        <v>44093</v>
      </c>
      <c r="C420" s="17" t="s">
        <v>1283</v>
      </c>
      <c r="D420" s="17" t="s">
        <v>77</v>
      </c>
      <c r="E420" s="17">
        <v>6</v>
      </c>
      <c r="F420" s="17" t="str">
        <f>_xlfn.XLOOKUP($C420,Customers!$A$2:$A$501,Customers!$B$2:$B$501,,0)</f>
        <v>Jamie Young</v>
      </c>
      <c r="G420" s="17" t="str">
        <f>_xlfn.XLOOKUP($C420,Customers!$A$2:$A$501,Customers!$C$2:$C$501,,0)</f>
        <v>linda11@christian-mclaughlin.org</v>
      </c>
      <c r="H420" s="17" t="str">
        <f>_xlfn.XLOOKUP($C420,Customers!$A$1:$A$501,Customers!$G$1:$G$501,,0)</f>
        <v>United Kingdom</v>
      </c>
      <c r="I420" s="17" t="str">
        <f>INDEX(Products!$A$1:$G$106,MATCH($D420,Products!$A$1:$A$106,0),MATCH(I$1,Products!$A$1:$G$1,0))</f>
        <v>Exc</v>
      </c>
      <c r="J420" s="17" t="str">
        <f>INDEX(Products!$A$1:$G$106,MATCH($D420,Products!$A$1:$A$106,0),MATCH(J$1,Products!$A$1:$G$1,0))</f>
        <v>D</v>
      </c>
      <c r="K420" s="24">
        <f>INDEX(Products!$A$1:$G$106,MATCH($D420,Products!$A$1:$A$106,0),MATCH(K$1,Products!$A$1:$G$1,0))</f>
        <v>1</v>
      </c>
      <c r="L420" s="19">
        <f>INDEX(Products!$A$1:$G$106,MATCH($D420,Products!$A$1:$A$106,0),MATCH(L$1,Products!$A$1:$G$1,0))</f>
        <v>18.187999999999999</v>
      </c>
      <c r="M420" s="20">
        <f t="shared" si="6"/>
        <v>109.12799999999999</v>
      </c>
      <c r="N420" s="17" t="str" cm="1">
        <f t="array" ref="N420">_xlfn.SWITCH(I420,"Rob","Robusta","Ara","Arabica","Lib","Liberica","Exc","Excelsa")</f>
        <v>Excelsa</v>
      </c>
      <c r="O420" s="17" t="str" cm="1">
        <f t="array" ref="O420">_xlfn.SWITCH(J420,"D","Dark","M","Medium","L","Light")</f>
        <v>Dark</v>
      </c>
      <c r="P420" s="17" t="str">
        <f>_xlfn.XLOOKUP(Orders[[#This Row],[Customer ID]],Customers!$A$1:$A$501,Customers!$I$1:$I$501,,0)</f>
        <v>Yes</v>
      </c>
    </row>
    <row r="421" spans="1:16" x14ac:dyDescent="0.25">
      <c r="A421" s="17" t="s">
        <v>3549</v>
      </c>
      <c r="B421" s="22">
        <v>44766</v>
      </c>
      <c r="C421" s="17" t="s">
        <v>2720</v>
      </c>
      <c r="D421" s="17" t="s">
        <v>90</v>
      </c>
      <c r="E421" s="17">
        <v>3</v>
      </c>
      <c r="F421" s="17" t="str">
        <f>_xlfn.XLOOKUP($C421,Customers!$A$2:$A$501,Customers!$B$2:$B$501,,0)</f>
        <v>Steven James</v>
      </c>
      <c r="G421" s="17" t="str">
        <f>_xlfn.XLOOKUP($C421,Customers!$A$2:$A$501,Customers!$C$2:$C$501,,0)</f>
        <v>mary03@hunt.com</v>
      </c>
      <c r="H421" s="17" t="str">
        <f>_xlfn.XLOOKUP($C421,Customers!$A$1:$A$501,Customers!$G$1:$G$501,,0)</f>
        <v>United Kingdom</v>
      </c>
      <c r="I421" s="17" t="str">
        <f>INDEX(Products!$A$1:$G$106,MATCH($D421,Products!$A$1:$A$106,0),MATCH(I$1,Products!$A$1:$G$1,0))</f>
        <v>Lib</v>
      </c>
      <c r="J421" s="17" t="str">
        <f>INDEX(Products!$A$1:$G$106,MATCH($D421,Products!$A$1:$A$106,0),MATCH(J$1,Products!$A$1:$G$1,0))</f>
        <v>D</v>
      </c>
      <c r="K421" s="24">
        <f>INDEX(Products!$A$1:$G$106,MATCH($D421,Products!$A$1:$A$106,0),MATCH(K$1,Products!$A$1:$G$1,0))</f>
        <v>0.5</v>
      </c>
      <c r="L421" s="19">
        <f>INDEX(Products!$A$1:$G$106,MATCH($D421,Products!$A$1:$A$106,0),MATCH(L$1,Products!$A$1:$G$1,0))</f>
        <v>11.106</v>
      </c>
      <c r="M421" s="20">
        <f t="shared" si="6"/>
        <v>33.317999999999998</v>
      </c>
      <c r="N421" s="17" t="str" cm="1">
        <f t="array" ref="N421">_xlfn.SWITCH(I421,"Rob","Robusta","Ara","Arabica","Lib","Liberica","Exc","Excelsa")</f>
        <v>Liberica</v>
      </c>
      <c r="O421" s="17" t="str" cm="1">
        <f t="array" ref="O421">_xlfn.SWITCH(J421,"D","Dark","M","Medium","L","Light")</f>
        <v>Dark</v>
      </c>
      <c r="P421" s="17" t="str">
        <f>_xlfn.XLOOKUP(Orders[[#This Row],[Customer ID]],Customers!$A$1:$A$501,Customers!$I$1:$I$501,,0)</f>
        <v>Yes</v>
      </c>
    </row>
    <row r="422" spans="1:16" x14ac:dyDescent="0.25">
      <c r="A422" s="17" t="s">
        <v>3550</v>
      </c>
      <c r="B422" s="22">
        <v>45267</v>
      </c>
      <c r="C422" s="17" t="s">
        <v>2077</v>
      </c>
      <c r="D422" s="17" t="s">
        <v>28</v>
      </c>
      <c r="E422" s="17">
        <v>5</v>
      </c>
      <c r="F422" s="17" t="str">
        <f>_xlfn.XLOOKUP($C422,Customers!$A$2:$A$501,Customers!$B$2:$B$501,,0)</f>
        <v>Amy Cooke</v>
      </c>
      <c r="G422" s="17" t="str">
        <f>_xlfn.XLOOKUP($C422,Customers!$A$2:$A$501,Customers!$C$2:$C$501,,0)</f>
        <v>wtorres@yahoo.com</v>
      </c>
      <c r="H422" s="17" t="str">
        <f>_xlfn.XLOOKUP($C422,Customers!$A$1:$A$501,Customers!$G$1:$G$501,,0)</f>
        <v>United States</v>
      </c>
      <c r="I422" s="17" t="str">
        <f>INDEX(Products!$A$1:$G$106,MATCH($D422,Products!$A$1:$A$106,0),MATCH(I$1,Products!$A$1:$G$1,0))</f>
        <v>Rob</v>
      </c>
      <c r="J422" s="17" t="str">
        <f>INDEX(Products!$A$1:$G$106,MATCH($D422,Products!$A$1:$A$106,0),MATCH(J$1,Products!$A$1:$G$1,0))</f>
        <v>D</v>
      </c>
      <c r="K422" s="24">
        <f>INDEX(Products!$A$1:$G$106,MATCH($D422,Products!$A$1:$A$106,0),MATCH(K$1,Products!$A$1:$G$1,0))</f>
        <v>1</v>
      </c>
      <c r="L422" s="19">
        <f>INDEX(Products!$A$1:$G$106,MATCH($D422,Products!$A$1:$A$106,0),MATCH(L$1,Products!$A$1:$G$1,0))</f>
        <v>15.313000000000001</v>
      </c>
      <c r="M422" s="20">
        <f t="shared" si="6"/>
        <v>76.564999999999998</v>
      </c>
      <c r="N422" s="17" t="str" cm="1">
        <f t="array" ref="N422">_xlfn.SWITCH(I422,"Rob","Robusta","Ara","Arabica","Lib","Liberica","Exc","Excelsa")</f>
        <v>Robusta</v>
      </c>
      <c r="O422" s="17" t="str" cm="1">
        <f t="array" ref="O422">_xlfn.SWITCH(J422,"D","Dark","M","Medium","L","Light")</f>
        <v>Dark</v>
      </c>
      <c r="P422" s="17" t="str">
        <f>_xlfn.XLOOKUP(Orders[[#This Row],[Customer ID]],Customers!$A$1:$A$501,Customers!$I$1:$I$501,,0)</f>
        <v>Yes</v>
      </c>
    </row>
    <row r="423" spans="1:16" x14ac:dyDescent="0.25">
      <c r="A423" s="17" t="s">
        <v>3551</v>
      </c>
      <c r="B423" s="22">
        <v>43886</v>
      </c>
      <c r="C423" s="17" t="s">
        <v>2912</v>
      </c>
      <c r="D423" s="17" t="s">
        <v>111</v>
      </c>
      <c r="E423" s="17">
        <v>3</v>
      </c>
      <c r="F423" s="17" t="str">
        <f>_xlfn.XLOOKUP($C423,Customers!$A$2:$A$501,Customers!$B$2:$B$501,,0)</f>
        <v>Michael Lang</v>
      </c>
      <c r="G423" s="17" t="str">
        <f>_xlfn.XLOOKUP($C423,Customers!$A$2:$A$501,Customers!$C$2:$C$501,,0)</f>
        <v>perrybrittany@hotmail.com</v>
      </c>
      <c r="H423" s="17" t="str">
        <f>_xlfn.XLOOKUP($C423,Customers!$A$1:$A$501,Customers!$G$1:$G$501,,0)</f>
        <v>Ireland</v>
      </c>
      <c r="I423" s="17" t="str">
        <f>INDEX(Products!$A$1:$G$106,MATCH($D423,Products!$A$1:$A$106,0),MATCH(I$1,Products!$A$1:$G$1,0))</f>
        <v>Exc</v>
      </c>
      <c r="J423" s="17" t="str">
        <f>INDEX(Products!$A$1:$G$106,MATCH($D423,Products!$A$1:$A$106,0),MATCH(J$1,Products!$A$1:$G$1,0))</f>
        <v>D</v>
      </c>
      <c r="K423" s="24">
        <f>INDEX(Products!$A$1:$G$106,MATCH($D423,Products!$A$1:$A$106,0),MATCH(K$1,Products!$A$1:$G$1,0))</f>
        <v>1</v>
      </c>
      <c r="L423" s="19">
        <f>INDEX(Products!$A$1:$G$106,MATCH($D423,Products!$A$1:$A$106,0),MATCH(L$1,Products!$A$1:$G$1,0))</f>
        <v>16.853999999999999</v>
      </c>
      <c r="M423" s="20">
        <f t="shared" si="6"/>
        <v>50.561999999999998</v>
      </c>
      <c r="N423" s="17" t="str" cm="1">
        <f t="array" ref="N423">_xlfn.SWITCH(I423,"Rob","Robusta","Ara","Arabica","Lib","Liberica","Exc","Excelsa")</f>
        <v>Excelsa</v>
      </c>
      <c r="O423" s="17" t="str" cm="1">
        <f t="array" ref="O423">_xlfn.SWITCH(J423,"D","Dark","M","Medium","L","Light")</f>
        <v>Dark</v>
      </c>
      <c r="P423" s="17" t="str">
        <f>_xlfn.XLOOKUP(Orders[[#This Row],[Customer ID]],Customers!$A$1:$A$501,Customers!$I$1:$I$501,,0)</f>
        <v>No</v>
      </c>
    </row>
    <row r="424" spans="1:16" x14ac:dyDescent="0.25">
      <c r="A424" s="17" t="s">
        <v>3552</v>
      </c>
      <c r="B424" s="22">
        <v>45099</v>
      </c>
      <c r="C424" s="17" t="s">
        <v>680</v>
      </c>
      <c r="D424" s="17" t="s">
        <v>15</v>
      </c>
      <c r="E424" s="17">
        <v>6</v>
      </c>
      <c r="F424" s="17" t="str">
        <f>_xlfn.XLOOKUP($C424,Customers!$A$2:$A$501,Customers!$B$2:$B$501,,0)</f>
        <v>Thomas Wood</v>
      </c>
      <c r="G424" s="17" t="str">
        <f>_xlfn.XLOOKUP($C424,Customers!$A$2:$A$501,Customers!$C$2:$C$501,,0)</f>
        <v>dawsonmelissa@yahoo.com</v>
      </c>
      <c r="H424" s="17" t="str">
        <f>_xlfn.XLOOKUP($C424,Customers!$A$1:$A$501,Customers!$G$1:$G$501,,0)</f>
        <v>United States</v>
      </c>
      <c r="I424" s="17" t="str">
        <f>INDEX(Products!$A$1:$G$106,MATCH($D424,Products!$A$1:$A$106,0),MATCH(I$1,Products!$A$1:$G$1,0))</f>
        <v>Ara</v>
      </c>
      <c r="J424" s="17" t="str">
        <f>INDEX(Products!$A$1:$G$106,MATCH($D424,Products!$A$1:$A$106,0),MATCH(J$1,Products!$A$1:$G$1,0))</f>
        <v>D</v>
      </c>
      <c r="K424" s="24">
        <f>INDEX(Products!$A$1:$G$106,MATCH($D424,Products!$A$1:$A$106,0),MATCH(K$1,Products!$A$1:$G$1,0))</f>
        <v>2.5</v>
      </c>
      <c r="L424" s="19">
        <f>INDEX(Products!$A$1:$G$106,MATCH($D424,Products!$A$1:$A$106,0),MATCH(L$1,Products!$A$1:$G$1,0))</f>
        <v>4.774</v>
      </c>
      <c r="M424" s="20">
        <f t="shared" si="6"/>
        <v>28.643999999999998</v>
      </c>
      <c r="N424" s="17" t="str" cm="1">
        <f t="array" ref="N424">_xlfn.SWITCH(I424,"Rob","Robusta","Ara","Arabica","Lib","Liberica","Exc","Excelsa")</f>
        <v>Arabica</v>
      </c>
      <c r="O424" s="17" t="str" cm="1">
        <f t="array" ref="O424">_xlfn.SWITCH(J424,"D","Dark","M","Medium","L","Light")</f>
        <v>Dark</v>
      </c>
      <c r="P424" s="17" t="str">
        <f>_xlfn.XLOOKUP(Orders[[#This Row],[Customer ID]],Customers!$A$1:$A$501,Customers!$I$1:$I$501,,0)</f>
        <v>Yes</v>
      </c>
    </row>
    <row r="425" spans="1:16" x14ac:dyDescent="0.25">
      <c r="A425" s="17" t="s">
        <v>3553</v>
      </c>
      <c r="B425" s="22">
        <v>44080</v>
      </c>
      <c r="C425" s="17" t="s">
        <v>955</v>
      </c>
      <c r="D425" s="17" t="s">
        <v>34</v>
      </c>
      <c r="E425" s="17">
        <v>3</v>
      </c>
      <c r="F425" s="17" t="str">
        <f>_xlfn.XLOOKUP($C425,Customers!$A$2:$A$501,Customers!$B$2:$B$501,,0)</f>
        <v>Zachary Howard</v>
      </c>
      <c r="G425" s="17" t="str">
        <f>_xlfn.XLOOKUP($C425,Customers!$A$2:$A$501,Customers!$C$2:$C$501,,0)</f>
        <v>rodriguezdenise@gmail.com</v>
      </c>
      <c r="H425" s="17" t="str">
        <f>_xlfn.XLOOKUP($C425,Customers!$A$1:$A$501,Customers!$G$1:$G$501,,0)</f>
        <v>United Kingdom</v>
      </c>
      <c r="I425" s="17" t="str">
        <f>INDEX(Products!$A$1:$G$106,MATCH($D425,Products!$A$1:$A$106,0),MATCH(I$1,Products!$A$1:$G$1,0))</f>
        <v>Lib</v>
      </c>
      <c r="J425" s="17" t="str">
        <f>INDEX(Products!$A$1:$G$106,MATCH($D425,Products!$A$1:$A$106,0),MATCH(J$1,Products!$A$1:$G$1,0))</f>
        <v>L</v>
      </c>
      <c r="K425" s="24">
        <f>INDEX(Products!$A$1:$G$106,MATCH($D425,Products!$A$1:$A$106,0),MATCH(K$1,Products!$A$1:$G$1,0))</f>
        <v>1</v>
      </c>
      <c r="L425" s="19">
        <f>INDEX(Products!$A$1:$G$106,MATCH($D425,Products!$A$1:$A$106,0),MATCH(L$1,Products!$A$1:$G$1,0))</f>
        <v>20.431000000000001</v>
      </c>
      <c r="M425" s="20">
        <f t="shared" si="6"/>
        <v>61.293000000000006</v>
      </c>
      <c r="N425" s="17" t="str" cm="1">
        <f t="array" ref="N425">_xlfn.SWITCH(I425,"Rob","Robusta","Ara","Arabica","Lib","Liberica","Exc","Excelsa")</f>
        <v>Liberica</v>
      </c>
      <c r="O425" s="17" t="str" cm="1">
        <f t="array" ref="O425">_xlfn.SWITCH(J425,"D","Dark","M","Medium","L","Light")</f>
        <v>Light</v>
      </c>
      <c r="P425" s="17" t="str">
        <f>_xlfn.XLOOKUP(Orders[[#This Row],[Customer ID]],Customers!$A$1:$A$501,Customers!$I$1:$I$501,,0)</f>
        <v>Yes</v>
      </c>
    </row>
    <row r="426" spans="1:16" x14ac:dyDescent="0.25">
      <c r="A426" s="17" t="s">
        <v>3554</v>
      </c>
      <c r="B426" s="22">
        <v>44003</v>
      </c>
      <c r="C426" s="17" t="s">
        <v>351</v>
      </c>
      <c r="D426" s="17" t="s">
        <v>78</v>
      </c>
      <c r="E426" s="17">
        <v>1</v>
      </c>
      <c r="F426" s="17" t="str">
        <f>_xlfn.XLOOKUP($C426,Customers!$A$2:$A$501,Customers!$B$2:$B$501,,0)</f>
        <v>Joan Guzman</v>
      </c>
      <c r="G426" s="17" t="str">
        <f>_xlfn.XLOOKUP($C426,Customers!$A$2:$A$501,Customers!$C$2:$C$501,,0)</f>
        <v>susanhanna@gmail.com</v>
      </c>
      <c r="H426" s="17" t="str">
        <f>_xlfn.XLOOKUP($C426,Customers!$A$1:$A$501,Customers!$G$1:$G$501,,0)</f>
        <v>Ireland</v>
      </c>
      <c r="I426" s="17" t="str">
        <f>INDEX(Products!$A$1:$G$106,MATCH($D426,Products!$A$1:$A$106,0),MATCH(I$1,Products!$A$1:$G$1,0))</f>
        <v>Rob</v>
      </c>
      <c r="J426" s="17" t="str">
        <f>INDEX(Products!$A$1:$G$106,MATCH($D426,Products!$A$1:$A$106,0),MATCH(J$1,Products!$A$1:$G$1,0))</f>
        <v>M</v>
      </c>
      <c r="K426" s="24">
        <f>INDEX(Products!$A$1:$G$106,MATCH($D426,Products!$A$1:$A$106,0),MATCH(K$1,Products!$A$1:$G$1,0))</f>
        <v>1</v>
      </c>
      <c r="L426" s="19">
        <f>INDEX(Products!$A$1:$G$106,MATCH($D426,Products!$A$1:$A$106,0),MATCH(L$1,Products!$A$1:$G$1,0))</f>
        <v>13.37</v>
      </c>
      <c r="M426" s="20">
        <f t="shared" si="6"/>
        <v>13.37</v>
      </c>
      <c r="N426" s="17" t="str" cm="1">
        <f t="array" ref="N426">_xlfn.SWITCH(I426,"Rob","Robusta","Ara","Arabica","Lib","Liberica","Exc","Excelsa")</f>
        <v>Robusta</v>
      </c>
      <c r="O426" s="17" t="str" cm="1">
        <f t="array" ref="O426">_xlfn.SWITCH(J426,"D","Dark","M","Medium","L","Light")</f>
        <v>Medium</v>
      </c>
      <c r="P426" s="17" t="str">
        <f>_xlfn.XLOOKUP(Orders[[#This Row],[Customer ID]],Customers!$A$1:$A$501,Customers!$I$1:$I$501,,0)</f>
        <v>No</v>
      </c>
    </row>
    <row r="427" spans="1:16" x14ac:dyDescent="0.25">
      <c r="A427" s="17" t="s">
        <v>3555</v>
      </c>
      <c r="B427" s="22">
        <v>44354</v>
      </c>
      <c r="C427" s="17" t="s">
        <v>877</v>
      </c>
      <c r="D427" s="17" t="s">
        <v>74</v>
      </c>
      <c r="E427" s="17">
        <v>4</v>
      </c>
      <c r="F427" s="17" t="str">
        <f>_xlfn.XLOOKUP($C427,Customers!$A$2:$A$501,Customers!$B$2:$B$501,,0)</f>
        <v>Claudia Schultz</v>
      </c>
      <c r="G427" s="17" t="str">
        <f>_xlfn.XLOOKUP($C427,Customers!$A$2:$A$501,Customers!$C$2:$C$501,,0)</f>
        <v>sarah58@patel.org</v>
      </c>
      <c r="H427" s="17" t="str">
        <f>_xlfn.XLOOKUP($C427,Customers!$A$1:$A$501,Customers!$G$1:$G$501,,0)</f>
        <v>United Kingdom</v>
      </c>
      <c r="I427" s="17" t="str">
        <f>INDEX(Products!$A$1:$G$106,MATCH($D427,Products!$A$1:$A$106,0),MATCH(I$1,Products!$A$1:$G$1,0))</f>
        <v>Exc</v>
      </c>
      <c r="J427" s="17" t="str">
        <f>INDEX(Products!$A$1:$G$106,MATCH($D427,Products!$A$1:$A$106,0),MATCH(J$1,Products!$A$1:$G$1,0))</f>
        <v>L</v>
      </c>
      <c r="K427" s="24">
        <f>INDEX(Products!$A$1:$G$106,MATCH($D427,Products!$A$1:$A$106,0),MATCH(K$1,Products!$A$1:$G$1,0))</f>
        <v>1</v>
      </c>
      <c r="L427" s="19">
        <f>INDEX(Products!$A$1:$G$106,MATCH($D427,Products!$A$1:$A$106,0),MATCH(L$1,Products!$A$1:$G$1,0))</f>
        <v>17.867000000000001</v>
      </c>
      <c r="M427" s="20">
        <f t="shared" si="6"/>
        <v>71.468000000000004</v>
      </c>
      <c r="N427" s="17" t="str" cm="1">
        <f t="array" ref="N427">_xlfn.SWITCH(I427,"Rob","Robusta","Ara","Arabica","Lib","Liberica","Exc","Excelsa")</f>
        <v>Excelsa</v>
      </c>
      <c r="O427" s="17" t="str" cm="1">
        <f t="array" ref="O427">_xlfn.SWITCH(J427,"D","Dark","M","Medium","L","Light")</f>
        <v>Light</v>
      </c>
      <c r="P427" s="17" t="str">
        <f>_xlfn.XLOOKUP(Orders[[#This Row],[Customer ID]],Customers!$A$1:$A$501,Customers!$I$1:$I$501,,0)</f>
        <v>Yes</v>
      </c>
    </row>
    <row r="428" spans="1:16" x14ac:dyDescent="0.25">
      <c r="A428" s="17" t="s">
        <v>3556</v>
      </c>
      <c r="B428" s="22">
        <v>45237</v>
      </c>
      <c r="C428" s="17" t="s">
        <v>500</v>
      </c>
      <c r="D428" s="17" t="s">
        <v>102</v>
      </c>
      <c r="E428" s="17">
        <v>5</v>
      </c>
      <c r="F428" s="17" t="str">
        <f>_xlfn.XLOOKUP($C428,Customers!$A$2:$A$501,Customers!$B$2:$B$501,,0)</f>
        <v>Shane Johnson</v>
      </c>
      <c r="G428" s="17" t="str">
        <f>_xlfn.XLOOKUP($C428,Customers!$A$2:$A$501,Customers!$C$2:$C$501,,0)</f>
        <v>willispreston@gmail.com</v>
      </c>
      <c r="H428" s="17" t="str">
        <f>_xlfn.XLOOKUP($C428,Customers!$A$1:$A$501,Customers!$G$1:$G$501,,0)</f>
        <v>United Kingdom</v>
      </c>
      <c r="I428" s="17" t="str">
        <f>INDEX(Products!$A$1:$G$106,MATCH($D428,Products!$A$1:$A$106,0),MATCH(I$1,Products!$A$1:$G$1,0))</f>
        <v>Lib</v>
      </c>
      <c r="J428" s="17" t="str">
        <f>INDEX(Products!$A$1:$G$106,MATCH($D428,Products!$A$1:$A$106,0),MATCH(J$1,Products!$A$1:$G$1,0))</f>
        <v>L</v>
      </c>
      <c r="K428" s="24">
        <f>INDEX(Products!$A$1:$G$106,MATCH($D428,Products!$A$1:$A$106,0),MATCH(K$1,Products!$A$1:$G$1,0))</f>
        <v>1</v>
      </c>
      <c r="L428" s="19">
        <f>INDEX(Products!$A$1:$G$106,MATCH($D428,Products!$A$1:$A$106,0),MATCH(L$1,Products!$A$1:$G$1,0))</f>
        <v>11.55</v>
      </c>
      <c r="M428" s="20">
        <f t="shared" si="6"/>
        <v>57.75</v>
      </c>
      <c r="N428" s="17" t="str" cm="1">
        <f t="array" ref="N428">_xlfn.SWITCH(I428,"Rob","Robusta","Ara","Arabica","Lib","Liberica","Exc","Excelsa")</f>
        <v>Liberica</v>
      </c>
      <c r="O428" s="17" t="str" cm="1">
        <f t="array" ref="O428">_xlfn.SWITCH(J428,"D","Dark","M","Medium","L","Light")</f>
        <v>Light</v>
      </c>
      <c r="P428" s="17" t="str">
        <f>_xlfn.XLOOKUP(Orders[[#This Row],[Customer ID]],Customers!$A$1:$A$501,Customers!$I$1:$I$501,,0)</f>
        <v>Yes</v>
      </c>
    </row>
    <row r="429" spans="1:16" x14ac:dyDescent="0.25">
      <c r="A429" s="17" t="s">
        <v>3557</v>
      </c>
      <c r="B429" s="22">
        <v>43510</v>
      </c>
      <c r="C429" s="17" t="s">
        <v>261</v>
      </c>
      <c r="D429" s="17" t="s">
        <v>25</v>
      </c>
      <c r="E429" s="17">
        <v>1</v>
      </c>
      <c r="F429" s="17" t="str">
        <f>_xlfn.XLOOKUP($C429,Customers!$A$2:$A$501,Customers!$B$2:$B$501,,0)</f>
        <v>Donald Rodgers</v>
      </c>
      <c r="G429" s="17" t="str">
        <f>_xlfn.XLOOKUP($C429,Customers!$A$2:$A$501,Customers!$C$2:$C$501,,0)</f>
        <v>morriszachary@gmail.com</v>
      </c>
      <c r="H429" s="17" t="str">
        <f>_xlfn.XLOOKUP($C429,Customers!$A$1:$A$501,Customers!$G$1:$G$501,,0)</f>
        <v>United Kingdom</v>
      </c>
      <c r="I429" s="17" t="str">
        <f>INDEX(Products!$A$1:$G$106,MATCH($D429,Products!$A$1:$A$106,0),MATCH(I$1,Products!$A$1:$G$1,0))</f>
        <v>Exc</v>
      </c>
      <c r="J429" s="17" t="str">
        <f>INDEX(Products!$A$1:$G$106,MATCH($D429,Products!$A$1:$A$106,0),MATCH(J$1,Products!$A$1:$G$1,0))</f>
        <v>M</v>
      </c>
      <c r="K429" s="24">
        <f>INDEX(Products!$A$1:$G$106,MATCH($D429,Products!$A$1:$A$106,0),MATCH(K$1,Products!$A$1:$G$1,0))</f>
        <v>0.5</v>
      </c>
      <c r="L429" s="19">
        <f>INDEX(Products!$A$1:$G$106,MATCH($D429,Products!$A$1:$A$106,0),MATCH(L$1,Products!$A$1:$G$1,0))</f>
        <v>6.7930000000000001</v>
      </c>
      <c r="M429" s="20">
        <f t="shared" si="6"/>
        <v>6.7930000000000001</v>
      </c>
      <c r="N429" s="17" t="str" cm="1">
        <f t="array" ref="N429">_xlfn.SWITCH(I429,"Rob","Robusta","Ara","Arabica","Lib","Liberica","Exc","Excelsa")</f>
        <v>Excelsa</v>
      </c>
      <c r="O429" s="17" t="str" cm="1">
        <f t="array" ref="O429">_xlfn.SWITCH(J429,"D","Dark","M","Medium","L","Light")</f>
        <v>Medium</v>
      </c>
      <c r="P429" s="17" t="str">
        <f>_xlfn.XLOOKUP(Orders[[#This Row],[Customer ID]],Customers!$A$1:$A$501,Customers!$I$1:$I$501,,0)</f>
        <v>Yes</v>
      </c>
    </row>
    <row r="430" spans="1:16" x14ac:dyDescent="0.25">
      <c r="A430" s="17" t="s">
        <v>3558</v>
      </c>
      <c r="B430" s="22">
        <v>44384</v>
      </c>
      <c r="C430" s="17" t="s">
        <v>2059</v>
      </c>
      <c r="D430" s="17" t="s">
        <v>13</v>
      </c>
      <c r="E430" s="17">
        <v>1</v>
      </c>
      <c r="F430" s="17" t="str">
        <f>_xlfn.XLOOKUP($C430,Customers!$A$2:$A$501,Customers!$B$2:$B$501,,0)</f>
        <v>Shawn King</v>
      </c>
      <c r="G430" s="17" t="str">
        <f>_xlfn.XLOOKUP($C430,Customers!$A$2:$A$501,Customers!$C$2:$C$501,,0)</f>
        <v>stonevincent@yahoo.com</v>
      </c>
      <c r="H430" s="17" t="str">
        <f>_xlfn.XLOOKUP($C430,Customers!$A$1:$A$501,Customers!$G$1:$G$501,,0)</f>
        <v>United States</v>
      </c>
      <c r="I430" s="17" t="str">
        <f>INDEX(Products!$A$1:$G$106,MATCH($D430,Products!$A$1:$A$106,0),MATCH(I$1,Products!$A$1:$G$1,0))</f>
        <v>Exc</v>
      </c>
      <c r="J430" s="17" t="str">
        <f>INDEX(Products!$A$1:$G$106,MATCH($D430,Products!$A$1:$A$106,0),MATCH(J$1,Products!$A$1:$G$1,0))</f>
        <v>M</v>
      </c>
      <c r="K430" s="24">
        <f>INDEX(Products!$A$1:$G$106,MATCH($D430,Products!$A$1:$A$106,0),MATCH(K$1,Products!$A$1:$G$1,0))</f>
        <v>2.5</v>
      </c>
      <c r="L430" s="19">
        <f>INDEX(Products!$A$1:$G$106,MATCH($D430,Products!$A$1:$A$106,0),MATCH(L$1,Products!$A$1:$G$1,0))</f>
        <v>20.47</v>
      </c>
      <c r="M430" s="20">
        <f t="shared" si="6"/>
        <v>20.47</v>
      </c>
      <c r="N430" s="17" t="str" cm="1">
        <f t="array" ref="N430">_xlfn.SWITCH(I430,"Rob","Robusta","Ara","Arabica","Lib","Liberica","Exc","Excelsa")</f>
        <v>Excelsa</v>
      </c>
      <c r="O430" s="17" t="str" cm="1">
        <f t="array" ref="O430">_xlfn.SWITCH(J430,"D","Dark","M","Medium","L","Light")</f>
        <v>Medium</v>
      </c>
      <c r="P430" s="17" t="str">
        <f>_xlfn.XLOOKUP(Orders[[#This Row],[Customer ID]],Customers!$A$1:$A$501,Customers!$I$1:$I$501,,0)</f>
        <v>No</v>
      </c>
    </row>
    <row r="431" spans="1:16" x14ac:dyDescent="0.25">
      <c r="A431" s="17" t="s">
        <v>3559</v>
      </c>
      <c r="B431" s="22">
        <v>43787</v>
      </c>
      <c r="C431" s="17" t="s">
        <v>1444</v>
      </c>
      <c r="D431" s="17" t="s">
        <v>38</v>
      </c>
      <c r="E431" s="17">
        <v>3</v>
      </c>
      <c r="F431" s="17" t="str">
        <f>_xlfn.XLOOKUP($C431,Customers!$A$2:$A$501,Customers!$B$2:$B$501,,0)</f>
        <v>Amanda Williams</v>
      </c>
      <c r="G431" s="17" t="str">
        <f>_xlfn.XLOOKUP($C431,Customers!$A$2:$A$501,Customers!$C$2:$C$501,,0)</f>
        <v>alexanderlopez@yahoo.com</v>
      </c>
      <c r="H431" s="17" t="str">
        <f>_xlfn.XLOOKUP($C431,Customers!$A$1:$A$501,Customers!$G$1:$G$501,,0)</f>
        <v>Ireland</v>
      </c>
      <c r="I431" s="17" t="str">
        <f>INDEX(Products!$A$1:$G$106,MATCH($D431,Products!$A$1:$A$106,0),MATCH(I$1,Products!$A$1:$G$1,0))</f>
        <v>Lib</v>
      </c>
      <c r="J431" s="17" t="str">
        <f>INDEX(Products!$A$1:$G$106,MATCH($D431,Products!$A$1:$A$106,0),MATCH(J$1,Products!$A$1:$G$1,0))</f>
        <v>M</v>
      </c>
      <c r="K431" s="24">
        <f>INDEX(Products!$A$1:$G$106,MATCH($D431,Products!$A$1:$A$106,0),MATCH(K$1,Products!$A$1:$G$1,0))</f>
        <v>1</v>
      </c>
      <c r="L431" s="19">
        <f>INDEX(Products!$A$1:$G$106,MATCH($D431,Products!$A$1:$A$106,0),MATCH(L$1,Products!$A$1:$G$1,0))</f>
        <v>3.1019999999999999</v>
      </c>
      <c r="M431" s="20">
        <f t="shared" si="6"/>
        <v>9.3059999999999992</v>
      </c>
      <c r="N431" s="17" t="str" cm="1">
        <f t="array" ref="N431">_xlfn.SWITCH(I431,"Rob","Robusta","Ara","Arabica","Lib","Liberica","Exc","Excelsa")</f>
        <v>Liberica</v>
      </c>
      <c r="O431" s="17" t="str" cm="1">
        <f t="array" ref="O431">_xlfn.SWITCH(J431,"D","Dark","M","Medium","L","Light")</f>
        <v>Medium</v>
      </c>
      <c r="P431" s="17" t="str">
        <f>_xlfn.XLOOKUP(Orders[[#This Row],[Customer ID]],Customers!$A$1:$A$501,Customers!$I$1:$I$501,,0)</f>
        <v>No</v>
      </c>
    </row>
    <row r="432" spans="1:16" x14ac:dyDescent="0.25">
      <c r="A432" s="17" t="s">
        <v>3560</v>
      </c>
      <c r="B432" s="22">
        <v>45243</v>
      </c>
      <c r="C432" s="17" t="s">
        <v>1390</v>
      </c>
      <c r="D432" s="17" t="s">
        <v>111</v>
      </c>
      <c r="E432" s="17">
        <v>6</v>
      </c>
      <c r="F432" s="17" t="str">
        <f>_xlfn.XLOOKUP($C432,Customers!$A$2:$A$501,Customers!$B$2:$B$501,,0)</f>
        <v>Emily Moody</v>
      </c>
      <c r="G432" s="17" t="str">
        <f>_xlfn.XLOOKUP($C432,Customers!$A$2:$A$501,Customers!$C$2:$C$501,,0)</f>
        <v>enorris@gmail.com</v>
      </c>
      <c r="H432" s="17" t="str">
        <f>_xlfn.XLOOKUP($C432,Customers!$A$1:$A$501,Customers!$G$1:$G$501,,0)</f>
        <v>Ireland</v>
      </c>
      <c r="I432" s="17" t="str">
        <f>INDEX(Products!$A$1:$G$106,MATCH($D432,Products!$A$1:$A$106,0),MATCH(I$1,Products!$A$1:$G$1,0))</f>
        <v>Exc</v>
      </c>
      <c r="J432" s="17" t="str">
        <f>INDEX(Products!$A$1:$G$106,MATCH($D432,Products!$A$1:$A$106,0),MATCH(J$1,Products!$A$1:$G$1,0))</f>
        <v>D</v>
      </c>
      <c r="K432" s="24">
        <f>INDEX(Products!$A$1:$G$106,MATCH($D432,Products!$A$1:$A$106,0),MATCH(K$1,Products!$A$1:$G$1,0))</f>
        <v>1</v>
      </c>
      <c r="L432" s="19">
        <f>INDEX(Products!$A$1:$G$106,MATCH($D432,Products!$A$1:$A$106,0),MATCH(L$1,Products!$A$1:$G$1,0))</f>
        <v>16.853999999999999</v>
      </c>
      <c r="M432" s="20">
        <f t="shared" si="6"/>
        <v>101.124</v>
      </c>
      <c r="N432" s="17" t="str" cm="1">
        <f t="array" ref="N432">_xlfn.SWITCH(I432,"Rob","Robusta","Ara","Arabica","Lib","Liberica","Exc","Excelsa")</f>
        <v>Excelsa</v>
      </c>
      <c r="O432" s="17" t="str" cm="1">
        <f t="array" ref="O432">_xlfn.SWITCH(J432,"D","Dark","M","Medium","L","Light")</f>
        <v>Dark</v>
      </c>
      <c r="P432" s="17" t="str">
        <f>_xlfn.XLOOKUP(Orders[[#This Row],[Customer ID]],Customers!$A$1:$A$501,Customers!$I$1:$I$501,,0)</f>
        <v>No</v>
      </c>
    </row>
    <row r="433" spans="1:16" x14ac:dyDescent="0.25">
      <c r="A433" s="17" t="s">
        <v>3561</v>
      </c>
      <c r="B433" s="22">
        <v>43755</v>
      </c>
      <c r="C433" s="17" t="s">
        <v>2796</v>
      </c>
      <c r="D433" s="17" t="s">
        <v>93</v>
      </c>
      <c r="E433" s="17">
        <v>1</v>
      </c>
      <c r="F433" s="17" t="str">
        <f>_xlfn.XLOOKUP($C433,Customers!$A$2:$A$501,Customers!$B$2:$B$501,,0)</f>
        <v>Henry Mcdowell</v>
      </c>
      <c r="G433" s="17" t="str">
        <f>_xlfn.XLOOKUP($C433,Customers!$A$2:$A$501,Customers!$C$2:$C$501,,0)</f>
        <v>xchavez@yahoo.com</v>
      </c>
      <c r="H433" s="17" t="str">
        <f>_xlfn.XLOOKUP($C433,Customers!$A$1:$A$501,Customers!$G$1:$G$501,,0)</f>
        <v>United Kingdom</v>
      </c>
      <c r="I433" s="17" t="str">
        <f>INDEX(Products!$A$1:$G$106,MATCH($D433,Products!$A$1:$A$106,0),MATCH(I$1,Products!$A$1:$G$1,0))</f>
        <v>Exc</v>
      </c>
      <c r="J433" s="17" t="str">
        <f>INDEX(Products!$A$1:$G$106,MATCH($D433,Products!$A$1:$A$106,0),MATCH(J$1,Products!$A$1:$G$1,0))</f>
        <v>M</v>
      </c>
      <c r="K433" s="24">
        <f>INDEX(Products!$A$1:$G$106,MATCH($D433,Products!$A$1:$A$106,0),MATCH(K$1,Products!$A$1:$G$1,0))</f>
        <v>1</v>
      </c>
      <c r="L433" s="19">
        <f>INDEX(Products!$A$1:$G$106,MATCH($D433,Products!$A$1:$A$106,0),MATCH(L$1,Products!$A$1:$G$1,0))</f>
        <v>28.677</v>
      </c>
      <c r="M433" s="20">
        <f t="shared" si="6"/>
        <v>28.677</v>
      </c>
      <c r="N433" s="17" t="str" cm="1">
        <f t="array" ref="N433">_xlfn.SWITCH(I433,"Rob","Robusta","Ara","Arabica","Lib","Liberica","Exc","Excelsa")</f>
        <v>Excelsa</v>
      </c>
      <c r="O433" s="17" t="str" cm="1">
        <f t="array" ref="O433">_xlfn.SWITCH(J433,"D","Dark","M","Medium","L","Light")</f>
        <v>Medium</v>
      </c>
      <c r="P433" s="17" t="str">
        <f>_xlfn.XLOOKUP(Orders[[#This Row],[Customer ID]],Customers!$A$1:$A$501,Customers!$I$1:$I$501,,0)</f>
        <v>No</v>
      </c>
    </row>
    <row r="434" spans="1:16" x14ac:dyDescent="0.25">
      <c r="A434" s="17" t="s">
        <v>3562</v>
      </c>
      <c r="B434" s="22">
        <v>43607</v>
      </c>
      <c r="C434" s="17" t="s">
        <v>1003</v>
      </c>
      <c r="D434" s="17" t="s">
        <v>61</v>
      </c>
      <c r="E434" s="17">
        <v>3</v>
      </c>
      <c r="F434" s="17" t="str">
        <f>_xlfn.XLOOKUP($C434,Customers!$A$2:$A$501,Customers!$B$2:$B$501,,0)</f>
        <v>Mike Lambert</v>
      </c>
      <c r="G434" s="17" t="str">
        <f>_xlfn.XLOOKUP($C434,Customers!$A$2:$A$501,Customers!$C$2:$C$501,,0)</f>
        <v>qellis@peterson-quinn.info</v>
      </c>
      <c r="H434" s="17" t="str">
        <f>_xlfn.XLOOKUP($C434,Customers!$A$1:$A$501,Customers!$G$1:$G$501,,0)</f>
        <v>United Kingdom</v>
      </c>
      <c r="I434" s="17" t="str">
        <f>INDEX(Products!$A$1:$G$106,MATCH($D434,Products!$A$1:$A$106,0),MATCH(I$1,Products!$A$1:$G$1,0))</f>
        <v>Exc</v>
      </c>
      <c r="J434" s="17" t="str">
        <f>INDEX(Products!$A$1:$G$106,MATCH($D434,Products!$A$1:$A$106,0),MATCH(J$1,Products!$A$1:$G$1,0))</f>
        <v>M</v>
      </c>
      <c r="K434" s="24">
        <f>INDEX(Products!$A$1:$G$106,MATCH($D434,Products!$A$1:$A$106,0),MATCH(K$1,Products!$A$1:$G$1,0))</f>
        <v>1</v>
      </c>
      <c r="L434" s="19">
        <f>INDEX(Products!$A$1:$G$106,MATCH($D434,Products!$A$1:$A$106,0),MATCH(L$1,Products!$A$1:$G$1,0))</f>
        <v>8.2720000000000002</v>
      </c>
      <c r="M434" s="20">
        <f t="shared" si="6"/>
        <v>24.816000000000003</v>
      </c>
      <c r="N434" s="17" t="str" cm="1">
        <f t="array" ref="N434">_xlfn.SWITCH(I434,"Rob","Robusta","Ara","Arabica","Lib","Liberica","Exc","Excelsa")</f>
        <v>Excelsa</v>
      </c>
      <c r="O434" s="17" t="str" cm="1">
        <f t="array" ref="O434">_xlfn.SWITCH(J434,"D","Dark","M","Medium","L","Light")</f>
        <v>Medium</v>
      </c>
      <c r="P434" s="17" t="str">
        <f>_xlfn.XLOOKUP(Orders[[#This Row],[Customer ID]],Customers!$A$1:$A$501,Customers!$I$1:$I$501,,0)</f>
        <v>Yes</v>
      </c>
    </row>
    <row r="435" spans="1:16" x14ac:dyDescent="0.25">
      <c r="A435" s="17" t="s">
        <v>3563</v>
      </c>
      <c r="B435" s="22">
        <v>44130</v>
      </c>
      <c r="C435" s="17" t="s">
        <v>764</v>
      </c>
      <c r="D435" s="17" t="s">
        <v>37</v>
      </c>
      <c r="E435" s="17">
        <v>4</v>
      </c>
      <c r="F435" s="17" t="str">
        <f>_xlfn.XLOOKUP($C435,Customers!$A$2:$A$501,Customers!$B$2:$B$501,,0)</f>
        <v>Thomas Brown</v>
      </c>
      <c r="G435" s="17" t="str">
        <f>_xlfn.XLOOKUP($C435,Customers!$A$2:$A$501,Customers!$C$2:$C$501,,0)</f>
        <v>elliottgregory@lee.com</v>
      </c>
      <c r="H435" s="17" t="str">
        <f>_xlfn.XLOOKUP($C435,Customers!$A$1:$A$501,Customers!$G$1:$G$501,,0)</f>
        <v>United Kingdom</v>
      </c>
      <c r="I435" s="17" t="str">
        <f>INDEX(Products!$A$1:$G$106,MATCH($D435,Products!$A$1:$A$106,0),MATCH(I$1,Products!$A$1:$G$1,0))</f>
        <v>Exc</v>
      </c>
      <c r="J435" s="17" t="str">
        <f>INDEX(Products!$A$1:$G$106,MATCH($D435,Products!$A$1:$A$106,0),MATCH(J$1,Products!$A$1:$G$1,0))</f>
        <v>D</v>
      </c>
      <c r="K435" s="24">
        <f>INDEX(Products!$A$1:$G$106,MATCH($D435,Products!$A$1:$A$106,0),MATCH(K$1,Products!$A$1:$G$1,0))</f>
        <v>0.5</v>
      </c>
      <c r="L435" s="19">
        <f>INDEX(Products!$A$1:$G$106,MATCH($D435,Products!$A$1:$A$106,0),MATCH(L$1,Products!$A$1:$G$1,0))</f>
        <v>28.498999999999999</v>
      </c>
      <c r="M435" s="20">
        <f t="shared" si="6"/>
        <v>113.996</v>
      </c>
      <c r="N435" s="17" t="str" cm="1">
        <f t="array" ref="N435">_xlfn.SWITCH(I435,"Rob","Robusta","Ara","Arabica","Lib","Liberica","Exc","Excelsa")</f>
        <v>Excelsa</v>
      </c>
      <c r="O435" s="17" t="str" cm="1">
        <f t="array" ref="O435">_xlfn.SWITCH(J435,"D","Dark","M","Medium","L","Light")</f>
        <v>Dark</v>
      </c>
      <c r="P435" s="17" t="str">
        <f>_xlfn.XLOOKUP(Orders[[#This Row],[Customer ID]],Customers!$A$1:$A$501,Customers!$I$1:$I$501,,0)</f>
        <v>No</v>
      </c>
    </row>
    <row r="436" spans="1:16" x14ac:dyDescent="0.25">
      <c r="A436" s="17" t="s">
        <v>3564</v>
      </c>
      <c r="B436" s="22">
        <v>44133</v>
      </c>
      <c r="C436" s="17" t="s">
        <v>2661</v>
      </c>
      <c r="D436" s="17" t="s">
        <v>30</v>
      </c>
      <c r="E436" s="17">
        <v>4</v>
      </c>
      <c r="F436" s="17" t="str">
        <f>_xlfn.XLOOKUP($C436,Customers!$A$2:$A$501,Customers!$B$2:$B$501,,0)</f>
        <v>Eric Stafford</v>
      </c>
      <c r="G436" s="17" t="str">
        <f>_xlfn.XLOOKUP($C436,Customers!$A$2:$A$501,Customers!$C$2:$C$501,,0)</f>
        <v>kathryn45@baker.info</v>
      </c>
      <c r="H436" s="17" t="str">
        <f>_xlfn.XLOOKUP($C436,Customers!$A$1:$A$501,Customers!$G$1:$G$501,,0)</f>
        <v>Ireland</v>
      </c>
      <c r="I436" s="17" t="str">
        <f>INDEX(Products!$A$1:$G$106,MATCH($D436,Products!$A$1:$A$106,0),MATCH(I$1,Products!$A$1:$G$1,0))</f>
        <v>Ara</v>
      </c>
      <c r="J436" s="17" t="str">
        <f>INDEX(Products!$A$1:$G$106,MATCH($D436,Products!$A$1:$A$106,0),MATCH(J$1,Products!$A$1:$G$1,0))</f>
        <v>L</v>
      </c>
      <c r="K436" s="24">
        <f>INDEX(Products!$A$1:$G$106,MATCH($D436,Products!$A$1:$A$106,0),MATCH(K$1,Products!$A$1:$G$1,0))</f>
        <v>2.5</v>
      </c>
      <c r="L436" s="19">
        <f>INDEX(Products!$A$1:$G$106,MATCH($D436,Products!$A$1:$A$106,0),MATCH(L$1,Products!$A$1:$G$1,0))</f>
        <v>18.367999999999999</v>
      </c>
      <c r="M436" s="20">
        <f t="shared" si="6"/>
        <v>73.471999999999994</v>
      </c>
      <c r="N436" s="17" t="str" cm="1">
        <f t="array" ref="N436">_xlfn.SWITCH(I436,"Rob","Robusta","Ara","Arabica","Lib","Liberica","Exc","Excelsa")</f>
        <v>Arabica</v>
      </c>
      <c r="O436" s="17" t="str" cm="1">
        <f t="array" ref="O436">_xlfn.SWITCH(J436,"D","Dark","M","Medium","L","Light")</f>
        <v>Light</v>
      </c>
      <c r="P436" s="17" t="str">
        <f>_xlfn.XLOOKUP(Orders[[#This Row],[Customer ID]],Customers!$A$1:$A$501,Customers!$I$1:$I$501,,0)</f>
        <v>No</v>
      </c>
    </row>
    <row r="437" spans="1:16" x14ac:dyDescent="0.25">
      <c r="A437" s="17" t="s">
        <v>3565</v>
      </c>
      <c r="B437" s="22">
        <v>44929</v>
      </c>
      <c r="C437" s="17" t="s">
        <v>1993</v>
      </c>
      <c r="D437" s="17" t="s">
        <v>86</v>
      </c>
      <c r="E437" s="17">
        <v>5</v>
      </c>
      <c r="F437" s="17" t="str">
        <f>_xlfn.XLOOKUP($C437,Customers!$A$2:$A$501,Customers!$B$2:$B$501,,0)</f>
        <v>Rhonda Johnson</v>
      </c>
      <c r="G437" s="17" t="str">
        <f>_xlfn.XLOOKUP($C437,Customers!$A$2:$A$501,Customers!$C$2:$C$501,,0)</f>
        <v>michaelwest@hotmail.com</v>
      </c>
      <c r="H437" s="17" t="str">
        <f>_xlfn.XLOOKUP($C437,Customers!$A$1:$A$501,Customers!$G$1:$G$501,,0)</f>
        <v>United Kingdom</v>
      </c>
      <c r="I437" s="17" t="str">
        <f>INDEX(Products!$A$1:$G$106,MATCH($D437,Products!$A$1:$A$106,0),MATCH(I$1,Products!$A$1:$G$1,0))</f>
        <v>Lib</v>
      </c>
      <c r="J437" s="17" t="str">
        <f>INDEX(Products!$A$1:$G$106,MATCH($D437,Products!$A$1:$A$106,0),MATCH(J$1,Products!$A$1:$G$1,0))</f>
        <v>L</v>
      </c>
      <c r="K437" s="24">
        <f>INDEX(Products!$A$1:$G$106,MATCH($D437,Products!$A$1:$A$106,0),MATCH(K$1,Products!$A$1:$G$1,0))</f>
        <v>1</v>
      </c>
      <c r="L437" s="19">
        <f>INDEX(Products!$A$1:$G$106,MATCH($D437,Products!$A$1:$A$106,0),MATCH(L$1,Products!$A$1:$G$1,0))</f>
        <v>3.4129999999999998</v>
      </c>
      <c r="M437" s="20">
        <f t="shared" si="6"/>
        <v>17.064999999999998</v>
      </c>
      <c r="N437" s="17" t="str" cm="1">
        <f t="array" ref="N437">_xlfn.SWITCH(I437,"Rob","Robusta","Ara","Arabica","Lib","Liberica","Exc","Excelsa")</f>
        <v>Liberica</v>
      </c>
      <c r="O437" s="17" t="str" cm="1">
        <f t="array" ref="O437">_xlfn.SWITCH(J437,"D","Dark","M","Medium","L","Light")</f>
        <v>Light</v>
      </c>
      <c r="P437" s="17" t="str">
        <f>_xlfn.XLOOKUP(Orders[[#This Row],[Customer ID]],Customers!$A$1:$A$501,Customers!$I$1:$I$501,,0)</f>
        <v>No</v>
      </c>
    </row>
    <row r="438" spans="1:16" x14ac:dyDescent="0.25">
      <c r="A438" s="17" t="s">
        <v>3566</v>
      </c>
      <c r="B438" s="22">
        <v>45023</v>
      </c>
      <c r="C438" s="17" t="s">
        <v>746</v>
      </c>
      <c r="D438" s="17" t="s">
        <v>101</v>
      </c>
      <c r="E438" s="17">
        <v>4</v>
      </c>
      <c r="F438" s="17" t="str">
        <f>_xlfn.XLOOKUP($C438,Customers!$A$2:$A$501,Customers!$B$2:$B$501,,0)</f>
        <v>James Ferguson</v>
      </c>
      <c r="G438" s="17" t="str">
        <f>_xlfn.XLOOKUP($C438,Customers!$A$2:$A$501,Customers!$C$2:$C$501,,0)</f>
        <v>kwood@wilson-adams.com</v>
      </c>
      <c r="H438" s="17" t="str">
        <f>_xlfn.XLOOKUP($C438,Customers!$A$1:$A$501,Customers!$G$1:$G$501,,0)</f>
        <v>United Kingdom</v>
      </c>
      <c r="I438" s="17" t="str">
        <f>INDEX(Products!$A$1:$G$106,MATCH($D438,Products!$A$1:$A$106,0),MATCH(I$1,Products!$A$1:$G$1,0))</f>
        <v>Rob</v>
      </c>
      <c r="J438" s="17" t="str">
        <f>INDEX(Products!$A$1:$G$106,MATCH($D438,Products!$A$1:$A$106,0),MATCH(J$1,Products!$A$1:$G$1,0))</f>
        <v>L</v>
      </c>
      <c r="K438" s="24">
        <f>INDEX(Products!$A$1:$G$106,MATCH($D438,Products!$A$1:$A$106,0),MATCH(K$1,Products!$A$1:$G$1,0))</f>
        <v>2.5</v>
      </c>
      <c r="L438" s="19">
        <f>INDEX(Products!$A$1:$G$106,MATCH($D438,Products!$A$1:$A$106,0),MATCH(L$1,Products!$A$1:$G$1,0))</f>
        <v>26.164999999999999</v>
      </c>
      <c r="M438" s="20">
        <f t="shared" si="6"/>
        <v>104.66</v>
      </c>
      <c r="N438" s="17" t="str" cm="1">
        <f t="array" ref="N438">_xlfn.SWITCH(I438,"Rob","Robusta","Ara","Arabica","Lib","Liberica","Exc","Excelsa")</f>
        <v>Robusta</v>
      </c>
      <c r="O438" s="17" t="str" cm="1">
        <f t="array" ref="O438">_xlfn.SWITCH(J438,"D","Dark","M","Medium","L","Light")</f>
        <v>Light</v>
      </c>
      <c r="P438" s="17" t="str">
        <f>_xlfn.XLOOKUP(Orders[[#This Row],[Customer ID]],Customers!$A$1:$A$501,Customers!$I$1:$I$501,,0)</f>
        <v>Yes</v>
      </c>
    </row>
    <row r="439" spans="1:16" x14ac:dyDescent="0.25">
      <c r="A439" s="17" t="s">
        <v>3567</v>
      </c>
      <c r="B439" s="22">
        <v>44106</v>
      </c>
      <c r="C439" s="17" t="s">
        <v>686</v>
      </c>
      <c r="D439" s="17" t="s">
        <v>80</v>
      </c>
      <c r="E439" s="17">
        <v>6</v>
      </c>
      <c r="F439" s="17" t="str">
        <f>_xlfn.XLOOKUP($C439,Customers!$A$2:$A$501,Customers!$B$2:$B$501,,0)</f>
        <v>Mr. Antonio Wade</v>
      </c>
      <c r="G439" s="17" t="str">
        <f>_xlfn.XLOOKUP($C439,Customers!$A$2:$A$501,Customers!$C$2:$C$501,,0)</f>
        <v>lambertstacy@hotmail.com</v>
      </c>
      <c r="H439" s="17" t="str">
        <f>_xlfn.XLOOKUP($C439,Customers!$A$1:$A$501,Customers!$G$1:$G$501,,0)</f>
        <v>United States</v>
      </c>
      <c r="I439" s="17" t="str">
        <f>INDEX(Products!$A$1:$G$106,MATCH($D439,Products!$A$1:$A$106,0),MATCH(I$1,Products!$A$1:$G$1,0))</f>
        <v>Rob</v>
      </c>
      <c r="J439" s="17" t="str">
        <f>INDEX(Products!$A$1:$G$106,MATCH($D439,Products!$A$1:$A$106,0),MATCH(J$1,Products!$A$1:$G$1,0))</f>
        <v>L</v>
      </c>
      <c r="K439" s="24">
        <f>INDEX(Products!$A$1:$G$106,MATCH($D439,Products!$A$1:$A$106,0),MATCH(K$1,Products!$A$1:$G$1,0))</f>
        <v>0.5</v>
      </c>
      <c r="L439" s="19">
        <f>INDEX(Products!$A$1:$G$106,MATCH($D439,Products!$A$1:$A$106,0),MATCH(L$1,Products!$A$1:$G$1,0))</f>
        <v>15.727</v>
      </c>
      <c r="M439" s="20">
        <f t="shared" si="6"/>
        <v>94.361999999999995</v>
      </c>
      <c r="N439" s="17" t="str" cm="1">
        <f t="array" ref="N439">_xlfn.SWITCH(I439,"Rob","Robusta","Ara","Arabica","Lib","Liberica","Exc","Excelsa")</f>
        <v>Robusta</v>
      </c>
      <c r="O439" s="17" t="str" cm="1">
        <f t="array" ref="O439">_xlfn.SWITCH(J439,"D","Dark","M","Medium","L","Light")</f>
        <v>Light</v>
      </c>
      <c r="P439" s="17" t="str">
        <f>_xlfn.XLOOKUP(Orders[[#This Row],[Customer ID]],Customers!$A$1:$A$501,Customers!$I$1:$I$501,,0)</f>
        <v>Yes</v>
      </c>
    </row>
    <row r="440" spans="1:16" x14ac:dyDescent="0.25">
      <c r="A440" s="17" t="s">
        <v>3568</v>
      </c>
      <c r="B440" s="22">
        <v>45008</v>
      </c>
      <c r="C440" s="17" t="s">
        <v>2292</v>
      </c>
      <c r="D440" s="17" t="s">
        <v>36</v>
      </c>
      <c r="E440" s="17">
        <v>1</v>
      </c>
      <c r="F440" s="17" t="str">
        <f>_xlfn.XLOOKUP($C440,Customers!$A$2:$A$501,Customers!$B$2:$B$501,,0)</f>
        <v>Dana Kline</v>
      </c>
      <c r="G440" s="17" t="str">
        <f>_xlfn.XLOOKUP($C440,Customers!$A$2:$A$501,Customers!$C$2:$C$501,,0)</f>
        <v>eharris@hotmail.com</v>
      </c>
      <c r="H440" s="17" t="str">
        <f>_xlfn.XLOOKUP($C440,Customers!$A$1:$A$501,Customers!$G$1:$G$501,,0)</f>
        <v>United Kingdom</v>
      </c>
      <c r="I440" s="17" t="str">
        <f>INDEX(Products!$A$1:$G$106,MATCH($D440,Products!$A$1:$A$106,0),MATCH(I$1,Products!$A$1:$G$1,0))</f>
        <v>Ara</v>
      </c>
      <c r="J440" s="17" t="str">
        <f>INDEX(Products!$A$1:$G$106,MATCH($D440,Products!$A$1:$A$106,0),MATCH(J$1,Products!$A$1:$G$1,0))</f>
        <v>L</v>
      </c>
      <c r="K440" s="24">
        <f>INDEX(Products!$A$1:$G$106,MATCH($D440,Products!$A$1:$A$106,0),MATCH(K$1,Products!$A$1:$G$1,0))</f>
        <v>2.5</v>
      </c>
      <c r="L440" s="19">
        <f>INDEX(Products!$A$1:$G$106,MATCH($D440,Products!$A$1:$A$106,0),MATCH(L$1,Products!$A$1:$G$1,0))</f>
        <v>23.545999999999999</v>
      </c>
      <c r="M440" s="20">
        <f t="shared" si="6"/>
        <v>23.545999999999999</v>
      </c>
      <c r="N440" s="17" t="str" cm="1">
        <f t="array" ref="N440">_xlfn.SWITCH(I440,"Rob","Robusta","Ara","Arabica","Lib","Liberica","Exc","Excelsa")</f>
        <v>Arabica</v>
      </c>
      <c r="O440" s="17" t="str" cm="1">
        <f t="array" ref="O440">_xlfn.SWITCH(J440,"D","Dark","M","Medium","L","Light")</f>
        <v>Light</v>
      </c>
      <c r="P440" s="17" t="str">
        <f>_xlfn.XLOOKUP(Orders[[#This Row],[Customer ID]],Customers!$A$1:$A$501,Customers!$I$1:$I$501,,0)</f>
        <v>Yes</v>
      </c>
    </row>
    <row r="441" spans="1:16" x14ac:dyDescent="0.25">
      <c r="A441" s="17" t="s">
        <v>3569</v>
      </c>
      <c r="B441" s="22">
        <v>44249</v>
      </c>
      <c r="C441" s="17" t="s">
        <v>1826</v>
      </c>
      <c r="D441" s="17" t="s">
        <v>57</v>
      </c>
      <c r="E441" s="17">
        <v>4</v>
      </c>
      <c r="F441" s="17" t="str">
        <f>_xlfn.XLOOKUP($C441,Customers!$A$2:$A$501,Customers!$B$2:$B$501,,0)</f>
        <v>Ricardo Moore</v>
      </c>
      <c r="G441" s="17" t="str">
        <f>_xlfn.XLOOKUP($C441,Customers!$A$2:$A$501,Customers!$C$2:$C$501,,0)</f>
        <v>martha14@yahoo.com</v>
      </c>
      <c r="H441" s="17" t="str">
        <f>_xlfn.XLOOKUP($C441,Customers!$A$1:$A$501,Customers!$G$1:$G$501,,0)</f>
        <v>United States</v>
      </c>
      <c r="I441" s="17" t="str">
        <f>INDEX(Products!$A$1:$G$106,MATCH($D441,Products!$A$1:$A$106,0),MATCH(I$1,Products!$A$1:$G$1,0))</f>
        <v>Rob</v>
      </c>
      <c r="J441" s="17" t="str">
        <f>INDEX(Products!$A$1:$G$106,MATCH($D441,Products!$A$1:$A$106,0),MATCH(J$1,Products!$A$1:$G$1,0))</f>
        <v>L</v>
      </c>
      <c r="K441" s="24">
        <f>INDEX(Products!$A$1:$G$106,MATCH($D441,Products!$A$1:$A$106,0),MATCH(K$1,Products!$A$1:$G$1,0))</f>
        <v>2.5</v>
      </c>
      <c r="L441" s="19">
        <f>INDEX(Products!$A$1:$G$106,MATCH($D441,Products!$A$1:$A$106,0),MATCH(L$1,Products!$A$1:$G$1,0))</f>
        <v>7.1820000000000004</v>
      </c>
      <c r="M441" s="20">
        <f t="shared" si="6"/>
        <v>28.728000000000002</v>
      </c>
      <c r="N441" s="17" t="str" cm="1">
        <f t="array" ref="N441">_xlfn.SWITCH(I441,"Rob","Robusta","Ara","Arabica","Lib","Liberica","Exc","Excelsa")</f>
        <v>Robusta</v>
      </c>
      <c r="O441" s="17" t="str" cm="1">
        <f t="array" ref="O441">_xlfn.SWITCH(J441,"D","Dark","M","Medium","L","Light")</f>
        <v>Light</v>
      </c>
      <c r="P441" s="17" t="str">
        <f>_xlfn.XLOOKUP(Orders[[#This Row],[Customer ID]],Customers!$A$1:$A$501,Customers!$I$1:$I$501,,0)</f>
        <v>No</v>
      </c>
    </row>
    <row r="442" spans="1:16" x14ac:dyDescent="0.25">
      <c r="A442" s="17" t="s">
        <v>3570</v>
      </c>
      <c r="B442" s="22">
        <v>44033</v>
      </c>
      <c r="C442" s="17" t="s">
        <v>2766</v>
      </c>
      <c r="D442" s="17" t="s">
        <v>65</v>
      </c>
      <c r="E442" s="17">
        <v>2</v>
      </c>
      <c r="F442" s="17" t="str">
        <f>_xlfn.XLOOKUP($C442,Customers!$A$2:$A$501,Customers!$B$2:$B$501,,0)</f>
        <v>Caitlin Walters</v>
      </c>
      <c r="G442" s="17" t="str">
        <f>_xlfn.XLOOKUP($C442,Customers!$A$2:$A$501,Customers!$C$2:$C$501,,0)</f>
        <v>karen75@dunlap-schneider.com</v>
      </c>
      <c r="H442" s="17" t="str">
        <f>_xlfn.XLOOKUP($C442,Customers!$A$1:$A$501,Customers!$G$1:$G$501,,0)</f>
        <v>United States</v>
      </c>
      <c r="I442" s="17" t="str">
        <f>INDEX(Products!$A$1:$G$106,MATCH($D442,Products!$A$1:$A$106,0),MATCH(I$1,Products!$A$1:$G$1,0))</f>
        <v>Ara</v>
      </c>
      <c r="J442" s="17" t="str">
        <f>INDEX(Products!$A$1:$G$106,MATCH($D442,Products!$A$1:$A$106,0),MATCH(J$1,Products!$A$1:$G$1,0))</f>
        <v>D</v>
      </c>
      <c r="K442" s="24">
        <f>INDEX(Products!$A$1:$G$106,MATCH($D442,Products!$A$1:$A$106,0),MATCH(K$1,Products!$A$1:$G$1,0))</f>
        <v>2.5</v>
      </c>
      <c r="L442" s="19">
        <f>INDEX(Products!$A$1:$G$106,MATCH($D442,Products!$A$1:$A$106,0),MATCH(L$1,Products!$A$1:$G$1,0))</f>
        <v>14.183999999999999</v>
      </c>
      <c r="M442" s="20">
        <f t="shared" si="6"/>
        <v>28.367999999999999</v>
      </c>
      <c r="N442" s="17" t="str" cm="1">
        <f t="array" ref="N442">_xlfn.SWITCH(I442,"Rob","Robusta","Ara","Arabica","Lib","Liberica","Exc","Excelsa")</f>
        <v>Arabica</v>
      </c>
      <c r="O442" s="17" t="str" cm="1">
        <f t="array" ref="O442">_xlfn.SWITCH(J442,"D","Dark","M","Medium","L","Light")</f>
        <v>Dark</v>
      </c>
      <c r="P442" s="17" t="str">
        <f>_xlfn.XLOOKUP(Orders[[#This Row],[Customer ID]],Customers!$A$1:$A$501,Customers!$I$1:$I$501,,0)</f>
        <v>No</v>
      </c>
    </row>
    <row r="443" spans="1:16" x14ac:dyDescent="0.25">
      <c r="A443" s="17" t="s">
        <v>3571</v>
      </c>
      <c r="B443" s="22">
        <v>43796</v>
      </c>
      <c r="C443" s="17" t="s">
        <v>967</v>
      </c>
      <c r="D443" s="17" t="s">
        <v>58</v>
      </c>
      <c r="E443" s="17">
        <v>2</v>
      </c>
      <c r="F443" s="17" t="str">
        <f>_xlfn.XLOOKUP($C443,Customers!$A$2:$A$501,Customers!$B$2:$B$501,,0)</f>
        <v>Andrew Nunez</v>
      </c>
      <c r="G443" s="17" t="str">
        <f>_xlfn.XLOOKUP($C443,Customers!$A$2:$A$501,Customers!$C$2:$C$501,,0)</f>
        <v>adamriley@martinez-campbell.org</v>
      </c>
      <c r="H443" s="17" t="str">
        <f>_xlfn.XLOOKUP($C443,Customers!$A$1:$A$501,Customers!$G$1:$G$501,,0)</f>
        <v>United States</v>
      </c>
      <c r="I443" s="17" t="str">
        <f>INDEX(Products!$A$1:$G$106,MATCH($D443,Products!$A$1:$A$106,0),MATCH(I$1,Products!$A$1:$G$1,0))</f>
        <v>Lib</v>
      </c>
      <c r="J443" s="17" t="str">
        <f>INDEX(Products!$A$1:$G$106,MATCH($D443,Products!$A$1:$A$106,0),MATCH(J$1,Products!$A$1:$G$1,0))</f>
        <v>M</v>
      </c>
      <c r="K443" s="24">
        <f>INDEX(Products!$A$1:$G$106,MATCH($D443,Products!$A$1:$A$106,0),MATCH(K$1,Products!$A$1:$G$1,0))</f>
        <v>2.5</v>
      </c>
      <c r="L443" s="19">
        <f>INDEX(Products!$A$1:$G$106,MATCH($D443,Products!$A$1:$A$106,0),MATCH(L$1,Products!$A$1:$G$1,0))</f>
        <v>8.1029999999999998</v>
      </c>
      <c r="M443" s="20">
        <f t="shared" si="6"/>
        <v>16.206</v>
      </c>
      <c r="N443" s="17" t="str" cm="1">
        <f t="array" ref="N443">_xlfn.SWITCH(I443,"Rob","Robusta","Ara","Arabica","Lib","Liberica","Exc","Excelsa")</f>
        <v>Liberica</v>
      </c>
      <c r="O443" s="17" t="str" cm="1">
        <f t="array" ref="O443">_xlfn.SWITCH(J443,"D","Dark","M","Medium","L","Light")</f>
        <v>Medium</v>
      </c>
      <c r="P443" s="17" t="str">
        <f>_xlfn.XLOOKUP(Orders[[#This Row],[Customer ID]],Customers!$A$1:$A$501,Customers!$I$1:$I$501,,0)</f>
        <v>No</v>
      </c>
    </row>
    <row r="444" spans="1:16" x14ac:dyDescent="0.25">
      <c r="A444" s="17" t="s">
        <v>3572</v>
      </c>
      <c r="B444" s="22">
        <v>44230</v>
      </c>
      <c r="C444" s="17" t="s">
        <v>309</v>
      </c>
      <c r="D444" s="17" t="s">
        <v>88</v>
      </c>
      <c r="E444" s="17">
        <v>2</v>
      </c>
      <c r="F444" s="17" t="str">
        <f>_xlfn.XLOOKUP($C444,Customers!$A$2:$A$501,Customers!$B$2:$B$501,,0)</f>
        <v>Kendra Bishop</v>
      </c>
      <c r="G444" s="17" t="str">
        <f>_xlfn.XLOOKUP($C444,Customers!$A$2:$A$501,Customers!$C$2:$C$501,,0)</f>
        <v>award@gmail.com</v>
      </c>
      <c r="H444" s="17" t="str">
        <f>_xlfn.XLOOKUP($C444,Customers!$A$1:$A$501,Customers!$G$1:$G$501,,0)</f>
        <v>United Kingdom</v>
      </c>
      <c r="I444" s="17" t="str">
        <f>INDEX(Products!$A$1:$G$106,MATCH($D444,Products!$A$1:$A$106,0),MATCH(I$1,Products!$A$1:$G$1,0))</f>
        <v>Exc</v>
      </c>
      <c r="J444" s="17" t="str">
        <f>INDEX(Products!$A$1:$G$106,MATCH($D444,Products!$A$1:$A$106,0),MATCH(J$1,Products!$A$1:$G$1,0))</f>
        <v>M</v>
      </c>
      <c r="K444" s="24">
        <f>INDEX(Products!$A$1:$G$106,MATCH($D444,Products!$A$1:$A$106,0),MATCH(K$1,Products!$A$1:$G$1,0))</f>
        <v>1</v>
      </c>
      <c r="L444" s="19">
        <f>INDEX(Products!$A$1:$G$106,MATCH($D444,Products!$A$1:$A$106,0),MATCH(L$1,Products!$A$1:$G$1,0))</f>
        <v>6.2309999999999999</v>
      </c>
      <c r="M444" s="20">
        <f t="shared" si="6"/>
        <v>12.462</v>
      </c>
      <c r="N444" s="17" t="str" cm="1">
        <f t="array" ref="N444">_xlfn.SWITCH(I444,"Rob","Robusta","Ara","Arabica","Lib","Liberica","Exc","Excelsa")</f>
        <v>Excelsa</v>
      </c>
      <c r="O444" s="17" t="str" cm="1">
        <f t="array" ref="O444">_xlfn.SWITCH(J444,"D","Dark","M","Medium","L","Light")</f>
        <v>Medium</v>
      </c>
      <c r="P444" s="17" t="str">
        <f>_xlfn.XLOOKUP(Orders[[#This Row],[Customer ID]],Customers!$A$1:$A$501,Customers!$I$1:$I$501,,0)</f>
        <v>No</v>
      </c>
    </row>
    <row r="445" spans="1:16" x14ac:dyDescent="0.25">
      <c r="A445" s="17" t="s">
        <v>3573</v>
      </c>
      <c r="B445" s="22">
        <v>44608</v>
      </c>
      <c r="C445" s="17" t="s">
        <v>345</v>
      </c>
      <c r="D445" s="17" t="s">
        <v>33</v>
      </c>
      <c r="E445" s="17">
        <v>1</v>
      </c>
      <c r="F445" s="17" t="str">
        <f>_xlfn.XLOOKUP($C445,Customers!$A$2:$A$501,Customers!$B$2:$B$501,,0)</f>
        <v>Richard Yates</v>
      </c>
      <c r="G445" s="17" t="str">
        <f>_xlfn.XLOOKUP($C445,Customers!$A$2:$A$501,Customers!$C$2:$C$501,,0)</f>
        <v>qroberts@johnson.com</v>
      </c>
      <c r="H445" s="17" t="str">
        <f>_xlfn.XLOOKUP($C445,Customers!$A$1:$A$501,Customers!$G$1:$G$501,,0)</f>
        <v>United Kingdom</v>
      </c>
      <c r="I445" s="17" t="str">
        <f>INDEX(Products!$A$1:$G$106,MATCH($D445,Products!$A$1:$A$106,0),MATCH(I$1,Products!$A$1:$G$1,0))</f>
        <v>Rob</v>
      </c>
      <c r="J445" s="17" t="str">
        <f>INDEX(Products!$A$1:$G$106,MATCH($D445,Products!$A$1:$A$106,0),MATCH(J$1,Products!$A$1:$G$1,0))</f>
        <v>M</v>
      </c>
      <c r="K445" s="24">
        <f>INDEX(Products!$A$1:$G$106,MATCH($D445,Products!$A$1:$A$106,0),MATCH(K$1,Products!$A$1:$G$1,0))</f>
        <v>0.5</v>
      </c>
      <c r="L445" s="19">
        <f>INDEX(Products!$A$1:$G$106,MATCH($D445,Products!$A$1:$A$106,0),MATCH(L$1,Products!$A$1:$G$1,0))</f>
        <v>6.4720000000000004</v>
      </c>
      <c r="M445" s="20">
        <f t="shared" si="6"/>
        <v>6.4720000000000004</v>
      </c>
      <c r="N445" s="17" t="str" cm="1">
        <f t="array" ref="N445">_xlfn.SWITCH(I445,"Rob","Robusta","Ara","Arabica","Lib","Liberica","Exc","Excelsa")</f>
        <v>Robusta</v>
      </c>
      <c r="O445" s="17" t="str" cm="1">
        <f t="array" ref="O445">_xlfn.SWITCH(J445,"D","Dark","M","Medium","L","Light")</f>
        <v>Medium</v>
      </c>
      <c r="P445" s="17" t="str">
        <f>_xlfn.XLOOKUP(Orders[[#This Row],[Customer ID]],Customers!$A$1:$A$501,Customers!$I$1:$I$501,,0)</f>
        <v>Yes</v>
      </c>
    </row>
    <row r="446" spans="1:16" x14ac:dyDescent="0.25">
      <c r="A446" s="17" t="s">
        <v>3574</v>
      </c>
      <c r="B446" s="22">
        <v>44804</v>
      </c>
      <c r="C446" s="17" t="s">
        <v>1540</v>
      </c>
      <c r="D446" s="17" t="s">
        <v>116</v>
      </c>
      <c r="E446" s="17">
        <v>4</v>
      </c>
      <c r="F446" s="17" t="str">
        <f>_xlfn.XLOOKUP($C446,Customers!$A$2:$A$501,Customers!$B$2:$B$501,,0)</f>
        <v>Brian Diaz</v>
      </c>
      <c r="G446" s="17" t="str">
        <f>_xlfn.XLOOKUP($C446,Customers!$A$2:$A$501,Customers!$C$2:$C$501,,0)</f>
        <v>robertwilliams@roberts-wagner.com</v>
      </c>
      <c r="H446" s="17" t="str">
        <f>_xlfn.XLOOKUP($C446,Customers!$A$1:$A$501,Customers!$G$1:$G$501,,0)</f>
        <v>United States</v>
      </c>
      <c r="I446" s="17" t="str">
        <f>INDEX(Products!$A$1:$G$106,MATCH($D446,Products!$A$1:$A$106,0),MATCH(I$1,Products!$A$1:$G$1,0))</f>
        <v>Ara</v>
      </c>
      <c r="J446" s="17" t="str">
        <f>INDEX(Products!$A$1:$G$106,MATCH($D446,Products!$A$1:$A$106,0),MATCH(J$1,Products!$A$1:$G$1,0))</f>
        <v>L</v>
      </c>
      <c r="K446" s="24">
        <f>INDEX(Products!$A$1:$G$106,MATCH($D446,Products!$A$1:$A$106,0),MATCH(K$1,Products!$A$1:$G$1,0))</f>
        <v>0.5</v>
      </c>
      <c r="L446" s="19">
        <f>INDEX(Products!$A$1:$G$106,MATCH($D446,Products!$A$1:$A$106,0),MATCH(L$1,Products!$A$1:$G$1,0))</f>
        <v>24.183</v>
      </c>
      <c r="M446" s="20">
        <f t="shared" si="6"/>
        <v>96.731999999999999</v>
      </c>
      <c r="N446" s="17" t="str" cm="1">
        <f t="array" ref="N446">_xlfn.SWITCH(I446,"Rob","Robusta","Ara","Arabica","Lib","Liberica","Exc","Excelsa")</f>
        <v>Arabica</v>
      </c>
      <c r="O446" s="17" t="str" cm="1">
        <f t="array" ref="O446">_xlfn.SWITCH(J446,"D","Dark","M","Medium","L","Light")</f>
        <v>Light</v>
      </c>
      <c r="P446" s="17" t="str">
        <f>_xlfn.XLOOKUP(Orders[[#This Row],[Customer ID]],Customers!$A$1:$A$501,Customers!$I$1:$I$501,,0)</f>
        <v>Yes</v>
      </c>
    </row>
    <row r="447" spans="1:16" x14ac:dyDescent="0.25">
      <c r="A447" s="17" t="s">
        <v>3575</v>
      </c>
      <c r="B447" s="22">
        <v>43510</v>
      </c>
      <c r="C447" s="17" t="s">
        <v>2447</v>
      </c>
      <c r="D447" s="17" t="s">
        <v>74</v>
      </c>
      <c r="E447" s="17">
        <v>2</v>
      </c>
      <c r="F447" s="17" t="str">
        <f>_xlfn.XLOOKUP($C447,Customers!$A$2:$A$501,Customers!$B$2:$B$501,,0)</f>
        <v>Wesley Sparks</v>
      </c>
      <c r="G447" s="17" t="str">
        <f>_xlfn.XLOOKUP($C447,Customers!$A$2:$A$501,Customers!$C$2:$C$501,,0)</f>
        <v>samanthamiller@russell.com</v>
      </c>
      <c r="H447" s="17" t="str">
        <f>_xlfn.XLOOKUP($C447,Customers!$A$1:$A$501,Customers!$G$1:$G$501,,0)</f>
        <v>United States</v>
      </c>
      <c r="I447" s="17" t="str">
        <f>INDEX(Products!$A$1:$G$106,MATCH($D447,Products!$A$1:$A$106,0),MATCH(I$1,Products!$A$1:$G$1,0))</f>
        <v>Exc</v>
      </c>
      <c r="J447" s="17" t="str">
        <f>INDEX(Products!$A$1:$G$106,MATCH($D447,Products!$A$1:$A$106,0),MATCH(J$1,Products!$A$1:$G$1,0))</f>
        <v>L</v>
      </c>
      <c r="K447" s="24">
        <f>INDEX(Products!$A$1:$G$106,MATCH($D447,Products!$A$1:$A$106,0),MATCH(K$1,Products!$A$1:$G$1,0))</f>
        <v>1</v>
      </c>
      <c r="L447" s="19">
        <f>INDEX(Products!$A$1:$G$106,MATCH($D447,Products!$A$1:$A$106,0),MATCH(L$1,Products!$A$1:$G$1,0))</f>
        <v>17.867000000000001</v>
      </c>
      <c r="M447" s="20">
        <f t="shared" si="6"/>
        <v>35.734000000000002</v>
      </c>
      <c r="N447" s="17" t="str" cm="1">
        <f t="array" ref="N447">_xlfn.SWITCH(I447,"Rob","Robusta","Ara","Arabica","Lib","Liberica","Exc","Excelsa")</f>
        <v>Excelsa</v>
      </c>
      <c r="O447" s="17" t="str" cm="1">
        <f t="array" ref="O447">_xlfn.SWITCH(J447,"D","Dark","M","Medium","L","Light")</f>
        <v>Light</v>
      </c>
      <c r="P447" s="17" t="str">
        <f>_xlfn.XLOOKUP(Orders[[#This Row],[Customer ID]],Customers!$A$1:$A$501,Customers!$I$1:$I$501,,0)</f>
        <v>No</v>
      </c>
    </row>
    <row r="448" spans="1:16" x14ac:dyDescent="0.25">
      <c r="A448" s="17" t="s">
        <v>3576</v>
      </c>
      <c r="B448" s="22">
        <v>43994</v>
      </c>
      <c r="C448" s="17" t="s">
        <v>800</v>
      </c>
      <c r="D448" s="17" t="s">
        <v>92</v>
      </c>
      <c r="E448" s="17">
        <v>6</v>
      </c>
      <c r="F448" s="17" t="str">
        <f>_xlfn.XLOOKUP($C448,Customers!$A$2:$A$501,Customers!$B$2:$B$501,,0)</f>
        <v>Tasha Vincent</v>
      </c>
      <c r="G448" s="17" t="str">
        <f>_xlfn.XLOOKUP($C448,Customers!$A$2:$A$501,Customers!$C$2:$C$501,,0)</f>
        <v>kristen64@garcia-williams.info</v>
      </c>
      <c r="H448" s="17" t="str">
        <f>_xlfn.XLOOKUP($C448,Customers!$A$1:$A$501,Customers!$G$1:$G$501,,0)</f>
        <v>United Kingdom</v>
      </c>
      <c r="I448" s="17" t="str">
        <f>INDEX(Products!$A$1:$G$106,MATCH($D448,Products!$A$1:$A$106,0),MATCH(I$1,Products!$A$1:$G$1,0))</f>
        <v>Lib</v>
      </c>
      <c r="J448" s="17" t="str">
        <f>INDEX(Products!$A$1:$G$106,MATCH($D448,Products!$A$1:$A$106,0),MATCH(J$1,Products!$A$1:$G$1,0))</f>
        <v>M</v>
      </c>
      <c r="K448" s="24">
        <f>INDEX(Products!$A$1:$G$106,MATCH($D448,Products!$A$1:$A$106,0),MATCH(K$1,Products!$A$1:$G$1,0))</f>
        <v>2.5</v>
      </c>
      <c r="L448" s="19">
        <f>INDEX(Products!$A$1:$G$106,MATCH($D448,Products!$A$1:$A$106,0),MATCH(L$1,Products!$A$1:$G$1,0))</f>
        <v>20.963000000000001</v>
      </c>
      <c r="M448" s="20">
        <f t="shared" si="6"/>
        <v>125.77800000000001</v>
      </c>
      <c r="N448" s="17" t="str" cm="1">
        <f t="array" ref="N448">_xlfn.SWITCH(I448,"Rob","Robusta","Ara","Arabica","Lib","Liberica","Exc","Excelsa")</f>
        <v>Liberica</v>
      </c>
      <c r="O448" s="17" t="str" cm="1">
        <f t="array" ref="O448">_xlfn.SWITCH(J448,"D","Dark","M","Medium","L","Light")</f>
        <v>Medium</v>
      </c>
      <c r="P448" s="17" t="str">
        <f>_xlfn.XLOOKUP(Orders[[#This Row],[Customer ID]],Customers!$A$1:$A$501,Customers!$I$1:$I$501,,0)</f>
        <v>No</v>
      </c>
    </row>
    <row r="449" spans="1:16" x14ac:dyDescent="0.25">
      <c r="A449" s="17" t="s">
        <v>3577</v>
      </c>
      <c r="B449" s="22">
        <v>43497</v>
      </c>
      <c r="C449" s="17" t="s">
        <v>1205</v>
      </c>
      <c r="D449" s="17" t="s">
        <v>102</v>
      </c>
      <c r="E449" s="17">
        <v>5</v>
      </c>
      <c r="F449" s="17" t="str">
        <f>_xlfn.XLOOKUP($C449,Customers!$A$2:$A$501,Customers!$B$2:$B$501,,0)</f>
        <v>Daniel White</v>
      </c>
      <c r="G449" s="17" t="str">
        <f>_xlfn.XLOOKUP($C449,Customers!$A$2:$A$501,Customers!$C$2:$C$501,,0)</f>
        <v>jennifer13@gmail.com</v>
      </c>
      <c r="H449" s="17" t="str">
        <f>_xlfn.XLOOKUP($C449,Customers!$A$1:$A$501,Customers!$G$1:$G$501,,0)</f>
        <v>Ireland</v>
      </c>
      <c r="I449" s="17" t="str">
        <f>INDEX(Products!$A$1:$G$106,MATCH($D449,Products!$A$1:$A$106,0),MATCH(I$1,Products!$A$1:$G$1,0))</f>
        <v>Lib</v>
      </c>
      <c r="J449" s="17" t="str">
        <f>INDEX(Products!$A$1:$G$106,MATCH($D449,Products!$A$1:$A$106,0),MATCH(J$1,Products!$A$1:$G$1,0))</f>
        <v>L</v>
      </c>
      <c r="K449" s="24">
        <f>INDEX(Products!$A$1:$G$106,MATCH($D449,Products!$A$1:$A$106,0),MATCH(K$1,Products!$A$1:$G$1,0))</f>
        <v>1</v>
      </c>
      <c r="L449" s="19">
        <f>INDEX(Products!$A$1:$G$106,MATCH($D449,Products!$A$1:$A$106,0),MATCH(L$1,Products!$A$1:$G$1,0))</f>
        <v>11.55</v>
      </c>
      <c r="M449" s="20">
        <f t="shared" si="6"/>
        <v>57.75</v>
      </c>
      <c r="N449" s="17" t="str" cm="1">
        <f t="array" ref="N449">_xlfn.SWITCH(I449,"Rob","Robusta","Ara","Arabica","Lib","Liberica","Exc","Excelsa")</f>
        <v>Liberica</v>
      </c>
      <c r="O449" s="17" t="str" cm="1">
        <f t="array" ref="O449">_xlfn.SWITCH(J449,"D","Dark","M","Medium","L","Light")</f>
        <v>Light</v>
      </c>
      <c r="P449" s="17" t="str">
        <f>_xlfn.XLOOKUP(Orders[[#This Row],[Customer ID]],Customers!$A$1:$A$501,Customers!$I$1:$I$501,,0)</f>
        <v>Yes</v>
      </c>
    </row>
    <row r="450" spans="1:16" x14ac:dyDescent="0.25">
      <c r="A450" s="17" t="s">
        <v>3578</v>
      </c>
      <c r="B450" s="22">
        <v>45240</v>
      </c>
      <c r="C450" s="17" t="s">
        <v>2483</v>
      </c>
      <c r="D450" s="17" t="s">
        <v>62</v>
      </c>
      <c r="E450" s="17">
        <v>6</v>
      </c>
      <c r="F450" s="17" t="str">
        <f>_xlfn.XLOOKUP($C450,Customers!$A$2:$A$501,Customers!$B$2:$B$501,,0)</f>
        <v>David Campbell</v>
      </c>
      <c r="G450" s="17" t="str">
        <f>_xlfn.XLOOKUP($C450,Customers!$A$2:$A$501,Customers!$C$2:$C$501,,0)</f>
        <v>alejandra35@gmail.com</v>
      </c>
      <c r="H450" s="17" t="str">
        <f>_xlfn.XLOOKUP($C450,Customers!$A$1:$A$501,Customers!$G$1:$G$501,,0)</f>
        <v>United States</v>
      </c>
      <c r="I450" s="17" t="str">
        <f>INDEX(Products!$A$1:$G$106,MATCH($D450,Products!$A$1:$A$106,0),MATCH(I$1,Products!$A$1:$G$1,0))</f>
        <v>Lib</v>
      </c>
      <c r="J450" s="17" t="str">
        <f>INDEX(Products!$A$1:$G$106,MATCH($D450,Products!$A$1:$A$106,0),MATCH(J$1,Products!$A$1:$G$1,0))</f>
        <v>D</v>
      </c>
      <c r="K450" s="24">
        <f>INDEX(Products!$A$1:$G$106,MATCH($D450,Products!$A$1:$A$106,0),MATCH(K$1,Products!$A$1:$G$1,0))</f>
        <v>0.5</v>
      </c>
      <c r="L450" s="19">
        <f>INDEX(Products!$A$1:$G$106,MATCH($D450,Products!$A$1:$A$106,0),MATCH(L$1,Products!$A$1:$G$1,0))</f>
        <v>21.588999999999999</v>
      </c>
      <c r="M450" s="20">
        <f t="shared" si="6"/>
        <v>129.53399999999999</v>
      </c>
      <c r="N450" s="17" t="str" cm="1">
        <f t="array" ref="N450">_xlfn.SWITCH(I450,"Rob","Robusta","Ara","Arabica","Lib","Liberica","Exc","Excelsa")</f>
        <v>Liberica</v>
      </c>
      <c r="O450" s="17" t="str" cm="1">
        <f t="array" ref="O450">_xlfn.SWITCH(J450,"D","Dark","M","Medium","L","Light")</f>
        <v>Dark</v>
      </c>
      <c r="P450" s="17" t="str">
        <f>_xlfn.XLOOKUP(Orders[[#This Row],[Customer ID]],Customers!$A$1:$A$501,Customers!$I$1:$I$501,,0)</f>
        <v>Yes</v>
      </c>
    </row>
    <row r="451" spans="1:16" x14ac:dyDescent="0.25">
      <c r="A451" s="17" t="s">
        <v>3579</v>
      </c>
      <c r="B451" s="22">
        <v>44664</v>
      </c>
      <c r="C451" s="17" t="s">
        <v>267</v>
      </c>
      <c r="D451" s="17" t="s">
        <v>116</v>
      </c>
      <c r="E451" s="17">
        <v>2</v>
      </c>
      <c r="F451" s="17" t="str">
        <f>_xlfn.XLOOKUP($C451,Customers!$A$2:$A$501,Customers!$B$2:$B$501,,0)</f>
        <v>Mark Pitts</v>
      </c>
      <c r="G451" s="17" t="str">
        <f>_xlfn.XLOOKUP($C451,Customers!$A$2:$A$501,Customers!$C$2:$C$501,,0)</f>
        <v>nathaniel47@clark.info</v>
      </c>
      <c r="H451" s="17" t="str">
        <f>_xlfn.XLOOKUP($C451,Customers!$A$1:$A$501,Customers!$G$1:$G$501,,0)</f>
        <v>United Kingdom</v>
      </c>
      <c r="I451" s="17" t="str">
        <f>INDEX(Products!$A$1:$G$106,MATCH($D451,Products!$A$1:$A$106,0),MATCH(I$1,Products!$A$1:$G$1,0))</f>
        <v>Ara</v>
      </c>
      <c r="J451" s="17" t="str">
        <f>INDEX(Products!$A$1:$G$106,MATCH($D451,Products!$A$1:$A$106,0),MATCH(J$1,Products!$A$1:$G$1,0))</f>
        <v>L</v>
      </c>
      <c r="K451" s="24">
        <f>INDEX(Products!$A$1:$G$106,MATCH($D451,Products!$A$1:$A$106,0),MATCH(K$1,Products!$A$1:$G$1,0))</f>
        <v>0.5</v>
      </c>
      <c r="L451" s="19">
        <f>INDEX(Products!$A$1:$G$106,MATCH($D451,Products!$A$1:$A$106,0),MATCH(L$1,Products!$A$1:$G$1,0))</f>
        <v>24.183</v>
      </c>
      <c r="M451" s="20">
        <f t="shared" ref="M451:M501" si="7">L451*E451</f>
        <v>48.366</v>
      </c>
      <c r="N451" s="17" t="str" cm="1">
        <f t="array" ref="N451">_xlfn.SWITCH(I451,"Rob","Robusta","Ara","Arabica","Lib","Liberica","Exc","Excelsa")</f>
        <v>Arabica</v>
      </c>
      <c r="O451" s="17" t="str" cm="1">
        <f t="array" ref="O451">_xlfn.SWITCH(J451,"D","Dark","M","Medium","L","Light")</f>
        <v>Light</v>
      </c>
      <c r="P451" s="17" t="str">
        <f>_xlfn.XLOOKUP(Orders[[#This Row],[Customer ID]],Customers!$A$1:$A$501,Customers!$I$1:$I$501,,0)</f>
        <v>Yes</v>
      </c>
    </row>
    <row r="452" spans="1:16" x14ac:dyDescent="0.25">
      <c r="A452" s="17" t="s">
        <v>3580</v>
      </c>
      <c r="B452" s="22">
        <v>44626</v>
      </c>
      <c r="C452" s="17" t="s">
        <v>1873</v>
      </c>
      <c r="D452" s="17" t="s">
        <v>62</v>
      </c>
      <c r="E452" s="17">
        <v>6</v>
      </c>
      <c r="F452" s="17" t="str">
        <f>_xlfn.XLOOKUP($C452,Customers!$A$2:$A$501,Customers!$B$2:$B$501,,0)</f>
        <v>Laura Patton</v>
      </c>
      <c r="G452" s="17" t="str">
        <f>_xlfn.XLOOKUP($C452,Customers!$A$2:$A$501,Customers!$C$2:$C$501,,0)</f>
        <v>kirkwilliams@yahoo.com</v>
      </c>
      <c r="H452" s="17" t="str">
        <f>_xlfn.XLOOKUP($C452,Customers!$A$1:$A$501,Customers!$G$1:$G$501,,0)</f>
        <v>Ireland</v>
      </c>
      <c r="I452" s="17" t="str">
        <f>INDEX(Products!$A$1:$G$106,MATCH($D452,Products!$A$1:$A$106,0),MATCH(I$1,Products!$A$1:$G$1,0))</f>
        <v>Lib</v>
      </c>
      <c r="J452" s="17" t="str">
        <f>INDEX(Products!$A$1:$G$106,MATCH($D452,Products!$A$1:$A$106,0),MATCH(J$1,Products!$A$1:$G$1,0))</f>
        <v>D</v>
      </c>
      <c r="K452" s="24">
        <f>INDEX(Products!$A$1:$G$106,MATCH($D452,Products!$A$1:$A$106,0),MATCH(K$1,Products!$A$1:$G$1,0))</f>
        <v>0.5</v>
      </c>
      <c r="L452" s="19">
        <f>INDEX(Products!$A$1:$G$106,MATCH($D452,Products!$A$1:$A$106,0),MATCH(L$1,Products!$A$1:$G$1,0))</f>
        <v>21.588999999999999</v>
      </c>
      <c r="M452" s="20">
        <f t="shared" si="7"/>
        <v>129.53399999999999</v>
      </c>
      <c r="N452" s="17" t="str" cm="1">
        <f t="array" ref="N452">_xlfn.SWITCH(I452,"Rob","Robusta","Ara","Arabica","Lib","Liberica","Exc","Excelsa")</f>
        <v>Liberica</v>
      </c>
      <c r="O452" s="17" t="str" cm="1">
        <f t="array" ref="O452">_xlfn.SWITCH(J452,"D","Dark","M","Medium","L","Light")</f>
        <v>Dark</v>
      </c>
      <c r="P452" s="17" t="str">
        <f>_xlfn.XLOOKUP(Orders[[#This Row],[Customer ID]],Customers!$A$1:$A$501,Customers!$I$1:$I$501,,0)</f>
        <v>Yes</v>
      </c>
    </row>
    <row r="453" spans="1:16" x14ac:dyDescent="0.25">
      <c r="A453" s="17" t="s">
        <v>3581</v>
      </c>
      <c r="B453" s="22">
        <v>45193</v>
      </c>
      <c r="C453" s="17" t="s">
        <v>428</v>
      </c>
      <c r="D453" s="17" t="s">
        <v>34</v>
      </c>
      <c r="E453" s="17">
        <v>6</v>
      </c>
      <c r="F453" s="17" t="str">
        <f>_xlfn.XLOOKUP($C453,Customers!$A$2:$A$501,Customers!$B$2:$B$501,,0)</f>
        <v>Ariel Briggs</v>
      </c>
      <c r="G453" s="17" t="str">
        <f>_xlfn.XLOOKUP($C453,Customers!$A$2:$A$501,Customers!$C$2:$C$501,,0)</f>
        <v>bstevenson@scott-harrison.com</v>
      </c>
      <c r="H453" s="17" t="str">
        <f>_xlfn.XLOOKUP($C453,Customers!$A$1:$A$501,Customers!$G$1:$G$501,,0)</f>
        <v>United Kingdom</v>
      </c>
      <c r="I453" s="17" t="str">
        <f>INDEX(Products!$A$1:$G$106,MATCH($D453,Products!$A$1:$A$106,0),MATCH(I$1,Products!$A$1:$G$1,0))</f>
        <v>Lib</v>
      </c>
      <c r="J453" s="17" t="str">
        <f>INDEX(Products!$A$1:$G$106,MATCH($D453,Products!$A$1:$A$106,0),MATCH(J$1,Products!$A$1:$G$1,0))</f>
        <v>L</v>
      </c>
      <c r="K453" s="24">
        <f>INDEX(Products!$A$1:$G$106,MATCH($D453,Products!$A$1:$A$106,0),MATCH(K$1,Products!$A$1:$G$1,0))</f>
        <v>1</v>
      </c>
      <c r="L453" s="19">
        <f>INDEX(Products!$A$1:$G$106,MATCH($D453,Products!$A$1:$A$106,0),MATCH(L$1,Products!$A$1:$G$1,0))</f>
        <v>20.431000000000001</v>
      </c>
      <c r="M453" s="20">
        <f t="shared" si="7"/>
        <v>122.58600000000001</v>
      </c>
      <c r="N453" s="17" t="str" cm="1">
        <f t="array" ref="N453">_xlfn.SWITCH(I453,"Rob","Robusta","Ara","Arabica","Lib","Liberica","Exc","Excelsa")</f>
        <v>Liberica</v>
      </c>
      <c r="O453" s="17" t="str" cm="1">
        <f t="array" ref="O453">_xlfn.SWITCH(J453,"D","Dark","M","Medium","L","Light")</f>
        <v>Light</v>
      </c>
      <c r="P453" s="17" t="str">
        <f>_xlfn.XLOOKUP(Orders[[#This Row],[Customer ID]],Customers!$A$1:$A$501,Customers!$I$1:$I$501,,0)</f>
        <v>No</v>
      </c>
    </row>
    <row r="454" spans="1:16" x14ac:dyDescent="0.25">
      <c r="A454" s="17" t="s">
        <v>3582</v>
      </c>
      <c r="B454" s="22">
        <v>45073</v>
      </c>
      <c r="C454" s="17" t="s">
        <v>997</v>
      </c>
      <c r="D454" s="17" t="s">
        <v>16</v>
      </c>
      <c r="E454" s="17">
        <v>5</v>
      </c>
      <c r="F454" s="17" t="str">
        <f>_xlfn.XLOOKUP($C454,Customers!$A$2:$A$501,Customers!$B$2:$B$501,,0)</f>
        <v>Sandra Schwartz</v>
      </c>
      <c r="G454" s="17" t="str">
        <f>_xlfn.XLOOKUP($C454,Customers!$A$2:$A$501,Customers!$C$2:$C$501,,0)</f>
        <v>martinezrichard@gmail.com</v>
      </c>
      <c r="H454" s="17" t="str">
        <f>_xlfn.XLOOKUP($C454,Customers!$A$1:$A$501,Customers!$G$1:$G$501,,0)</f>
        <v>Ireland</v>
      </c>
      <c r="I454" s="17" t="str">
        <f>INDEX(Products!$A$1:$G$106,MATCH($D454,Products!$A$1:$A$106,0),MATCH(I$1,Products!$A$1:$G$1,0))</f>
        <v>Exc</v>
      </c>
      <c r="J454" s="17" t="str">
        <f>INDEX(Products!$A$1:$G$106,MATCH($D454,Products!$A$1:$A$106,0),MATCH(J$1,Products!$A$1:$G$1,0))</f>
        <v>L</v>
      </c>
      <c r="K454" s="24">
        <f>INDEX(Products!$A$1:$G$106,MATCH($D454,Products!$A$1:$A$106,0),MATCH(K$1,Products!$A$1:$G$1,0))</f>
        <v>0.5</v>
      </c>
      <c r="L454" s="19">
        <f>INDEX(Products!$A$1:$G$106,MATCH($D454,Products!$A$1:$A$106,0),MATCH(L$1,Products!$A$1:$G$1,0))</f>
        <v>20.535</v>
      </c>
      <c r="M454" s="20">
        <f t="shared" si="7"/>
        <v>102.675</v>
      </c>
      <c r="N454" s="17" t="str" cm="1">
        <f t="array" ref="N454">_xlfn.SWITCH(I454,"Rob","Robusta","Ara","Arabica","Lib","Liberica","Exc","Excelsa")</f>
        <v>Excelsa</v>
      </c>
      <c r="O454" s="17" t="str" cm="1">
        <f t="array" ref="O454">_xlfn.SWITCH(J454,"D","Dark","M","Medium","L","Light")</f>
        <v>Light</v>
      </c>
      <c r="P454" s="17" t="str">
        <f>_xlfn.XLOOKUP(Orders[[#This Row],[Customer ID]],Customers!$A$1:$A$501,Customers!$I$1:$I$501,,0)</f>
        <v>Yes</v>
      </c>
    </row>
    <row r="455" spans="1:16" x14ac:dyDescent="0.25">
      <c r="A455" s="17" t="s">
        <v>3583</v>
      </c>
      <c r="B455" s="22">
        <v>44772</v>
      </c>
      <c r="C455" s="17" t="s">
        <v>1933</v>
      </c>
      <c r="D455" s="17" t="s">
        <v>66</v>
      </c>
      <c r="E455" s="17">
        <v>6</v>
      </c>
      <c r="F455" s="17" t="str">
        <f>_xlfn.XLOOKUP($C455,Customers!$A$2:$A$501,Customers!$B$2:$B$501,,0)</f>
        <v>Dr. Stacy Wallace DDS</v>
      </c>
      <c r="G455" s="17" t="str">
        <f>_xlfn.XLOOKUP($C455,Customers!$A$2:$A$501,Customers!$C$2:$C$501,,0)</f>
        <v>mark41@ford.com</v>
      </c>
      <c r="H455" s="17" t="str">
        <f>_xlfn.XLOOKUP($C455,Customers!$A$1:$A$501,Customers!$G$1:$G$501,,0)</f>
        <v>United States</v>
      </c>
      <c r="I455" s="17" t="str">
        <f>INDEX(Products!$A$1:$G$106,MATCH($D455,Products!$A$1:$A$106,0),MATCH(I$1,Products!$A$1:$G$1,0))</f>
        <v>Exc</v>
      </c>
      <c r="J455" s="17" t="str">
        <f>INDEX(Products!$A$1:$G$106,MATCH($D455,Products!$A$1:$A$106,0),MATCH(J$1,Products!$A$1:$G$1,0))</f>
        <v>D</v>
      </c>
      <c r="K455" s="24">
        <f>INDEX(Products!$A$1:$G$106,MATCH($D455,Products!$A$1:$A$106,0),MATCH(K$1,Products!$A$1:$G$1,0))</f>
        <v>1</v>
      </c>
      <c r="L455" s="19">
        <f>INDEX(Products!$A$1:$G$106,MATCH($D455,Products!$A$1:$A$106,0),MATCH(L$1,Products!$A$1:$G$1,0))</f>
        <v>6.0759999999999996</v>
      </c>
      <c r="M455" s="20">
        <f t="shared" si="7"/>
        <v>36.455999999999996</v>
      </c>
      <c r="N455" s="17" t="str" cm="1">
        <f t="array" ref="N455">_xlfn.SWITCH(I455,"Rob","Robusta","Ara","Arabica","Lib","Liberica","Exc","Excelsa")</f>
        <v>Excelsa</v>
      </c>
      <c r="O455" s="17" t="str" cm="1">
        <f t="array" ref="O455">_xlfn.SWITCH(J455,"D","Dark","M","Medium","L","Light")</f>
        <v>Dark</v>
      </c>
      <c r="P455" s="17" t="str">
        <f>_xlfn.XLOOKUP(Orders[[#This Row],[Customer ID]],Customers!$A$1:$A$501,Customers!$I$1:$I$501,,0)</f>
        <v>Yes</v>
      </c>
    </row>
    <row r="456" spans="1:16" x14ac:dyDescent="0.25">
      <c r="A456" s="17" t="s">
        <v>3584</v>
      </c>
      <c r="B456" s="22">
        <v>43928</v>
      </c>
      <c r="C456" s="17" t="s">
        <v>698</v>
      </c>
      <c r="D456" s="17" t="s">
        <v>104</v>
      </c>
      <c r="E456" s="17">
        <v>5</v>
      </c>
      <c r="F456" s="17" t="str">
        <f>_xlfn.XLOOKUP($C456,Customers!$A$2:$A$501,Customers!$B$2:$B$501,,0)</f>
        <v>Arthur Russo</v>
      </c>
      <c r="G456" s="17" t="str">
        <f>_xlfn.XLOOKUP($C456,Customers!$A$2:$A$501,Customers!$C$2:$C$501,,0)</f>
        <v>marissa63@hotmail.com</v>
      </c>
      <c r="H456" s="17" t="str">
        <f>_xlfn.XLOOKUP($C456,Customers!$A$1:$A$501,Customers!$G$1:$G$501,,0)</f>
        <v>Ireland</v>
      </c>
      <c r="I456" s="17" t="str">
        <f>INDEX(Products!$A$1:$G$106,MATCH($D456,Products!$A$1:$A$106,0),MATCH(I$1,Products!$A$1:$G$1,0))</f>
        <v>Lib</v>
      </c>
      <c r="J456" s="17" t="str">
        <f>INDEX(Products!$A$1:$G$106,MATCH($D456,Products!$A$1:$A$106,0),MATCH(J$1,Products!$A$1:$G$1,0))</f>
        <v>M</v>
      </c>
      <c r="K456" s="24">
        <f>INDEX(Products!$A$1:$G$106,MATCH($D456,Products!$A$1:$A$106,0),MATCH(K$1,Products!$A$1:$G$1,0))</f>
        <v>2.5</v>
      </c>
      <c r="L456" s="19">
        <f>INDEX(Products!$A$1:$G$106,MATCH($D456,Products!$A$1:$A$106,0),MATCH(L$1,Products!$A$1:$G$1,0))</f>
        <v>14.792999999999999</v>
      </c>
      <c r="M456" s="20">
        <f t="shared" si="7"/>
        <v>73.965000000000003</v>
      </c>
      <c r="N456" s="17" t="str" cm="1">
        <f t="array" ref="N456">_xlfn.SWITCH(I456,"Rob","Robusta","Ara","Arabica","Lib","Liberica","Exc","Excelsa")</f>
        <v>Liberica</v>
      </c>
      <c r="O456" s="17" t="str" cm="1">
        <f t="array" ref="O456">_xlfn.SWITCH(J456,"D","Dark","M","Medium","L","Light")</f>
        <v>Medium</v>
      </c>
      <c r="P456" s="17" t="str">
        <f>_xlfn.XLOOKUP(Orders[[#This Row],[Customer ID]],Customers!$A$1:$A$501,Customers!$I$1:$I$501,,0)</f>
        <v>No</v>
      </c>
    </row>
    <row r="457" spans="1:16" x14ac:dyDescent="0.25">
      <c r="A457" s="17" t="s">
        <v>3585</v>
      </c>
      <c r="B457" s="22">
        <v>45017</v>
      </c>
      <c r="C457" s="17" t="s">
        <v>2089</v>
      </c>
      <c r="D457" s="17" t="s">
        <v>94</v>
      </c>
      <c r="E457" s="17">
        <v>6</v>
      </c>
      <c r="F457" s="17" t="str">
        <f>_xlfn.XLOOKUP($C457,Customers!$A$2:$A$501,Customers!$B$2:$B$501,,0)</f>
        <v>Whitney Smith</v>
      </c>
      <c r="G457" s="17" t="str">
        <f>_xlfn.XLOOKUP($C457,Customers!$A$2:$A$501,Customers!$C$2:$C$501,,0)</f>
        <v>dwood@hotmail.com</v>
      </c>
      <c r="H457" s="17" t="str">
        <f>_xlfn.XLOOKUP($C457,Customers!$A$1:$A$501,Customers!$G$1:$G$501,,0)</f>
        <v>United Kingdom</v>
      </c>
      <c r="I457" s="17" t="str">
        <f>INDEX(Products!$A$1:$G$106,MATCH($D457,Products!$A$1:$A$106,0),MATCH(I$1,Products!$A$1:$G$1,0))</f>
        <v>Ara</v>
      </c>
      <c r="J457" s="17" t="str">
        <f>INDEX(Products!$A$1:$G$106,MATCH($D457,Products!$A$1:$A$106,0),MATCH(J$1,Products!$A$1:$G$1,0))</f>
        <v>L</v>
      </c>
      <c r="K457" s="24">
        <f>INDEX(Products!$A$1:$G$106,MATCH($D457,Products!$A$1:$A$106,0),MATCH(K$1,Products!$A$1:$G$1,0))</f>
        <v>1</v>
      </c>
      <c r="L457" s="19">
        <f>INDEX(Products!$A$1:$G$106,MATCH($D457,Products!$A$1:$A$106,0),MATCH(L$1,Products!$A$1:$G$1,0))</f>
        <v>11.925000000000001</v>
      </c>
      <c r="M457" s="20">
        <f t="shared" si="7"/>
        <v>71.550000000000011</v>
      </c>
      <c r="N457" s="17" t="str" cm="1">
        <f t="array" ref="N457">_xlfn.SWITCH(I457,"Rob","Robusta","Ara","Arabica","Lib","Liberica","Exc","Excelsa")</f>
        <v>Arabica</v>
      </c>
      <c r="O457" s="17" t="str" cm="1">
        <f t="array" ref="O457">_xlfn.SWITCH(J457,"D","Dark","M","Medium","L","Light")</f>
        <v>Light</v>
      </c>
      <c r="P457" s="17" t="str">
        <f>_xlfn.XLOOKUP(Orders[[#This Row],[Customer ID]],Customers!$A$1:$A$501,Customers!$I$1:$I$501,,0)</f>
        <v>Yes</v>
      </c>
    </row>
    <row r="458" spans="1:16" x14ac:dyDescent="0.25">
      <c r="A458" s="17" t="s">
        <v>3586</v>
      </c>
      <c r="B458" s="22">
        <v>44276</v>
      </c>
      <c r="C458" s="17" t="s">
        <v>925</v>
      </c>
      <c r="D458" s="17" t="s">
        <v>79</v>
      </c>
      <c r="E458" s="17">
        <v>2</v>
      </c>
      <c r="F458" s="17" t="str">
        <f>_xlfn.XLOOKUP($C458,Customers!$A$2:$A$501,Customers!$B$2:$B$501,,0)</f>
        <v>Charles Villegas</v>
      </c>
      <c r="G458" s="17" t="str">
        <f>_xlfn.XLOOKUP($C458,Customers!$A$2:$A$501,Customers!$C$2:$C$501,,0)</f>
        <v>omaresparza@bowman-hawkins.com</v>
      </c>
      <c r="H458" s="17" t="str">
        <f>_xlfn.XLOOKUP($C458,Customers!$A$1:$A$501,Customers!$G$1:$G$501,,0)</f>
        <v>United Kingdom</v>
      </c>
      <c r="I458" s="17" t="str">
        <f>INDEX(Products!$A$1:$G$106,MATCH($D458,Products!$A$1:$A$106,0),MATCH(I$1,Products!$A$1:$G$1,0))</f>
        <v>Lib</v>
      </c>
      <c r="J458" s="17" t="str">
        <f>INDEX(Products!$A$1:$G$106,MATCH($D458,Products!$A$1:$A$106,0),MATCH(J$1,Products!$A$1:$G$1,0))</f>
        <v>L</v>
      </c>
      <c r="K458" s="24">
        <f>INDEX(Products!$A$1:$G$106,MATCH($D458,Products!$A$1:$A$106,0),MATCH(K$1,Products!$A$1:$G$1,0))</f>
        <v>0.5</v>
      </c>
      <c r="L458" s="19">
        <f>INDEX(Products!$A$1:$G$106,MATCH($D458,Products!$A$1:$A$106,0),MATCH(L$1,Products!$A$1:$G$1,0))</f>
        <v>6.9489999999999998</v>
      </c>
      <c r="M458" s="20">
        <f t="shared" si="7"/>
        <v>13.898</v>
      </c>
      <c r="N458" s="17" t="str" cm="1">
        <f t="array" ref="N458">_xlfn.SWITCH(I458,"Rob","Robusta","Ara","Arabica","Lib","Liberica","Exc","Excelsa")</f>
        <v>Liberica</v>
      </c>
      <c r="O458" s="17" t="str" cm="1">
        <f t="array" ref="O458">_xlfn.SWITCH(J458,"D","Dark","M","Medium","L","Light")</f>
        <v>Light</v>
      </c>
      <c r="P458" s="17" t="str">
        <f>_xlfn.XLOOKUP(Orders[[#This Row],[Customer ID]],Customers!$A$1:$A$501,Customers!$I$1:$I$501,,0)</f>
        <v>No</v>
      </c>
    </row>
    <row r="459" spans="1:16" x14ac:dyDescent="0.25">
      <c r="A459" s="17" t="s">
        <v>3587</v>
      </c>
      <c r="B459" s="22">
        <v>44637</v>
      </c>
      <c r="C459" s="17" t="s">
        <v>524</v>
      </c>
      <c r="D459" s="17" t="s">
        <v>114</v>
      </c>
      <c r="E459" s="17">
        <v>1</v>
      </c>
      <c r="F459" s="17" t="str">
        <f>_xlfn.XLOOKUP($C459,Customers!$A$2:$A$501,Customers!$B$2:$B$501,,0)</f>
        <v>Lisa Martinez</v>
      </c>
      <c r="G459" s="17" t="str">
        <f>_xlfn.XLOOKUP($C459,Customers!$A$2:$A$501,Customers!$C$2:$C$501,,0)</f>
        <v>tjones@hotmail.com</v>
      </c>
      <c r="H459" s="17" t="str">
        <f>_xlfn.XLOOKUP($C459,Customers!$A$1:$A$501,Customers!$G$1:$G$501,,0)</f>
        <v>United Kingdom</v>
      </c>
      <c r="I459" s="17" t="str">
        <f>INDEX(Products!$A$1:$G$106,MATCH($D459,Products!$A$1:$A$106,0),MATCH(I$1,Products!$A$1:$G$1,0))</f>
        <v>Ara</v>
      </c>
      <c r="J459" s="17" t="str">
        <f>INDEX(Products!$A$1:$G$106,MATCH($D459,Products!$A$1:$A$106,0),MATCH(J$1,Products!$A$1:$G$1,0))</f>
        <v>D</v>
      </c>
      <c r="K459" s="24">
        <f>INDEX(Products!$A$1:$G$106,MATCH($D459,Products!$A$1:$A$106,0),MATCH(K$1,Products!$A$1:$G$1,0))</f>
        <v>1</v>
      </c>
      <c r="L459" s="19">
        <f>INDEX(Products!$A$1:$G$106,MATCH($D459,Products!$A$1:$A$106,0),MATCH(L$1,Products!$A$1:$G$1,0))</f>
        <v>15.096</v>
      </c>
      <c r="M459" s="20">
        <f t="shared" si="7"/>
        <v>15.096</v>
      </c>
      <c r="N459" s="17" t="str" cm="1">
        <f t="array" ref="N459">_xlfn.SWITCH(I459,"Rob","Robusta","Ara","Arabica","Lib","Liberica","Exc","Excelsa")</f>
        <v>Arabica</v>
      </c>
      <c r="O459" s="17" t="str" cm="1">
        <f t="array" ref="O459">_xlfn.SWITCH(J459,"D","Dark","M","Medium","L","Light")</f>
        <v>Dark</v>
      </c>
      <c r="P459" s="17" t="str">
        <f>_xlfn.XLOOKUP(Orders[[#This Row],[Customer ID]],Customers!$A$1:$A$501,Customers!$I$1:$I$501,,0)</f>
        <v>No</v>
      </c>
    </row>
    <row r="460" spans="1:16" x14ac:dyDescent="0.25">
      <c r="A460" s="17" t="s">
        <v>3588</v>
      </c>
      <c r="B460" s="22">
        <v>43788</v>
      </c>
      <c r="C460" s="17" t="s">
        <v>2778</v>
      </c>
      <c r="D460" s="17" t="s">
        <v>17</v>
      </c>
      <c r="E460" s="17">
        <v>1</v>
      </c>
      <c r="F460" s="17" t="str">
        <f>_xlfn.XLOOKUP($C460,Customers!$A$2:$A$501,Customers!$B$2:$B$501,,0)</f>
        <v>Tammy Sullivan</v>
      </c>
      <c r="G460" s="17" t="str">
        <f>_xlfn.XLOOKUP($C460,Customers!$A$2:$A$501,Customers!$C$2:$C$501,,0)</f>
        <v>jeffrey12@gmail.com</v>
      </c>
      <c r="H460" s="17" t="str">
        <f>_xlfn.XLOOKUP($C460,Customers!$A$1:$A$501,Customers!$G$1:$G$501,,0)</f>
        <v>United States</v>
      </c>
      <c r="I460" s="17" t="str">
        <f>INDEX(Products!$A$1:$G$106,MATCH($D460,Products!$A$1:$A$106,0),MATCH(I$1,Products!$A$1:$G$1,0))</f>
        <v>Ara</v>
      </c>
      <c r="J460" s="17" t="str">
        <f>INDEX(Products!$A$1:$G$106,MATCH($D460,Products!$A$1:$A$106,0),MATCH(J$1,Products!$A$1:$G$1,0))</f>
        <v>M</v>
      </c>
      <c r="K460" s="24">
        <f>INDEX(Products!$A$1:$G$106,MATCH($D460,Products!$A$1:$A$106,0),MATCH(K$1,Products!$A$1:$G$1,0))</f>
        <v>2.5</v>
      </c>
      <c r="L460" s="19">
        <f>INDEX(Products!$A$1:$G$106,MATCH($D460,Products!$A$1:$A$106,0),MATCH(L$1,Products!$A$1:$G$1,0))</f>
        <v>21.49</v>
      </c>
      <c r="M460" s="20">
        <f t="shared" si="7"/>
        <v>21.49</v>
      </c>
      <c r="N460" s="17" t="str" cm="1">
        <f t="array" ref="N460">_xlfn.SWITCH(I460,"Rob","Robusta","Ara","Arabica","Lib","Liberica","Exc","Excelsa")</f>
        <v>Arabica</v>
      </c>
      <c r="O460" s="17" t="str" cm="1">
        <f t="array" ref="O460">_xlfn.SWITCH(J460,"D","Dark","M","Medium","L","Light")</f>
        <v>Medium</v>
      </c>
      <c r="P460" s="17" t="str">
        <f>_xlfn.XLOOKUP(Orders[[#This Row],[Customer ID]],Customers!$A$1:$A$501,Customers!$I$1:$I$501,,0)</f>
        <v>Yes</v>
      </c>
    </row>
    <row r="461" spans="1:16" x14ac:dyDescent="0.25">
      <c r="A461" s="17" t="s">
        <v>3589</v>
      </c>
      <c r="B461" s="22">
        <v>45193</v>
      </c>
      <c r="C461" s="17" t="s">
        <v>2029</v>
      </c>
      <c r="D461" s="17" t="s">
        <v>36</v>
      </c>
      <c r="E461" s="17">
        <v>1</v>
      </c>
      <c r="F461" s="17" t="str">
        <f>_xlfn.XLOOKUP($C461,Customers!$A$2:$A$501,Customers!$B$2:$B$501,,0)</f>
        <v>Anna Byrd</v>
      </c>
      <c r="G461" s="17" t="str">
        <f>_xlfn.XLOOKUP($C461,Customers!$A$2:$A$501,Customers!$C$2:$C$501,,0)</f>
        <v>hawkinssarah@gmail.com</v>
      </c>
      <c r="H461" s="17" t="str">
        <f>_xlfn.XLOOKUP($C461,Customers!$A$1:$A$501,Customers!$G$1:$G$501,,0)</f>
        <v>United Kingdom</v>
      </c>
      <c r="I461" s="17" t="str">
        <f>INDEX(Products!$A$1:$G$106,MATCH($D461,Products!$A$1:$A$106,0),MATCH(I$1,Products!$A$1:$G$1,0))</f>
        <v>Ara</v>
      </c>
      <c r="J461" s="17" t="str">
        <f>INDEX(Products!$A$1:$G$106,MATCH($D461,Products!$A$1:$A$106,0),MATCH(J$1,Products!$A$1:$G$1,0))</f>
        <v>L</v>
      </c>
      <c r="K461" s="24">
        <f>INDEX(Products!$A$1:$G$106,MATCH($D461,Products!$A$1:$A$106,0),MATCH(K$1,Products!$A$1:$G$1,0))</f>
        <v>2.5</v>
      </c>
      <c r="L461" s="19">
        <f>INDEX(Products!$A$1:$G$106,MATCH($D461,Products!$A$1:$A$106,0),MATCH(L$1,Products!$A$1:$G$1,0))</f>
        <v>23.545999999999999</v>
      </c>
      <c r="M461" s="20">
        <f t="shared" si="7"/>
        <v>23.545999999999999</v>
      </c>
      <c r="N461" s="17" t="str" cm="1">
        <f t="array" ref="N461">_xlfn.SWITCH(I461,"Rob","Robusta","Ara","Arabica","Lib","Liberica","Exc","Excelsa")</f>
        <v>Arabica</v>
      </c>
      <c r="O461" s="17" t="str" cm="1">
        <f t="array" ref="O461">_xlfn.SWITCH(J461,"D","Dark","M","Medium","L","Light")</f>
        <v>Light</v>
      </c>
      <c r="P461" s="17" t="str">
        <f>_xlfn.XLOOKUP(Orders[[#This Row],[Customer ID]],Customers!$A$1:$A$501,Customers!$I$1:$I$501,,0)</f>
        <v>No</v>
      </c>
    </row>
    <row r="462" spans="1:16" x14ac:dyDescent="0.25">
      <c r="A462" s="17" t="s">
        <v>3590</v>
      </c>
      <c r="B462" s="22">
        <v>44050</v>
      </c>
      <c r="C462" s="17" t="s">
        <v>1414</v>
      </c>
      <c r="D462" s="17" t="s">
        <v>112</v>
      </c>
      <c r="E462" s="17">
        <v>4</v>
      </c>
      <c r="F462" s="17" t="str">
        <f>_xlfn.XLOOKUP($C462,Customers!$A$2:$A$501,Customers!$B$2:$B$501,,0)</f>
        <v>Thomas Lee</v>
      </c>
      <c r="G462" s="17" t="str">
        <f>_xlfn.XLOOKUP($C462,Customers!$A$2:$A$501,Customers!$C$2:$C$501,,0)</f>
        <v>ypeterson@gmail.com</v>
      </c>
      <c r="H462" s="17" t="str">
        <f>_xlfn.XLOOKUP($C462,Customers!$A$1:$A$501,Customers!$G$1:$G$501,,0)</f>
        <v>United States</v>
      </c>
      <c r="I462" s="17" t="str">
        <f>INDEX(Products!$A$1:$G$106,MATCH($D462,Products!$A$1:$A$106,0),MATCH(I$1,Products!$A$1:$G$1,0))</f>
        <v>Exc</v>
      </c>
      <c r="J462" s="17" t="str">
        <f>INDEX(Products!$A$1:$G$106,MATCH($D462,Products!$A$1:$A$106,0),MATCH(J$1,Products!$A$1:$G$1,0))</f>
        <v>L</v>
      </c>
      <c r="K462" s="24">
        <f>INDEX(Products!$A$1:$G$106,MATCH($D462,Products!$A$1:$A$106,0),MATCH(K$1,Products!$A$1:$G$1,0))</f>
        <v>2.5</v>
      </c>
      <c r="L462" s="19">
        <f>INDEX(Products!$A$1:$G$106,MATCH($D462,Products!$A$1:$A$106,0),MATCH(L$1,Products!$A$1:$G$1,0))</f>
        <v>21.411000000000001</v>
      </c>
      <c r="M462" s="20">
        <f t="shared" si="7"/>
        <v>85.644000000000005</v>
      </c>
      <c r="N462" s="17" t="str" cm="1">
        <f t="array" ref="N462">_xlfn.SWITCH(I462,"Rob","Robusta","Ara","Arabica","Lib","Liberica","Exc","Excelsa")</f>
        <v>Excelsa</v>
      </c>
      <c r="O462" s="17" t="str" cm="1">
        <f t="array" ref="O462">_xlfn.SWITCH(J462,"D","Dark","M","Medium","L","Light")</f>
        <v>Light</v>
      </c>
      <c r="P462" s="17" t="str">
        <f>_xlfn.XLOOKUP(Orders[[#This Row],[Customer ID]],Customers!$A$1:$A$501,Customers!$I$1:$I$501,,0)</f>
        <v>Yes</v>
      </c>
    </row>
    <row r="463" spans="1:16" x14ac:dyDescent="0.25">
      <c r="A463" s="17" t="s">
        <v>3591</v>
      </c>
      <c r="B463" s="22">
        <v>45234</v>
      </c>
      <c r="C463" s="17" t="s">
        <v>3111</v>
      </c>
      <c r="D463" s="17" t="s">
        <v>65</v>
      </c>
      <c r="E463" s="17">
        <v>1</v>
      </c>
      <c r="F463" s="17" t="str">
        <f>_xlfn.XLOOKUP($C463,Customers!$A$2:$A$501,Customers!$B$2:$B$501,,0)</f>
        <v>Samuel Ferrell</v>
      </c>
      <c r="G463" s="17" t="str">
        <f>_xlfn.XLOOKUP($C463,Customers!$A$2:$A$501,Customers!$C$2:$C$501,,0)</f>
        <v>boydcasey@hotmail.com</v>
      </c>
      <c r="H463" s="17" t="str">
        <f>_xlfn.XLOOKUP($C463,Customers!$A$1:$A$501,Customers!$G$1:$G$501,,0)</f>
        <v>United Kingdom</v>
      </c>
      <c r="I463" s="17" t="str">
        <f>INDEX(Products!$A$1:$G$106,MATCH($D463,Products!$A$1:$A$106,0),MATCH(I$1,Products!$A$1:$G$1,0))</f>
        <v>Ara</v>
      </c>
      <c r="J463" s="17" t="str">
        <f>INDEX(Products!$A$1:$G$106,MATCH($D463,Products!$A$1:$A$106,0),MATCH(J$1,Products!$A$1:$G$1,0))</f>
        <v>D</v>
      </c>
      <c r="K463" s="24">
        <f>INDEX(Products!$A$1:$G$106,MATCH($D463,Products!$A$1:$A$106,0),MATCH(K$1,Products!$A$1:$G$1,0))</f>
        <v>2.5</v>
      </c>
      <c r="L463" s="19">
        <f>INDEX(Products!$A$1:$G$106,MATCH($D463,Products!$A$1:$A$106,0),MATCH(L$1,Products!$A$1:$G$1,0))</f>
        <v>14.183999999999999</v>
      </c>
      <c r="M463" s="20">
        <f t="shared" si="7"/>
        <v>14.183999999999999</v>
      </c>
      <c r="N463" s="17" t="str" cm="1">
        <f t="array" ref="N463">_xlfn.SWITCH(I463,"Rob","Robusta","Ara","Arabica","Lib","Liberica","Exc","Excelsa")</f>
        <v>Arabica</v>
      </c>
      <c r="O463" s="17" t="str" cm="1">
        <f t="array" ref="O463">_xlfn.SWITCH(J463,"D","Dark","M","Medium","L","Light")</f>
        <v>Dark</v>
      </c>
      <c r="P463" s="17" t="str">
        <f>_xlfn.XLOOKUP(Orders[[#This Row],[Customer ID]],Customers!$A$1:$A$501,Customers!$I$1:$I$501,,0)</f>
        <v>Yes</v>
      </c>
    </row>
    <row r="464" spans="1:16" x14ac:dyDescent="0.25">
      <c r="A464" s="17" t="s">
        <v>3592</v>
      </c>
      <c r="B464" s="22">
        <v>44811</v>
      </c>
      <c r="C464" s="17" t="s">
        <v>1856</v>
      </c>
      <c r="D464" s="17" t="s">
        <v>18</v>
      </c>
      <c r="E464" s="17">
        <v>4</v>
      </c>
      <c r="F464" s="17" t="str">
        <f>_xlfn.XLOOKUP($C464,Customers!$A$2:$A$501,Customers!$B$2:$B$501,,0)</f>
        <v>Richard Martin</v>
      </c>
      <c r="G464" s="17" t="str">
        <f>_xlfn.XLOOKUP($C464,Customers!$A$2:$A$501,Customers!$C$2:$C$501,,0)</f>
        <v>ypatterson@moody.com</v>
      </c>
      <c r="H464" s="17" t="str">
        <f>_xlfn.XLOOKUP($C464,Customers!$A$1:$A$501,Customers!$G$1:$G$501,,0)</f>
        <v>United States</v>
      </c>
      <c r="I464" s="17" t="str">
        <f>INDEX(Products!$A$1:$G$106,MATCH($D464,Products!$A$1:$A$106,0),MATCH(I$1,Products!$A$1:$G$1,0))</f>
        <v>Lib</v>
      </c>
      <c r="J464" s="17" t="str">
        <f>INDEX(Products!$A$1:$G$106,MATCH($D464,Products!$A$1:$A$106,0),MATCH(J$1,Products!$A$1:$G$1,0))</f>
        <v>L</v>
      </c>
      <c r="K464" s="24">
        <f>INDEX(Products!$A$1:$G$106,MATCH($D464,Products!$A$1:$A$106,0),MATCH(K$1,Products!$A$1:$G$1,0))</f>
        <v>0.5</v>
      </c>
      <c r="L464" s="19">
        <f>INDEX(Products!$A$1:$G$106,MATCH($D464,Products!$A$1:$A$106,0),MATCH(L$1,Products!$A$1:$G$1,0))</f>
        <v>14.834</v>
      </c>
      <c r="M464" s="20">
        <f t="shared" si="7"/>
        <v>59.335999999999999</v>
      </c>
      <c r="N464" s="17" t="str" cm="1">
        <f t="array" ref="N464">_xlfn.SWITCH(I464,"Rob","Robusta","Ara","Arabica","Lib","Liberica","Exc","Excelsa")</f>
        <v>Liberica</v>
      </c>
      <c r="O464" s="17" t="str" cm="1">
        <f t="array" ref="O464">_xlfn.SWITCH(J464,"D","Dark","M","Medium","L","Light")</f>
        <v>Light</v>
      </c>
      <c r="P464" s="17" t="str">
        <f>_xlfn.XLOOKUP(Orders[[#This Row],[Customer ID]],Customers!$A$1:$A$501,Customers!$I$1:$I$501,,0)</f>
        <v>Yes</v>
      </c>
    </row>
    <row r="465" spans="1:16" x14ac:dyDescent="0.25">
      <c r="A465" s="17" t="s">
        <v>3593</v>
      </c>
      <c r="B465" s="22">
        <v>43520</v>
      </c>
      <c r="C465" s="17" t="s">
        <v>506</v>
      </c>
      <c r="D465" s="17" t="s">
        <v>56</v>
      </c>
      <c r="E465" s="17">
        <v>3</v>
      </c>
      <c r="F465" s="17" t="str">
        <f>_xlfn.XLOOKUP($C465,Customers!$A$2:$A$501,Customers!$B$2:$B$501,,0)</f>
        <v>Kristi Garcia</v>
      </c>
      <c r="G465" s="17" t="str">
        <f>_xlfn.XLOOKUP($C465,Customers!$A$2:$A$501,Customers!$C$2:$C$501,,0)</f>
        <v>nixonkara@burton.info</v>
      </c>
      <c r="H465" s="17" t="str">
        <f>_xlfn.XLOOKUP($C465,Customers!$A$1:$A$501,Customers!$G$1:$G$501,,0)</f>
        <v>United States</v>
      </c>
      <c r="I465" s="17" t="str">
        <f>INDEX(Products!$A$1:$G$106,MATCH($D465,Products!$A$1:$A$106,0),MATCH(I$1,Products!$A$1:$G$1,0))</f>
        <v>Lib</v>
      </c>
      <c r="J465" s="17" t="str">
        <f>INDEX(Products!$A$1:$G$106,MATCH($D465,Products!$A$1:$A$106,0),MATCH(J$1,Products!$A$1:$G$1,0))</f>
        <v>M</v>
      </c>
      <c r="K465" s="24">
        <f>INDEX(Products!$A$1:$G$106,MATCH($D465,Products!$A$1:$A$106,0),MATCH(K$1,Products!$A$1:$G$1,0))</f>
        <v>2.5</v>
      </c>
      <c r="L465" s="19">
        <f>INDEX(Products!$A$1:$G$106,MATCH($D465,Products!$A$1:$A$106,0),MATCH(L$1,Products!$A$1:$G$1,0))</f>
        <v>17.190000000000001</v>
      </c>
      <c r="M465" s="20">
        <f t="shared" si="7"/>
        <v>51.570000000000007</v>
      </c>
      <c r="N465" s="17" t="str" cm="1">
        <f t="array" ref="N465">_xlfn.SWITCH(I465,"Rob","Robusta","Ara","Arabica","Lib","Liberica","Exc","Excelsa")</f>
        <v>Liberica</v>
      </c>
      <c r="O465" s="17" t="str" cm="1">
        <f t="array" ref="O465">_xlfn.SWITCH(J465,"D","Dark","M","Medium","L","Light")</f>
        <v>Medium</v>
      </c>
      <c r="P465" s="17" t="str">
        <f>_xlfn.XLOOKUP(Orders[[#This Row],[Customer ID]],Customers!$A$1:$A$501,Customers!$I$1:$I$501,,0)</f>
        <v>No</v>
      </c>
    </row>
    <row r="466" spans="1:16" x14ac:dyDescent="0.25">
      <c r="A466" s="17" t="s">
        <v>3594</v>
      </c>
      <c r="B466" s="22">
        <v>43514</v>
      </c>
      <c r="C466" s="17" t="s">
        <v>2918</v>
      </c>
      <c r="D466" s="17" t="s">
        <v>27</v>
      </c>
      <c r="E466" s="17">
        <v>1</v>
      </c>
      <c r="F466" s="17" t="str">
        <f>_xlfn.XLOOKUP($C466,Customers!$A$2:$A$501,Customers!$B$2:$B$501,,0)</f>
        <v>Katrina Cervantes</v>
      </c>
      <c r="G466" s="17" t="str">
        <f>_xlfn.XLOOKUP($C466,Customers!$A$2:$A$501,Customers!$C$2:$C$501,,0)</f>
        <v>davidcummings@yahoo.com</v>
      </c>
      <c r="H466" s="17" t="str">
        <f>_xlfn.XLOOKUP($C466,Customers!$A$1:$A$501,Customers!$G$1:$G$501,,0)</f>
        <v>United States</v>
      </c>
      <c r="I466" s="17" t="str">
        <f>INDEX(Products!$A$1:$G$106,MATCH($D466,Products!$A$1:$A$106,0),MATCH(I$1,Products!$A$1:$G$1,0))</f>
        <v>Lib</v>
      </c>
      <c r="J466" s="17" t="str">
        <f>INDEX(Products!$A$1:$G$106,MATCH($D466,Products!$A$1:$A$106,0),MATCH(J$1,Products!$A$1:$G$1,0))</f>
        <v>D</v>
      </c>
      <c r="K466" s="24">
        <f>INDEX(Products!$A$1:$G$106,MATCH($D466,Products!$A$1:$A$106,0),MATCH(K$1,Products!$A$1:$G$1,0))</f>
        <v>1</v>
      </c>
      <c r="L466" s="19">
        <f>INDEX(Products!$A$1:$G$106,MATCH($D466,Products!$A$1:$A$106,0),MATCH(L$1,Products!$A$1:$G$1,0))</f>
        <v>8.0630000000000006</v>
      </c>
      <c r="M466" s="20">
        <f t="shared" si="7"/>
        <v>8.0630000000000006</v>
      </c>
      <c r="N466" s="17" t="str" cm="1">
        <f t="array" ref="N466">_xlfn.SWITCH(I466,"Rob","Robusta","Ara","Arabica","Lib","Liberica","Exc","Excelsa")</f>
        <v>Liberica</v>
      </c>
      <c r="O466" s="17" t="str" cm="1">
        <f t="array" ref="O466">_xlfn.SWITCH(J466,"D","Dark","M","Medium","L","Light")</f>
        <v>Dark</v>
      </c>
      <c r="P466" s="17" t="str">
        <f>_xlfn.XLOOKUP(Orders[[#This Row],[Customer ID]],Customers!$A$1:$A$501,Customers!$I$1:$I$501,,0)</f>
        <v>No</v>
      </c>
    </row>
    <row r="467" spans="1:16" x14ac:dyDescent="0.25">
      <c r="A467" s="17" t="s">
        <v>3595</v>
      </c>
      <c r="B467" s="22">
        <v>44548</v>
      </c>
      <c r="C467" s="17" t="s">
        <v>560</v>
      </c>
      <c r="D467" s="17" t="s">
        <v>70</v>
      </c>
      <c r="E467" s="17">
        <v>1</v>
      </c>
      <c r="F467" s="17" t="str">
        <f>_xlfn.XLOOKUP($C467,Customers!$A$2:$A$501,Customers!$B$2:$B$501,,0)</f>
        <v>Sarah Rice</v>
      </c>
      <c r="G467" s="17" t="str">
        <f>_xlfn.XLOOKUP($C467,Customers!$A$2:$A$501,Customers!$C$2:$C$501,,0)</f>
        <v>amy40@hotmail.com</v>
      </c>
      <c r="H467" s="17" t="str">
        <f>_xlfn.XLOOKUP($C467,Customers!$A$1:$A$501,Customers!$G$1:$G$501,,0)</f>
        <v>United Kingdom</v>
      </c>
      <c r="I467" s="17" t="str">
        <f>INDEX(Products!$A$1:$G$106,MATCH($D467,Products!$A$1:$A$106,0),MATCH(I$1,Products!$A$1:$G$1,0))</f>
        <v>Lib</v>
      </c>
      <c r="J467" s="17" t="str">
        <f>INDEX(Products!$A$1:$G$106,MATCH($D467,Products!$A$1:$A$106,0),MATCH(J$1,Products!$A$1:$G$1,0))</f>
        <v>D</v>
      </c>
      <c r="K467" s="24">
        <f>INDEX(Products!$A$1:$G$106,MATCH($D467,Products!$A$1:$A$106,0),MATCH(K$1,Products!$A$1:$G$1,0))</f>
        <v>0.5</v>
      </c>
      <c r="L467" s="19">
        <f>INDEX(Products!$A$1:$G$106,MATCH($D467,Products!$A$1:$A$106,0),MATCH(L$1,Products!$A$1:$G$1,0))</f>
        <v>22.763000000000002</v>
      </c>
      <c r="M467" s="20">
        <f t="shared" si="7"/>
        <v>22.763000000000002</v>
      </c>
      <c r="N467" s="17" t="str" cm="1">
        <f t="array" ref="N467">_xlfn.SWITCH(I467,"Rob","Robusta","Ara","Arabica","Lib","Liberica","Exc","Excelsa")</f>
        <v>Liberica</v>
      </c>
      <c r="O467" s="17" t="str" cm="1">
        <f t="array" ref="O467">_xlfn.SWITCH(J467,"D","Dark","M","Medium","L","Light")</f>
        <v>Dark</v>
      </c>
      <c r="P467" s="17" t="str">
        <f>_xlfn.XLOOKUP(Orders[[#This Row],[Customer ID]],Customers!$A$1:$A$501,Customers!$I$1:$I$501,,0)</f>
        <v>Yes</v>
      </c>
    </row>
    <row r="468" spans="1:16" x14ac:dyDescent="0.25">
      <c r="A468" s="17" t="s">
        <v>3596</v>
      </c>
      <c r="B468" s="22">
        <v>45150</v>
      </c>
      <c r="C468" s="17" t="s">
        <v>2813</v>
      </c>
      <c r="D468" s="17" t="s">
        <v>66</v>
      </c>
      <c r="E468" s="17">
        <v>5</v>
      </c>
      <c r="F468" s="17" t="str">
        <f>_xlfn.XLOOKUP($C468,Customers!$A$2:$A$501,Customers!$B$2:$B$501,,0)</f>
        <v>Marcus Camacho</v>
      </c>
      <c r="G468" s="17" t="str">
        <f>_xlfn.XLOOKUP($C468,Customers!$A$2:$A$501,Customers!$C$2:$C$501,,0)</f>
        <v>acruz@hotmail.com</v>
      </c>
      <c r="H468" s="17" t="str">
        <f>_xlfn.XLOOKUP($C468,Customers!$A$1:$A$501,Customers!$G$1:$G$501,,0)</f>
        <v>United Kingdom</v>
      </c>
      <c r="I468" s="17" t="str">
        <f>INDEX(Products!$A$1:$G$106,MATCH($D468,Products!$A$1:$A$106,0),MATCH(I$1,Products!$A$1:$G$1,0))</f>
        <v>Exc</v>
      </c>
      <c r="J468" s="17" t="str">
        <f>INDEX(Products!$A$1:$G$106,MATCH($D468,Products!$A$1:$A$106,0),MATCH(J$1,Products!$A$1:$G$1,0))</f>
        <v>D</v>
      </c>
      <c r="K468" s="24">
        <f>INDEX(Products!$A$1:$G$106,MATCH($D468,Products!$A$1:$A$106,0),MATCH(K$1,Products!$A$1:$G$1,0))</f>
        <v>1</v>
      </c>
      <c r="L468" s="19">
        <f>INDEX(Products!$A$1:$G$106,MATCH($D468,Products!$A$1:$A$106,0),MATCH(L$1,Products!$A$1:$G$1,0))</f>
        <v>6.0759999999999996</v>
      </c>
      <c r="M468" s="20">
        <f t="shared" si="7"/>
        <v>30.38</v>
      </c>
      <c r="N468" s="17" t="str" cm="1">
        <f t="array" ref="N468">_xlfn.SWITCH(I468,"Rob","Robusta","Ara","Arabica","Lib","Liberica","Exc","Excelsa")</f>
        <v>Excelsa</v>
      </c>
      <c r="O468" s="17" t="str" cm="1">
        <f t="array" ref="O468">_xlfn.SWITCH(J468,"D","Dark","M","Medium","L","Light")</f>
        <v>Dark</v>
      </c>
      <c r="P468" s="17" t="str">
        <f>_xlfn.XLOOKUP(Orders[[#This Row],[Customer ID]],Customers!$A$1:$A$501,Customers!$I$1:$I$501,,0)</f>
        <v>No</v>
      </c>
    </row>
    <row r="469" spans="1:16" x14ac:dyDescent="0.25">
      <c r="A469" s="17" t="s">
        <v>3597</v>
      </c>
      <c r="B469" s="22">
        <v>44127</v>
      </c>
      <c r="C469" s="17" t="s">
        <v>2441</v>
      </c>
      <c r="D469" s="17" t="s">
        <v>53</v>
      </c>
      <c r="E469" s="17">
        <v>6</v>
      </c>
      <c r="F469" s="17" t="str">
        <f>_xlfn.XLOOKUP($C469,Customers!$A$2:$A$501,Customers!$B$2:$B$501,,0)</f>
        <v>Melissa Kennedy</v>
      </c>
      <c r="G469" s="17" t="str">
        <f>_xlfn.XLOOKUP($C469,Customers!$A$2:$A$501,Customers!$C$2:$C$501,,0)</f>
        <v>kwhitehead@hotmail.com</v>
      </c>
      <c r="H469" s="17" t="str">
        <f>_xlfn.XLOOKUP($C469,Customers!$A$1:$A$501,Customers!$G$1:$G$501,,0)</f>
        <v>United States</v>
      </c>
      <c r="I469" s="17" t="str">
        <f>INDEX(Products!$A$1:$G$106,MATCH($D469,Products!$A$1:$A$106,0),MATCH(I$1,Products!$A$1:$G$1,0))</f>
        <v>Rob</v>
      </c>
      <c r="J469" s="17" t="str">
        <f>INDEX(Products!$A$1:$G$106,MATCH($D469,Products!$A$1:$A$106,0),MATCH(J$1,Products!$A$1:$G$1,0))</f>
        <v>D</v>
      </c>
      <c r="K469" s="24">
        <f>INDEX(Products!$A$1:$G$106,MATCH($D469,Products!$A$1:$A$106,0),MATCH(K$1,Products!$A$1:$G$1,0))</f>
        <v>1</v>
      </c>
      <c r="L469" s="19">
        <f>INDEX(Products!$A$1:$G$106,MATCH($D469,Products!$A$1:$A$106,0),MATCH(L$1,Products!$A$1:$G$1,0))</f>
        <v>25.009</v>
      </c>
      <c r="M469" s="20">
        <f t="shared" si="7"/>
        <v>150.054</v>
      </c>
      <c r="N469" s="17" t="str" cm="1">
        <f t="array" ref="N469">_xlfn.SWITCH(I469,"Rob","Robusta","Ara","Arabica","Lib","Liberica","Exc","Excelsa")</f>
        <v>Robusta</v>
      </c>
      <c r="O469" s="17" t="str" cm="1">
        <f t="array" ref="O469">_xlfn.SWITCH(J469,"D","Dark","M","Medium","L","Light")</f>
        <v>Dark</v>
      </c>
      <c r="P469" s="17" t="str">
        <f>_xlfn.XLOOKUP(Orders[[#This Row],[Customer ID]],Customers!$A$1:$A$501,Customers!$I$1:$I$501,,0)</f>
        <v>No</v>
      </c>
    </row>
    <row r="470" spans="1:16" x14ac:dyDescent="0.25">
      <c r="A470" s="17" t="s">
        <v>3598</v>
      </c>
      <c r="B470" s="22">
        <v>44571</v>
      </c>
      <c r="C470" s="17" t="s">
        <v>1331</v>
      </c>
      <c r="D470" s="17" t="s">
        <v>87</v>
      </c>
      <c r="E470" s="17">
        <v>5</v>
      </c>
      <c r="F470" s="17" t="str">
        <f>_xlfn.XLOOKUP($C470,Customers!$A$2:$A$501,Customers!$B$2:$B$501,,0)</f>
        <v>Carolyn Torres</v>
      </c>
      <c r="G470" s="17" t="str">
        <f>_xlfn.XLOOKUP($C470,Customers!$A$2:$A$501,Customers!$C$2:$C$501,,0)</f>
        <v>illoyd@gmail.com</v>
      </c>
      <c r="H470" s="17" t="str">
        <f>_xlfn.XLOOKUP($C470,Customers!$A$1:$A$501,Customers!$G$1:$G$501,,0)</f>
        <v>Ireland</v>
      </c>
      <c r="I470" s="17" t="str">
        <f>INDEX(Products!$A$1:$G$106,MATCH($D470,Products!$A$1:$A$106,0),MATCH(I$1,Products!$A$1:$G$1,0))</f>
        <v>Exc</v>
      </c>
      <c r="J470" s="17" t="str">
        <f>INDEX(Products!$A$1:$G$106,MATCH($D470,Products!$A$1:$A$106,0),MATCH(J$1,Products!$A$1:$G$1,0))</f>
        <v>D</v>
      </c>
      <c r="K470" s="24">
        <f>INDEX(Products!$A$1:$G$106,MATCH($D470,Products!$A$1:$A$106,0),MATCH(K$1,Products!$A$1:$G$1,0))</f>
        <v>1</v>
      </c>
      <c r="L470" s="19">
        <f>INDEX(Products!$A$1:$G$106,MATCH($D470,Products!$A$1:$A$106,0),MATCH(L$1,Products!$A$1:$G$1,0))</f>
        <v>7.6870000000000003</v>
      </c>
      <c r="M470" s="20">
        <f t="shared" si="7"/>
        <v>38.435000000000002</v>
      </c>
      <c r="N470" s="17" t="str" cm="1">
        <f t="array" ref="N470">_xlfn.SWITCH(I470,"Rob","Robusta","Ara","Arabica","Lib","Liberica","Exc","Excelsa")</f>
        <v>Excelsa</v>
      </c>
      <c r="O470" s="17" t="str" cm="1">
        <f t="array" ref="O470">_xlfn.SWITCH(J470,"D","Dark","M","Medium","L","Light")</f>
        <v>Dark</v>
      </c>
      <c r="P470" s="17" t="str">
        <f>_xlfn.XLOOKUP(Orders[[#This Row],[Customer ID]],Customers!$A$1:$A$501,Customers!$I$1:$I$501,,0)</f>
        <v>Yes</v>
      </c>
    </row>
    <row r="471" spans="1:16" x14ac:dyDescent="0.25">
      <c r="A471" s="17" t="s">
        <v>3599</v>
      </c>
      <c r="B471" s="22">
        <v>44471</v>
      </c>
      <c r="C471" s="17" t="s">
        <v>1563</v>
      </c>
      <c r="D471" s="17" t="s">
        <v>107</v>
      </c>
      <c r="E471" s="17">
        <v>1</v>
      </c>
      <c r="F471" s="17" t="str">
        <f>_xlfn.XLOOKUP($C471,Customers!$A$2:$A$501,Customers!$B$2:$B$501,,0)</f>
        <v>Ryan Rose</v>
      </c>
      <c r="G471" s="17" t="str">
        <f>_xlfn.XLOOKUP($C471,Customers!$A$2:$A$501,Customers!$C$2:$C$501,,0)</f>
        <v>tiffanywillis@yahoo.com</v>
      </c>
      <c r="H471" s="17" t="str">
        <f>_xlfn.XLOOKUP($C471,Customers!$A$1:$A$501,Customers!$G$1:$G$501,,0)</f>
        <v>United Kingdom</v>
      </c>
      <c r="I471" s="17" t="str">
        <f>INDEX(Products!$A$1:$G$106,MATCH($D471,Products!$A$1:$A$106,0),MATCH(I$1,Products!$A$1:$G$1,0))</f>
        <v>Exc</v>
      </c>
      <c r="J471" s="17" t="str">
        <f>INDEX(Products!$A$1:$G$106,MATCH($D471,Products!$A$1:$A$106,0),MATCH(J$1,Products!$A$1:$G$1,0))</f>
        <v>D</v>
      </c>
      <c r="K471" s="24">
        <f>INDEX(Products!$A$1:$G$106,MATCH($D471,Products!$A$1:$A$106,0),MATCH(K$1,Products!$A$1:$G$1,0))</f>
        <v>0.5</v>
      </c>
      <c r="L471" s="19">
        <f>INDEX(Products!$A$1:$G$106,MATCH($D471,Products!$A$1:$A$106,0),MATCH(L$1,Products!$A$1:$G$1,0))</f>
        <v>26.742000000000001</v>
      </c>
      <c r="M471" s="20">
        <f t="shared" si="7"/>
        <v>26.742000000000001</v>
      </c>
      <c r="N471" s="17" t="str" cm="1">
        <f t="array" ref="N471">_xlfn.SWITCH(I471,"Rob","Robusta","Ara","Arabica","Lib","Liberica","Exc","Excelsa")</f>
        <v>Excelsa</v>
      </c>
      <c r="O471" s="17" t="str" cm="1">
        <f t="array" ref="O471">_xlfn.SWITCH(J471,"D","Dark","M","Medium","L","Light")</f>
        <v>Dark</v>
      </c>
      <c r="P471" s="17" t="str">
        <f>_xlfn.XLOOKUP(Orders[[#This Row],[Customer ID]],Customers!$A$1:$A$501,Customers!$I$1:$I$501,,0)</f>
        <v>Yes</v>
      </c>
    </row>
    <row r="472" spans="1:16" x14ac:dyDescent="0.25">
      <c r="A472" s="17" t="s">
        <v>3600</v>
      </c>
      <c r="B472" s="22">
        <v>43478</v>
      </c>
      <c r="C472" s="17" t="s">
        <v>2567</v>
      </c>
      <c r="D472" s="17" t="s">
        <v>3131</v>
      </c>
      <c r="E472" s="17">
        <v>4</v>
      </c>
      <c r="F472" s="17" t="str">
        <f>_xlfn.XLOOKUP($C472,Customers!$A$2:$A$501,Customers!$B$2:$B$501,,0)</f>
        <v>Richard Taylor</v>
      </c>
      <c r="G472" s="17" t="str">
        <f>_xlfn.XLOOKUP($C472,Customers!$A$2:$A$501,Customers!$C$2:$C$501,,0)</f>
        <v>owood@yahoo.com</v>
      </c>
      <c r="H472" s="17" t="str">
        <f>_xlfn.XLOOKUP($C472,Customers!$A$1:$A$501,Customers!$G$1:$G$501,,0)</f>
        <v>Ireland</v>
      </c>
      <c r="I472" s="17" t="str">
        <f>INDEX(Products!$A$1:$G$106,MATCH($D472,Products!$A$1:$A$106,0),MATCH(I$1,Products!$A$1:$G$1,0))</f>
        <v>Rob</v>
      </c>
      <c r="J472" s="17" t="str">
        <f>INDEX(Products!$A$1:$G$106,MATCH($D472,Products!$A$1:$A$106,0),MATCH(J$1,Products!$A$1:$G$1,0))</f>
        <v>M</v>
      </c>
      <c r="K472" s="24">
        <f>INDEX(Products!$A$1:$G$106,MATCH($D472,Products!$A$1:$A$106,0),MATCH(K$1,Products!$A$1:$G$1,0))</f>
        <v>2.5</v>
      </c>
      <c r="L472" s="19">
        <f>INDEX(Products!$A$1:$G$106,MATCH($D472,Products!$A$1:$A$106,0),MATCH(L$1,Products!$A$1:$G$1,0))</f>
        <v>21.524000000000001</v>
      </c>
      <c r="M472" s="20">
        <f t="shared" si="7"/>
        <v>86.096000000000004</v>
      </c>
      <c r="N472" s="17" t="str" cm="1">
        <f t="array" ref="N472">_xlfn.SWITCH(I472,"Rob","Robusta","Ara","Arabica","Lib","Liberica","Exc","Excelsa")</f>
        <v>Robusta</v>
      </c>
      <c r="O472" s="17" t="str" cm="1">
        <f t="array" ref="O472">_xlfn.SWITCH(J472,"D","Dark","M","Medium","L","Light")</f>
        <v>Medium</v>
      </c>
      <c r="P472" s="17" t="str">
        <f>_xlfn.XLOOKUP(Orders[[#This Row],[Customer ID]],Customers!$A$1:$A$501,Customers!$I$1:$I$501,,0)</f>
        <v>Yes</v>
      </c>
    </row>
    <row r="473" spans="1:16" x14ac:dyDescent="0.25">
      <c r="A473" s="17" t="s">
        <v>3601</v>
      </c>
      <c r="B473" s="22">
        <v>44528</v>
      </c>
      <c r="C473" s="17" t="s">
        <v>1522</v>
      </c>
      <c r="D473" s="17" t="s">
        <v>97</v>
      </c>
      <c r="E473" s="17">
        <v>6</v>
      </c>
      <c r="F473" s="17" t="str">
        <f>_xlfn.XLOOKUP($C473,Customers!$A$2:$A$501,Customers!$B$2:$B$501,,0)</f>
        <v>Michael Carr</v>
      </c>
      <c r="G473" s="17" t="str">
        <f>_xlfn.XLOOKUP($C473,Customers!$A$2:$A$501,Customers!$C$2:$C$501,,0)</f>
        <v>joshua77@gmail.com</v>
      </c>
      <c r="H473" s="17" t="str">
        <f>_xlfn.XLOOKUP($C473,Customers!$A$1:$A$501,Customers!$G$1:$G$501,,0)</f>
        <v>Ireland</v>
      </c>
      <c r="I473" s="17" t="str">
        <f>INDEX(Products!$A$1:$G$106,MATCH($D473,Products!$A$1:$A$106,0),MATCH(I$1,Products!$A$1:$G$1,0))</f>
        <v>Exc</v>
      </c>
      <c r="J473" s="17" t="str">
        <f>INDEX(Products!$A$1:$G$106,MATCH($D473,Products!$A$1:$A$106,0),MATCH(J$1,Products!$A$1:$G$1,0))</f>
        <v>M</v>
      </c>
      <c r="K473" s="24">
        <f>INDEX(Products!$A$1:$G$106,MATCH($D473,Products!$A$1:$A$106,0),MATCH(K$1,Products!$A$1:$G$1,0))</f>
        <v>1</v>
      </c>
      <c r="L473" s="19">
        <f>INDEX(Products!$A$1:$G$106,MATCH($D473,Products!$A$1:$A$106,0),MATCH(L$1,Products!$A$1:$G$1,0))</f>
        <v>27.193000000000001</v>
      </c>
      <c r="M473" s="20">
        <f t="shared" si="7"/>
        <v>163.15800000000002</v>
      </c>
      <c r="N473" s="17" t="str" cm="1">
        <f t="array" ref="N473">_xlfn.SWITCH(I473,"Rob","Robusta","Ara","Arabica","Lib","Liberica","Exc","Excelsa")</f>
        <v>Excelsa</v>
      </c>
      <c r="O473" s="17" t="str" cm="1">
        <f t="array" ref="O473">_xlfn.SWITCH(J473,"D","Dark","M","Medium","L","Light")</f>
        <v>Medium</v>
      </c>
      <c r="P473" s="17" t="str">
        <f>_xlfn.XLOOKUP(Orders[[#This Row],[Customer ID]],Customers!$A$1:$A$501,Customers!$I$1:$I$501,,0)</f>
        <v>Yes</v>
      </c>
    </row>
    <row r="474" spans="1:16" x14ac:dyDescent="0.25">
      <c r="A474" s="17" t="s">
        <v>3602</v>
      </c>
      <c r="B474" s="22">
        <v>44820</v>
      </c>
      <c r="C474" s="17" t="s">
        <v>578</v>
      </c>
      <c r="D474" s="17" t="s">
        <v>60</v>
      </c>
      <c r="E474" s="17">
        <v>1</v>
      </c>
      <c r="F474" s="17" t="str">
        <f>_xlfn.XLOOKUP($C474,Customers!$A$2:$A$501,Customers!$B$2:$B$501,,0)</f>
        <v>Stacey Massey</v>
      </c>
      <c r="G474" s="17" t="str">
        <f>_xlfn.XLOOKUP($C474,Customers!$A$2:$A$501,Customers!$C$2:$C$501,,0)</f>
        <v>catherine02@gmail.com</v>
      </c>
      <c r="H474" s="17" t="str">
        <f>_xlfn.XLOOKUP($C474,Customers!$A$1:$A$501,Customers!$G$1:$G$501,,0)</f>
        <v>Ireland</v>
      </c>
      <c r="I474" s="17" t="str">
        <f>INDEX(Products!$A$1:$G$106,MATCH($D474,Products!$A$1:$A$106,0),MATCH(I$1,Products!$A$1:$G$1,0))</f>
        <v>Exc</v>
      </c>
      <c r="J474" s="17" t="str">
        <f>INDEX(Products!$A$1:$G$106,MATCH($D474,Products!$A$1:$A$106,0),MATCH(J$1,Products!$A$1:$G$1,0))</f>
        <v>M</v>
      </c>
      <c r="K474" s="24">
        <f>INDEX(Products!$A$1:$G$106,MATCH($D474,Products!$A$1:$A$106,0),MATCH(K$1,Products!$A$1:$G$1,0))</f>
        <v>1</v>
      </c>
      <c r="L474" s="19">
        <f>INDEX(Products!$A$1:$G$106,MATCH($D474,Products!$A$1:$A$106,0),MATCH(L$1,Products!$A$1:$G$1,0))</f>
        <v>9.2089999999999996</v>
      </c>
      <c r="M474" s="20">
        <f t="shared" si="7"/>
        <v>9.2089999999999996</v>
      </c>
      <c r="N474" s="17" t="str" cm="1">
        <f t="array" ref="N474">_xlfn.SWITCH(I474,"Rob","Robusta","Ara","Arabica","Lib","Liberica","Exc","Excelsa")</f>
        <v>Excelsa</v>
      </c>
      <c r="O474" s="17" t="str" cm="1">
        <f t="array" ref="O474">_xlfn.SWITCH(J474,"D","Dark","M","Medium","L","Light")</f>
        <v>Medium</v>
      </c>
      <c r="P474" s="17" t="str">
        <f>_xlfn.XLOOKUP(Orders[[#This Row],[Customer ID]],Customers!$A$1:$A$501,Customers!$I$1:$I$501,,0)</f>
        <v>No</v>
      </c>
    </row>
    <row r="475" spans="1:16" x14ac:dyDescent="0.25">
      <c r="A475" s="17" t="s">
        <v>3603</v>
      </c>
      <c r="B475" s="22">
        <v>44726</v>
      </c>
      <c r="C475" s="17" t="s">
        <v>949</v>
      </c>
      <c r="D475" s="17" t="s">
        <v>94</v>
      </c>
      <c r="E475" s="17">
        <v>6</v>
      </c>
      <c r="F475" s="17" t="str">
        <f>_xlfn.XLOOKUP($C475,Customers!$A$2:$A$501,Customers!$B$2:$B$501,,0)</f>
        <v>Toni Lewis</v>
      </c>
      <c r="G475" s="17" t="str">
        <f>_xlfn.XLOOKUP($C475,Customers!$A$2:$A$501,Customers!$C$2:$C$501,,0)</f>
        <v>steve18@thompson.net</v>
      </c>
      <c r="H475" s="17" t="str">
        <f>_xlfn.XLOOKUP($C475,Customers!$A$1:$A$501,Customers!$G$1:$G$501,,0)</f>
        <v>Ireland</v>
      </c>
      <c r="I475" s="17" t="str">
        <f>INDEX(Products!$A$1:$G$106,MATCH($D475,Products!$A$1:$A$106,0),MATCH(I$1,Products!$A$1:$G$1,0))</f>
        <v>Ara</v>
      </c>
      <c r="J475" s="17" t="str">
        <f>INDEX(Products!$A$1:$G$106,MATCH($D475,Products!$A$1:$A$106,0),MATCH(J$1,Products!$A$1:$G$1,0))</f>
        <v>L</v>
      </c>
      <c r="K475" s="24">
        <f>INDEX(Products!$A$1:$G$106,MATCH($D475,Products!$A$1:$A$106,0),MATCH(K$1,Products!$A$1:$G$1,0))</f>
        <v>1</v>
      </c>
      <c r="L475" s="19">
        <f>INDEX(Products!$A$1:$G$106,MATCH($D475,Products!$A$1:$A$106,0),MATCH(L$1,Products!$A$1:$G$1,0))</f>
        <v>11.925000000000001</v>
      </c>
      <c r="M475" s="20">
        <f t="shared" si="7"/>
        <v>71.550000000000011</v>
      </c>
      <c r="N475" s="17" t="str" cm="1">
        <f t="array" ref="N475">_xlfn.SWITCH(I475,"Rob","Robusta","Ara","Arabica","Lib","Liberica","Exc","Excelsa")</f>
        <v>Arabica</v>
      </c>
      <c r="O475" s="17" t="str" cm="1">
        <f t="array" ref="O475">_xlfn.SWITCH(J475,"D","Dark","M","Medium","L","Light")</f>
        <v>Light</v>
      </c>
      <c r="P475" s="17" t="str">
        <f>_xlfn.XLOOKUP(Orders[[#This Row],[Customer ID]],Customers!$A$1:$A$501,Customers!$I$1:$I$501,,0)</f>
        <v>Yes</v>
      </c>
    </row>
    <row r="476" spans="1:16" x14ac:dyDescent="0.25">
      <c r="A476" s="17" t="s">
        <v>3604</v>
      </c>
      <c r="B476" s="22">
        <v>45038</v>
      </c>
      <c r="C476" s="17" t="s">
        <v>2802</v>
      </c>
      <c r="D476" s="17" t="s">
        <v>73</v>
      </c>
      <c r="E476" s="17">
        <v>2</v>
      </c>
      <c r="F476" s="17" t="str">
        <f>_xlfn.XLOOKUP($C476,Customers!$A$2:$A$501,Customers!$B$2:$B$501,,0)</f>
        <v>Steven Harrison</v>
      </c>
      <c r="G476" s="17" t="str">
        <f>_xlfn.XLOOKUP($C476,Customers!$A$2:$A$501,Customers!$C$2:$C$501,,0)</f>
        <v>michael16@gmail.com</v>
      </c>
      <c r="H476" s="17" t="str">
        <f>_xlfn.XLOOKUP($C476,Customers!$A$1:$A$501,Customers!$G$1:$G$501,,0)</f>
        <v>United States</v>
      </c>
      <c r="I476" s="17" t="str">
        <f>INDEX(Products!$A$1:$G$106,MATCH($D476,Products!$A$1:$A$106,0),MATCH(I$1,Products!$A$1:$G$1,0))</f>
        <v>Exc</v>
      </c>
      <c r="J476" s="17" t="str">
        <f>INDEX(Products!$A$1:$G$106,MATCH($D476,Products!$A$1:$A$106,0),MATCH(J$1,Products!$A$1:$G$1,0))</f>
        <v>D</v>
      </c>
      <c r="K476" s="24">
        <f>INDEX(Products!$A$1:$G$106,MATCH($D476,Products!$A$1:$A$106,0),MATCH(K$1,Products!$A$1:$G$1,0))</f>
        <v>0.5</v>
      </c>
      <c r="L476" s="19">
        <f>INDEX(Products!$A$1:$G$106,MATCH($D476,Products!$A$1:$A$106,0),MATCH(L$1,Products!$A$1:$G$1,0))</f>
        <v>20.867999999999999</v>
      </c>
      <c r="M476" s="20">
        <f t="shared" si="7"/>
        <v>41.735999999999997</v>
      </c>
      <c r="N476" s="17" t="str" cm="1">
        <f t="array" ref="N476">_xlfn.SWITCH(I476,"Rob","Robusta","Ara","Arabica","Lib","Liberica","Exc","Excelsa")</f>
        <v>Excelsa</v>
      </c>
      <c r="O476" s="17" t="str" cm="1">
        <f t="array" ref="O476">_xlfn.SWITCH(J476,"D","Dark","M","Medium","L","Light")</f>
        <v>Dark</v>
      </c>
      <c r="P476" s="17" t="str">
        <f>_xlfn.XLOOKUP(Orders[[#This Row],[Customer ID]],Customers!$A$1:$A$501,Customers!$I$1:$I$501,,0)</f>
        <v>No</v>
      </c>
    </row>
    <row r="477" spans="1:16" x14ac:dyDescent="0.25">
      <c r="A477" s="17" t="s">
        <v>3605</v>
      </c>
      <c r="B477" s="22">
        <v>43933</v>
      </c>
      <c r="C477" s="17" t="s">
        <v>1187</v>
      </c>
      <c r="D477" s="17" t="s">
        <v>3131</v>
      </c>
      <c r="E477" s="17">
        <v>2</v>
      </c>
      <c r="F477" s="17" t="str">
        <f>_xlfn.XLOOKUP($C477,Customers!$A$2:$A$501,Customers!$B$2:$B$501,,0)</f>
        <v>Alexis Dean</v>
      </c>
      <c r="G477" s="17" t="str">
        <f>_xlfn.XLOOKUP($C477,Customers!$A$2:$A$501,Customers!$C$2:$C$501,,0)</f>
        <v>tcook@perry-douglas.org</v>
      </c>
      <c r="H477" s="17" t="str">
        <f>_xlfn.XLOOKUP($C477,Customers!$A$1:$A$501,Customers!$G$1:$G$501,,0)</f>
        <v>Ireland</v>
      </c>
      <c r="I477" s="17" t="str">
        <f>INDEX(Products!$A$1:$G$106,MATCH($D477,Products!$A$1:$A$106,0),MATCH(I$1,Products!$A$1:$G$1,0))</f>
        <v>Rob</v>
      </c>
      <c r="J477" s="17" t="str">
        <f>INDEX(Products!$A$1:$G$106,MATCH($D477,Products!$A$1:$A$106,0),MATCH(J$1,Products!$A$1:$G$1,0))</f>
        <v>M</v>
      </c>
      <c r="K477" s="24">
        <f>INDEX(Products!$A$1:$G$106,MATCH($D477,Products!$A$1:$A$106,0),MATCH(K$1,Products!$A$1:$G$1,0))</f>
        <v>2.5</v>
      </c>
      <c r="L477" s="19">
        <f>INDEX(Products!$A$1:$G$106,MATCH($D477,Products!$A$1:$A$106,0),MATCH(L$1,Products!$A$1:$G$1,0))</f>
        <v>21.524000000000001</v>
      </c>
      <c r="M477" s="20">
        <f t="shared" si="7"/>
        <v>43.048000000000002</v>
      </c>
      <c r="N477" s="17" t="str" cm="1">
        <f t="array" ref="N477">_xlfn.SWITCH(I477,"Rob","Robusta","Ara","Arabica","Lib","Liberica","Exc","Excelsa")</f>
        <v>Robusta</v>
      </c>
      <c r="O477" s="17" t="str" cm="1">
        <f t="array" ref="O477">_xlfn.SWITCH(J477,"D","Dark","M","Medium","L","Light")</f>
        <v>Medium</v>
      </c>
      <c r="P477" s="17" t="str">
        <f>_xlfn.XLOOKUP(Orders[[#This Row],[Customer ID]],Customers!$A$1:$A$501,Customers!$I$1:$I$501,,0)</f>
        <v>Yes</v>
      </c>
    </row>
    <row r="478" spans="1:16" x14ac:dyDescent="0.25">
      <c r="A478" s="17" t="s">
        <v>3606</v>
      </c>
      <c r="B478" s="22">
        <v>44736</v>
      </c>
      <c r="C478" s="17" t="s">
        <v>853</v>
      </c>
      <c r="D478" s="17" t="s">
        <v>31</v>
      </c>
      <c r="E478" s="17">
        <v>6</v>
      </c>
      <c r="F478" s="17" t="str">
        <f>_xlfn.XLOOKUP($C478,Customers!$A$2:$A$501,Customers!$B$2:$B$501,,0)</f>
        <v>William Jackson</v>
      </c>
      <c r="G478" s="17" t="str">
        <f>_xlfn.XLOOKUP($C478,Customers!$A$2:$A$501,Customers!$C$2:$C$501,,0)</f>
        <v>vmartin@savage.com</v>
      </c>
      <c r="H478" s="17" t="str">
        <f>_xlfn.XLOOKUP($C478,Customers!$A$1:$A$501,Customers!$G$1:$G$501,,0)</f>
        <v>United States</v>
      </c>
      <c r="I478" s="17" t="str">
        <f>INDEX(Products!$A$1:$G$106,MATCH($D478,Products!$A$1:$A$106,0),MATCH(I$1,Products!$A$1:$G$1,0))</f>
        <v>Rob</v>
      </c>
      <c r="J478" s="17" t="str">
        <f>INDEX(Products!$A$1:$G$106,MATCH($D478,Products!$A$1:$A$106,0),MATCH(J$1,Products!$A$1:$G$1,0))</f>
        <v>M</v>
      </c>
      <c r="K478" s="24">
        <f>INDEX(Products!$A$1:$G$106,MATCH($D478,Products!$A$1:$A$106,0),MATCH(K$1,Products!$A$1:$G$1,0))</f>
        <v>2.5</v>
      </c>
      <c r="L478" s="19">
        <f>INDEX(Products!$A$1:$G$106,MATCH($D478,Products!$A$1:$A$106,0),MATCH(L$1,Products!$A$1:$G$1,0))</f>
        <v>19.806999999999999</v>
      </c>
      <c r="M478" s="20">
        <f t="shared" si="7"/>
        <v>118.84199999999998</v>
      </c>
      <c r="N478" s="17" t="str" cm="1">
        <f t="array" ref="N478">_xlfn.SWITCH(I478,"Rob","Robusta","Ara","Arabica","Lib","Liberica","Exc","Excelsa")</f>
        <v>Robusta</v>
      </c>
      <c r="O478" s="17" t="str" cm="1">
        <f t="array" ref="O478">_xlfn.SWITCH(J478,"D","Dark","M","Medium","L","Light")</f>
        <v>Medium</v>
      </c>
      <c r="P478" s="17" t="str">
        <f>_xlfn.XLOOKUP(Orders[[#This Row],[Customer ID]],Customers!$A$1:$A$501,Customers!$I$1:$I$501,,0)</f>
        <v>No</v>
      </c>
    </row>
    <row r="479" spans="1:16" x14ac:dyDescent="0.25">
      <c r="A479" s="17" t="s">
        <v>3607</v>
      </c>
      <c r="B479" s="22">
        <v>44714</v>
      </c>
      <c r="C479" s="17" t="s">
        <v>1109</v>
      </c>
      <c r="D479" s="17" t="s">
        <v>72</v>
      </c>
      <c r="E479" s="17">
        <v>1</v>
      </c>
      <c r="F479" s="17" t="str">
        <f>_xlfn.XLOOKUP($C479,Customers!$A$2:$A$501,Customers!$B$2:$B$501,,0)</f>
        <v>Jason Gregory</v>
      </c>
      <c r="G479" s="17" t="str">
        <f>_xlfn.XLOOKUP($C479,Customers!$A$2:$A$501,Customers!$C$2:$C$501,,0)</f>
        <v>dennis22@simmons-vazquez.info</v>
      </c>
      <c r="H479" s="17" t="str">
        <f>_xlfn.XLOOKUP($C479,Customers!$A$1:$A$501,Customers!$G$1:$G$501,,0)</f>
        <v>United States</v>
      </c>
      <c r="I479" s="17" t="str">
        <f>INDEX(Products!$A$1:$G$106,MATCH($D479,Products!$A$1:$A$106,0),MATCH(I$1,Products!$A$1:$G$1,0))</f>
        <v>Exc</v>
      </c>
      <c r="J479" s="17" t="str">
        <f>INDEX(Products!$A$1:$G$106,MATCH($D479,Products!$A$1:$A$106,0),MATCH(J$1,Products!$A$1:$G$1,0))</f>
        <v>L</v>
      </c>
      <c r="K479" s="24">
        <f>INDEX(Products!$A$1:$G$106,MATCH($D479,Products!$A$1:$A$106,0),MATCH(K$1,Products!$A$1:$G$1,0))</f>
        <v>1</v>
      </c>
      <c r="L479" s="19">
        <f>INDEX(Products!$A$1:$G$106,MATCH($D479,Products!$A$1:$A$106,0),MATCH(L$1,Products!$A$1:$G$1,0))</f>
        <v>2.2120000000000002</v>
      </c>
      <c r="M479" s="20">
        <f t="shared" si="7"/>
        <v>2.2120000000000002</v>
      </c>
      <c r="N479" s="17" t="str" cm="1">
        <f t="array" ref="N479">_xlfn.SWITCH(I479,"Rob","Robusta","Ara","Arabica","Lib","Liberica","Exc","Excelsa")</f>
        <v>Excelsa</v>
      </c>
      <c r="O479" s="17" t="str" cm="1">
        <f t="array" ref="O479">_xlfn.SWITCH(J479,"D","Dark","M","Medium","L","Light")</f>
        <v>Light</v>
      </c>
      <c r="P479" s="17" t="str">
        <f>_xlfn.XLOOKUP(Orders[[#This Row],[Customer ID]],Customers!$A$1:$A$501,Customers!$I$1:$I$501,,0)</f>
        <v>No</v>
      </c>
    </row>
    <row r="480" spans="1:16" x14ac:dyDescent="0.25">
      <c r="A480" s="17" t="s">
        <v>3608</v>
      </c>
      <c r="B480" s="22">
        <v>43637</v>
      </c>
      <c r="C480" s="17" t="s">
        <v>566</v>
      </c>
      <c r="D480" s="17" t="s">
        <v>16</v>
      </c>
      <c r="E480" s="17">
        <v>2</v>
      </c>
      <c r="F480" s="17" t="str">
        <f>_xlfn.XLOOKUP($C480,Customers!$A$2:$A$501,Customers!$B$2:$B$501,,0)</f>
        <v>Miranda Olson</v>
      </c>
      <c r="G480" s="17" t="str">
        <f>_xlfn.XLOOKUP($C480,Customers!$A$2:$A$501,Customers!$C$2:$C$501,,0)</f>
        <v>douglaslindsey@reynolds.com</v>
      </c>
      <c r="H480" s="17" t="str">
        <f>_xlfn.XLOOKUP($C480,Customers!$A$1:$A$501,Customers!$G$1:$G$501,,0)</f>
        <v>United Kingdom</v>
      </c>
      <c r="I480" s="17" t="str">
        <f>INDEX(Products!$A$1:$G$106,MATCH($D480,Products!$A$1:$A$106,0),MATCH(I$1,Products!$A$1:$G$1,0))</f>
        <v>Exc</v>
      </c>
      <c r="J480" s="17" t="str">
        <f>INDEX(Products!$A$1:$G$106,MATCH($D480,Products!$A$1:$A$106,0),MATCH(J$1,Products!$A$1:$G$1,0))</f>
        <v>L</v>
      </c>
      <c r="K480" s="24">
        <f>INDEX(Products!$A$1:$G$106,MATCH($D480,Products!$A$1:$A$106,0),MATCH(K$1,Products!$A$1:$G$1,0))</f>
        <v>0.5</v>
      </c>
      <c r="L480" s="19">
        <f>INDEX(Products!$A$1:$G$106,MATCH($D480,Products!$A$1:$A$106,0),MATCH(L$1,Products!$A$1:$G$1,0))</f>
        <v>20.535</v>
      </c>
      <c r="M480" s="20">
        <f t="shared" si="7"/>
        <v>41.07</v>
      </c>
      <c r="N480" s="17" t="str" cm="1">
        <f t="array" ref="N480">_xlfn.SWITCH(I480,"Rob","Robusta","Ara","Arabica","Lib","Liberica","Exc","Excelsa")</f>
        <v>Excelsa</v>
      </c>
      <c r="O480" s="17" t="str" cm="1">
        <f t="array" ref="O480">_xlfn.SWITCH(J480,"D","Dark","M","Medium","L","Light")</f>
        <v>Light</v>
      </c>
      <c r="P480" s="17" t="str">
        <f>_xlfn.XLOOKUP(Orders[[#This Row],[Customer ID]],Customers!$A$1:$A$501,Customers!$I$1:$I$501,,0)</f>
        <v>No</v>
      </c>
    </row>
    <row r="481" spans="1:16" x14ac:dyDescent="0.25">
      <c r="A481" s="17" t="s">
        <v>3609</v>
      </c>
      <c r="B481" s="22">
        <v>45034</v>
      </c>
      <c r="C481" s="17" t="s">
        <v>1951</v>
      </c>
      <c r="D481" s="17" t="s">
        <v>109</v>
      </c>
      <c r="E481" s="17">
        <v>3</v>
      </c>
      <c r="F481" s="17" t="str">
        <f>_xlfn.XLOOKUP($C481,Customers!$A$2:$A$501,Customers!$B$2:$B$501,,0)</f>
        <v>Kristy Haas</v>
      </c>
      <c r="G481" s="17" t="str">
        <f>_xlfn.XLOOKUP($C481,Customers!$A$2:$A$501,Customers!$C$2:$C$501,,0)</f>
        <v>khall@hamilton.com</v>
      </c>
      <c r="H481" s="17" t="str">
        <f>_xlfn.XLOOKUP($C481,Customers!$A$1:$A$501,Customers!$G$1:$G$501,,0)</f>
        <v>United Kingdom</v>
      </c>
      <c r="I481" s="17" t="str">
        <f>INDEX(Products!$A$1:$G$106,MATCH($D481,Products!$A$1:$A$106,0),MATCH(I$1,Products!$A$1:$G$1,0))</f>
        <v>Lib</v>
      </c>
      <c r="J481" s="17" t="str">
        <f>INDEX(Products!$A$1:$G$106,MATCH($D481,Products!$A$1:$A$106,0),MATCH(J$1,Products!$A$1:$G$1,0))</f>
        <v>D</v>
      </c>
      <c r="K481" s="24">
        <f>INDEX(Products!$A$1:$G$106,MATCH($D481,Products!$A$1:$A$106,0),MATCH(K$1,Products!$A$1:$G$1,0))</f>
        <v>1</v>
      </c>
      <c r="L481" s="19">
        <f>INDEX(Products!$A$1:$G$106,MATCH($D481,Products!$A$1:$A$106,0),MATCH(L$1,Products!$A$1:$G$1,0))</f>
        <v>4.8959999999999999</v>
      </c>
      <c r="M481" s="20">
        <f t="shared" si="7"/>
        <v>14.687999999999999</v>
      </c>
      <c r="N481" s="17" t="str" cm="1">
        <f t="array" ref="N481">_xlfn.SWITCH(I481,"Rob","Robusta","Ara","Arabica","Lib","Liberica","Exc","Excelsa")</f>
        <v>Liberica</v>
      </c>
      <c r="O481" s="17" t="str" cm="1">
        <f t="array" ref="O481">_xlfn.SWITCH(J481,"D","Dark","M","Medium","L","Light")</f>
        <v>Dark</v>
      </c>
      <c r="P481" s="17" t="str">
        <f>_xlfn.XLOOKUP(Orders[[#This Row],[Customer ID]],Customers!$A$1:$A$501,Customers!$I$1:$I$501,,0)</f>
        <v>Yes</v>
      </c>
    </row>
    <row r="482" spans="1:16" x14ac:dyDescent="0.25">
      <c r="A482" s="17" t="s">
        <v>3610</v>
      </c>
      <c r="B482" s="22">
        <v>45013</v>
      </c>
      <c r="C482" s="17" t="s">
        <v>1009</v>
      </c>
      <c r="D482" s="17" t="s">
        <v>94</v>
      </c>
      <c r="E482" s="17">
        <v>6</v>
      </c>
      <c r="F482" s="17" t="str">
        <f>_xlfn.XLOOKUP($C482,Customers!$A$2:$A$501,Customers!$B$2:$B$501,,0)</f>
        <v>Elizabeth Owens</v>
      </c>
      <c r="G482" s="17" t="str">
        <f>_xlfn.XLOOKUP($C482,Customers!$A$2:$A$501,Customers!$C$2:$C$501,,0)</f>
        <v>david54@yahoo.com</v>
      </c>
      <c r="H482" s="17" t="str">
        <f>_xlfn.XLOOKUP($C482,Customers!$A$1:$A$501,Customers!$G$1:$G$501,,0)</f>
        <v>United Kingdom</v>
      </c>
      <c r="I482" s="17" t="str">
        <f>INDEX(Products!$A$1:$G$106,MATCH($D482,Products!$A$1:$A$106,0),MATCH(I$1,Products!$A$1:$G$1,0))</f>
        <v>Ara</v>
      </c>
      <c r="J482" s="17" t="str">
        <f>INDEX(Products!$A$1:$G$106,MATCH($D482,Products!$A$1:$A$106,0),MATCH(J$1,Products!$A$1:$G$1,0))</f>
        <v>L</v>
      </c>
      <c r="K482" s="24">
        <f>INDEX(Products!$A$1:$G$106,MATCH($D482,Products!$A$1:$A$106,0),MATCH(K$1,Products!$A$1:$G$1,0))</f>
        <v>1</v>
      </c>
      <c r="L482" s="19">
        <f>INDEX(Products!$A$1:$G$106,MATCH($D482,Products!$A$1:$A$106,0),MATCH(L$1,Products!$A$1:$G$1,0))</f>
        <v>11.925000000000001</v>
      </c>
      <c r="M482" s="20">
        <f t="shared" si="7"/>
        <v>71.550000000000011</v>
      </c>
      <c r="N482" s="17" t="str" cm="1">
        <f t="array" ref="N482">_xlfn.SWITCH(I482,"Rob","Robusta","Ara","Arabica","Lib","Liberica","Exc","Excelsa")</f>
        <v>Arabica</v>
      </c>
      <c r="O482" s="17" t="str" cm="1">
        <f t="array" ref="O482">_xlfn.SWITCH(J482,"D","Dark","M","Medium","L","Light")</f>
        <v>Light</v>
      </c>
      <c r="P482" s="17" t="str">
        <f>_xlfn.XLOOKUP(Orders[[#This Row],[Customer ID]],Customers!$A$1:$A$501,Customers!$I$1:$I$501,,0)</f>
        <v>Yes</v>
      </c>
    </row>
    <row r="483" spans="1:16" x14ac:dyDescent="0.25">
      <c r="A483" s="17" t="s">
        <v>3611</v>
      </c>
      <c r="B483" s="22">
        <v>44126</v>
      </c>
      <c r="C483" s="17" t="s">
        <v>1121</v>
      </c>
      <c r="D483" s="17" t="s">
        <v>72</v>
      </c>
      <c r="E483" s="17">
        <v>3</v>
      </c>
      <c r="F483" s="17" t="str">
        <f>_xlfn.XLOOKUP($C483,Customers!$A$2:$A$501,Customers!$B$2:$B$501,,0)</f>
        <v>Alexander James</v>
      </c>
      <c r="G483" s="17" t="str">
        <f>_xlfn.XLOOKUP($C483,Customers!$A$2:$A$501,Customers!$C$2:$C$501,,0)</f>
        <v>andrea40@gmail.com</v>
      </c>
      <c r="H483" s="17" t="str">
        <f>_xlfn.XLOOKUP($C483,Customers!$A$1:$A$501,Customers!$G$1:$G$501,,0)</f>
        <v>United Kingdom</v>
      </c>
      <c r="I483" s="17" t="str">
        <f>INDEX(Products!$A$1:$G$106,MATCH($D483,Products!$A$1:$A$106,0),MATCH(I$1,Products!$A$1:$G$1,0))</f>
        <v>Exc</v>
      </c>
      <c r="J483" s="17" t="str">
        <f>INDEX(Products!$A$1:$G$106,MATCH($D483,Products!$A$1:$A$106,0),MATCH(J$1,Products!$A$1:$G$1,0))</f>
        <v>L</v>
      </c>
      <c r="K483" s="24">
        <f>INDEX(Products!$A$1:$G$106,MATCH($D483,Products!$A$1:$A$106,0),MATCH(K$1,Products!$A$1:$G$1,0))</f>
        <v>1</v>
      </c>
      <c r="L483" s="19">
        <f>INDEX(Products!$A$1:$G$106,MATCH($D483,Products!$A$1:$A$106,0),MATCH(L$1,Products!$A$1:$G$1,0))</f>
        <v>2.2120000000000002</v>
      </c>
      <c r="M483" s="20">
        <f t="shared" si="7"/>
        <v>6.636000000000001</v>
      </c>
      <c r="N483" s="17" t="str" cm="1">
        <f t="array" ref="N483">_xlfn.SWITCH(I483,"Rob","Robusta","Ara","Arabica","Lib","Liberica","Exc","Excelsa")</f>
        <v>Excelsa</v>
      </c>
      <c r="O483" s="17" t="str" cm="1">
        <f t="array" ref="O483">_xlfn.SWITCH(J483,"D","Dark","M","Medium","L","Light")</f>
        <v>Light</v>
      </c>
      <c r="P483" s="17" t="str">
        <f>_xlfn.XLOOKUP(Orders[[#This Row],[Customer ID]],Customers!$A$1:$A$501,Customers!$I$1:$I$501,,0)</f>
        <v>No</v>
      </c>
    </row>
    <row r="484" spans="1:16" x14ac:dyDescent="0.25">
      <c r="A484" s="17" t="s">
        <v>3612</v>
      </c>
      <c r="B484" s="22">
        <v>44623</v>
      </c>
      <c r="C484" s="17" t="s">
        <v>183</v>
      </c>
      <c r="D484" s="17" t="s">
        <v>54</v>
      </c>
      <c r="E484" s="17">
        <v>1</v>
      </c>
      <c r="F484" s="17" t="str">
        <f>_xlfn.XLOOKUP($C484,Customers!$A$2:$A$501,Customers!$B$2:$B$501,,0)</f>
        <v>Bruce Holt</v>
      </c>
      <c r="G484" s="17" t="str">
        <f>_xlfn.XLOOKUP($C484,Customers!$A$2:$A$501,Customers!$C$2:$C$501,,0)</f>
        <v>gary77@hotmail.com</v>
      </c>
      <c r="H484" s="17" t="str">
        <f>_xlfn.XLOOKUP($C484,Customers!$A$1:$A$501,Customers!$G$1:$G$501,,0)</f>
        <v>United Kingdom</v>
      </c>
      <c r="I484" s="17" t="str">
        <f>INDEX(Products!$A$1:$G$106,MATCH($D484,Products!$A$1:$A$106,0),MATCH(I$1,Products!$A$1:$G$1,0))</f>
        <v>Lib</v>
      </c>
      <c r="J484" s="17" t="str">
        <f>INDEX(Products!$A$1:$G$106,MATCH($D484,Products!$A$1:$A$106,0),MATCH(J$1,Products!$A$1:$G$1,0))</f>
        <v>L</v>
      </c>
      <c r="K484" s="24">
        <f>INDEX(Products!$A$1:$G$106,MATCH($D484,Products!$A$1:$A$106,0),MATCH(K$1,Products!$A$1:$G$1,0))</f>
        <v>0.5</v>
      </c>
      <c r="L484" s="19">
        <f>INDEX(Products!$A$1:$G$106,MATCH($D484,Products!$A$1:$A$106,0),MATCH(L$1,Products!$A$1:$G$1,0))</f>
        <v>23.603999999999999</v>
      </c>
      <c r="M484" s="20">
        <f t="shared" si="7"/>
        <v>23.603999999999999</v>
      </c>
      <c r="N484" s="17" t="str" cm="1">
        <f t="array" ref="N484">_xlfn.SWITCH(I484,"Rob","Robusta","Ara","Arabica","Lib","Liberica","Exc","Excelsa")</f>
        <v>Liberica</v>
      </c>
      <c r="O484" s="17" t="str" cm="1">
        <f t="array" ref="O484">_xlfn.SWITCH(J484,"D","Dark","M","Medium","L","Light")</f>
        <v>Light</v>
      </c>
      <c r="P484" s="17" t="str">
        <f>_xlfn.XLOOKUP(Orders[[#This Row],[Customer ID]],Customers!$A$1:$A$501,Customers!$I$1:$I$501,,0)</f>
        <v>Yes</v>
      </c>
    </row>
    <row r="485" spans="1:16" x14ac:dyDescent="0.25">
      <c r="A485" s="17" t="s">
        <v>3613</v>
      </c>
      <c r="B485" s="22">
        <v>43691</v>
      </c>
      <c r="C485" s="17" t="s">
        <v>2754</v>
      </c>
      <c r="D485" s="17" t="s">
        <v>103</v>
      </c>
      <c r="E485" s="17">
        <v>4</v>
      </c>
      <c r="F485" s="17" t="str">
        <f>_xlfn.XLOOKUP($C485,Customers!$A$2:$A$501,Customers!$B$2:$B$501,,0)</f>
        <v>Jacob Maxwell</v>
      </c>
      <c r="G485" s="17" t="str">
        <f>_xlfn.XLOOKUP($C485,Customers!$A$2:$A$501,Customers!$C$2:$C$501,,0)</f>
        <v>ngonzales@gmail.com</v>
      </c>
      <c r="H485" s="17" t="str">
        <f>_xlfn.XLOOKUP($C485,Customers!$A$1:$A$501,Customers!$G$1:$G$501,,0)</f>
        <v>United Kingdom</v>
      </c>
      <c r="I485" s="17" t="str">
        <f>INDEX(Products!$A$1:$G$106,MATCH($D485,Products!$A$1:$A$106,0),MATCH(I$1,Products!$A$1:$G$1,0))</f>
        <v>Lib</v>
      </c>
      <c r="J485" s="17" t="str">
        <f>INDEX(Products!$A$1:$G$106,MATCH($D485,Products!$A$1:$A$106,0),MATCH(J$1,Products!$A$1:$G$1,0))</f>
        <v>L</v>
      </c>
      <c r="K485" s="24">
        <f>INDEX(Products!$A$1:$G$106,MATCH($D485,Products!$A$1:$A$106,0),MATCH(K$1,Products!$A$1:$G$1,0))</f>
        <v>1</v>
      </c>
      <c r="L485" s="19">
        <f>INDEX(Products!$A$1:$G$106,MATCH($D485,Products!$A$1:$A$106,0),MATCH(L$1,Products!$A$1:$G$1,0))</f>
        <v>18.981999999999999</v>
      </c>
      <c r="M485" s="20">
        <f t="shared" si="7"/>
        <v>75.927999999999997</v>
      </c>
      <c r="N485" s="17" t="str" cm="1">
        <f t="array" ref="N485">_xlfn.SWITCH(I485,"Rob","Robusta","Ara","Arabica","Lib","Liberica","Exc","Excelsa")</f>
        <v>Liberica</v>
      </c>
      <c r="O485" s="17" t="str" cm="1">
        <f t="array" ref="O485">_xlfn.SWITCH(J485,"D","Dark","M","Medium","L","Light")</f>
        <v>Light</v>
      </c>
      <c r="P485" s="17" t="str">
        <f>_xlfn.XLOOKUP(Orders[[#This Row],[Customer ID]],Customers!$A$1:$A$501,Customers!$I$1:$I$501,,0)</f>
        <v>No</v>
      </c>
    </row>
    <row r="486" spans="1:16" x14ac:dyDescent="0.25">
      <c r="A486" s="17" t="s">
        <v>3614</v>
      </c>
      <c r="B486" s="22">
        <v>44210</v>
      </c>
      <c r="C486" s="17" t="s">
        <v>1534</v>
      </c>
      <c r="D486" s="17" t="s">
        <v>64</v>
      </c>
      <c r="E486" s="17">
        <v>5</v>
      </c>
      <c r="F486" s="17" t="str">
        <f>_xlfn.XLOOKUP($C486,Customers!$A$2:$A$501,Customers!$B$2:$B$501,,0)</f>
        <v>Carmen Brown</v>
      </c>
      <c r="G486" s="17" t="str">
        <f>_xlfn.XLOOKUP($C486,Customers!$A$2:$A$501,Customers!$C$2:$C$501,,0)</f>
        <v>garrettconnie@hotmail.com</v>
      </c>
      <c r="H486" s="17" t="str">
        <f>_xlfn.XLOOKUP($C486,Customers!$A$1:$A$501,Customers!$G$1:$G$501,,0)</f>
        <v>United Kingdom</v>
      </c>
      <c r="I486" s="17" t="str">
        <f>INDEX(Products!$A$1:$G$106,MATCH($D486,Products!$A$1:$A$106,0),MATCH(I$1,Products!$A$1:$G$1,0))</f>
        <v>Exc</v>
      </c>
      <c r="J486" s="17" t="str">
        <f>INDEX(Products!$A$1:$G$106,MATCH($D486,Products!$A$1:$A$106,0),MATCH(J$1,Products!$A$1:$G$1,0))</f>
        <v>M</v>
      </c>
      <c r="K486" s="24">
        <f>INDEX(Products!$A$1:$G$106,MATCH($D486,Products!$A$1:$A$106,0),MATCH(K$1,Products!$A$1:$G$1,0))</f>
        <v>0.5</v>
      </c>
      <c r="L486" s="19">
        <f>INDEX(Products!$A$1:$G$106,MATCH($D486,Products!$A$1:$A$106,0),MATCH(L$1,Products!$A$1:$G$1,0))</f>
        <v>18.952999999999999</v>
      </c>
      <c r="M486" s="20">
        <f t="shared" si="7"/>
        <v>94.765000000000001</v>
      </c>
      <c r="N486" s="17" t="str" cm="1">
        <f t="array" ref="N486">_xlfn.SWITCH(I486,"Rob","Robusta","Ara","Arabica","Lib","Liberica","Exc","Excelsa")</f>
        <v>Excelsa</v>
      </c>
      <c r="O486" s="17" t="str" cm="1">
        <f t="array" ref="O486">_xlfn.SWITCH(J486,"D","Dark","M","Medium","L","Light")</f>
        <v>Medium</v>
      </c>
      <c r="P486" s="17" t="str">
        <f>_xlfn.XLOOKUP(Orders[[#This Row],[Customer ID]],Customers!$A$1:$A$501,Customers!$I$1:$I$501,,0)</f>
        <v>No</v>
      </c>
    </row>
    <row r="487" spans="1:16" x14ac:dyDescent="0.25">
      <c r="A487" s="17" t="s">
        <v>3615</v>
      </c>
      <c r="B487" s="22">
        <v>44321</v>
      </c>
      <c r="C487" s="17" t="s">
        <v>2119</v>
      </c>
      <c r="D487" s="17" t="s">
        <v>111</v>
      </c>
      <c r="E487" s="17">
        <v>1</v>
      </c>
      <c r="F487" s="17" t="str">
        <f>_xlfn.XLOOKUP($C487,Customers!$A$2:$A$501,Customers!$B$2:$B$501,,0)</f>
        <v>Matthew Brown</v>
      </c>
      <c r="G487" s="17" t="str">
        <f>_xlfn.XLOOKUP($C487,Customers!$A$2:$A$501,Customers!$C$2:$C$501,,0)</f>
        <v>ugarcia@avila-phelps.org</v>
      </c>
      <c r="H487" s="17" t="str">
        <f>_xlfn.XLOOKUP($C487,Customers!$A$1:$A$501,Customers!$G$1:$G$501,,0)</f>
        <v>United States</v>
      </c>
      <c r="I487" s="17" t="str">
        <f>INDEX(Products!$A$1:$G$106,MATCH($D487,Products!$A$1:$A$106,0),MATCH(I$1,Products!$A$1:$G$1,0))</f>
        <v>Exc</v>
      </c>
      <c r="J487" s="17" t="str">
        <f>INDEX(Products!$A$1:$G$106,MATCH($D487,Products!$A$1:$A$106,0),MATCH(J$1,Products!$A$1:$G$1,0))</f>
        <v>D</v>
      </c>
      <c r="K487" s="24">
        <f>INDEX(Products!$A$1:$G$106,MATCH($D487,Products!$A$1:$A$106,0),MATCH(K$1,Products!$A$1:$G$1,0))</f>
        <v>1</v>
      </c>
      <c r="L487" s="19">
        <f>INDEX(Products!$A$1:$G$106,MATCH($D487,Products!$A$1:$A$106,0),MATCH(L$1,Products!$A$1:$G$1,0))</f>
        <v>16.853999999999999</v>
      </c>
      <c r="M487" s="20">
        <f t="shared" si="7"/>
        <v>16.853999999999999</v>
      </c>
      <c r="N487" s="17" t="str" cm="1">
        <f t="array" ref="N487">_xlfn.SWITCH(I487,"Rob","Robusta","Ara","Arabica","Lib","Liberica","Exc","Excelsa")</f>
        <v>Excelsa</v>
      </c>
      <c r="O487" s="17" t="str" cm="1">
        <f t="array" ref="O487">_xlfn.SWITCH(J487,"D","Dark","M","Medium","L","Light")</f>
        <v>Dark</v>
      </c>
      <c r="P487" s="17" t="str">
        <f>_xlfn.XLOOKUP(Orders[[#This Row],[Customer ID]],Customers!$A$1:$A$501,Customers!$I$1:$I$501,,0)</f>
        <v>No</v>
      </c>
    </row>
    <row r="488" spans="1:16" x14ac:dyDescent="0.25">
      <c r="A488" s="17" t="s">
        <v>3616</v>
      </c>
      <c r="B488" s="22">
        <v>45162</v>
      </c>
      <c r="C488" s="17" t="s">
        <v>2772</v>
      </c>
      <c r="D488" s="17" t="s">
        <v>46</v>
      </c>
      <c r="E488" s="17">
        <v>3</v>
      </c>
      <c r="F488" s="17" t="str">
        <f>_xlfn.XLOOKUP($C488,Customers!$A$2:$A$501,Customers!$B$2:$B$501,,0)</f>
        <v>Aaron Williams</v>
      </c>
      <c r="G488" s="17" t="str">
        <f>_xlfn.XLOOKUP($C488,Customers!$A$2:$A$501,Customers!$C$2:$C$501,,0)</f>
        <v>hulldebra@sullivan-payne.com</v>
      </c>
      <c r="H488" s="17" t="str">
        <f>_xlfn.XLOOKUP($C488,Customers!$A$1:$A$501,Customers!$G$1:$G$501,,0)</f>
        <v>Ireland</v>
      </c>
      <c r="I488" s="17" t="str">
        <f>INDEX(Products!$A$1:$G$106,MATCH($D488,Products!$A$1:$A$106,0),MATCH(I$1,Products!$A$1:$G$1,0))</f>
        <v>Exc</v>
      </c>
      <c r="J488" s="17" t="str">
        <f>INDEX(Products!$A$1:$G$106,MATCH($D488,Products!$A$1:$A$106,0),MATCH(J$1,Products!$A$1:$G$1,0))</f>
        <v>L</v>
      </c>
      <c r="K488" s="24">
        <f>INDEX(Products!$A$1:$G$106,MATCH($D488,Products!$A$1:$A$106,0),MATCH(K$1,Products!$A$1:$G$1,0))</f>
        <v>2.5</v>
      </c>
      <c r="L488" s="19">
        <f>INDEX(Products!$A$1:$G$106,MATCH($D488,Products!$A$1:$A$106,0),MATCH(L$1,Products!$A$1:$G$1,0))</f>
        <v>5.7750000000000004</v>
      </c>
      <c r="M488" s="20">
        <f t="shared" si="7"/>
        <v>17.325000000000003</v>
      </c>
      <c r="N488" s="17" t="str" cm="1">
        <f t="array" ref="N488">_xlfn.SWITCH(I488,"Rob","Robusta","Ara","Arabica","Lib","Liberica","Exc","Excelsa")</f>
        <v>Excelsa</v>
      </c>
      <c r="O488" s="17" t="str" cm="1">
        <f t="array" ref="O488">_xlfn.SWITCH(J488,"D","Dark","M","Medium","L","Light")</f>
        <v>Light</v>
      </c>
      <c r="P488" s="17" t="str">
        <f>_xlfn.XLOOKUP(Orders[[#This Row],[Customer ID]],Customers!$A$1:$A$501,Customers!$I$1:$I$501,,0)</f>
        <v>Yes</v>
      </c>
    </row>
    <row r="489" spans="1:16" x14ac:dyDescent="0.25">
      <c r="A489" s="17" t="s">
        <v>3617</v>
      </c>
      <c r="B489" s="22">
        <v>43623</v>
      </c>
      <c r="C489" s="17" t="s">
        <v>1730</v>
      </c>
      <c r="D489" s="17" t="s">
        <v>113</v>
      </c>
      <c r="E489" s="17">
        <v>5</v>
      </c>
      <c r="F489" s="17" t="str">
        <f>_xlfn.XLOOKUP($C489,Customers!$A$2:$A$501,Customers!$B$2:$B$501,,0)</f>
        <v>Connie Rodriguez</v>
      </c>
      <c r="G489" s="17" t="str">
        <f>_xlfn.XLOOKUP($C489,Customers!$A$2:$A$501,Customers!$C$2:$C$501,,0)</f>
        <v>cdavis@morris-johnson.com</v>
      </c>
      <c r="H489" s="17" t="str">
        <f>_xlfn.XLOOKUP($C489,Customers!$A$1:$A$501,Customers!$G$1:$G$501,,0)</f>
        <v>Ireland</v>
      </c>
      <c r="I489" s="17" t="str">
        <f>INDEX(Products!$A$1:$G$106,MATCH($D489,Products!$A$1:$A$106,0),MATCH(I$1,Products!$A$1:$G$1,0))</f>
        <v>Lib</v>
      </c>
      <c r="J489" s="17" t="str">
        <f>INDEX(Products!$A$1:$G$106,MATCH($D489,Products!$A$1:$A$106,0),MATCH(J$1,Products!$A$1:$G$1,0))</f>
        <v>L</v>
      </c>
      <c r="K489" s="24">
        <f>INDEX(Products!$A$1:$G$106,MATCH($D489,Products!$A$1:$A$106,0),MATCH(K$1,Products!$A$1:$G$1,0))</f>
        <v>2.5</v>
      </c>
      <c r="L489" s="19">
        <f>INDEX(Products!$A$1:$G$106,MATCH($D489,Products!$A$1:$A$106,0),MATCH(L$1,Products!$A$1:$G$1,0))</f>
        <v>5.3380000000000001</v>
      </c>
      <c r="M489" s="20">
        <f t="shared" si="7"/>
        <v>26.69</v>
      </c>
      <c r="N489" s="17" t="str" cm="1">
        <f t="array" ref="N489">_xlfn.SWITCH(I489,"Rob","Robusta","Ara","Arabica","Lib","Liberica","Exc","Excelsa")</f>
        <v>Liberica</v>
      </c>
      <c r="O489" s="17" t="str" cm="1">
        <f t="array" ref="O489">_xlfn.SWITCH(J489,"D","Dark","M","Medium","L","Light")</f>
        <v>Light</v>
      </c>
      <c r="P489" s="17" t="str">
        <f>_xlfn.XLOOKUP(Orders[[#This Row],[Customer ID]],Customers!$A$1:$A$501,Customers!$I$1:$I$501,,0)</f>
        <v>Yes</v>
      </c>
    </row>
    <row r="490" spans="1:16" x14ac:dyDescent="0.25">
      <c r="A490" s="17" t="s">
        <v>3618</v>
      </c>
      <c r="B490" s="22">
        <v>44252</v>
      </c>
      <c r="C490" s="17" t="s">
        <v>1611</v>
      </c>
      <c r="D490" s="17" t="s">
        <v>26</v>
      </c>
      <c r="E490" s="17">
        <v>2</v>
      </c>
      <c r="F490" s="17" t="str">
        <f>_xlfn.XLOOKUP($C490,Customers!$A$2:$A$501,Customers!$B$2:$B$501,,0)</f>
        <v>Barbara Williams</v>
      </c>
      <c r="G490" s="17" t="str">
        <f>_xlfn.XLOOKUP($C490,Customers!$A$2:$A$501,Customers!$C$2:$C$501,,0)</f>
        <v>farmermarc@hotmail.com</v>
      </c>
      <c r="H490" s="17" t="str">
        <f>_xlfn.XLOOKUP($C490,Customers!$A$1:$A$501,Customers!$G$1:$G$501,,0)</f>
        <v>Ireland</v>
      </c>
      <c r="I490" s="17" t="str">
        <f>INDEX(Products!$A$1:$G$106,MATCH($D490,Products!$A$1:$A$106,0),MATCH(I$1,Products!$A$1:$G$1,0))</f>
        <v>Exc</v>
      </c>
      <c r="J490" s="17" t="str">
        <f>INDEX(Products!$A$1:$G$106,MATCH($D490,Products!$A$1:$A$106,0),MATCH(J$1,Products!$A$1:$G$1,0))</f>
        <v>M</v>
      </c>
      <c r="K490" s="24">
        <f>INDEX(Products!$A$1:$G$106,MATCH($D490,Products!$A$1:$A$106,0),MATCH(K$1,Products!$A$1:$G$1,0))</f>
        <v>2.5</v>
      </c>
      <c r="L490" s="19">
        <f>INDEX(Products!$A$1:$G$106,MATCH($D490,Products!$A$1:$A$106,0),MATCH(L$1,Products!$A$1:$G$1,0))</f>
        <v>7.6669999999999998</v>
      </c>
      <c r="M490" s="20">
        <f t="shared" si="7"/>
        <v>15.334</v>
      </c>
      <c r="N490" s="17" t="str" cm="1">
        <f t="array" ref="N490">_xlfn.SWITCH(I490,"Rob","Robusta","Ara","Arabica","Lib","Liberica","Exc","Excelsa")</f>
        <v>Excelsa</v>
      </c>
      <c r="O490" s="17" t="str" cm="1">
        <f t="array" ref="O490">_xlfn.SWITCH(J490,"D","Dark","M","Medium","L","Light")</f>
        <v>Medium</v>
      </c>
      <c r="P490" s="17" t="str">
        <f>_xlfn.XLOOKUP(Orders[[#This Row],[Customer ID]],Customers!$A$1:$A$501,Customers!$I$1:$I$501,,0)</f>
        <v>No</v>
      </c>
    </row>
    <row r="491" spans="1:16" x14ac:dyDescent="0.25">
      <c r="A491" s="17" t="s">
        <v>3619</v>
      </c>
      <c r="B491" s="22">
        <v>43765</v>
      </c>
      <c r="C491" s="17" t="s">
        <v>2603</v>
      </c>
      <c r="D491" s="17" t="s">
        <v>63</v>
      </c>
      <c r="E491" s="17">
        <v>2</v>
      </c>
      <c r="F491" s="17" t="str">
        <f>_xlfn.XLOOKUP($C491,Customers!$A$2:$A$501,Customers!$B$2:$B$501,,0)</f>
        <v>Jenna Wilson</v>
      </c>
      <c r="G491" s="17" t="str">
        <f>_xlfn.XLOOKUP($C491,Customers!$A$2:$A$501,Customers!$C$2:$C$501,,0)</f>
        <v>woodwardangela@gmail.com</v>
      </c>
      <c r="H491" s="17" t="str">
        <f>_xlfn.XLOOKUP($C491,Customers!$A$1:$A$501,Customers!$G$1:$G$501,,0)</f>
        <v>Ireland</v>
      </c>
      <c r="I491" s="17" t="str">
        <f>INDEX(Products!$A$1:$G$106,MATCH($D491,Products!$A$1:$A$106,0),MATCH(I$1,Products!$A$1:$G$1,0))</f>
        <v>Ara</v>
      </c>
      <c r="J491" s="17" t="str">
        <f>INDEX(Products!$A$1:$G$106,MATCH($D491,Products!$A$1:$A$106,0),MATCH(J$1,Products!$A$1:$G$1,0))</f>
        <v>L</v>
      </c>
      <c r="K491" s="24">
        <f>INDEX(Products!$A$1:$G$106,MATCH($D491,Products!$A$1:$A$106,0),MATCH(K$1,Products!$A$1:$G$1,0))</f>
        <v>2.5</v>
      </c>
      <c r="L491" s="19">
        <f>INDEX(Products!$A$1:$G$106,MATCH($D491,Products!$A$1:$A$106,0),MATCH(L$1,Products!$A$1:$G$1,0))</f>
        <v>3.34</v>
      </c>
      <c r="M491" s="20">
        <f t="shared" si="7"/>
        <v>6.68</v>
      </c>
      <c r="N491" s="17" t="str" cm="1">
        <f t="array" ref="N491">_xlfn.SWITCH(I491,"Rob","Robusta","Ara","Arabica","Lib","Liberica","Exc","Excelsa")</f>
        <v>Arabica</v>
      </c>
      <c r="O491" s="17" t="str" cm="1">
        <f t="array" ref="O491">_xlfn.SWITCH(J491,"D","Dark","M","Medium","L","Light")</f>
        <v>Light</v>
      </c>
      <c r="P491" s="17" t="str">
        <f>_xlfn.XLOOKUP(Orders[[#This Row],[Customer ID]],Customers!$A$1:$A$501,Customers!$I$1:$I$501,,0)</f>
        <v>Yes</v>
      </c>
    </row>
    <row r="492" spans="1:16" x14ac:dyDescent="0.25">
      <c r="A492" s="17" t="s">
        <v>3620</v>
      </c>
      <c r="B492" s="22">
        <v>45291</v>
      </c>
      <c r="C492" s="17" t="s">
        <v>2513</v>
      </c>
      <c r="D492" s="17" t="s">
        <v>22</v>
      </c>
      <c r="E492" s="17">
        <v>2</v>
      </c>
      <c r="F492" s="17" t="str">
        <f>_xlfn.XLOOKUP($C492,Customers!$A$2:$A$501,Customers!$B$2:$B$501,,0)</f>
        <v>Benjamin Hunter</v>
      </c>
      <c r="G492" s="17" t="str">
        <f>_xlfn.XLOOKUP($C492,Customers!$A$2:$A$501,Customers!$C$2:$C$501,,0)</f>
        <v>amandareese@salazar-moran.com</v>
      </c>
      <c r="H492" s="17" t="str">
        <f>_xlfn.XLOOKUP($C492,Customers!$A$1:$A$501,Customers!$G$1:$G$501,,0)</f>
        <v>Ireland</v>
      </c>
      <c r="I492" s="17" t="str">
        <f>INDEX(Products!$A$1:$G$106,MATCH($D492,Products!$A$1:$A$106,0),MATCH(I$1,Products!$A$1:$G$1,0))</f>
        <v>Rob</v>
      </c>
      <c r="J492" s="17" t="str">
        <f>INDEX(Products!$A$1:$G$106,MATCH($D492,Products!$A$1:$A$106,0),MATCH(J$1,Products!$A$1:$G$1,0))</f>
        <v>D</v>
      </c>
      <c r="K492" s="24">
        <f>INDEX(Products!$A$1:$G$106,MATCH($D492,Products!$A$1:$A$106,0),MATCH(K$1,Products!$A$1:$G$1,0))</f>
        <v>0.5</v>
      </c>
      <c r="L492" s="19">
        <f>INDEX(Products!$A$1:$G$106,MATCH($D492,Products!$A$1:$A$106,0),MATCH(L$1,Products!$A$1:$G$1,0))</f>
        <v>6.4009999999999998</v>
      </c>
      <c r="M492" s="20">
        <f t="shared" si="7"/>
        <v>12.802</v>
      </c>
      <c r="N492" s="17" t="str" cm="1">
        <f t="array" ref="N492">_xlfn.SWITCH(I492,"Rob","Robusta","Ara","Arabica","Lib","Liberica","Exc","Excelsa")</f>
        <v>Robusta</v>
      </c>
      <c r="O492" s="17" t="str" cm="1">
        <f t="array" ref="O492">_xlfn.SWITCH(J492,"D","Dark","M","Medium","L","Light")</f>
        <v>Dark</v>
      </c>
      <c r="P492" s="17" t="str">
        <f>_xlfn.XLOOKUP(Orders[[#This Row],[Customer ID]],Customers!$A$1:$A$501,Customers!$I$1:$I$501,,0)</f>
        <v>Yes</v>
      </c>
    </row>
    <row r="493" spans="1:16" x14ac:dyDescent="0.25">
      <c r="A493" s="17" t="s">
        <v>3621</v>
      </c>
      <c r="B493" s="22">
        <v>43684</v>
      </c>
      <c r="C493" s="17" t="s">
        <v>2878</v>
      </c>
      <c r="D493" s="17" t="s">
        <v>92</v>
      </c>
      <c r="E493" s="17">
        <v>5</v>
      </c>
      <c r="F493" s="17" t="str">
        <f>_xlfn.XLOOKUP($C493,Customers!$A$2:$A$501,Customers!$B$2:$B$501,,0)</f>
        <v>Wesley Hughes</v>
      </c>
      <c r="G493" s="17" t="str">
        <f>_xlfn.XLOOKUP($C493,Customers!$A$2:$A$501,Customers!$C$2:$C$501,,0)</f>
        <v>andreavillanueva@lewis-knight.org</v>
      </c>
      <c r="H493" s="17" t="str">
        <f>_xlfn.XLOOKUP($C493,Customers!$A$1:$A$501,Customers!$G$1:$G$501,,0)</f>
        <v>Ireland</v>
      </c>
      <c r="I493" s="17" t="str">
        <f>INDEX(Products!$A$1:$G$106,MATCH($D493,Products!$A$1:$A$106,0),MATCH(I$1,Products!$A$1:$G$1,0))</f>
        <v>Lib</v>
      </c>
      <c r="J493" s="17" t="str">
        <f>INDEX(Products!$A$1:$G$106,MATCH($D493,Products!$A$1:$A$106,0),MATCH(J$1,Products!$A$1:$G$1,0))</f>
        <v>M</v>
      </c>
      <c r="K493" s="24">
        <f>INDEX(Products!$A$1:$G$106,MATCH($D493,Products!$A$1:$A$106,0),MATCH(K$1,Products!$A$1:$G$1,0))</f>
        <v>2.5</v>
      </c>
      <c r="L493" s="19">
        <f>INDEX(Products!$A$1:$G$106,MATCH($D493,Products!$A$1:$A$106,0),MATCH(L$1,Products!$A$1:$G$1,0))</f>
        <v>20.963000000000001</v>
      </c>
      <c r="M493" s="20">
        <f t="shared" si="7"/>
        <v>104.815</v>
      </c>
      <c r="N493" s="17" t="str" cm="1">
        <f t="array" ref="N493">_xlfn.SWITCH(I493,"Rob","Robusta","Ara","Arabica","Lib","Liberica","Exc","Excelsa")</f>
        <v>Liberica</v>
      </c>
      <c r="O493" s="17" t="str" cm="1">
        <f t="array" ref="O493">_xlfn.SWITCH(J493,"D","Dark","M","Medium","L","Light")</f>
        <v>Medium</v>
      </c>
      <c r="P493" s="17" t="str">
        <f>_xlfn.XLOOKUP(Orders[[#This Row],[Customer ID]],Customers!$A$1:$A$501,Customers!$I$1:$I$501,,0)</f>
        <v>Yes</v>
      </c>
    </row>
    <row r="494" spans="1:16" x14ac:dyDescent="0.25">
      <c r="A494" s="17" t="s">
        <v>3622</v>
      </c>
      <c r="B494" s="22">
        <v>43922</v>
      </c>
      <c r="C494" s="17" t="s">
        <v>1199</v>
      </c>
      <c r="D494" s="17" t="s">
        <v>13</v>
      </c>
      <c r="E494" s="17">
        <v>6</v>
      </c>
      <c r="F494" s="17" t="str">
        <f>_xlfn.XLOOKUP($C494,Customers!$A$2:$A$501,Customers!$B$2:$B$501,,0)</f>
        <v>Lindsey Phillips</v>
      </c>
      <c r="G494" s="17" t="str">
        <f>_xlfn.XLOOKUP($C494,Customers!$A$2:$A$501,Customers!$C$2:$C$501,,0)</f>
        <v>robert23@gmail.com</v>
      </c>
      <c r="H494" s="17" t="str">
        <f>_xlfn.XLOOKUP($C494,Customers!$A$1:$A$501,Customers!$G$1:$G$501,,0)</f>
        <v>United States</v>
      </c>
      <c r="I494" s="17" t="str">
        <f>INDEX(Products!$A$1:$G$106,MATCH($D494,Products!$A$1:$A$106,0),MATCH(I$1,Products!$A$1:$G$1,0))</f>
        <v>Exc</v>
      </c>
      <c r="J494" s="17" t="str">
        <f>INDEX(Products!$A$1:$G$106,MATCH($D494,Products!$A$1:$A$106,0),MATCH(J$1,Products!$A$1:$G$1,0))</f>
        <v>M</v>
      </c>
      <c r="K494" s="24">
        <f>INDEX(Products!$A$1:$G$106,MATCH($D494,Products!$A$1:$A$106,0),MATCH(K$1,Products!$A$1:$G$1,0))</f>
        <v>2.5</v>
      </c>
      <c r="L494" s="19">
        <f>INDEX(Products!$A$1:$G$106,MATCH($D494,Products!$A$1:$A$106,0),MATCH(L$1,Products!$A$1:$G$1,0))</f>
        <v>20.47</v>
      </c>
      <c r="M494" s="20">
        <f t="shared" si="7"/>
        <v>122.82</v>
      </c>
      <c r="N494" s="17" t="str" cm="1">
        <f t="array" ref="N494">_xlfn.SWITCH(I494,"Rob","Robusta","Ara","Arabica","Lib","Liberica","Exc","Excelsa")</f>
        <v>Excelsa</v>
      </c>
      <c r="O494" s="17" t="str" cm="1">
        <f t="array" ref="O494">_xlfn.SWITCH(J494,"D","Dark","M","Medium","L","Light")</f>
        <v>Medium</v>
      </c>
      <c r="P494" s="17" t="str">
        <f>_xlfn.XLOOKUP(Orders[[#This Row],[Customer ID]],Customers!$A$1:$A$501,Customers!$I$1:$I$501,,0)</f>
        <v>No</v>
      </c>
    </row>
    <row r="495" spans="1:16" x14ac:dyDescent="0.25">
      <c r="A495" s="17" t="s">
        <v>3623</v>
      </c>
      <c r="B495" s="22">
        <v>44767</v>
      </c>
      <c r="C495" s="17" t="s">
        <v>2655</v>
      </c>
      <c r="D495" s="17" t="s">
        <v>46</v>
      </c>
      <c r="E495" s="17">
        <v>1</v>
      </c>
      <c r="F495" s="17" t="str">
        <f>_xlfn.XLOOKUP($C495,Customers!$A$2:$A$501,Customers!$B$2:$B$501,,0)</f>
        <v>Tiffany Stevens</v>
      </c>
      <c r="G495" s="17" t="str">
        <f>_xlfn.XLOOKUP($C495,Customers!$A$2:$A$501,Customers!$C$2:$C$501,,0)</f>
        <v>katherine76@miller-morrison.com</v>
      </c>
      <c r="H495" s="17" t="str">
        <f>_xlfn.XLOOKUP($C495,Customers!$A$1:$A$501,Customers!$G$1:$G$501,,0)</f>
        <v>Ireland</v>
      </c>
      <c r="I495" s="17" t="str">
        <f>INDEX(Products!$A$1:$G$106,MATCH($D495,Products!$A$1:$A$106,0),MATCH(I$1,Products!$A$1:$G$1,0))</f>
        <v>Exc</v>
      </c>
      <c r="J495" s="17" t="str">
        <f>INDEX(Products!$A$1:$G$106,MATCH($D495,Products!$A$1:$A$106,0),MATCH(J$1,Products!$A$1:$G$1,0))</f>
        <v>L</v>
      </c>
      <c r="K495" s="24">
        <f>INDEX(Products!$A$1:$G$106,MATCH($D495,Products!$A$1:$A$106,0),MATCH(K$1,Products!$A$1:$G$1,0))</f>
        <v>2.5</v>
      </c>
      <c r="L495" s="19">
        <f>INDEX(Products!$A$1:$G$106,MATCH($D495,Products!$A$1:$A$106,0),MATCH(L$1,Products!$A$1:$G$1,0))</f>
        <v>5.7750000000000004</v>
      </c>
      <c r="M495" s="20">
        <f t="shared" si="7"/>
        <v>5.7750000000000004</v>
      </c>
      <c r="N495" s="17" t="str" cm="1">
        <f t="array" ref="N495">_xlfn.SWITCH(I495,"Rob","Robusta","Ara","Arabica","Lib","Liberica","Exc","Excelsa")</f>
        <v>Excelsa</v>
      </c>
      <c r="O495" s="17" t="str" cm="1">
        <f t="array" ref="O495">_xlfn.SWITCH(J495,"D","Dark","M","Medium","L","Light")</f>
        <v>Light</v>
      </c>
      <c r="P495" s="17" t="str">
        <f>_xlfn.XLOOKUP(Orders[[#This Row],[Customer ID]],Customers!$A$1:$A$501,Customers!$I$1:$I$501,,0)</f>
        <v>Yes</v>
      </c>
    </row>
    <row r="496" spans="1:16" x14ac:dyDescent="0.25">
      <c r="A496" s="17" t="s">
        <v>3624</v>
      </c>
      <c r="B496" s="22">
        <v>44047</v>
      </c>
      <c r="C496" s="17" t="s">
        <v>1546</v>
      </c>
      <c r="D496" s="17" t="s">
        <v>44</v>
      </c>
      <c r="E496" s="17">
        <v>3</v>
      </c>
      <c r="F496" s="17" t="str">
        <f>_xlfn.XLOOKUP($C496,Customers!$A$2:$A$501,Customers!$B$2:$B$501,,0)</f>
        <v>Brenda Smith</v>
      </c>
      <c r="G496" s="17" t="str">
        <f>_xlfn.XLOOKUP($C496,Customers!$A$2:$A$501,Customers!$C$2:$C$501,,0)</f>
        <v>josephyoung@lamb.info</v>
      </c>
      <c r="H496" s="17" t="str">
        <f>_xlfn.XLOOKUP($C496,Customers!$A$1:$A$501,Customers!$G$1:$G$501,,0)</f>
        <v>Ireland</v>
      </c>
      <c r="I496" s="17" t="str">
        <f>INDEX(Products!$A$1:$G$106,MATCH($D496,Products!$A$1:$A$106,0),MATCH(I$1,Products!$A$1:$G$1,0))</f>
        <v>Ara</v>
      </c>
      <c r="J496" s="17" t="str">
        <f>INDEX(Products!$A$1:$G$106,MATCH($D496,Products!$A$1:$A$106,0),MATCH(J$1,Products!$A$1:$G$1,0))</f>
        <v>L</v>
      </c>
      <c r="K496" s="24">
        <f>INDEX(Products!$A$1:$G$106,MATCH($D496,Products!$A$1:$A$106,0),MATCH(K$1,Products!$A$1:$G$1,0))</f>
        <v>2.5</v>
      </c>
      <c r="L496" s="19">
        <f>INDEX(Products!$A$1:$G$106,MATCH($D496,Products!$A$1:$A$106,0),MATCH(L$1,Products!$A$1:$G$1,0))</f>
        <v>6.9880000000000004</v>
      </c>
      <c r="M496" s="20">
        <f t="shared" si="7"/>
        <v>20.964000000000002</v>
      </c>
      <c r="N496" s="17" t="str" cm="1">
        <f t="array" ref="N496">_xlfn.SWITCH(I496,"Rob","Robusta","Ara","Arabica","Lib","Liberica","Exc","Excelsa")</f>
        <v>Arabica</v>
      </c>
      <c r="O496" s="17" t="str" cm="1">
        <f t="array" ref="O496">_xlfn.SWITCH(J496,"D","Dark","M","Medium","L","Light")</f>
        <v>Light</v>
      </c>
      <c r="P496" s="17" t="str">
        <f>_xlfn.XLOOKUP(Orders[[#This Row],[Customer ID]],Customers!$A$1:$A$501,Customers!$I$1:$I$501,,0)</f>
        <v>Yes</v>
      </c>
    </row>
    <row r="497" spans="1:16" x14ac:dyDescent="0.25">
      <c r="A497" s="17" t="s">
        <v>3625</v>
      </c>
      <c r="B497" s="22">
        <v>43477</v>
      </c>
      <c r="C497" s="17" t="s">
        <v>1181</v>
      </c>
      <c r="D497" s="17" t="s">
        <v>110</v>
      </c>
      <c r="E497" s="17">
        <v>3</v>
      </c>
      <c r="F497" s="17" t="str">
        <f>_xlfn.XLOOKUP($C497,Customers!$A$2:$A$501,Customers!$B$2:$B$501,,0)</f>
        <v>Charles Torres</v>
      </c>
      <c r="G497" s="17" t="str">
        <f>_xlfn.XLOOKUP($C497,Customers!$A$2:$A$501,Customers!$C$2:$C$501,,0)</f>
        <v>stravis@hotmail.com</v>
      </c>
      <c r="H497" s="17" t="str">
        <f>_xlfn.XLOOKUP($C497,Customers!$A$1:$A$501,Customers!$G$1:$G$501,,0)</f>
        <v>Ireland</v>
      </c>
      <c r="I497" s="17" t="str">
        <f>INDEX(Products!$A$1:$G$106,MATCH($D497,Products!$A$1:$A$106,0),MATCH(I$1,Products!$A$1:$G$1,0))</f>
        <v>Ara</v>
      </c>
      <c r="J497" s="17" t="str">
        <f>INDEX(Products!$A$1:$G$106,MATCH($D497,Products!$A$1:$A$106,0),MATCH(J$1,Products!$A$1:$G$1,0))</f>
        <v>M</v>
      </c>
      <c r="K497" s="24">
        <f>INDEX(Products!$A$1:$G$106,MATCH($D497,Products!$A$1:$A$106,0),MATCH(K$1,Products!$A$1:$G$1,0))</f>
        <v>2.5</v>
      </c>
      <c r="L497" s="19">
        <f>INDEX(Products!$A$1:$G$106,MATCH($D497,Products!$A$1:$A$106,0),MATCH(L$1,Products!$A$1:$G$1,0))</f>
        <v>13.946</v>
      </c>
      <c r="M497" s="20">
        <f t="shared" si="7"/>
        <v>41.838000000000001</v>
      </c>
      <c r="N497" s="17" t="str" cm="1">
        <f t="array" ref="N497">_xlfn.SWITCH(I497,"Rob","Robusta","Ara","Arabica","Lib","Liberica","Exc","Excelsa")</f>
        <v>Arabica</v>
      </c>
      <c r="O497" s="17" t="str" cm="1">
        <f t="array" ref="O497">_xlfn.SWITCH(J497,"D","Dark","M","Medium","L","Light")</f>
        <v>Medium</v>
      </c>
      <c r="P497" s="17" t="str">
        <f>_xlfn.XLOOKUP(Orders[[#This Row],[Customer ID]],Customers!$A$1:$A$501,Customers!$I$1:$I$501,,0)</f>
        <v>Yes</v>
      </c>
    </row>
    <row r="498" spans="1:16" x14ac:dyDescent="0.25">
      <c r="A498" s="17" t="s">
        <v>3626</v>
      </c>
      <c r="B498" s="22">
        <v>43809</v>
      </c>
      <c r="C498" s="17" t="s">
        <v>363</v>
      </c>
      <c r="D498" s="17" t="s">
        <v>32</v>
      </c>
      <c r="E498" s="17">
        <v>4</v>
      </c>
      <c r="F498" s="17" t="str">
        <f>_xlfn.XLOOKUP($C498,Customers!$A$2:$A$501,Customers!$B$2:$B$501,,0)</f>
        <v>Michael Wright</v>
      </c>
      <c r="G498" s="17" t="str">
        <f>_xlfn.XLOOKUP($C498,Customers!$A$2:$A$501,Customers!$C$2:$C$501,,0)</f>
        <v>yjones@lopez.com</v>
      </c>
      <c r="H498" s="17" t="str">
        <f>_xlfn.XLOOKUP($C498,Customers!$A$1:$A$501,Customers!$G$1:$G$501,,0)</f>
        <v>Ireland</v>
      </c>
      <c r="I498" s="17" t="str">
        <f>INDEX(Products!$A$1:$G$106,MATCH($D498,Products!$A$1:$A$106,0),MATCH(I$1,Products!$A$1:$G$1,0))</f>
        <v>Lib</v>
      </c>
      <c r="J498" s="17" t="str">
        <f>INDEX(Products!$A$1:$G$106,MATCH($D498,Products!$A$1:$A$106,0),MATCH(J$1,Products!$A$1:$G$1,0))</f>
        <v>M</v>
      </c>
      <c r="K498" s="24">
        <f>INDEX(Products!$A$1:$G$106,MATCH($D498,Products!$A$1:$A$106,0),MATCH(K$1,Products!$A$1:$G$1,0))</f>
        <v>0.5</v>
      </c>
      <c r="L498" s="19">
        <f>INDEX(Products!$A$1:$G$106,MATCH($D498,Products!$A$1:$A$106,0),MATCH(L$1,Products!$A$1:$G$1,0))</f>
        <v>29.872</v>
      </c>
      <c r="M498" s="20">
        <f t="shared" si="7"/>
        <v>119.488</v>
      </c>
      <c r="N498" s="17" t="str" cm="1">
        <f t="array" ref="N498">_xlfn.SWITCH(I498,"Rob","Robusta","Ara","Arabica","Lib","Liberica","Exc","Excelsa")</f>
        <v>Liberica</v>
      </c>
      <c r="O498" s="17" t="str" cm="1">
        <f t="array" ref="O498">_xlfn.SWITCH(J498,"D","Dark","M","Medium","L","Light")</f>
        <v>Medium</v>
      </c>
      <c r="P498" s="17" t="str">
        <f>_xlfn.XLOOKUP(Orders[[#This Row],[Customer ID]],Customers!$A$1:$A$501,Customers!$I$1:$I$501,,0)</f>
        <v>Yes</v>
      </c>
    </row>
    <row r="499" spans="1:16" x14ac:dyDescent="0.25">
      <c r="A499" s="17" t="s">
        <v>3627</v>
      </c>
      <c r="B499" s="22">
        <v>45019</v>
      </c>
      <c r="C499" s="17" t="s">
        <v>2053</v>
      </c>
      <c r="D499" s="17" t="s">
        <v>76</v>
      </c>
      <c r="E499" s="17">
        <v>6</v>
      </c>
      <c r="F499" s="17" t="str">
        <f>_xlfn.XLOOKUP($C499,Customers!$A$2:$A$501,Customers!$B$2:$B$501,,0)</f>
        <v>Colin Middleton</v>
      </c>
      <c r="G499" s="17" t="str">
        <f>_xlfn.XLOOKUP($C499,Customers!$A$2:$A$501,Customers!$C$2:$C$501,,0)</f>
        <v>sherrymorgan@yahoo.com</v>
      </c>
      <c r="H499" s="17" t="str">
        <f>_xlfn.XLOOKUP($C499,Customers!$A$1:$A$501,Customers!$G$1:$G$501,,0)</f>
        <v>Ireland</v>
      </c>
      <c r="I499" s="17" t="str">
        <f>INDEX(Products!$A$1:$G$106,MATCH($D499,Products!$A$1:$A$106,0),MATCH(I$1,Products!$A$1:$G$1,0))</f>
        <v>Rob</v>
      </c>
      <c r="J499" s="17" t="str">
        <f>INDEX(Products!$A$1:$G$106,MATCH($D499,Products!$A$1:$A$106,0),MATCH(J$1,Products!$A$1:$G$1,0))</f>
        <v>D</v>
      </c>
      <c r="K499" s="24">
        <f>INDEX(Products!$A$1:$G$106,MATCH($D499,Products!$A$1:$A$106,0),MATCH(K$1,Products!$A$1:$G$1,0))</f>
        <v>2.5</v>
      </c>
      <c r="L499" s="19">
        <f>INDEX(Products!$A$1:$G$106,MATCH($D499,Products!$A$1:$A$106,0),MATCH(L$1,Products!$A$1:$G$1,0))</f>
        <v>14.250999999999999</v>
      </c>
      <c r="M499" s="20">
        <f t="shared" si="7"/>
        <v>85.506</v>
      </c>
      <c r="N499" s="17" t="str" cm="1">
        <f t="array" ref="N499">_xlfn.SWITCH(I499,"Rob","Robusta","Ara","Arabica","Lib","Liberica","Exc","Excelsa")</f>
        <v>Robusta</v>
      </c>
      <c r="O499" s="17" t="str" cm="1">
        <f t="array" ref="O499">_xlfn.SWITCH(J499,"D","Dark","M","Medium","L","Light")</f>
        <v>Dark</v>
      </c>
      <c r="P499" s="17" t="str">
        <f>_xlfn.XLOOKUP(Orders[[#This Row],[Customer ID]],Customers!$A$1:$A$501,Customers!$I$1:$I$501,,0)</f>
        <v>Yes</v>
      </c>
    </row>
    <row r="500" spans="1:16" x14ac:dyDescent="0.25">
      <c r="A500" s="17" t="s">
        <v>3628</v>
      </c>
      <c r="B500" s="22">
        <v>44378</v>
      </c>
      <c r="C500" s="17" t="s">
        <v>2465</v>
      </c>
      <c r="D500" s="17" t="s">
        <v>43</v>
      </c>
      <c r="E500" s="17">
        <v>6</v>
      </c>
      <c r="F500" s="17" t="str">
        <f>_xlfn.XLOOKUP($C500,Customers!$A$2:$A$501,Customers!$B$2:$B$501,,0)</f>
        <v>Aaron Sanchez</v>
      </c>
      <c r="G500" s="17" t="str">
        <f>_xlfn.XLOOKUP($C500,Customers!$A$2:$A$501,Customers!$C$2:$C$501,,0)</f>
        <v>hulldebra@coleman-villegas.org</v>
      </c>
      <c r="H500" s="17" t="str">
        <f>_xlfn.XLOOKUP($C500,Customers!$A$1:$A$501,Customers!$G$1:$G$501,,0)</f>
        <v>United Kingdom</v>
      </c>
      <c r="I500" s="17" t="str">
        <f>INDEX(Products!$A$1:$G$106,MATCH($D500,Products!$A$1:$A$106,0),MATCH(I$1,Products!$A$1:$G$1,0))</f>
        <v>Rob</v>
      </c>
      <c r="J500" s="17" t="str">
        <f>INDEX(Products!$A$1:$G$106,MATCH($D500,Products!$A$1:$A$106,0),MATCH(J$1,Products!$A$1:$G$1,0))</f>
        <v>D</v>
      </c>
      <c r="K500" s="24">
        <f>INDEX(Products!$A$1:$G$106,MATCH($D500,Products!$A$1:$A$106,0),MATCH(K$1,Products!$A$1:$G$1,0))</f>
        <v>2.5</v>
      </c>
      <c r="L500" s="19">
        <f>INDEX(Products!$A$1:$G$106,MATCH($D500,Products!$A$1:$A$106,0),MATCH(L$1,Products!$A$1:$G$1,0))</f>
        <v>26.957000000000001</v>
      </c>
      <c r="M500" s="20">
        <f t="shared" si="7"/>
        <v>161.74200000000002</v>
      </c>
      <c r="N500" s="17" t="str" cm="1">
        <f t="array" ref="N500">_xlfn.SWITCH(I500,"Rob","Robusta","Ara","Arabica","Lib","Liberica","Exc","Excelsa")</f>
        <v>Robusta</v>
      </c>
      <c r="O500" s="17" t="str" cm="1">
        <f t="array" ref="O500">_xlfn.SWITCH(J500,"D","Dark","M","Medium","L","Light")</f>
        <v>Dark</v>
      </c>
      <c r="P500" s="17" t="str">
        <f>_xlfn.XLOOKUP(Orders[[#This Row],[Customer ID]],Customers!$A$1:$A$501,Customers!$I$1:$I$501,,0)</f>
        <v>Yes</v>
      </c>
    </row>
    <row r="501" spans="1:16" x14ac:dyDescent="0.25">
      <c r="A501" s="17" t="s">
        <v>3629</v>
      </c>
      <c r="B501" s="22">
        <v>44480</v>
      </c>
      <c r="C501" s="17" t="s">
        <v>907</v>
      </c>
      <c r="D501" s="17" t="s">
        <v>43</v>
      </c>
      <c r="E501" s="17">
        <v>5</v>
      </c>
      <c r="F501" s="17" t="str">
        <f>_xlfn.XLOOKUP($C501,Customers!$A$2:$A$501,Customers!$B$2:$B$501,,0)</f>
        <v>Nancy Wong</v>
      </c>
      <c r="G501" s="17" t="str">
        <f>_xlfn.XLOOKUP($C501,Customers!$A$2:$A$501,Customers!$C$2:$C$501,,0)</f>
        <v>rzamora@gmail.com</v>
      </c>
      <c r="H501" s="17" t="str">
        <f>_xlfn.XLOOKUP($C501,Customers!$A$1:$A$501,Customers!$G$1:$G$501,,0)</f>
        <v>Ireland</v>
      </c>
      <c r="I501" s="17" t="str">
        <f>INDEX(Products!$A$1:$G$106,MATCH($D501,Products!$A$1:$A$106,0),MATCH(I$1,Products!$A$1:$G$1,0))</f>
        <v>Rob</v>
      </c>
      <c r="J501" s="17" t="str">
        <f>INDEX(Products!$A$1:$G$106,MATCH($D501,Products!$A$1:$A$106,0),MATCH(J$1,Products!$A$1:$G$1,0))</f>
        <v>D</v>
      </c>
      <c r="K501" s="24">
        <f>INDEX(Products!$A$1:$G$106,MATCH($D501,Products!$A$1:$A$106,0),MATCH(K$1,Products!$A$1:$G$1,0))</f>
        <v>2.5</v>
      </c>
      <c r="L501" s="19">
        <f>INDEX(Products!$A$1:$G$106,MATCH($D501,Products!$A$1:$A$106,0),MATCH(L$1,Products!$A$1:$G$1,0))</f>
        <v>26.957000000000001</v>
      </c>
      <c r="M501" s="20">
        <f t="shared" si="7"/>
        <v>134.785</v>
      </c>
      <c r="N501" s="17" t="str" cm="1">
        <f t="array" ref="N501">_xlfn.SWITCH(I501,"Rob","Robusta","Ara","Arabica","Lib","Liberica","Exc","Excelsa")</f>
        <v>Robusta</v>
      </c>
      <c r="O501" s="17" t="str" cm="1">
        <f t="array" ref="O501">_xlfn.SWITCH(J501,"D","Dark","M","Medium","L","Light")</f>
        <v>Dark</v>
      </c>
      <c r="P501" s="17" t="str">
        <f>_xlfn.XLOOKUP(Orders[[#This Row],[Customer ID]],Customers!$A$1:$A$501,Customers!$I$1:$I$501,,0)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E9E0-9286-4EA7-BA7E-E5035FF38462}">
  <dimension ref="A1:I501"/>
  <sheetViews>
    <sheetView workbookViewId="0">
      <selection activeCell="J12" sqref="J12"/>
    </sheetView>
  </sheetViews>
  <sheetFormatPr defaultRowHeight="15" x14ac:dyDescent="0.25"/>
  <cols>
    <col min="1" max="1" width="16.7109375" bestFit="1" customWidth="1"/>
    <col min="2" max="2" width="23" bestFit="1" customWidth="1"/>
    <col min="3" max="3" width="41.140625" bestFit="1" customWidth="1"/>
    <col min="4" max="4" width="16.85546875" bestFit="1" customWidth="1"/>
    <col min="5" max="5" width="34.140625" bestFit="1" customWidth="1"/>
    <col min="6" max="6" width="23.28515625" bestFit="1" customWidth="1"/>
    <col min="7" max="7" width="15.42578125" bestFit="1" customWidth="1"/>
    <col min="8" max="8" width="11.42578125" bestFit="1" customWidth="1"/>
    <col min="9" max="9" width="14" bestFit="1" customWidth="1"/>
  </cols>
  <sheetData>
    <row r="1" spans="1:9" x14ac:dyDescent="0.25">
      <c r="A1" s="4" t="s">
        <v>2</v>
      </c>
      <c r="B1" s="5" t="s">
        <v>5</v>
      </c>
      <c r="C1" s="5" t="s">
        <v>6</v>
      </c>
      <c r="D1" s="5" t="s">
        <v>119</v>
      </c>
      <c r="E1" s="5" t="s">
        <v>120</v>
      </c>
      <c r="F1" s="5" t="s">
        <v>121</v>
      </c>
      <c r="G1" s="5" t="s">
        <v>7</v>
      </c>
      <c r="H1" s="5" t="s">
        <v>122</v>
      </c>
      <c r="I1" s="6" t="s">
        <v>123</v>
      </c>
    </row>
    <row r="2" spans="1:9" x14ac:dyDescent="0.25">
      <c r="A2" s="7" t="s">
        <v>153</v>
      </c>
      <c r="B2" s="8" t="s">
        <v>154</v>
      </c>
      <c r="C2" s="8" t="s">
        <v>155</v>
      </c>
      <c r="D2" s="8" t="s">
        <v>156</v>
      </c>
      <c r="E2" s="8" t="s">
        <v>157</v>
      </c>
      <c r="F2" s="8" t="s">
        <v>158</v>
      </c>
      <c r="G2" s="8" t="s">
        <v>126</v>
      </c>
      <c r="H2" s="8">
        <v>90807</v>
      </c>
      <c r="I2" s="9" t="s">
        <v>127</v>
      </c>
    </row>
    <row r="3" spans="1:9" x14ac:dyDescent="0.25">
      <c r="A3" s="10" t="s">
        <v>159</v>
      </c>
      <c r="B3" s="11" t="s">
        <v>160</v>
      </c>
      <c r="C3" s="11" t="s">
        <v>161</v>
      </c>
      <c r="D3" s="11" t="s">
        <v>162</v>
      </c>
      <c r="E3" s="11" t="s">
        <v>163</v>
      </c>
      <c r="F3" s="11" t="s">
        <v>164</v>
      </c>
      <c r="G3" s="11" t="s">
        <v>128</v>
      </c>
      <c r="H3" s="11">
        <v>77868</v>
      </c>
      <c r="I3" s="12" t="s">
        <v>127</v>
      </c>
    </row>
    <row r="4" spans="1:9" x14ac:dyDescent="0.25">
      <c r="A4" s="7" t="s">
        <v>165</v>
      </c>
      <c r="B4" s="8" t="s">
        <v>166</v>
      </c>
      <c r="C4" s="8" t="s">
        <v>167</v>
      </c>
      <c r="D4" s="8" t="s">
        <v>168</v>
      </c>
      <c r="E4" s="8" t="s">
        <v>169</v>
      </c>
      <c r="F4" s="8" t="s">
        <v>170</v>
      </c>
      <c r="G4" s="8" t="s">
        <v>128</v>
      </c>
      <c r="H4" s="8">
        <v>49017</v>
      </c>
      <c r="I4" s="9" t="s">
        <v>127</v>
      </c>
    </row>
    <row r="5" spans="1:9" x14ac:dyDescent="0.25">
      <c r="A5" s="10" t="s">
        <v>171</v>
      </c>
      <c r="B5" s="11" t="s">
        <v>172</v>
      </c>
      <c r="C5" s="11" t="s">
        <v>173</v>
      </c>
      <c r="D5" s="11" t="s">
        <v>174</v>
      </c>
      <c r="E5" s="11" t="s">
        <v>175</v>
      </c>
      <c r="F5" s="11" t="s">
        <v>176</v>
      </c>
      <c r="G5" s="11" t="s">
        <v>128</v>
      </c>
      <c r="H5" s="11">
        <v>60589</v>
      </c>
      <c r="I5" s="12" t="s">
        <v>125</v>
      </c>
    </row>
    <row r="6" spans="1:9" x14ac:dyDescent="0.25">
      <c r="A6" s="7" t="s">
        <v>177</v>
      </c>
      <c r="B6" s="8" t="s">
        <v>178</v>
      </c>
      <c r="C6" s="8" t="s">
        <v>179</v>
      </c>
      <c r="D6" s="8" t="s">
        <v>180</v>
      </c>
      <c r="E6" s="8" t="s">
        <v>181</v>
      </c>
      <c r="F6" s="8" t="s">
        <v>182</v>
      </c>
      <c r="G6" s="8" t="s">
        <v>126</v>
      </c>
      <c r="H6" s="8">
        <v>96425</v>
      </c>
      <c r="I6" s="9" t="s">
        <v>125</v>
      </c>
    </row>
    <row r="7" spans="1:9" x14ac:dyDescent="0.25">
      <c r="A7" s="10" t="s">
        <v>183</v>
      </c>
      <c r="B7" s="11" t="s">
        <v>184</v>
      </c>
      <c r="C7" s="11" t="s">
        <v>185</v>
      </c>
      <c r="D7" s="11" t="s">
        <v>186</v>
      </c>
      <c r="E7" s="11" t="s">
        <v>187</v>
      </c>
      <c r="F7" s="11" t="s">
        <v>188</v>
      </c>
      <c r="G7" s="11" t="s">
        <v>126</v>
      </c>
      <c r="H7" s="11">
        <v>16146</v>
      </c>
      <c r="I7" s="12" t="s">
        <v>125</v>
      </c>
    </row>
    <row r="8" spans="1:9" x14ac:dyDescent="0.25">
      <c r="A8" s="7" t="s">
        <v>189</v>
      </c>
      <c r="B8" s="8" t="s">
        <v>190</v>
      </c>
      <c r="C8" s="8" t="s">
        <v>191</v>
      </c>
      <c r="D8" s="8" t="s">
        <v>192</v>
      </c>
      <c r="E8" s="8" t="s">
        <v>193</v>
      </c>
      <c r="F8" s="8" t="s">
        <v>194</v>
      </c>
      <c r="G8" s="8" t="s">
        <v>126</v>
      </c>
      <c r="H8" s="8">
        <v>19971</v>
      </c>
      <c r="I8" s="9" t="s">
        <v>127</v>
      </c>
    </row>
    <row r="9" spans="1:9" x14ac:dyDescent="0.25">
      <c r="A9" s="10" t="s">
        <v>195</v>
      </c>
      <c r="B9" s="11" t="s">
        <v>196</v>
      </c>
      <c r="C9" s="11" t="s">
        <v>197</v>
      </c>
      <c r="D9" s="11" t="s">
        <v>198</v>
      </c>
      <c r="E9" s="11" t="s">
        <v>199</v>
      </c>
      <c r="F9" s="11" t="s">
        <v>200</v>
      </c>
      <c r="G9" s="11" t="s">
        <v>124</v>
      </c>
      <c r="H9" s="11">
        <v>66512</v>
      </c>
      <c r="I9" s="12" t="s">
        <v>125</v>
      </c>
    </row>
    <row r="10" spans="1:9" x14ac:dyDescent="0.25">
      <c r="A10" s="7" t="s">
        <v>201</v>
      </c>
      <c r="B10" s="8" t="s">
        <v>202</v>
      </c>
      <c r="C10" s="8" t="s">
        <v>203</v>
      </c>
      <c r="D10" s="8" t="s">
        <v>204</v>
      </c>
      <c r="E10" s="8" t="s">
        <v>205</v>
      </c>
      <c r="F10" s="8" t="s">
        <v>206</v>
      </c>
      <c r="G10" s="8" t="s">
        <v>128</v>
      </c>
      <c r="H10" s="8">
        <v>23371</v>
      </c>
      <c r="I10" s="9" t="s">
        <v>127</v>
      </c>
    </row>
    <row r="11" spans="1:9" x14ac:dyDescent="0.25">
      <c r="A11" s="10" t="s">
        <v>207</v>
      </c>
      <c r="B11" s="11" t="s">
        <v>208</v>
      </c>
      <c r="C11" s="11" t="s">
        <v>209</v>
      </c>
      <c r="D11" s="11" t="s">
        <v>210</v>
      </c>
      <c r="E11" s="11" t="s">
        <v>211</v>
      </c>
      <c r="F11" s="11" t="s">
        <v>212</v>
      </c>
      <c r="G11" s="11" t="s">
        <v>128</v>
      </c>
      <c r="H11" s="11">
        <v>18225</v>
      </c>
      <c r="I11" s="12" t="s">
        <v>125</v>
      </c>
    </row>
    <row r="12" spans="1:9" x14ac:dyDescent="0.25">
      <c r="A12" s="7" t="s">
        <v>213</v>
      </c>
      <c r="B12" s="8" t="s">
        <v>214</v>
      </c>
      <c r="C12" s="8" t="s">
        <v>215</v>
      </c>
      <c r="D12" s="8" t="s">
        <v>216</v>
      </c>
      <c r="E12" s="8" t="s">
        <v>217</v>
      </c>
      <c r="F12" s="8" t="s">
        <v>218</v>
      </c>
      <c r="G12" s="8" t="s">
        <v>124</v>
      </c>
      <c r="H12" s="8">
        <v>85917</v>
      </c>
      <c r="I12" s="9" t="s">
        <v>127</v>
      </c>
    </row>
    <row r="13" spans="1:9" x14ac:dyDescent="0.25">
      <c r="A13" s="10" t="s">
        <v>219</v>
      </c>
      <c r="B13" s="11" t="s">
        <v>220</v>
      </c>
      <c r="C13" s="11" t="s">
        <v>221</v>
      </c>
      <c r="D13" s="11" t="s">
        <v>222</v>
      </c>
      <c r="E13" s="11" t="s">
        <v>223</v>
      </c>
      <c r="F13" s="11" t="s">
        <v>224</v>
      </c>
      <c r="G13" s="11" t="s">
        <v>126</v>
      </c>
      <c r="H13" s="11">
        <v>29073</v>
      </c>
      <c r="I13" s="12" t="s">
        <v>125</v>
      </c>
    </row>
    <row r="14" spans="1:9" x14ac:dyDescent="0.25">
      <c r="A14" s="7" t="s">
        <v>225</v>
      </c>
      <c r="B14" s="8" t="s">
        <v>226</v>
      </c>
      <c r="C14" s="8" t="s">
        <v>227</v>
      </c>
      <c r="D14" s="8" t="s">
        <v>228</v>
      </c>
      <c r="E14" s="8" t="s">
        <v>229</v>
      </c>
      <c r="F14" s="8" t="s">
        <v>230</v>
      </c>
      <c r="G14" s="8" t="s">
        <v>124</v>
      </c>
      <c r="H14" s="8">
        <v>28664</v>
      </c>
      <c r="I14" s="9" t="s">
        <v>125</v>
      </c>
    </row>
    <row r="15" spans="1:9" x14ac:dyDescent="0.25">
      <c r="A15" s="10" t="s">
        <v>231</v>
      </c>
      <c r="B15" s="11" t="s">
        <v>232</v>
      </c>
      <c r="C15" s="11" t="s">
        <v>233</v>
      </c>
      <c r="D15" s="11" t="s">
        <v>234</v>
      </c>
      <c r="E15" s="11" t="s">
        <v>235</v>
      </c>
      <c r="F15" s="11" t="s">
        <v>236</v>
      </c>
      <c r="G15" s="11" t="s">
        <v>126</v>
      </c>
      <c r="H15" s="11">
        <v>25548</v>
      </c>
      <c r="I15" s="12" t="s">
        <v>125</v>
      </c>
    </row>
    <row r="16" spans="1:9" x14ac:dyDescent="0.25">
      <c r="A16" s="7" t="s">
        <v>237</v>
      </c>
      <c r="B16" s="8" t="s">
        <v>238</v>
      </c>
      <c r="C16" s="8" t="s">
        <v>239</v>
      </c>
      <c r="D16" s="8" t="s">
        <v>240</v>
      </c>
      <c r="E16" s="8" t="s">
        <v>241</v>
      </c>
      <c r="F16" s="8" t="s">
        <v>242</v>
      </c>
      <c r="G16" s="8" t="s">
        <v>128</v>
      </c>
      <c r="H16" s="8">
        <v>50762</v>
      </c>
      <c r="I16" s="9" t="s">
        <v>127</v>
      </c>
    </row>
    <row r="17" spans="1:9" x14ac:dyDescent="0.25">
      <c r="A17" s="10" t="s">
        <v>243</v>
      </c>
      <c r="B17" s="11" t="s">
        <v>244</v>
      </c>
      <c r="C17" s="11" t="s">
        <v>245</v>
      </c>
      <c r="D17" s="11" t="s">
        <v>246</v>
      </c>
      <c r="E17" s="11" t="s">
        <v>247</v>
      </c>
      <c r="F17" s="11" t="s">
        <v>248</v>
      </c>
      <c r="G17" s="11" t="s">
        <v>124</v>
      </c>
      <c r="H17" s="11">
        <v>98904</v>
      </c>
      <c r="I17" s="12" t="s">
        <v>127</v>
      </c>
    </row>
    <row r="18" spans="1:9" x14ac:dyDescent="0.25">
      <c r="A18" s="7" t="s">
        <v>249</v>
      </c>
      <c r="B18" s="8" t="s">
        <v>250</v>
      </c>
      <c r="C18" s="8" t="s">
        <v>251</v>
      </c>
      <c r="D18" s="8" t="s">
        <v>252</v>
      </c>
      <c r="E18" s="8" t="s">
        <v>253</v>
      </c>
      <c r="F18" s="8" t="s">
        <v>254</v>
      </c>
      <c r="G18" s="8" t="s">
        <v>126</v>
      </c>
      <c r="H18" s="8">
        <v>41593</v>
      </c>
      <c r="I18" s="9" t="s">
        <v>125</v>
      </c>
    </row>
    <row r="19" spans="1:9" x14ac:dyDescent="0.25">
      <c r="A19" s="10" t="s">
        <v>255</v>
      </c>
      <c r="B19" s="11" t="s">
        <v>256</v>
      </c>
      <c r="C19" s="11" t="s">
        <v>257</v>
      </c>
      <c r="D19" s="11" t="s">
        <v>258</v>
      </c>
      <c r="E19" s="11" t="s">
        <v>259</v>
      </c>
      <c r="F19" s="11" t="s">
        <v>260</v>
      </c>
      <c r="G19" s="11" t="s">
        <v>128</v>
      </c>
      <c r="H19" s="11">
        <v>48032</v>
      </c>
      <c r="I19" s="12" t="s">
        <v>125</v>
      </c>
    </row>
    <row r="20" spans="1:9" x14ac:dyDescent="0.25">
      <c r="A20" s="7" t="s">
        <v>261</v>
      </c>
      <c r="B20" s="8" t="s">
        <v>262</v>
      </c>
      <c r="C20" s="8" t="s">
        <v>263</v>
      </c>
      <c r="D20" s="8" t="s">
        <v>264</v>
      </c>
      <c r="E20" s="8" t="s">
        <v>265</v>
      </c>
      <c r="F20" s="8" t="s">
        <v>266</v>
      </c>
      <c r="G20" s="8" t="s">
        <v>126</v>
      </c>
      <c r="H20" s="8">
        <v>63200</v>
      </c>
      <c r="I20" s="9" t="s">
        <v>125</v>
      </c>
    </row>
    <row r="21" spans="1:9" x14ac:dyDescent="0.25">
      <c r="A21" s="10" t="s">
        <v>267</v>
      </c>
      <c r="B21" s="11" t="s">
        <v>268</v>
      </c>
      <c r="C21" s="11" t="s">
        <v>269</v>
      </c>
      <c r="D21" s="11" t="s">
        <v>270</v>
      </c>
      <c r="E21" s="11" t="s">
        <v>271</v>
      </c>
      <c r="F21" s="11" t="s">
        <v>272</v>
      </c>
      <c r="G21" s="11" t="s">
        <v>126</v>
      </c>
      <c r="H21" s="11">
        <v>30599</v>
      </c>
      <c r="I21" s="12" t="s">
        <v>125</v>
      </c>
    </row>
    <row r="22" spans="1:9" x14ac:dyDescent="0.25">
      <c r="A22" s="7" t="s">
        <v>273</v>
      </c>
      <c r="B22" s="8" t="s">
        <v>274</v>
      </c>
      <c r="C22" s="8" t="s">
        <v>275</v>
      </c>
      <c r="D22" s="8" t="s">
        <v>276</v>
      </c>
      <c r="E22" s="8" t="s">
        <v>277</v>
      </c>
      <c r="F22" s="8" t="s">
        <v>278</v>
      </c>
      <c r="G22" s="8" t="s">
        <v>128</v>
      </c>
      <c r="H22" s="8">
        <v>85746</v>
      </c>
      <c r="I22" s="9" t="s">
        <v>127</v>
      </c>
    </row>
    <row r="23" spans="1:9" x14ac:dyDescent="0.25">
      <c r="A23" s="10" t="s">
        <v>279</v>
      </c>
      <c r="B23" s="11" t="s">
        <v>280</v>
      </c>
      <c r="C23" s="11" t="s">
        <v>281</v>
      </c>
      <c r="D23" s="11" t="s">
        <v>282</v>
      </c>
      <c r="E23" s="11" t="s">
        <v>283</v>
      </c>
      <c r="F23" s="11" t="s">
        <v>284</v>
      </c>
      <c r="G23" s="11" t="s">
        <v>126</v>
      </c>
      <c r="H23" s="11">
        <v>84655</v>
      </c>
      <c r="I23" s="12" t="s">
        <v>125</v>
      </c>
    </row>
    <row r="24" spans="1:9" x14ac:dyDescent="0.25">
      <c r="A24" s="7" t="s">
        <v>285</v>
      </c>
      <c r="B24" s="8" t="s">
        <v>286</v>
      </c>
      <c r="C24" s="8" t="s">
        <v>287</v>
      </c>
      <c r="D24" s="8" t="s">
        <v>288</v>
      </c>
      <c r="E24" s="8" t="s">
        <v>289</v>
      </c>
      <c r="F24" s="8" t="s">
        <v>290</v>
      </c>
      <c r="G24" s="8" t="s">
        <v>128</v>
      </c>
      <c r="H24" s="8">
        <v>69658</v>
      </c>
      <c r="I24" s="9" t="s">
        <v>127</v>
      </c>
    </row>
    <row r="25" spans="1:9" x14ac:dyDescent="0.25">
      <c r="A25" s="10" t="s">
        <v>291</v>
      </c>
      <c r="B25" s="11" t="s">
        <v>292</v>
      </c>
      <c r="C25" s="11" t="s">
        <v>293</v>
      </c>
      <c r="D25" s="11" t="s">
        <v>294</v>
      </c>
      <c r="E25" s="11" t="s">
        <v>295</v>
      </c>
      <c r="F25" s="11" t="s">
        <v>296</v>
      </c>
      <c r="G25" s="11" t="s">
        <v>126</v>
      </c>
      <c r="H25" s="11">
        <v>68104</v>
      </c>
      <c r="I25" s="12" t="s">
        <v>125</v>
      </c>
    </row>
    <row r="26" spans="1:9" x14ac:dyDescent="0.25">
      <c r="A26" s="7" t="s">
        <v>297</v>
      </c>
      <c r="B26" s="8" t="s">
        <v>298</v>
      </c>
      <c r="C26" s="8" t="s">
        <v>299</v>
      </c>
      <c r="D26" s="8" t="s">
        <v>300</v>
      </c>
      <c r="E26" s="8" t="s">
        <v>301</v>
      </c>
      <c r="F26" s="8" t="s">
        <v>302</v>
      </c>
      <c r="G26" s="8" t="s">
        <v>124</v>
      </c>
      <c r="H26" s="8">
        <v>77534</v>
      </c>
      <c r="I26" s="9" t="s">
        <v>127</v>
      </c>
    </row>
    <row r="27" spans="1:9" x14ac:dyDescent="0.25">
      <c r="A27" s="10" t="s">
        <v>303</v>
      </c>
      <c r="B27" s="11" t="s">
        <v>304</v>
      </c>
      <c r="C27" s="11" t="s">
        <v>305</v>
      </c>
      <c r="D27" s="11" t="s">
        <v>306</v>
      </c>
      <c r="E27" s="11" t="s">
        <v>307</v>
      </c>
      <c r="F27" s="11" t="s">
        <v>308</v>
      </c>
      <c r="G27" s="11" t="s">
        <v>126</v>
      </c>
      <c r="H27" s="11">
        <v>96254</v>
      </c>
      <c r="I27" s="12" t="s">
        <v>127</v>
      </c>
    </row>
    <row r="28" spans="1:9" x14ac:dyDescent="0.25">
      <c r="A28" s="7" t="s">
        <v>309</v>
      </c>
      <c r="B28" s="8" t="s">
        <v>310</v>
      </c>
      <c r="C28" s="8" t="s">
        <v>311</v>
      </c>
      <c r="D28" s="8" t="s">
        <v>312</v>
      </c>
      <c r="E28" s="8" t="s">
        <v>313</v>
      </c>
      <c r="F28" s="8" t="s">
        <v>314</v>
      </c>
      <c r="G28" s="8" t="s">
        <v>126</v>
      </c>
      <c r="H28" s="8">
        <v>21995</v>
      </c>
      <c r="I28" s="9" t="s">
        <v>127</v>
      </c>
    </row>
    <row r="29" spans="1:9" x14ac:dyDescent="0.25">
      <c r="A29" s="10" t="s">
        <v>315</v>
      </c>
      <c r="B29" s="11" t="s">
        <v>316</v>
      </c>
      <c r="C29" s="11" t="s">
        <v>317</v>
      </c>
      <c r="D29" s="11" t="s">
        <v>318</v>
      </c>
      <c r="E29" s="11" t="s">
        <v>319</v>
      </c>
      <c r="F29" s="11" t="s">
        <v>320</v>
      </c>
      <c r="G29" s="11" t="s">
        <v>126</v>
      </c>
      <c r="H29" s="11">
        <v>4893</v>
      </c>
      <c r="I29" s="12" t="s">
        <v>125</v>
      </c>
    </row>
    <row r="30" spans="1:9" x14ac:dyDescent="0.25">
      <c r="A30" s="7" t="s">
        <v>321</v>
      </c>
      <c r="B30" s="8" t="s">
        <v>322</v>
      </c>
      <c r="C30" s="8" t="s">
        <v>323</v>
      </c>
      <c r="D30" s="8" t="s">
        <v>324</v>
      </c>
      <c r="E30" s="8" t="s">
        <v>325</v>
      </c>
      <c r="F30" s="8" t="s">
        <v>326</v>
      </c>
      <c r="G30" s="8" t="s">
        <v>126</v>
      </c>
      <c r="H30" s="8">
        <v>71369</v>
      </c>
      <c r="I30" s="9" t="s">
        <v>127</v>
      </c>
    </row>
    <row r="31" spans="1:9" x14ac:dyDescent="0.25">
      <c r="A31" s="10" t="s">
        <v>327</v>
      </c>
      <c r="B31" s="11" t="s">
        <v>328</v>
      </c>
      <c r="C31" s="11" t="s">
        <v>329</v>
      </c>
      <c r="D31" s="11" t="s">
        <v>330</v>
      </c>
      <c r="E31" s="11" t="s">
        <v>331</v>
      </c>
      <c r="F31" s="11" t="s">
        <v>332</v>
      </c>
      <c r="G31" s="11" t="s">
        <v>124</v>
      </c>
      <c r="H31" s="11">
        <v>15058</v>
      </c>
      <c r="I31" s="12" t="s">
        <v>127</v>
      </c>
    </row>
    <row r="32" spans="1:9" x14ac:dyDescent="0.25">
      <c r="A32" s="7" t="s">
        <v>333</v>
      </c>
      <c r="B32" s="8" t="s">
        <v>334</v>
      </c>
      <c r="C32" s="8" t="s">
        <v>335</v>
      </c>
      <c r="D32" s="8" t="s">
        <v>336</v>
      </c>
      <c r="E32" s="8" t="s">
        <v>337</v>
      </c>
      <c r="F32" s="8" t="s">
        <v>338</v>
      </c>
      <c r="G32" s="8" t="s">
        <v>128</v>
      </c>
      <c r="H32" s="8">
        <v>48945</v>
      </c>
      <c r="I32" s="9" t="s">
        <v>127</v>
      </c>
    </row>
    <row r="33" spans="1:9" x14ac:dyDescent="0.25">
      <c r="A33" s="10" t="s">
        <v>339</v>
      </c>
      <c r="B33" s="11" t="s">
        <v>340</v>
      </c>
      <c r="C33" s="11" t="s">
        <v>341</v>
      </c>
      <c r="D33" s="11" t="s">
        <v>342</v>
      </c>
      <c r="E33" s="11" t="s">
        <v>343</v>
      </c>
      <c r="F33" s="11" t="s">
        <v>344</v>
      </c>
      <c r="G33" s="11" t="s">
        <v>124</v>
      </c>
      <c r="H33" s="11">
        <v>86606</v>
      </c>
      <c r="I33" s="12" t="s">
        <v>125</v>
      </c>
    </row>
    <row r="34" spans="1:9" x14ac:dyDescent="0.25">
      <c r="A34" s="7" t="s">
        <v>345</v>
      </c>
      <c r="B34" s="8" t="s">
        <v>346</v>
      </c>
      <c r="C34" s="8" t="s">
        <v>347</v>
      </c>
      <c r="D34" s="8" t="s">
        <v>348</v>
      </c>
      <c r="E34" s="8" t="s">
        <v>349</v>
      </c>
      <c r="F34" s="8" t="s">
        <v>350</v>
      </c>
      <c r="G34" s="8" t="s">
        <v>126</v>
      </c>
      <c r="H34" s="8">
        <v>58425</v>
      </c>
      <c r="I34" s="9" t="s">
        <v>125</v>
      </c>
    </row>
    <row r="35" spans="1:9" x14ac:dyDescent="0.25">
      <c r="A35" s="10" t="s">
        <v>351</v>
      </c>
      <c r="B35" s="11" t="s">
        <v>352</v>
      </c>
      <c r="C35" s="11" t="s">
        <v>353</v>
      </c>
      <c r="D35" s="11" t="s">
        <v>354</v>
      </c>
      <c r="E35" s="11" t="s">
        <v>355</v>
      </c>
      <c r="F35" s="11" t="s">
        <v>356</v>
      </c>
      <c r="G35" s="11" t="s">
        <v>124</v>
      </c>
      <c r="H35" s="11">
        <v>84871</v>
      </c>
      <c r="I35" s="12" t="s">
        <v>127</v>
      </c>
    </row>
    <row r="36" spans="1:9" x14ac:dyDescent="0.25">
      <c r="A36" s="7" t="s">
        <v>357</v>
      </c>
      <c r="B36" s="8" t="s">
        <v>358</v>
      </c>
      <c r="C36" s="8" t="s">
        <v>359</v>
      </c>
      <c r="D36" s="8" t="s">
        <v>360</v>
      </c>
      <c r="E36" s="8" t="s">
        <v>361</v>
      </c>
      <c r="F36" s="8" t="s">
        <v>362</v>
      </c>
      <c r="G36" s="8" t="s">
        <v>126</v>
      </c>
      <c r="H36" s="8">
        <v>87669</v>
      </c>
      <c r="I36" s="9" t="s">
        <v>125</v>
      </c>
    </row>
    <row r="37" spans="1:9" x14ac:dyDescent="0.25">
      <c r="A37" s="10" t="s">
        <v>363</v>
      </c>
      <c r="B37" s="11" t="s">
        <v>364</v>
      </c>
      <c r="C37" s="11" t="s">
        <v>365</v>
      </c>
      <c r="D37" s="11" t="s">
        <v>366</v>
      </c>
      <c r="E37" s="11" t="s">
        <v>367</v>
      </c>
      <c r="F37" s="11" t="s">
        <v>368</v>
      </c>
      <c r="G37" s="11" t="s">
        <v>124</v>
      </c>
      <c r="H37" s="11">
        <v>59961</v>
      </c>
      <c r="I37" s="12" t="s">
        <v>125</v>
      </c>
    </row>
    <row r="38" spans="1:9" x14ac:dyDescent="0.25">
      <c r="A38" s="7" t="s">
        <v>369</v>
      </c>
      <c r="B38" s="8" t="s">
        <v>370</v>
      </c>
      <c r="C38" s="8" t="s">
        <v>371</v>
      </c>
      <c r="D38" s="8" t="s">
        <v>372</v>
      </c>
      <c r="E38" s="8" t="s">
        <v>373</v>
      </c>
      <c r="F38" s="8" t="s">
        <v>374</v>
      </c>
      <c r="G38" s="8" t="s">
        <v>124</v>
      </c>
      <c r="H38" s="8">
        <v>71003</v>
      </c>
      <c r="I38" s="9" t="s">
        <v>125</v>
      </c>
    </row>
    <row r="39" spans="1:9" x14ac:dyDescent="0.25">
      <c r="A39" s="10" t="s">
        <v>375</v>
      </c>
      <c r="B39" s="11" t="s">
        <v>376</v>
      </c>
      <c r="C39" s="11" t="s">
        <v>377</v>
      </c>
      <c r="D39" s="11" t="s">
        <v>378</v>
      </c>
      <c r="E39" s="11" t="s">
        <v>379</v>
      </c>
      <c r="F39" s="11" t="s">
        <v>380</v>
      </c>
      <c r="G39" s="11" t="s">
        <v>124</v>
      </c>
      <c r="H39" s="11">
        <v>25734</v>
      </c>
      <c r="I39" s="12" t="s">
        <v>125</v>
      </c>
    </row>
    <row r="40" spans="1:9" x14ac:dyDescent="0.25">
      <c r="A40" s="7" t="s">
        <v>381</v>
      </c>
      <c r="B40" s="8" t="s">
        <v>382</v>
      </c>
      <c r="C40" s="8" t="s">
        <v>383</v>
      </c>
      <c r="D40" s="8" t="s">
        <v>384</v>
      </c>
      <c r="E40" s="8" t="s">
        <v>385</v>
      </c>
      <c r="F40" s="8" t="s">
        <v>386</v>
      </c>
      <c r="G40" s="8" t="s">
        <v>124</v>
      </c>
      <c r="H40" s="8">
        <v>35925</v>
      </c>
      <c r="I40" s="9" t="s">
        <v>125</v>
      </c>
    </row>
    <row r="41" spans="1:9" x14ac:dyDescent="0.25">
      <c r="A41" s="10" t="s">
        <v>387</v>
      </c>
      <c r="B41" s="11" t="s">
        <v>388</v>
      </c>
      <c r="C41" s="11" t="s">
        <v>389</v>
      </c>
      <c r="D41" s="11" t="s">
        <v>390</v>
      </c>
      <c r="E41" s="11" t="s">
        <v>391</v>
      </c>
      <c r="F41" s="11" t="s">
        <v>392</v>
      </c>
      <c r="G41" s="11" t="s">
        <v>126</v>
      </c>
      <c r="H41" s="11">
        <v>39250</v>
      </c>
      <c r="I41" s="12" t="s">
        <v>125</v>
      </c>
    </row>
    <row r="42" spans="1:9" x14ac:dyDescent="0.25">
      <c r="A42" s="7" t="s">
        <v>393</v>
      </c>
      <c r="B42" s="8" t="s">
        <v>394</v>
      </c>
      <c r="C42" s="8" t="s">
        <v>395</v>
      </c>
      <c r="D42" s="8" t="s">
        <v>396</v>
      </c>
      <c r="E42" s="8" t="s">
        <v>397</v>
      </c>
      <c r="F42" s="8" t="s">
        <v>398</v>
      </c>
      <c r="G42" s="8" t="s">
        <v>126</v>
      </c>
      <c r="H42" s="8">
        <v>80974</v>
      </c>
      <c r="I42" s="9" t="s">
        <v>127</v>
      </c>
    </row>
    <row r="43" spans="1:9" x14ac:dyDescent="0.25">
      <c r="A43" s="10" t="s">
        <v>399</v>
      </c>
      <c r="B43" s="11" t="s">
        <v>400</v>
      </c>
      <c r="C43" s="11" t="s">
        <v>401</v>
      </c>
      <c r="D43" s="11" t="s">
        <v>402</v>
      </c>
      <c r="E43" s="11" t="s">
        <v>403</v>
      </c>
      <c r="F43" s="11" t="s">
        <v>404</v>
      </c>
      <c r="G43" s="11" t="s">
        <v>124</v>
      </c>
      <c r="H43" s="11">
        <v>91446</v>
      </c>
      <c r="I43" s="12" t="s">
        <v>125</v>
      </c>
    </row>
    <row r="44" spans="1:9" x14ac:dyDescent="0.25">
      <c r="A44" s="7" t="s">
        <v>405</v>
      </c>
      <c r="B44" s="8" t="s">
        <v>406</v>
      </c>
      <c r="C44" s="8" t="s">
        <v>407</v>
      </c>
      <c r="D44" s="8" t="s">
        <v>408</v>
      </c>
      <c r="E44" s="8" t="s">
        <v>409</v>
      </c>
      <c r="F44" s="8" t="s">
        <v>132</v>
      </c>
      <c r="G44" s="8" t="s">
        <v>124</v>
      </c>
      <c r="H44" s="8">
        <v>79983</v>
      </c>
      <c r="I44" s="9" t="s">
        <v>127</v>
      </c>
    </row>
    <row r="45" spans="1:9" x14ac:dyDescent="0.25">
      <c r="A45" s="10" t="s">
        <v>410</v>
      </c>
      <c r="B45" s="11" t="s">
        <v>411</v>
      </c>
      <c r="C45" s="11" t="s">
        <v>412</v>
      </c>
      <c r="D45" s="11" t="s">
        <v>413</v>
      </c>
      <c r="E45" s="11" t="s">
        <v>414</v>
      </c>
      <c r="F45" s="11" t="s">
        <v>415</v>
      </c>
      <c r="G45" s="11" t="s">
        <v>126</v>
      </c>
      <c r="H45" s="11">
        <v>16461</v>
      </c>
      <c r="I45" s="12" t="s">
        <v>127</v>
      </c>
    </row>
    <row r="46" spans="1:9" x14ac:dyDescent="0.25">
      <c r="A46" s="7" t="s">
        <v>416</v>
      </c>
      <c r="B46" s="8" t="s">
        <v>417</v>
      </c>
      <c r="C46" s="8" t="s">
        <v>418</v>
      </c>
      <c r="D46" s="8" t="s">
        <v>419</v>
      </c>
      <c r="E46" s="8" t="s">
        <v>420</v>
      </c>
      <c r="F46" s="8" t="s">
        <v>421</v>
      </c>
      <c r="G46" s="8" t="s">
        <v>124</v>
      </c>
      <c r="H46" s="8">
        <v>71911</v>
      </c>
      <c r="I46" s="9" t="s">
        <v>127</v>
      </c>
    </row>
    <row r="47" spans="1:9" x14ac:dyDescent="0.25">
      <c r="A47" s="10" t="s">
        <v>422</v>
      </c>
      <c r="B47" s="11" t="s">
        <v>423</v>
      </c>
      <c r="C47" s="11" t="s">
        <v>424</v>
      </c>
      <c r="D47" s="11" t="s">
        <v>425</v>
      </c>
      <c r="E47" s="11" t="s">
        <v>426</v>
      </c>
      <c r="F47" s="11" t="s">
        <v>427</v>
      </c>
      <c r="G47" s="11" t="s">
        <v>124</v>
      </c>
      <c r="H47" s="11">
        <v>35023</v>
      </c>
      <c r="I47" s="12" t="s">
        <v>125</v>
      </c>
    </row>
    <row r="48" spans="1:9" x14ac:dyDescent="0.25">
      <c r="A48" s="7" t="s">
        <v>428</v>
      </c>
      <c r="B48" s="8" t="s">
        <v>429</v>
      </c>
      <c r="C48" s="8" t="s">
        <v>430</v>
      </c>
      <c r="D48" s="8" t="s">
        <v>431</v>
      </c>
      <c r="E48" s="8" t="s">
        <v>432</v>
      </c>
      <c r="F48" s="8" t="s">
        <v>433</v>
      </c>
      <c r="G48" s="8" t="s">
        <v>126</v>
      </c>
      <c r="H48" s="8">
        <v>19083</v>
      </c>
      <c r="I48" s="9" t="s">
        <v>127</v>
      </c>
    </row>
    <row r="49" spans="1:9" x14ac:dyDescent="0.25">
      <c r="A49" s="10" t="s">
        <v>434</v>
      </c>
      <c r="B49" s="11" t="s">
        <v>435</v>
      </c>
      <c r="C49" s="11" t="s">
        <v>436</v>
      </c>
      <c r="D49" s="11" t="s">
        <v>437</v>
      </c>
      <c r="E49" s="11" t="s">
        <v>438</v>
      </c>
      <c r="F49" s="11" t="s">
        <v>439</v>
      </c>
      <c r="G49" s="11" t="s">
        <v>124</v>
      </c>
      <c r="H49" s="11">
        <v>42107</v>
      </c>
      <c r="I49" s="12" t="s">
        <v>127</v>
      </c>
    </row>
    <row r="50" spans="1:9" x14ac:dyDescent="0.25">
      <c r="A50" s="7" t="s">
        <v>440</v>
      </c>
      <c r="B50" s="8" t="s">
        <v>441</v>
      </c>
      <c r="C50" s="8" t="s">
        <v>442</v>
      </c>
      <c r="D50" s="8" t="s">
        <v>443</v>
      </c>
      <c r="E50" s="8" t="s">
        <v>444</v>
      </c>
      <c r="F50" s="8" t="s">
        <v>445</v>
      </c>
      <c r="G50" s="8" t="s">
        <v>126</v>
      </c>
      <c r="H50" s="8">
        <v>59360</v>
      </c>
      <c r="I50" s="9" t="s">
        <v>127</v>
      </c>
    </row>
    <row r="51" spans="1:9" x14ac:dyDescent="0.25">
      <c r="A51" s="10" t="s">
        <v>446</v>
      </c>
      <c r="B51" s="11" t="s">
        <v>447</v>
      </c>
      <c r="C51" s="11" t="s">
        <v>448</v>
      </c>
      <c r="D51" s="11" t="s">
        <v>449</v>
      </c>
      <c r="E51" s="11" t="s">
        <v>450</v>
      </c>
      <c r="F51" s="11" t="s">
        <v>451</v>
      </c>
      <c r="G51" s="11" t="s">
        <v>126</v>
      </c>
      <c r="H51" s="11">
        <v>77034</v>
      </c>
      <c r="I51" s="12" t="s">
        <v>127</v>
      </c>
    </row>
    <row r="52" spans="1:9" x14ac:dyDescent="0.25">
      <c r="A52" s="7" t="s">
        <v>452</v>
      </c>
      <c r="B52" s="8" t="s">
        <v>453</v>
      </c>
      <c r="C52" s="8" t="s">
        <v>454</v>
      </c>
      <c r="D52" s="8" t="s">
        <v>455</v>
      </c>
      <c r="E52" s="8" t="s">
        <v>456</v>
      </c>
      <c r="F52" s="8" t="s">
        <v>457</v>
      </c>
      <c r="G52" s="8" t="s">
        <v>124</v>
      </c>
      <c r="H52" s="8">
        <v>31437</v>
      </c>
      <c r="I52" s="9" t="s">
        <v>127</v>
      </c>
    </row>
    <row r="53" spans="1:9" x14ac:dyDescent="0.25">
      <c r="A53" s="10" t="s">
        <v>458</v>
      </c>
      <c r="B53" s="11" t="s">
        <v>459</v>
      </c>
      <c r="C53" s="11" t="s">
        <v>460</v>
      </c>
      <c r="D53" s="11" t="s">
        <v>461</v>
      </c>
      <c r="E53" s="11" t="s">
        <v>462</v>
      </c>
      <c r="F53" s="11" t="s">
        <v>463</v>
      </c>
      <c r="G53" s="11" t="s">
        <v>126</v>
      </c>
      <c r="H53" s="11">
        <v>47210</v>
      </c>
      <c r="I53" s="12" t="s">
        <v>127</v>
      </c>
    </row>
    <row r="54" spans="1:9" x14ac:dyDescent="0.25">
      <c r="A54" s="7" t="s">
        <v>464</v>
      </c>
      <c r="B54" s="8" t="s">
        <v>465</v>
      </c>
      <c r="C54" s="8" t="s">
        <v>466</v>
      </c>
      <c r="D54" s="8" t="s">
        <v>467</v>
      </c>
      <c r="E54" s="8" t="s">
        <v>468</v>
      </c>
      <c r="F54" s="8" t="s">
        <v>469</v>
      </c>
      <c r="G54" s="8" t="s">
        <v>128</v>
      </c>
      <c r="H54" s="8">
        <v>2121</v>
      </c>
      <c r="I54" s="9" t="s">
        <v>125</v>
      </c>
    </row>
    <row r="55" spans="1:9" x14ac:dyDescent="0.25">
      <c r="A55" s="10" t="s">
        <v>470</v>
      </c>
      <c r="B55" s="11" t="s">
        <v>471</v>
      </c>
      <c r="C55" s="11" t="s">
        <v>472</v>
      </c>
      <c r="D55" s="11" t="s">
        <v>473</v>
      </c>
      <c r="E55" s="11" t="s">
        <v>474</v>
      </c>
      <c r="F55" s="11" t="s">
        <v>475</v>
      </c>
      <c r="G55" s="11" t="s">
        <v>128</v>
      </c>
      <c r="H55" s="11">
        <v>60929</v>
      </c>
      <c r="I55" s="12" t="s">
        <v>127</v>
      </c>
    </row>
    <row r="56" spans="1:9" x14ac:dyDescent="0.25">
      <c r="A56" s="7" t="s">
        <v>476</v>
      </c>
      <c r="B56" s="8" t="s">
        <v>477</v>
      </c>
      <c r="C56" s="8" t="s">
        <v>478</v>
      </c>
      <c r="D56" s="8" t="s">
        <v>479</v>
      </c>
      <c r="E56" s="8" t="s">
        <v>480</v>
      </c>
      <c r="F56" s="8" t="s">
        <v>481</v>
      </c>
      <c r="G56" s="8" t="s">
        <v>124</v>
      </c>
      <c r="H56" s="8">
        <v>76713</v>
      </c>
      <c r="I56" s="9" t="s">
        <v>127</v>
      </c>
    </row>
    <row r="57" spans="1:9" x14ac:dyDescent="0.25">
      <c r="A57" s="10" t="s">
        <v>482</v>
      </c>
      <c r="B57" s="11" t="s">
        <v>483</v>
      </c>
      <c r="C57" s="11" t="s">
        <v>484</v>
      </c>
      <c r="D57" s="11" t="s">
        <v>485</v>
      </c>
      <c r="E57" s="11" t="s">
        <v>486</v>
      </c>
      <c r="F57" s="11" t="s">
        <v>487</v>
      </c>
      <c r="G57" s="11" t="s">
        <v>124</v>
      </c>
      <c r="H57" s="11">
        <v>7881</v>
      </c>
      <c r="I57" s="12" t="s">
        <v>125</v>
      </c>
    </row>
    <row r="58" spans="1:9" x14ac:dyDescent="0.25">
      <c r="A58" s="7" t="s">
        <v>488</v>
      </c>
      <c r="B58" s="8" t="s">
        <v>489</v>
      </c>
      <c r="C58" s="8" t="s">
        <v>490</v>
      </c>
      <c r="D58" s="8" t="s">
        <v>491</v>
      </c>
      <c r="E58" s="8" t="s">
        <v>492</v>
      </c>
      <c r="F58" s="8" t="s">
        <v>493</v>
      </c>
      <c r="G58" s="8" t="s">
        <v>126</v>
      </c>
      <c r="H58" s="8">
        <v>51244</v>
      </c>
      <c r="I58" s="9" t="s">
        <v>127</v>
      </c>
    </row>
    <row r="59" spans="1:9" x14ac:dyDescent="0.25">
      <c r="A59" s="10" t="s">
        <v>494</v>
      </c>
      <c r="B59" s="11" t="s">
        <v>495</v>
      </c>
      <c r="C59" s="11" t="s">
        <v>496</v>
      </c>
      <c r="D59" s="11" t="s">
        <v>497</v>
      </c>
      <c r="E59" s="11" t="s">
        <v>498</v>
      </c>
      <c r="F59" s="11" t="s">
        <v>499</v>
      </c>
      <c r="G59" s="11" t="s">
        <v>124</v>
      </c>
      <c r="H59" s="11">
        <v>99176</v>
      </c>
      <c r="I59" s="12" t="s">
        <v>125</v>
      </c>
    </row>
    <row r="60" spans="1:9" x14ac:dyDescent="0.25">
      <c r="A60" s="7" t="s">
        <v>500</v>
      </c>
      <c r="B60" s="8" t="s">
        <v>501</v>
      </c>
      <c r="C60" s="8" t="s">
        <v>502</v>
      </c>
      <c r="D60" s="8" t="s">
        <v>503</v>
      </c>
      <c r="E60" s="8" t="s">
        <v>504</v>
      </c>
      <c r="F60" s="8" t="s">
        <v>505</v>
      </c>
      <c r="G60" s="8" t="s">
        <v>126</v>
      </c>
      <c r="H60" s="8">
        <v>61637</v>
      </c>
      <c r="I60" s="9" t="s">
        <v>125</v>
      </c>
    </row>
    <row r="61" spans="1:9" x14ac:dyDescent="0.25">
      <c r="A61" s="10" t="s">
        <v>506</v>
      </c>
      <c r="B61" s="11" t="s">
        <v>507</v>
      </c>
      <c r="C61" s="11" t="s">
        <v>508</v>
      </c>
      <c r="D61" s="11" t="s">
        <v>509</v>
      </c>
      <c r="E61" s="11" t="s">
        <v>510</v>
      </c>
      <c r="F61" s="11" t="s">
        <v>511</v>
      </c>
      <c r="G61" s="11" t="s">
        <v>128</v>
      </c>
      <c r="H61" s="11">
        <v>48619</v>
      </c>
      <c r="I61" s="12" t="s">
        <v>127</v>
      </c>
    </row>
    <row r="62" spans="1:9" x14ac:dyDescent="0.25">
      <c r="A62" s="7" t="s">
        <v>512</v>
      </c>
      <c r="B62" s="8" t="s">
        <v>513</v>
      </c>
      <c r="C62" s="8" t="s">
        <v>514</v>
      </c>
      <c r="D62" s="8" t="s">
        <v>515</v>
      </c>
      <c r="E62" s="8" t="s">
        <v>516</v>
      </c>
      <c r="F62" s="8" t="s">
        <v>517</v>
      </c>
      <c r="G62" s="8" t="s">
        <v>126</v>
      </c>
      <c r="H62" s="8">
        <v>26508</v>
      </c>
      <c r="I62" s="9" t="s">
        <v>127</v>
      </c>
    </row>
    <row r="63" spans="1:9" x14ac:dyDescent="0.25">
      <c r="A63" s="10" t="s">
        <v>518</v>
      </c>
      <c r="B63" s="11" t="s">
        <v>519</v>
      </c>
      <c r="C63" s="11" t="s">
        <v>520</v>
      </c>
      <c r="D63" s="11" t="s">
        <v>521</v>
      </c>
      <c r="E63" s="11" t="s">
        <v>522</v>
      </c>
      <c r="F63" s="11" t="s">
        <v>523</v>
      </c>
      <c r="G63" s="11" t="s">
        <v>126</v>
      </c>
      <c r="H63" s="11">
        <v>42234</v>
      </c>
      <c r="I63" s="12" t="s">
        <v>127</v>
      </c>
    </row>
    <row r="64" spans="1:9" x14ac:dyDescent="0.25">
      <c r="A64" s="7" t="s">
        <v>524</v>
      </c>
      <c r="B64" s="8" t="s">
        <v>525</v>
      </c>
      <c r="C64" s="8" t="s">
        <v>526</v>
      </c>
      <c r="D64" s="8" t="s">
        <v>527</v>
      </c>
      <c r="E64" s="8" t="s">
        <v>528</v>
      </c>
      <c r="F64" s="8" t="s">
        <v>529</v>
      </c>
      <c r="G64" s="8" t="s">
        <v>126</v>
      </c>
      <c r="H64" s="8">
        <v>57994</v>
      </c>
      <c r="I64" s="9" t="s">
        <v>127</v>
      </c>
    </row>
    <row r="65" spans="1:9" x14ac:dyDescent="0.25">
      <c r="A65" s="10" t="s">
        <v>530</v>
      </c>
      <c r="B65" s="11" t="s">
        <v>531</v>
      </c>
      <c r="C65" s="11" t="s">
        <v>532</v>
      </c>
      <c r="D65" s="11" t="s">
        <v>533</v>
      </c>
      <c r="E65" s="11" t="s">
        <v>534</v>
      </c>
      <c r="F65" s="11" t="s">
        <v>535</v>
      </c>
      <c r="G65" s="11" t="s">
        <v>126</v>
      </c>
      <c r="H65" s="11">
        <v>18690</v>
      </c>
      <c r="I65" s="12" t="s">
        <v>125</v>
      </c>
    </row>
    <row r="66" spans="1:9" x14ac:dyDescent="0.25">
      <c r="A66" s="7" t="s">
        <v>536</v>
      </c>
      <c r="B66" s="8" t="s">
        <v>537</v>
      </c>
      <c r="C66" s="8" t="s">
        <v>538</v>
      </c>
      <c r="D66" s="8" t="s">
        <v>539</v>
      </c>
      <c r="E66" s="8" t="s">
        <v>540</v>
      </c>
      <c r="F66" s="8" t="s">
        <v>541</v>
      </c>
      <c r="G66" s="8" t="s">
        <v>126</v>
      </c>
      <c r="H66" s="8">
        <v>75821</v>
      </c>
      <c r="I66" s="9" t="s">
        <v>127</v>
      </c>
    </row>
    <row r="67" spans="1:9" x14ac:dyDescent="0.25">
      <c r="A67" s="10" t="s">
        <v>542</v>
      </c>
      <c r="B67" s="11" t="s">
        <v>543</v>
      </c>
      <c r="C67" s="11" t="s">
        <v>544</v>
      </c>
      <c r="D67" s="11" t="s">
        <v>545</v>
      </c>
      <c r="E67" s="11" t="s">
        <v>546</v>
      </c>
      <c r="F67" s="11" t="s">
        <v>547</v>
      </c>
      <c r="G67" s="11" t="s">
        <v>124</v>
      </c>
      <c r="H67" s="11">
        <v>45790</v>
      </c>
      <c r="I67" s="12" t="s">
        <v>125</v>
      </c>
    </row>
    <row r="68" spans="1:9" x14ac:dyDescent="0.25">
      <c r="A68" s="7" t="s">
        <v>548</v>
      </c>
      <c r="B68" s="8" t="s">
        <v>549</v>
      </c>
      <c r="C68" s="8" t="s">
        <v>550</v>
      </c>
      <c r="D68" s="8" t="s">
        <v>551</v>
      </c>
      <c r="E68" s="8" t="s">
        <v>552</v>
      </c>
      <c r="F68" s="8" t="s">
        <v>553</v>
      </c>
      <c r="G68" s="8" t="s">
        <v>128</v>
      </c>
      <c r="H68" s="8">
        <v>18645</v>
      </c>
      <c r="I68" s="9" t="s">
        <v>127</v>
      </c>
    </row>
    <row r="69" spans="1:9" x14ac:dyDescent="0.25">
      <c r="A69" s="10" t="s">
        <v>554</v>
      </c>
      <c r="B69" s="11" t="s">
        <v>555</v>
      </c>
      <c r="C69" s="11" t="s">
        <v>556</v>
      </c>
      <c r="D69" s="11" t="s">
        <v>557</v>
      </c>
      <c r="E69" s="11" t="s">
        <v>558</v>
      </c>
      <c r="F69" s="11" t="s">
        <v>559</v>
      </c>
      <c r="G69" s="11" t="s">
        <v>124</v>
      </c>
      <c r="H69" s="11">
        <v>26830</v>
      </c>
      <c r="I69" s="12" t="s">
        <v>125</v>
      </c>
    </row>
    <row r="70" spans="1:9" x14ac:dyDescent="0.25">
      <c r="A70" s="7" t="s">
        <v>560</v>
      </c>
      <c r="B70" s="8" t="s">
        <v>561</v>
      </c>
      <c r="C70" s="8" t="s">
        <v>562</v>
      </c>
      <c r="D70" s="8" t="s">
        <v>563</v>
      </c>
      <c r="E70" s="8" t="s">
        <v>564</v>
      </c>
      <c r="F70" s="8" t="s">
        <v>565</v>
      </c>
      <c r="G70" s="8" t="s">
        <v>126</v>
      </c>
      <c r="H70" s="8">
        <v>31384</v>
      </c>
      <c r="I70" s="9" t="s">
        <v>125</v>
      </c>
    </row>
    <row r="71" spans="1:9" x14ac:dyDescent="0.25">
      <c r="A71" s="10" t="s">
        <v>566</v>
      </c>
      <c r="B71" s="11" t="s">
        <v>567</v>
      </c>
      <c r="C71" s="11" t="s">
        <v>568</v>
      </c>
      <c r="D71" s="11" t="s">
        <v>569</v>
      </c>
      <c r="E71" s="11" t="s">
        <v>570</v>
      </c>
      <c r="F71" s="11" t="s">
        <v>571</v>
      </c>
      <c r="G71" s="11" t="s">
        <v>126</v>
      </c>
      <c r="H71" s="11">
        <v>59688</v>
      </c>
      <c r="I71" s="12" t="s">
        <v>127</v>
      </c>
    </row>
    <row r="72" spans="1:9" x14ac:dyDescent="0.25">
      <c r="A72" s="7" t="s">
        <v>572</v>
      </c>
      <c r="B72" s="8" t="s">
        <v>573</v>
      </c>
      <c r="C72" s="8" t="s">
        <v>574</v>
      </c>
      <c r="D72" s="8" t="s">
        <v>575</v>
      </c>
      <c r="E72" s="8" t="s">
        <v>576</v>
      </c>
      <c r="F72" s="8" t="s">
        <v>577</v>
      </c>
      <c r="G72" s="8" t="s">
        <v>126</v>
      </c>
      <c r="H72" s="8">
        <v>49749</v>
      </c>
      <c r="I72" s="9" t="s">
        <v>127</v>
      </c>
    </row>
    <row r="73" spans="1:9" x14ac:dyDescent="0.25">
      <c r="A73" s="10" t="s">
        <v>578</v>
      </c>
      <c r="B73" s="11" t="s">
        <v>579</v>
      </c>
      <c r="C73" s="11" t="s">
        <v>580</v>
      </c>
      <c r="D73" s="11" t="s">
        <v>581</v>
      </c>
      <c r="E73" s="11" t="s">
        <v>582</v>
      </c>
      <c r="F73" s="11" t="s">
        <v>583</v>
      </c>
      <c r="G73" s="11" t="s">
        <v>124</v>
      </c>
      <c r="H73" s="11">
        <v>47992</v>
      </c>
      <c r="I73" s="12" t="s">
        <v>127</v>
      </c>
    </row>
    <row r="74" spans="1:9" x14ac:dyDescent="0.25">
      <c r="A74" s="7" t="s">
        <v>584</v>
      </c>
      <c r="B74" s="8" t="s">
        <v>585</v>
      </c>
      <c r="C74" s="8" t="s">
        <v>586</v>
      </c>
      <c r="D74" s="8" t="s">
        <v>587</v>
      </c>
      <c r="E74" s="8" t="s">
        <v>588</v>
      </c>
      <c r="F74" s="8" t="s">
        <v>589</v>
      </c>
      <c r="G74" s="8" t="s">
        <v>126</v>
      </c>
      <c r="H74" s="8">
        <v>23832</v>
      </c>
      <c r="I74" s="9" t="s">
        <v>125</v>
      </c>
    </row>
    <row r="75" spans="1:9" x14ac:dyDescent="0.25">
      <c r="A75" s="10" t="s">
        <v>590</v>
      </c>
      <c r="B75" s="11" t="s">
        <v>591</v>
      </c>
      <c r="C75" s="11" t="s">
        <v>592</v>
      </c>
      <c r="D75" s="11" t="s">
        <v>593</v>
      </c>
      <c r="E75" s="11" t="s">
        <v>594</v>
      </c>
      <c r="F75" s="11" t="s">
        <v>595</v>
      </c>
      <c r="G75" s="11" t="s">
        <v>126</v>
      </c>
      <c r="H75" s="11">
        <v>39225</v>
      </c>
      <c r="I75" s="12" t="s">
        <v>127</v>
      </c>
    </row>
    <row r="76" spans="1:9" x14ac:dyDescent="0.25">
      <c r="A76" s="7" t="s">
        <v>596</v>
      </c>
      <c r="B76" s="8" t="s">
        <v>597</v>
      </c>
      <c r="C76" s="8" t="s">
        <v>598</v>
      </c>
      <c r="D76" s="8" t="s">
        <v>599</v>
      </c>
      <c r="E76" s="8" t="s">
        <v>600</v>
      </c>
      <c r="F76" s="8" t="s">
        <v>601</v>
      </c>
      <c r="G76" s="8" t="s">
        <v>124</v>
      </c>
      <c r="H76" s="8">
        <v>40849</v>
      </c>
      <c r="I76" s="9" t="s">
        <v>125</v>
      </c>
    </row>
    <row r="77" spans="1:9" x14ac:dyDescent="0.25">
      <c r="A77" s="10" t="s">
        <v>602</v>
      </c>
      <c r="B77" s="11" t="s">
        <v>603</v>
      </c>
      <c r="C77" s="11" t="s">
        <v>604</v>
      </c>
      <c r="D77" s="11" t="s">
        <v>605</v>
      </c>
      <c r="E77" s="11" t="s">
        <v>606</v>
      </c>
      <c r="F77" s="11" t="s">
        <v>607</v>
      </c>
      <c r="G77" s="11" t="s">
        <v>124</v>
      </c>
      <c r="H77" s="11">
        <v>8385</v>
      </c>
      <c r="I77" s="12" t="s">
        <v>125</v>
      </c>
    </row>
    <row r="78" spans="1:9" x14ac:dyDescent="0.25">
      <c r="A78" s="7" t="s">
        <v>608</v>
      </c>
      <c r="B78" s="8" t="s">
        <v>609</v>
      </c>
      <c r="C78" s="8" t="s">
        <v>610</v>
      </c>
      <c r="D78" s="8" t="s">
        <v>611</v>
      </c>
      <c r="E78" s="8" t="s">
        <v>612</v>
      </c>
      <c r="F78" s="8" t="s">
        <v>613</v>
      </c>
      <c r="G78" s="8" t="s">
        <v>124</v>
      </c>
      <c r="H78" s="8">
        <v>49467</v>
      </c>
      <c r="I78" s="9" t="s">
        <v>125</v>
      </c>
    </row>
    <row r="79" spans="1:9" x14ac:dyDescent="0.25">
      <c r="A79" s="10" t="s">
        <v>614</v>
      </c>
      <c r="B79" s="11" t="s">
        <v>615</v>
      </c>
      <c r="C79" s="11" t="s">
        <v>616</v>
      </c>
      <c r="D79" s="11" t="s">
        <v>617</v>
      </c>
      <c r="E79" s="11" t="s">
        <v>618</v>
      </c>
      <c r="F79" s="11" t="s">
        <v>619</v>
      </c>
      <c r="G79" s="11" t="s">
        <v>124</v>
      </c>
      <c r="H79" s="11">
        <v>5057</v>
      </c>
      <c r="I79" s="12" t="s">
        <v>125</v>
      </c>
    </row>
    <row r="80" spans="1:9" x14ac:dyDescent="0.25">
      <c r="A80" s="7" t="s">
        <v>620</v>
      </c>
      <c r="B80" s="8" t="s">
        <v>621</v>
      </c>
      <c r="C80" s="8" t="s">
        <v>622</v>
      </c>
      <c r="D80" s="8" t="s">
        <v>623</v>
      </c>
      <c r="E80" s="8" t="s">
        <v>624</v>
      </c>
      <c r="F80" s="8" t="s">
        <v>625</v>
      </c>
      <c r="G80" s="8" t="s">
        <v>128</v>
      </c>
      <c r="H80" s="8">
        <v>92106</v>
      </c>
      <c r="I80" s="9" t="s">
        <v>125</v>
      </c>
    </row>
    <row r="81" spans="1:9" x14ac:dyDescent="0.25">
      <c r="A81" s="10" t="s">
        <v>626</v>
      </c>
      <c r="B81" s="11" t="s">
        <v>627</v>
      </c>
      <c r="C81" s="11" t="s">
        <v>628</v>
      </c>
      <c r="D81" s="11" t="s">
        <v>629</v>
      </c>
      <c r="E81" s="11" t="s">
        <v>630</v>
      </c>
      <c r="F81" s="11" t="s">
        <v>631</v>
      </c>
      <c r="G81" s="11" t="s">
        <v>124</v>
      </c>
      <c r="H81" s="11">
        <v>80333</v>
      </c>
      <c r="I81" s="12" t="s">
        <v>125</v>
      </c>
    </row>
    <row r="82" spans="1:9" x14ac:dyDescent="0.25">
      <c r="A82" s="7" t="s">
        <v>632</v>
      </c>
      <c r="B82" s="8" t="s">
        <v>633</v>
      </c>
      <c r="C82" s="8" t="s">
        <v>634</v>
      </c>
      <c r="D82" s="8" t="s">
        <v>635</v>
      </c>
      <c r="E82" s="8" t="s">
        <v>636</v>
      </c>
      <c r="F82" s="8" t="s">
        <v>637</v>
      </c>
      <c r="G82" s="8" t="s">
        <v>126</v>
      </c>
      <c r="H82" s="8">
        <v>33629</v>
      </c>
      <c r="I82" s="9" t="s">
        <v>125</v>
      </c>
    </row>
    <row r="83" spans="1:9" x14ac:dyDescent="0.25">
      <c r="A83" s="10" t="s">
        <v>638</v>
      </c>
      <c r="B83" s="11" t="s">
        <v>639</v>
      </c>
      <c r="C83" s="11" t="s">
        <v>640</v>
      </c>
      <c r="D83" s="11" t="s">
        <v>641</v>
      </c>
      <c r="E83" s="11" t="s">
        <v>642</v>
      </c>
      <c r="F83" s="11" t="s">
        <v>643</v>
      </c>
      <c r="G83" s="11" t="s">
        <v>124</v>
      </c>
      <c r="H83" s="11">
        <v>49648</v>
      </c>
      <c r="I83" s="12" t="s">
        <v>125</v>
      </c>
    </row>
    <row r="84" spans="1:9" x14ac:dyDescent="0.25">
      <c r="A84" s="7" t="s">
        <v>644</v>
      </c>
      <c r="B84" s="8" t="s">
        <v>645</v>
      </c>
      <c r="C84" s="8" t="s">
        <v>646</v>
      </c>
      <c r="D84" s="8" t="s">
        <v>647</v>
      </c>
      <c r="E84" s="8" t="s">
        <v>648</v>
      </c>
      <c r="F84" s="8" t="s">
        <v>649</v>
      </c>
      <c r="G84" s="8" t="s">
        <v>124</v>
      </c>
      <c r="H84" s="8">
        <v>83202</v>
      </c>
      <c r="I84" s="9" t="s">
        <v>125</v>
      </c>
    </row>
    <row r="85" spans="1:9" x14ac:dyDescent="0.25">
      <c r="A85" s="10" t="s">
        <v>650</v>
      </c>
      <c r="B85" s="11" t="s">
        <v>651</v>
      </c>
      <c r="C85" s="11" t="s">
        <v>652</v>
      </c>
      <c r="D85" s="11" t="s">
        <v>653</v>
      </c>
      <c r="E85" s="11" t="s">
        <v>654</v>
      </c>
      <c r="F85" s="11" t="s">
        <v>655</v>
      </c>
      <c r="G85" s="11" t="s">
        <v>126</v>
      </c>
      <c r="H85" s="11">
        <v>53227</v>
      </c>
      <c r="I85" s="12" t="s">
        <v>127</v>
      </c>
    </row>
    <row r="86" spans="1:9" x14ac:dyDescent="0.25">
      <c r="A86" s="7" t="s">
        <v>656</v>
      </c>
      <c r="B86" s="8" t="s">
        <v>657</v>
      </c>
      <c r="C86" s="8" t="s">
        <v>658</v>
      </c>
      <c r="D86" s="8" t="s">
        <v>659</v>
      </c>
      <c r="E86" s="8" t="s">
        <v>660</v>
      </c>
      <c r="F86" s="8" t="s">
        <v>661</v>
      </c>
      <c r="G86" s="8" t="s">
        <v>128</v>
      </c>
      <c r="H86" s="8">
        <v>60351</v>
      </c>
      <c r="I86" s="9" t="s">
        <v>127</v>
      </c>
    </row>
    <row r="87" spans="1:9" x14ac:dyDescent="0.25">
      <c r="A87" s="10" t="s">
        <v>662</v>
      </c>
      <c r="B87" s="11" t="s">
        <v>663</v>
      </c>
      <c r="C87" s="11" t="s">
        <v>664</v>
      </c>
      <c r="D87" s="11" t="s">
        <v>665</v>
      </c>
      <c r="E87" s="11" t="s">
        <v>666</v>
      </c>
      <c r="F87" s="11" t="s">
        <v>667</v>
      </c>
      <c r="G87" s="11" t="s">
        <v>124</v>
      </c>
      <c r="H87" s="11">
        <v>53872</v>
      </c>
      <c r="I87" s="12" t="s">
        <v>127</v>
      </c>
    </row>
    <row r="88" spans="1:9" x14ac:dyDescent="0.25">
      <c r="A88" s="7" t="s">
        <v>668</v>
      </c>
      <c r="B88" s="8" t="s">
        <v>669</v>
      </c>
      <c r="C88" s="8" t="s">
        <v>670</v>
      </c>
      <c r="D88" s="8" t="s">
        <v>671</v>
      </c>
      <c r="E88" s="8" t="s">
        <v>672</v>
      </c>
      <c r="F88" s="8" t="s">
        <v>673</v>
      </c>
      <c r="G88" s="8" t="s">
        <v>126</v>
      </c>
      <c r="H88" s="8">
        <v>36146</v>
      </c>
      <c r="I88" s="9" t="s">
        <v>125</v>
      </c>
    </row>
    <row r="89" spans="1:9" x14ac:dyDescent="0.25">
      <c r="A89" s="10" t="s">
        <v>674</v>
      </c>
      <c r="B89" s="11" t="s">
        <v>675</v>
      </c>
      <c r="C89" s="11" t="s">
        <v>676</v>
      </c>
      <c r="D89" s="11" t="s">
        <v>677</v>
      </c>
      <c r="E89" s="11" t="s">
        <v>678</v>
      </c>
      <c r="F89" s="11" t="s">
        <v>679</v>
      </c>
      <c r="G89" s="11" t="s">
        <v>128</v>
      </c>
      <c r="H89" s="11">
        <v>60889</v>
      </c>
      <c r="I89" s="12" t="s">
        <v>125</v>
      </c>
    </row>
    <row r="90" spans="1:9" x14ac:dyDescent="0.25">
      <c r="A90" s="7" t="s">
        <v>680</v>
      </c>
      <c r="B90" s="8" t="s">
        <v>681</v>
      </c>
      <c r="C90" s="8" t="s">
        <v>682</v>
      </c>
      <c r="D90" s="8" t="s">
        <v>683</v>
      </c>
      <c r="E90" s="8" t="s">
        <v>684</v>
      </c>
      <c r="F90" s="8" t="s">
        <v>685</v>
      </c>
      <c r="G90" s="8" t="s">
        <v>128</v>
      </c>
      <c r="H90" s="8">
        <v>45506</v>
      </c>
      <c r="I90" s="9" t="s">
        <v>125</v>
      </c>
    </row>
    <row r="91" spans="1:9" x14ac:dyDescent="0.25">
      <c r="A91" s="10" t="s">
        <v>686</v>
      </c>
      <c r="B91" s="11" t="s">
        <v>687</v>
      </c>
      <c r="C91" s="11" t="s">
        <v>688</v>
      </c>
      <c r="D91" s="11" t="s">
        <v>689</v>
      </c>
      <c r="E91" s="11" t="s">
        <v>690</v>
      </c>
      <c r="F91" s="11" t="s">
        <v>691</v>
      </c>
      <c r="G91" s="11" t="s">
        <v>128</v>
      </c>
      <c r="H91" s="11">
        <v>29397</v>
      </c>
      <c r="I91" s="12" t="s">
        <v>125</v>
      </c>
    </row>
    <row r="92" spans="1:9" x14ac:dyDescent="0.25">
      <c r="A92" s="7" t="s">
        <v>692</v>
      </c>
      <c r="B92" s="8" t="s">
        <v>693</v>
      </c>
      <c r="C92" s="8" t="s">
        <v>694</v>
      </c>
      <c r="D92" s="8" t="s">
        <v>695</v>
      </c>
      <c r="E92" s="8" t="s">
        <v>696</v>
      </c>
      <c r="F92" s="8" t="s">
        <v>697</v>
      </c>
      <c r="G92" s="8" t="s">
        <v>124</v>
      </c>
      <c r="H92" s="8">
        <v>96096</v>
      </c>
      <c r="I92" s="9" t="s">
        <v>127</v>
      </c>
    </row>
    <row r="93" spans="1:9" x14ac:dyDescent="0.25">
      <c r="A93" s="10" t="s">
        <v>698</v>
      </c>
      <c r="B93" s="11" t="s">
        <v>699</v>
      </c>
      <c r="C93" s="11" t="s">
        <v>700</v>
      </c>
      <c r="D93" s="11" t="s">
        <v>701</v>
      </c>
      <c r="E93" s="11" t="s">
        <v>702</v>
      </c>
      <c r="F93" s="11" t="s">
        <v>703</v>
      </c>
      <c r="G93" s="11" t="s">
        <v>124</v>
      </c>
      <c r="H93" s="11">
        <v>36824</v>
      </c>
      <c r="I93" s="12" t="s">
        <v>127</v>
      </c>
    </row>
    <row r="94" spans="1:9" x14ac:dyDescent="0.25">
      <c r="A94" s="7" t="s">
        <v>704</v>
      </c>
      <c r="B94" s="8" t="s">
        <v>705</v>
      </c>
      <c r="C94" s="8" t="s">
        <v>706</v>
      </c>
      <c r="D94" s="8" t="s">
        <v>707</v>
      </c>
      <c r="E94" s="8" t="s">
        <v>708</v>
      </c>
      <c r="F94" s="8" t="s">
        <v>709</v>
      </c>
      <c r="G94" s="8" t="s">
        <v>126</v>
      </c>
      <c r="H94" s="8">
        <v>77422</v>
      </c>
      <c r="I94" s="9" t="s">
        <v>127</v>
      </c>
    </row>
    <row r="95" spans="1:9" x14ac:dyDescent="0.25">
      <c r="A95" s="10" t="s">
        <v>710</v>
      </c>
      <c r="B95" s="11" t="s">
        <v>711</v>
      </c>
      <c r="C95" s="11" t="s">
        <v>712</v>
      </c>
      <c r="D95" s="11" t="s">
        <v>713</v>
      </c>
      <c r="E95" s="11" t="s">
        <v>714</v>
      </c>
      <c r="F95" s="11" t="s">
        <v>715</v>
      </c>
      <c r="G95" s="11" t="s">
        <v>128</v>
      </c>
      <c r="H95" s="11">
        <v>897</v>
      </c>
      <c r="I95" s="12" t="s">
        <v>125</v>
      </c>
    </row>
    <row r="96" spans="1:9" x14ac:dyDescent="0.25">
      <c r="A96" s="7" t="s">
        <v>716</v>
      </c>
      <c r="B96" s="8" t="s">
        <v>717</v>
      </c>
      <c r="C96" s="8" t="s">
        <v>718</v>
      </c>
      <c r="D96" s="8" t="s">
        <v>719</v>
      </c>
      <c r="E96" s="8" t="s">
        <v>720</v>
      </c>
      <c r="F96" s="8" t="s">
        <v>721</v>
      </c>
      <c r="G96" s="8" t="s">
        <v>124</v>
      </c>
      <c r="H96" s="8">
        <v>39407</v>
      </c>
      <c r="I96" s="9" t="s">
        <v>127</v>
      </c>
    </row>
    <row r="97" spans="1:9" x14ac:dyDescent="0.25">
      <c r="A97" s="10" t="s">
        <v>722</v>
      </c>
      <c r="B97" s="11" t="s">
        <v>723</v>
      </c>
      <c r="C97" s="11" t="s">
        <v>724</v>
      </c>
      <c r="D97" s="11" t="s">
        <v>725</v>
      </c>
      <c r="E97" s="11" t="s">
        <v>726</v>
      </c>
      <c r="F97" s="11" t="s">
        <v>727</v>
      </c>
      <c r="G97" s="11" t="s">
        <v>128</v>
      </c>
      <c r="H97" s="11">
        <v>79417</v>
      </c>
      <c r="I97" s="12" t="s">
        <v>125</v>
      </c>
    </row>
    <row r="98" spans="1:9" x14ac:dyDescent="0.25">
      <c r="A98" s="7" t="s">
        <v>728</v>
      </c>
      <c r="B98" s="8" t="s">
        <v>729</v>
      </c>
      <c r="C98" s="8" t="s">
        <v>730</v>
      </c>
      <c r="D98" s="8" t="s">
        <v>731</v>
      </c>
      <c r="E98" s="8" t="s">
        <v>732</v>
      </c>
      <c r="F98" s="8" t="s">
        <v>733</v>
      </c>
      <c r="G98" s="8" t="s">
        <v>124</v>
      </c>
      <c r="H98" s="8">
        <v>83630</v>
      </c>
      <c r="I98" s="9" t="s">
        <v>127</v>
      </c>
    </row>
    <row r="99" spans="1:9" x14ac:dyDescent="0.25">
      <c r="A99" s="10" t="s">
        <v>734</v>
      </c>
      <c r="B99" s="11" t="s">
        <v>735</v>
      </c>
      <c r="C99" s="11" t="s">
        <v>736</v>
      </c>
      <c r="D99" s="11" t="s">
        <v>737</v>
      </c>
      <c r="E99" s="11" t="s">
        <v>738</v>
      </c>
      <c r="F99" s="11" t="s">
        <v>739</v>
      </c>
      <c r="G99" s="11" t="s">
        <v>124</v>
      </c>
      <c r="H99" s="11">
        <v>51158</v>
      </c>
      <c r="I99" s="12" t="s">
        <v>127</v>
      </c>
    </row>
    <row r="100" spans="1:9" x14ac:dyDescent="0.25">
      <c r="A100" s="7" t="s">
        <v>740</v>
      </c>
      <c r="B100" s="8" t="s">
        <v>741</v>
      </c>
      <c r="C100" s="8" t="s">
        <v>742</v>
      </c>
      <c r="D100" s="8" t="s">
        <v>743</v>
      </c>
      <c r="E100" s="8" t="s">
        <v>744</v>
      </c>
      <c r="F100" s="8" t="s">
        <v>745</v>
      </c>
      <c r="G100" s="8" t="s">
        <v>124</v>
      </c>
      <c r="H100" s="8">
        <v>70253</v>
      </c>
      <c r="I100" s="9" t="s">
        <v>127</v>
      </c>
    </row>
    <row r="101" spans="1:9" x14ac:dyDescent="0.25">
      <c r="A101" s="10" t="s">
        <v>746</v>
      </c>
      <c r="B101" s="11" t="s">
        <v>747</v>
      </c>
      <c r="C101" s="11" t="s">
        <v>748</v>
      </c>
      <c r="D101" s="11" t="s">
        <v>749</v>
      </c>
      <c r="E101" s="11" t="s">
        <v>750</v>
      </c>
      <c r="F101" s="11" t="s">
        <v>751</v>
      </c>
      <c r="G101" s="11" t="s">
        <v>126</v>
      </c>
      <c r="H101" s="11">
        <v>1030</v>
      </c>
      <c r="I101" s="12" t="s">
        <v>125</v>
      </c>
    </row>
    <row r="102" spans="1:9" x14ac:dyDescent="0.25">
      <c r="A102" s="7" t="s">
        <v>752</v>
      </c>
      <c r="B102" s="8" t="s">
        <v>753</v>
      </c>
      <c r="C102" s="8" t="s">
        <v>754</v>
      </c>
      <c r="D102" s="8" t="s">
        <v>755</v>
      </c>
      <c r="E102" s="8" t="s">
        <v>756</v>
      </c>
      <c r="F102" s="8" t="s">
        <v>757</v>
      </c>
      <c r="G102" s="8" t="s">
        <v>124</v>
      </c>
      <c r="H102" s="8">
        <v>28875</v>
      </c>
      <c r="I102" s="9" t="s">
        <v>125</v>
      </c>
    </row>
    <row r="103" spans="1:9" x14ac:dyDescent="0.25">
      <c r="A103" s="10" t="s">
        <v>758</v>
      </c>
      <c r="B103" s="11" t="s">
        <v>759</v>
      </c>
      <c r="C103" s="11" t="s">
        <v>760</v>
      </c>
      <c r="D103" s="11" t="s">
        <v>761</v>
      </c>
      <c r="E103" s="11" t="s">
        <v>762</v>
      </c>
      <c r="F103" s="11" t="s">
        <v>763</v>
      </c>
      <c r="G103" s="11" t="s">
        <v>124</v>
      </c>
      <c r="H103" s="11">
        <v>57492</v>
      </c>
      <c r="I103" s="12" t="s">
        <v>125</v>
      </c>
    </row>
    <row r="104" spans="1:9" x14ac:dyDescent="0.25">
      <c r="A104" s="7" t="s">
        <v>764</v>
      </c>
      <c r="B104" s="8" t="s">
        <v>765</v>
      </c>
      <c r="C104" s="8" t="s">
        <v>766</v>
      </c>
      <c r="D104" s="8" t="s">
        <v>767</v>
      </c>
      <c r="E104" s="8" t="s">
        <v>768</v>
      </c>
      <c r="F104" s="8" t="s">
        <v>769</v>
      </c>
      <c r="G104" s="8" t="s">
        <v>126</v>
      </c>
      <c r="H104" s="8">
        <v>31946</v>
      </c>
      <c r="I104" s="9" t="s">
        <v>127</v>
      </c>
    </row>
    <row r="105" spans="1:9" x14ac:dyDescent="0.25">
      <c r="A105" s="10" t="s">
        <v>770</v>
      </c>
      <c r="B105" s="11" t="s">
        <v>771</v>
      </c>
      <c r="C105" s="11" t="s">
        <v>772</v>
      </c>
      <c r="D105" s="11" t="s">
        <v>773</v>
      </c>
      <c r="E105" s="11" t="s">
        <v>774</v>
      </c>
      <c r="F105" s="11" t="s">
        <v>775</v>
      </c>
      <c r="G105" s="11" t="s">
        <v>128</v>
      </c>
      <c r="H105" s="11">
        <v>10192</v>
      </c>
      <c r="I105" s="12" t="s">
        <v>127</v>
      </c>
    </row>
    <row r="106" spans="1:9" x14ac:dyDescent="0.25">
      <c r="A106" s="7" t="s">
        <v>776</v>
      </c>
      <c r="B106" s="8" t="s">
        <v>777</v>
      </c>
      <c r="C106" s="8" t="s">
        <v>778</v>
      </c>
      <c r="D106" s="8" t="s">
        <v>779</v>
      </c>
      <c r="E106" s="8" t="s">
        <v>780</v>
      </c>
      <c r="F106" s="8" t="s">
        <v>781</v>
      </c>
      <c r="G106" s="8" t="s">
        <v>126</v>
      </c>
      <c r="H106" s="8">
        <v>93926</v>
      </c>
      <c r="I106" s="9" t="s">
        <v>125</v>
      </c>
    </row>
    <row r="107" spans="1:9" x14ac:dyDescent="0.25">
      <c r="A107" s="10" t="s">
        <v>782</v>
      </c>
      <c r="B107" s="11" t="s">
        <v>783</v>
      </c>
      <c r="C107" s="11" t="s">
        <v>784</v>
      </c>
      <c r="D107" s="11" t="s">
        <v>785</v>
      </c>
      <c r="E107" s="11" t="s">
        <v>786</v>
      </c>
      <c r="F107" s="11" t="s">
        <v>787</v>
      </c>
      <c r="G107" s="11" t="s">
        <v>126</v>
      </c>
      <c r="H107" s="11">
        <v>70692</v>
      </c>
      <c r="I107" s="12" t="s">
        <v>127</v>
      </c>
    </row>
    <row r="108" spans="1:9" x14ac:dyDescent="0.25">
      <c r="A108" s="7" t="s">
        <v>788</v>
      </c>
      <c r="B108" s="8" t="s">
        <v>789</v>
      </c>
      <c r="C108" s="8" t="s">
        <v>790</v>
      </c>
      <c r="D108" s="8" t="s">
        <v>791</v>
      </c>
      <c r="E108" s="8" t="s">
        <v>792</v>
      </c>
      <c r="F108" s="8" t="s">
        <v>793</v>
      </c>
      <c r="G108" s="8" t="s">
        <v>124</v>
      </c>
      <c r="H108" s="8">
        <v>88499</v>
      </c>
      <c r="I108" s="9" t="s">
        <v>125</v>
      </c>
    </row>
    <row r="109" spans="1:9" x14ac:dyDescent="0.25">
      <c r="A109" s="10" t="s">
        <v>794</v>
      </c>
      <c r="B109" s="11" t="s">
        <v>795</v>
      </c>
      <c r="C109" s="11" t="s">
        <v>796</v>
      </c>
      <c r="D109" s="11" t="s">
        <v>797</v>
      </c>
      <c r="E109" s="11" t="s">
        <v>798</v>
      </c>
      <c r="F109" s="11" t="s">
        <v>799</v>
      </c>
      <c r="G109" s="11" t="s">
        <v>124</v>
      </c>
      <c r="H109" s="11">
        <v>29960</v>
      </c>
      <c r="I109" s="12" t="s">
        <v>125</v>
      </c>
    </row>
    <row r="110" spans="1:9" x14ac:dyDescent="0.25">
      <c r="A110" s="7" t="s">
        <v>800</v>
      </c>
      <c r="B110" s="8" t="s">
        <v>801</v>
      </c>
      <c r="C110" s="8" t="s">
        <v>802</v>
      </c>
      <c r="D110" s="8" t="s">
        <v>803</v>
      </c>
      <c r="E110" s="8" t="s">
        <v>804</v>
      </c>
      <c r="F110" s="8" t="s">
        <v>805</v>
      </c>
      <c r="G110" s="8" t="s">
        <v>126</v>
      </c>
      <c r="H110" s="8">
        <v>38410</v>
      </c>
      <c r="I110" s="9" t="s">
        <v>127</v>
      </c>
    </row>
    <row r="111" spans="1:9" x14ac:dyDescent="0.25">
      <c r="A111" s="10" t="s">
        <v>806</v>
      </c>
      <c r="B111" s="11" t="s">
        <v>807</v>
      </c>
      <c r="C111" s="11" t="s">
        <v>808</v>
      </c>
      <c r="D111" s="11" t="s">
        <v>809</v>
      </c>
      <c r="E111" s="11" t="s">
        <v>810</v>
      </c>
      <c r="F111" s="11" t="s">
        <v>130</v>
      </c>
      <c r="G111" s="11" t="s">
        <v>126</v>
      </c>
      <c r="H111" s="11">
        <v>26850</v>
      </c>
      <c r="I111" s="12" t="s">
        <v>125</v>
      </c>
    </row>
    <row r="112" spans="1:9" x14ac:dyDescent="0.25">
      <c r="A112" s="7" t="s">
        <v>811</v>
      </c>
      <c r="B112" s="8" t="s">
        <v>812</v>
      </c>
      <c r="C112" s="8" t="s">
        <v>813</v>
      </c>
      <c r="D112" s="8" t="s">
        <v>814</v>
      </c>
      <c r="E112" s="8" t="s">
        <v>815</v>
      </c>
      <c r="F112" s="8" t="s">
        <v>816</v>
      </c>
      <c r="G112" s="8" t="s">
        <v>126</v>
      </c>
      <c r="H112" s="8">
        <v>56359</v>
      </c>
      <c r="I112" s="9" t="s">
        <v>125</v>
      </c>
    </row>
    <row r="113" spans="1:9" x14ac:dyDescent="0.25">
      <c r="A113" s="10" t="s">
        <v>817</v>
      </c>
      <c r="B113" s="11" t="s">
        <v>818</v>
      </c>
      <c r="C113" s="11" t="s">
        <v>819</v>
      </c>
      <c r="D113" s="11" t="s">
        <v>820</v>
      </c>
      <c r="E113" s="11" t="s">
        <v>821</v>
      </c>
      <c r="F113" s="11" t="s">
        <v>822</v>
      </c>
      <c r="G113" s="11" t="s">
        <v>124</v>
      </c>
      <c r="H113" s="11">
        <v>24399</v>
      </c>
      <c r="I113" s="12" t="s">
        <v>125</v>
      </c>
    </row>
    <row r="114" spans="1:9" x14ac:dyDescent="0.25">
      <c r="A114" s="7" t="s">
        <v>823</v>
      </c>
      <c r="B114" s="8" t="s">
        <v>824</v>
      </c>
      <c r="C114" s="8" t="s">
        <v>825</v>
      </c>
      <c r="D114" s="8" t="s">
        <v>826</v>
      </c>
      <c r="E114" s="8" t="s">
        <v>827</v>
      </c>
      <c r="F114" s="8" t="s">
        <v>828</v>
      </c>
      <c r="G114" s="8" t="s">
        <v>128</v>
      </c>
      <c r="H114" s="8">
        <v>70613</v>
      </c>
      <c r="I114" s="9" t="s">
        <v>125</v>
      </c>
    </row>
    <row r="115" spans="1:9" x14ac:dyDescent="0.25">
      <c r="A115" s="10" t="s">
        <v>829</v>
      </c>
      <c r="B115" s="11" t="s">
        <v>830</v>
      </c>
      <c r="C115" s="11" t="s">
        <v>831</v>
      </c>
      <c r="D115" s="11" t="s">
        <v>832</v>
      </c>
      <c r="E115" s="11" t="s">
        <v>833</v>
      </c>
      <c r="F115" s="11" t="s">
        <v>834</v>
      </c>
      <c r="G115" s="11" t="s">
        <v>126</v>
      </c>
      <c r="H115" s="11">
        <v>87376</v>
      </c>
      <c r="I115" s="12" t="s">
        <v>127</v>
      </c>
    </row>
    <row r="116" spans="1:9" x14ac:dyDescent="0.25">
      <c r="A116" s="7" t="s">
        <v>835</v>
      </c>
      <c r="B116" s="8" t="s">
        <v>836</v>
      </c>
      <c r="C116" s="8" t="s">
        <v>837</v>
      </c>
      <c r="D116" s="8" t="s">
        <v>838</v>
      </c>
      <c r="E116" s="8" t="s">
        <v>839</v>
      </c>
      <c r="F116" s="8" t="s">
        <v>840</v>
      </c>
      <c r="G116" s="8" t="s">
        <v>128</v>
      </c>
      <c r="H116" s="8">
        <v>48360</v>
      </c>
      <c r="I116" s="9" t="s">
        <v>125</v>
      </c>
    </row>
    <row r="117" spans="1:9" x14ac:dyDescent="0.25">
      <c r="A117" s="10" t="s">
        <v>841</v>
      </c>
      <c r="B117" s="11" t="s">
        <v>842</v>
      </c>
      <c r="C117" s="11" t="s">
        <v>843</v>
      </c>
      <c r="D117" s="11" t="s">
        <v>844</v>
      </c>
      <c r="E117" s="11" t="s">
        <v>845</v>
      </c>
      <c r="F117" s="11" t="s">
        <v>846</v>
      </c>
      <c r="G117" s="11" t="s">
        <v>128</v>
      </c>
      <c r="H117" s="11">
        <v>80284</v>
      </c>
      <c r="I117" s="12" t="s">
        <v>125</v>
      </c>
    </row>
    <row r="118" spans="1:9" x14ac:dyDescent="0.25">
      <c r="A118" s="7" t="s">
        <v>847</v>
      </c>
      <c r="B118" s="8" t="s">
        <v>848</v>
      </c>
      <c r="C118" s="8" t="s">
        <v>849</v>
      </c>
      <c r="D118" s="8" t="s">
        <v>850</v>
      </c>
      <c r="E118" s="8" t="s">
        <v>851</v>
      </c>
      <c r="F118" s="8" t="s">
        <v>852</v>
      </c>
      <c r="G118" s="8" t="s">
        <v>124</v>
      </c>
      <c r="H118" s="8">
        <v>56583</v>
      </c>
      <c r="I118" s="9" t="s">
        <v>125</v>
      </c>
    </row>
    <row r="119" spans="1:9" x14ac:dyDescent="0.25">
      <c r="A119" s="10" t="s">
        <v>853</v>
      </c>
      <c r="B119" s="11" t="s">
        <v>854</v>
      </c>
      <c r="C119" s="11" t="s">
        <v>855</v>
      </c>
      <c r="D119" s="11" t="s">
        <v>856</v>
      </c>
      <c r="E119" s="11" t="s">
        <v>857</v>
      </c>
      <c r="F119" s="11" t="s">
        <v>858</v>
      </c>
      <c r="G119" s="11" t="s">
        <v>128</v>
      </c>
      <c r="H119" s="11">
        <v>57869</v>
      </c>
      <c r="I119" s="12" t="s">
        <v>127</v>
      </c>
    </row>
    <row r="120" spans="1:9" x14ac:dyDescent="0.25">
      <c r="A120" s="7" t="s">
        <v>859</v>
      </c>
      <c r="B120" s="8" t="s">
        <v>860</v>
      </c>
      <c r="C120" s="8" t="s">
        <v>861</v>
      </c>
      <c r="D120" s="8" t="s">
        <v>862</v>
      </c>
      <c r="E120" s="8" t="s">
        <v>863</v>
      </c>
      <c r="F120" s="8" t="s">
        <v>864</v>
      </c>
      <c r="G120" s="8" t="s">
        <v>126</v>
      </c>
      <c r="H120" s="8">
        <v>91293</v>
      </c>
      <c r="I120" s="9" t="s">
        <v>125</v>
      </c>
    </row>
    <row r="121" spans="1:9" x14ac:dyDescent="0.25">
      <c r="A121" s="10" t="s">
        <v>865</v>
      </c>
      <c r="B121" s="11" t="s">
        <v>866</v>
      </c>
      <c r="C121" s="11" t="s">
        <v>867</v>
      </c>
      <c r="D121" s="11" t="s">
        <v>868</v>
      </c>
      <c r="E121" s="11" t="s">
        <v>869</v>
      </c>
      <c r="F121" s="11" t="s">
        <v>870</v>
      </c>
      <c r="G121" s="11" t="s">
        <v>124</v>
      </c>
      <c r="H121" s="11">
        <v>34601</v>
      </c>
      <c r="I121" s="12" t="s">
        <v>127</v>
      </c>
    </row>
    <row r="122" spans="1:9" x14ac:dyDescent="0.25">
      <c r="A122" s="7" t="s">
        <v>871</v>
      </c>
      <c r="B122" s="8" t="s">
        <v>872</v>
      </c>
      <c r="C122" s="8" t="s">
        <v>873</v>
      </c>
      <c r="D122" s="8" t="s">
        <v>874</v>
      </c>
      <c r="E122" s="8" t="s">
        <v>875</v>
      </c>
      <c r="F122" s="8" t="s">
        <v>876</v>
      </c>
      <c r="G122" s="8" t="s">
        <v>128</v>
      </c>
      <c r="H122" s="8">
        <v>25604</v>
      </c>
      <c r="I122" s="9" t="s">
        <v>125</v>
      </c>
    </row>
    <row r="123" spans="1:9" x14ac:dyDescent="0.25">
      <c r="A123" s="10" t="s">
        <v>877</v>
      </c>
      <c r="B123" s="11" t="s">
        <v>878</v>
      </c>
      <c r="C123" s="11" t="s">
        <v>879</v>
      </c>
      <c r="D123" s="11" t="s">
        <v>880</v>
      </c>
      <c r="E123" s="11" t="s">
        <v>881</v>
      </c>
      <c r="F123" s="11" t="s">
        <v>882</v>
      </c>
      <c r="G123" s="11" t="s">
        <v>126</v>
      </c>
      <c r="H123" s="11">
        <v>84782</v>
      </c>
      <c r="I123" s="12" t="s">
        <v>125</v>
      </c>
    </row>
    <row r="124" spans="1:9" x14ac:dyDescent="0.25">
      <c r="A124" s="7" t="s">
        <v>883</v>
      </c>
      <c r="B124" s="8" t="s">
        <v>884</v>
      </c>
      <c r="C124" s="8" t="s">
        <v>885</v>
      </c>
      <c r="D124" s="8" t="s">
        <v>886</v>
      </c>
      <c r="E124" s="8" t="s">
        <v>887</v>
      </c>
      <c r="F124" s="8" t="s">
        <v>888</v>
      </c>
      <c r="G124" s="8" t="s">
        <v>124</v>
      </c>
      <c r="H124" s="8">
        <v>36106</v>
      </c>
      <c r="I124" s="9" t="s">
        <v>125</v>
      </c>
    </row>
    <row r="125" spans="1:9" x14ac:dyDescent="0.25">
      <c r="A125" s="10" t="s">
        <v>889</v>
      </c>
      <c r="B125" s="11" t="s">
        <v>890</v>
      </c>
      <c r="C125" s="11" t="s">
        <v>891</v>
      </c>
      <c r="D125" s="11" t="s">
        <v>892</v>
      </c>
      <c r="E125" s="11" t="s">
        <v>893</v>
      </c>
      <c r="F125" s="11" t="s">
        <v>894</v>
      </c>
      <c r="G125" s="11" t="s">
        <v>128</v>
      </c>
      <c r="H125" s="11">
        <v>66474</v>
      </c>
      <c r="I125" s="12" t="s">
        <v>127</v>
      </c>
    </row>
    <row r="126" spans="1:9" x14ac:dyDescent="0.25">
      <c r="A126" s="7" t="s">
        <v>895</v>
      </c>
      <c r="B126" s="8" t="s">
        <v>896</v>
      </c>
      <c r="C126" s="8" t="s">
        <v>897</v>
      </c>
      <c r="D126" s="8" t="s">
        <v>898</v>
      </c>
      <c r="E126" s="8" t="s">
        <v>899</v>
      </c>
      <c r="F126" s="8" t="s">
        <v>900</v>
      </c>
      <c r="G126" s="8" t="s">
        <v>128</v>
      </c>
      <c r="H126" s="8">
        <v>25041</v>
      </c>
      <c r="I126" s="9" t="s">
        <v>127</v>
      </c>
    </row>
    <row r="127" spans="1:9" x14ac:dyDescent="0.25">
      <c r="A127" s="10" t="s">
        <v>901</v>
      </c>
      <c r="B127" s="11" t="s">
        <v>902</v>
      </c>
      <c r="C127" s="11" t="s">
        <v>903</v>
      </c>
      <c r="D127" s="11" t="s">
        <v>904</v>
      </c>
      <c r="E127" s="11" t="s">
        <v>905</v>
      </c>
      <c r="F127" s="11" t="s">
        <v>906</v>
      </c>
      <c r="G127" s="11" t="s">
        <v>124</v>
      </c>
      <c r="H127" s="11">
        <v>32109</v>
      </c>
      <c r="I127" s="12" t="s">
        <v>127</v>
      </c>
    </row>
    <row r="128" spans="1:9" x14ac:dyDescent="0.25">
      <c r="A128" s="7" t="s">
        <v>907</v>
      </c>
      <c r="B128" s="8" t="s">
        <v>908</v>
      </c>
      <c r="C128" s="8" t="s">
        <v>909</v>
      </c>
      <c r="D128" s="8" t="s">
        <v>910</v>
      </c>
      <c r="E128" s="8" t="s">
        <v>911</v>
      </c>
      <c r="F128" s="8" t="s">
        <v>912</v>
      </c>
      <c r="G128" s="8" t="s">
        <v>124</v>
      </c>
      <c r="H128" s="8">
        <v>89125</v>
      </c>
      <c r="I128" s="9" t="s">
        <v>125</v>
      </c>
    </row>
    <row r="129" spans="1:9" x14ac:dyDescent="0.25">
      <c r="A129" s="10" t="s">
        <v>913</v>
      </c>
      <c r="B129" s="11" t="s">
        <v>914</v>
      </c>
      <c r="C129" s="11" t="s">
        <v>915</v>
      </c>
      <c r="D129" s="11" t="s">
        <v>916</v>
      </c>
      <c r="E129" s="11" t="s">
        <v>917</v>
      </c>
      <c r="F129" s="11" t="s">
        <v>918</v>
      </c>
      <c r="G129" s="11" t="s">
        <v>124</v>
      </c>
      <c r="H129" s="11">
        <v>9015</v>
      </c>
      <c r="I129" s="12" t="s">
        <v>127</v>
      </c>
    </row>
    <row r="130" spans="1:9" x14ac:dyDescent="0.25">
      <c r="A130" s="7" t="s">
        <v>919</v>
      </c>
      <c r="B130" s="8" t="s">
        <v>920</v>
      </c>
      <c r="C130" s="8" t="s">
        <v>921</v>
      </c>
      <c r="D130" s="8" t="s">
        <v>922</v>
      </c>
      <c r="E130" s="8" t="s">
        <v>923</v>
      </c>
      <c r="F130" s="8" t="s">
        <v>924</v>
      </c>
      <c r="G130" s="8" t="s">
        <v>124</v>
      </c>
      <c r="H130" s="8">
        <v>94308</v>
      </c>
      <c r="I130" s="9" t="s">
        <v>125</v>
      </c>
    </row>
    <row r="131" spans="1:9" x14ac:dyDescent="0.25">
      <c r="A131" s="10" t="s">
        <v>925</v>
      </c>
      <c r="B131" s="11" t="s">
        <v>926</v>
      </c>
      <c r="C131" s="11" t="s">
        <v>927</v>
      </c>
      <c r="D131" s="11" t="s">
        <v>928</v>
      </c>
      <c r="E131" s="11" t="s">
        <v>929</v>
      </c>
      <c r="F131" s="11" t="s">
        <v>930</v>
      </c>
      <c r="G131" s="11" t="s">
        <v>126</v>
      </c>
      <c r="H131" s="11">
        <v>82413</v>
      </c>
      <c r="I131" s="12" t="s">
        <v>127</v>
      </c>
    </row>
    <row r="132" spans="1:9" x14ac:dyDescent="0.25">
      <c r="A132" s="7" t="s">
        <v>931</v>
      </c>
      <c r="B132" s="8" t="s">
        <v>932</v>
      </c>
      <c r="C132" s="8" t="s">
        <v>933</v>
      </c>
      <c r="D132" s="8" t="s">
        <v>934</v>
      </c>
      <c r="E132" s="8" t="s">
        <v>935</v>
      </c>
      <c r="F132" s="8" t="s">
        <v>936</v>
      </c>
      <c r="G132" s="8" t="s">
        <v>126</v>
      </c>
      <c r="H132" s="8">
        <v>60292</v>
      </c>
      <c r="I132" s="9" t="s">
        <v>125</v>
      </c>
    </row>
    <row r="133" spans="1:9" x14ac:dyDescent="0.25">
      <c r="A133" s="10" t="s">
        <v>937</v>
      </c>
      <c r="B133" s="11" t="s">
        <v>938</v>
      </c>
      <c r="C133" s="11" t="s">
        <v>939</v>
      </c>
      <c r="D133" s="11" t="s">
        <v>940</v>
      </c>
      <c r="E133" s="11" t="s">
        <v>941</v>
      </c>
      <c r="F133" s="11" t="s">
        <v>942</v>
      </c>
      <c r="G133" s="11" t="s">
        <v>126</v>
      </c>
      <c r="H133" s="11">
        <v>87615</v>
      </c>
      <c r="I133" s="12" t="s">
        <v>127</v>
      </c>
    </row>
    <row r="134" spans="1:9" x14ac:dyDescent="0.25">
      <c r="A134" s="7" t="s">
        <v>943</v>
      </c>
      <c r="B134" s="8" t="s">
        <v>944</v>
      </c>
      <c r="C134" s="8" t="s">
        <v>945</v>
      </c>
      <c r="D134" s="8" t="s">
        <v>946</v>
      </c>
      <c r="E134" s="8" t="s">
        <v>947</v>
      </c>
      <c r="F134" s="8" t="s">
        <v>948</v>
      </c>
      <c r="G134" s="8" t="s">
        <v>124</v>
      </c>
      <c r="H134" s="8">
        <v>55188</v>
      </c>
      <c r="I134" s="9" t="s">
        <v>125</v>
      </c>
    </row>
    <row r="135" spans="1:9" x14ac:dyDescent="0.25">
      <c r="A135" s="10" t="s">
        <v>949</v>
      </c>
      <c r="B135" s="11" t="s">
        <v>950</v>
      </c>
      <c r="C135" s="11" t="s">
        <v>951</v>
      </c>
      <c r="D135" s="11" t="s">
        <v>952</v>
      </c>
      <c r="E135" s="11" t="s">
        <v>953</v>
      </c>
      <c r="F135" s="11" t="s">
        <v>954</v>
      </c>
      <c r="G135" s="11" t="s">
        <v>124</v>
      </c>
      <c r="H135" s="11">
        <v>76486</v>
      </c>
      <c r="I135" s="12" t="s">
        <v>125</v>
      </c>
    </row>
    <row r="136" spans="1:9" x14ac:dyDescent="0.25">
      <c r="A136" s="7" t="s">
        <v>955</v>
      </c>
      <c r="B136" s="8" t="s">
        <v>956</v>
      </c>
      <c r="C136" s="8" t="s">
        <v>957</v>
      </c>
      <c r="D136" s="8" t="s">
        <v>958</v>
      </c>
      <c r="E136" s="8" t="s">
        <v>959</v>
      </c>
      <c r="F136" s="8" t="s">
        <v>960</v>
      </c>
      <c r="G136" s="8" t="s">
        <v>126</v>
      </c>
      <c r="H136" s="8">
        <v>18317</v>
      </c>
      <c r="I136" s="9" t="s">
        <v>125</v>
      </c>
    </row>
    <row r="137" spans="1:9" x14ac:dyDescent="0.25">
      <c r="A137" s="10" t="s">
        <v>961</v>
      </c>
      <c r="B137" s="11" t="s">
        <v>962</v>
      </c>
      <c r="C137" s="11" t="s">
        <v>963</v>
      </c>
      <c r="D137" s="11" t="s">
        <v>964</v>
      </c>
      <c r="E137" s="11" t="s">
        <v>965</v>
      </c>
      <c r="F137" s="11" t="s">
        <v>966</v>
      </c>
      <c r="G137" s="11" t="s">
        <v>124</v>
      </c>
      <c r="H137" s="11">
        <v>33461</v>
      </c>
      <c r="I137" s="12" t="s">
        <v>127</v>
      </c>
    </row>
    <row r="138" spans="1:9" x14ac:dyDescent="0.25">
      <c r="A138" s="7" t="s">
        <v>967</v>
      </c>
      <c r="B138" s="8" t="s">
        <v>968</v>
      </c>
      <c r="C138" s="8" t="s">
        <v>969</v>
      </c>
      <c r="D138" s="8" t="s">
        <v>970</v>
      </c>
      <c r="E138" s="8" t="s">
        <v>971</v>
      </c>
      <c r="F138" s="8" t="s">
        <v>972</v>
      </c>
      <c r="G138" s="8" t="s">
        <v>128</v>
      </c>
      <c r="H138" s="8">
        <v>47347</v>
      </c>
      <c r="I138" s="9" t="s">
        <v>127</v>
      </c>
    </row>
    <row r="139" spans="1:9" x14ac:dyDescent="0.25">
      <c r="A139" s="10" t="s">
        <v>973</v>
      </c>
      <c r="B139" s="11" t="s">
        <v>974</v>
      </c>
      <c r="C139" s="11" t="s">
        <v>975</v>
      </c>
      <c r="D139" s="11" t="s">
        <v>976</v>
      </c>
      <c r="E139" s="11" t="s">
        <v>977</v>
      </c>
      <c r="F139" s="11" t="s">
        <v>978</v>
      </c>
      <c r="G139" s="11" t="s">
        <v>128</v>
      </c>
      <c r="H139" s="11">
        <v>29838</v>
      </c>
      <c r="I139" s="12" t="s">
        <v>125</v>
      </c>
    </row>
    <row r="140" spans="1:9" x14ac:dyDescent="0.25">
      <c r="A140" s="7" t="s">
        <v>979</v>
      </c>
      <c r="B140" s="8" t="s">
        <v>980</v>
      </c>
      <c r="C140" s="8" t="s">
        <v>981</v>
      </c>
      <c r="D140" s="8" t="s">
        <v>982</v>
      </c>
      <c r="E140" s="8" t="s">
        <v>983</v>
      </c>
      <c r="F140" s="8" t="s">
        <v>984</v>
      </c>
      <c r="G140" s="8" t="s">
        <v>124</v>
      </c>
      <c r="H140" s="8">
        <v>46181</v>
      </c>
      <c r="I140" s="9" t="s">
        <v>127</v>
      </c>
    </row>
    <row r="141" spans="1:9" x14ac:dyDescent="0.25">
      <c r="A141" s="10" t="s">
        <v>985</v>
      </c>
      <c r="B141" s="11" t="s">
        <v>986</v>
      </c>
      <c r="C141" s="11" t="s">
        <v>987</v>
      </c>
      <c r="D141" s="11" t="s">
        <v>988</v>
      </c>
      <c r="E141" s="11" t="s">
        <v>989</v>
      </c>
      <c r="F141" s="11" t="s">
        <v>990</v>
      </c>
      <c r="G141" s="11" t="s">
        <v>124</v>
      </c>
      <c r="H141" s="11">
        <v>86854</v>
      </c>
      <c r="I141" s="12" t="s">
        <v>125</v>
      </c>
    </row>
    <row r="142" spans="1:9" x14ac:dyDescent="0.25">
      <c r="A142" s="7" t="s">
        <v>991</v>
      </c>
      <c r="B142" s="8" t="s">
        <v>992</v>
      </c>
      <c r="C142" s="8" t="s">
        <v>993</v>
      </c>
      <c r="D142" s="8" t="s">
        <v>994</v>
      </c>
      <c r="E142" s="8" t="s">
        <v>995</v>
      </c>
      <c r="F142" s="8" t="s">
        <v>996</v>
      </c>
      <c r="G142" s="8" t="s">
        <v>126</v>
      </c>
      <c r="H142" s="8">
        <v>42806</v>
      </c>
      <c r="I142" s="9" t="s">
        <v>125</v>
      </c>
    </row>
    <row r="143" spans="1:9" x14ac:dyDescent="0.25">
      <c r="A143" s="10" t="s">
        <v>997</v>
      </c>
      <c r="B143" s="11" t="s">
        <v>998</v>
      </c>
      <c r="C143" s="11" t="s">
        <v>999</v>
      </c>
      <c r="D143" s="11" t="s">
        <v>1000</v>
      </c>
      <c r="E143" s="11" t="s">
        <v>1001</v>
      </c>
      <c r="F143" s="11" t="s">
        <v>1002</v>
      </c>
      <c r="G143" s="11" t="s">
        <v>124</v>
      </c>
      <c r="H143" s="11">
        <v>61536</v>
      </c>
      <c r="I143" s="12" t="s">
        <v>125</v>
      </c>
    </row>
    <row r="144" spans="1:9" x14ac:dyDescent="0.25">
      <c r="A144" s="7" t="s">
        <v>1003</v>
      </c>
      <c r="B144" s="8" t="s">
        <v>1004</v>
      </c>
      <c r="C144" s="8" t="s">
        <v>1005</v>
      </c>
      <c r="D144" s="8" t="s">
        <v>1006</v>
      </c>
      <c r="E144" s="8" t="s">
        <v>1007</v>
      </c>
      <c r="F144" s="8" t="s">
        <v>1008</v>
      </c>
      <c r="G144" s="8" t="s">
        <v>126</v>
      </c>
      <c r="H144" s="8">
        <v>94767</v>
      </c>
      <c r="I144" s="9" t="s">
        <v>125</v>
      </c>
    </row>
    <row r="145" spans="1:9" x14ac:dyDescent="0.25">
      <c r="A145" s="10" t="s">
        <v>1009</v>
      </c>
      <c r="B145" s="11" t="s">
        <v>1010</v>
      </c>
      <c r="C145" s="11" t="s">
        <v>1011</v>
      </c>
      <c r="D145" s="11" t="s">
        <v>1012</v>
      </c>
      <c r="E145" s="11" t="s">
        <v>1013</v>
      </c>
      <c r="F145" s="11" t="s">
        <v>1014</v>
      </c>
      <c r="G145" s="11" t="s">
        <v>126</v>
      </c>
      <c r="H145" s="11">
        <v>15941</v>
      </c>
      <c r="I145" s="12" t="s">
        <v>125</v>
      </c>
    </row>
    <row r="146" spans="1:9" x14ac:dyDescent="0.25">
      <c r="A146" s="7" t="s">
        <v>1015</v>
      </c>
      <c r="B146" s="8" t="s">
        <v>1016</v>
      </c>
      <c r="C146" s="8" t="s">
        <v>1017</v>
      </c>
      <c r="D146" s="8" t="s">
        <v>1018</v>
      </c>
      <c r="E146" s="8" t="s">
        <v>1019</v>
      </c>
      <c r="F146" s="8" t="s">
        <v>1020</v>
      </c>
      <c r="G146" s="8" t="s">
        <v>126</v>
      </c>
      <c r="H146" s="8">
        <v>41090</v>
      </c>
      <c r="I146" s="9" t="s">
        <v>125</v>
      </c>
    </row>
    <row r="147" spans="1:9" x14ac:dyDescent="0.25">
      <c r="A147" s="10" t="s">
        <v>1021</v>
      </c>
      <c r="B147" s="11" t="s">
        <v>633</v>
      </c>
      <c r="C147" s="11" t="s">
        <v>1022</v>
      </c>
      <c r="D147" s="11" t="s">
        <v>1023</v>
      </c>
      <c r="E147" s="11" t="s">
        <v>1024</v>
      </c>
      <c r="F147" s="11" t="s">
        <v>1025</v>
      </c>
      <c r="G147" s="11" t="s">
        <v>126</v>
      </c>
      <c r="H147" s="11">
        <v>72878</v>
      </c>
      <c r="I147" s="12" t="s">
        <v>125</v>
      </c>
    </row>
    <row r="148" spans="1:9" x14ac:dyDescent="0.25">
      <c r="A148" s="7" t="s">
        <v>1026</v>
      </c>
      <c r="B148" s="8" t="s">
        <v>1027</v>
      </c>
      <c r="C148" s="8" t="s">
        <v>1028</v>
      </c>
      <c r="D148" s="8" t="s">
        <v>1029</v>
      </c>
      <c r="E148" s="8" t="s">
        <v>1030</v>
      </c>
      <c r="F148" s="8" t="s">
        <v>1031</v>
      </c>
      <c r="G148" s="8" t="s">
        <v>124</v>
      </c>
      <c r="H148" s="8">
        <v>39597</v>
      </c>
      <c r="I148" s="9" t="s">
        <v>125</v>
      </c>
    </row>
    <row r="149" spans="1:9" x14ac:dyDescent="0.25">
      <c r="A149" s="10" t="s">
        <v>1032</v>
      </c>
      <c r="B149" s="11" t="s">
        <v>1033</v>
      </c>
      <c r="C149" s="11" t="s">
        <v>1034</v>
      </c>
      <c r="D149" s="11" t="s">
        <v>1035</v>
      </c>
      <c r="E149" s="11" t="s">
        <v>1036</v>
      </c>
      <c r="F149" s="11" t="s">
        <v>1037</v>
      </c>
      <c r="G149" s="11" t="s">
        <v>126</v>
      </c>
      <c r="H149" s="11">
        <v>63249</v>
      </c>
      <c r="I149" s="12" t="s">
        <v>125</v>
      </c>
    </row>
    <row r="150" spans="1:9" x14ac:dyDescent="0.25">
      <c r="A150" s="7" t="s">
        <v>1038</v>
      </c>
      <c r="B150" s="8" t="s">
        <v>1039</v>
      </c>
      <c r="C150" s="8" t="s">
        <v>1040</v>
      </c>
      <c r="D150" s="8" t="s">
        <v>1041</v>
      </c>
      <c r="E150" s="8" t="s">
        <v>1042</v>
      </c>
      <c r="F150" s="8" t="s">
        <v>1043</v>
      </c>
      <c r="G150" s="8" t="s">
        <v>126</v>
      </c>
      <c r="H150" s="8">
        <v>8364</v>
      </c>
      <c r="I150" s="9" t="s">
        <v>125</v>
      </c>
    </row>
    <row r="151" spans="1:9" x14ac:dyDescent="0.25">
      <c r="A151" s="10" t="s">
        <v>1044</v>
      </c>
      <c r="B151" s="11" t="s">
        <v>1045</v>
      </c>
      <c r="C151" s="11" t="s">
        <v>1046</v>
      </c>
      <c r="D151" s="11" t="s">
        <v>1047</v>
      </c>
      <c r="E151" s="11" t="s">
        <v>1048</v>
      </c>
      <c r="F151" s="11" t="s">
        <v>1049</v>
      </c>
      <c r="G151" s="11" t="s">
        <v>126</v>
      </c>
      <c r="H151" s="11">
        <v>80078</v>
      </c>
      <c r="I151" s="12" t="s">
        <v>125</v>
      </c>
    </row>
    <row r="152" spans="1:9" x14ac:dyDescent="0.25">
      <c r="A152" s="7" t="s">
        <v>1050</v>
      </c>
      <c r="B152" s="8" t="s">
        <v>1051</v>
      </c>
      <c r="C152" s="8" t="s">
        <v>1052</v>
      </c>
      <c r="D152" s="8" t="s">
        <v>1053</v>
      </c>
      <c r="E152" s="8" t="s">
        <v>1054</v>
      </c>
      <c r="F152" s="8" t="s">
        <v>1055</v>
      </c>
      <c r="G152" s="8" t="s">
        <v>124</v>
      </c>
      <c r="H152" s="8">
        <v>58100</v>
      </c>
      <c r="I152" s="9" t="s">
        <v>125</v>
      </c>
    </row>
    <row r="153" spans="1:9" x14ac:dyDescent="0.25">
      <c r="A153" s="10" t="s">
        <v>1056</v>
      </c>
      <c r="B153" s="11" t="s">
        <v>1057</v>
      </c>
      <c r="C153" s="11" t="s">
        <v>1058</v>
      </c>
      <c r="D153" s="11" t="s">
        <v>1059</v>
      </c>
      <c r="E153" s="11" t="s">
        <v>1060</v>
      </c>
      <c r="F153" s="11" t="s">
        <v>1061</v>
      </c>
      <c r="G153" s="11" t="s">
        <v>124</v>
      </c>
      <c r="H153" s="11">
        <v>14175</v>
      </c>
      <c r="I153" s="12" t="s">
        <v>127</v>
      </c>
    </row>
    <row r="154" spans="1:9" x14ac:dyDescent="0.25">
      <c r="A154" s="7" t="s">
        <v>1062</v>
      </c>
      <c r="B154" s="8" t="s">
        <v>1063</v>
      </c>
      <c r="C154" s="8" t="s">
        <v>1064</v>
      </c>
      <c r="D154" s="8" t="s">
        <v>1065</v>
      </c>
      <c r="E154" s="8" t="s">
        <v>1066</v>
      </c>
      <c r="F154" s="8" t="s">
        <v>1067</v>
      </c>
      <c r="G154" s="8" t="s">
        <v>124</v>
      </c>
      <c r="H154" s="8">
        <v>32221</v>
      </c>
      <c r="I154" s="9" t="s">
        <v>127</v>
      </c>
    </row>
    <row r="155" spans="1:9" x14ac:dyDescent="0.25">
      <c r="A155" s="10" t="s">
        <v>1068</v>
      </c>
      <c r="B155" s="11" t="s">
        <v>1069</v>
      </c>
      <c r="C155" s="11" t="s">
        <v>1070</v>
      </c>
      <c r="D155" s="11" t="s">
        <v>1071</v>
      </c>
      <c r="E155" s="11" t="s">
        <v>1072</v>
      </c>
      <c r="F155" s="11" t="s">
        <v>1073</v>
      </c>
      <c r="G155" s="11" t="s">
        <v>124</v>
      </c>
      <c r="H155" s="11">
        <v>33017</v>
      </c>
      <c r="I155" s="12" t="s">
        <v>127</v>
      </c>
    </row>
    <row r="156" spans="1:9" x14ac:dyDescent="0.25">
      <c r="A156" s="7" t="s">
        <v>1074</v>
      </c>
      <c r="B156" s="8" t="s">
        <v>1075</v>
      </c>
      <c r="C156" s="8" t="s">
        <v>1076</v>
      </c>
      <c r="D156" s="8" t="s">
        <v>1077</v>
      </c>
      <c r="E156" s="8" t="s">
        <v>1078</v>
      </c>
      <c r="F156" s="8" t="s">
        <v>1079</v>
      </c>
      <c r="G156" s="8" t="s">
        <v>124</v>
      </c>
      <c r="H156" s="8">
        <v>81343</v>
      </c>
      <c r="I156" s="9" t="s">
        <v>125</v>
      </c>
    </row>
    <row r="157" spans="1:9" x14ac:dyDescent="0.25">
      <c r="A157" s="10" t="s">
        <v>1080</v>
      </c>
      <c r="B157" s="11" t="s">
        <v>1081</v>
      </c>
      <c r="C157" s="11" t="s">
        <v>1082</v>
      </c>
      <c r="D157" s="11" t="s">
        <v>1083</v>
      </c>
      <c r="E157" s="11" t="s">
        <v>1084</v>
      </c>
      <c r="F157" s="11" t="s">
        <v>129</v>
      </c>
      <c r="G157" s="11" t="s">
        <v>124</v>
      </c>
      <c r="H157" s="11">
        <v>70374</v>
      </c>
      <c r="I157" s="12" t="s">
        <v>127</v>
      </c>
    </row>
    <row r="158" spans="1:9" x14ac:dyDescent="0.25">
      <c r="A158" s="7" t="s">
        <v>1085</v>
      </c>
      <c r="B158" s="8" t="s">
        <v>1086</v>
      </c>
      <c r="C158" s="8" t="s">
        <v>1087</v>
      </c>
      <c r="D158" s="8" t="s">
        <v>1088</v>
      </c>
      <c r="E158" s="8" t="s">
        <v>1089</v>
      </c>
      <c r="F158" s="8" t="s">
        <v>1090</v>
      </c>
      <c r="G158" s="8" t="s">
        <v>126</v>
      </c>
      <c r="H158" s="8">
        <v>62579</v>
      </c>
      <c r="I158" s="9" t="s">
        <v>127</v>
      </c>
    </row>
    <row r="159" spans="1:9" x14ac:dyDescent="0.25">
      <c r="A159" s="10" t="s">
        <v>1091</v>
      </c>
      <c r="B159" s="11" t="s">
        <v>1092</v>
      </c>
      <c r="C159" s="11" t="s">
        <v>1093</v>
      </c>
      <c r="D159" s="11" t="s">
        <v>1094</v>
      </c>
      <c r="E159" s="11" t="s">
        <v>1095</v>
      </c>
      <c r="F159" s="11" t="s">
        <v>1096</v>
      </c>
      <c r="G159" s="11" t="s">
        <v>124</v>
      </c>
      <c r="H159" s="11">
        <v>22758</v>
      </c>
      <c r="I159" s="12" t="s">
        <v>125</v>
      </c>
    </row>
    <row r="160" spans="1:9" x14ac:dyDescent="0.25">
      <c r="A160" s="7" t="s">
        <v>1097</v>
      </c>
      <c r="B160" s="8" t="s">
        <v>1098</v>
      </c>
      <c r="C160" s="8" t="s">
        <v>1099</v>
      </c>
      <c r="D160" s="8" t="s">
        <v>1100</v>
      </c>
      <c r="E160" s="8" t="s">
        <v>1101</v>
      </c>
      <c r="F160" s="8" t="s">
        <v>1102</v>
      </c>
      <c r="G160" s="8" t="s">
        <v>124</v>
      </c>
      <c r="H160" s="8">
        <v>63440</v>
      </c>
      <c r="I160" s="9" t="s">
        <v>125</v>
      </c>
    </row>
    <row r="161" spans="1:9" x14ac:dyDescent="0.25">
      <c r="A161" s="10" t="s">
        <v>1103</v>
      </c>
      <c r="B161" s="11" t="s">
        <v>1104</v>
      </c>
      <c r="C161" s="11" t="s">
        <v>1105</v>
      </c>
      <c r="D161" s="11" t="s">
        <v>1106</v>
      </c>
      <c r="E161" s="11" t="s">
        <v>1107</v>
      </c>
      <c r="F161" s="11" t="s">
        <v>1108</v>
      </c>
      <c r="G161" s="11" t="s">
        <v>124</v>
      </c>
      <c r="H161" s="11">
        <v>80369</v>
      </c>
      <c r="I161" s="12" t="s">
        <v>125</v>
      </c>
    </row>
    <row r="162" spans="1:9" x14ac:dyDescent="0.25">
      <c r="A162" s="7" t="s">
        <v>1109</v>
      </c>
      <c r="B162" s="8" t="s">
        <v>1110</v>
      </c>
      <c r="C162" s="8" t="s">
        <v>1111</v>
      </c>
      <c r="D162" s="8" t="s">
        <v>1112</v>
      </c>
      <c r="E162" s="8" t="s">
        <v>1113</v>
      </c>
      <c r="F162" s="8" t="s">
        <v>1114</v>
      </c>
      <c r="G162" s="8" t="s">
        <v>128</v>
      </c>
      <c r="H162" s="8">
        <v>50533</v>
      </c>
      <c r="I162" s="9" t="s">
        <v>127</v>
      </c>
    </row>
    <row r="163" spans="1:9" x14ac:dyDescent="0.25">
      <c r="A163" s="10" t="s">
        <v>1115</v>
      </c>
      <c r="B163" s="11" t="s">
        <v>1116</v>
      </c>
      <c r="C163" s="11" t="s">
        <v>1117</v>
      </c>
      <c r="D163" s="11" t="s">
        <v>1118</v>
      </c>
      <c r="E163" s="11" t="s">
        <v>1119</v>
      </c>
      <c r="F163" s="11" t="s">
        <v>1120</v>
      </c>
      <c r="G163" s="11" t="s">
        <v>124</v>
      </c>
      <c r="H163" s="11">
        <v>76045</v>
      </c>
      <c r="I163" s="12" t="s">
        <v>125</v>
      </c>
    </row>
    <row r="164" spans="1:9" x14ac:dyDescent="0.25">
      <c r="A164" s="7" t="s">
        <v>1121</v>
      </c>
      <c r="B164" s="8" t="s">
        <v>1122</v>
      </c>
      <c r="C164" s="8" t="s">
        <v>1123</v>
      </c>
      <c r="D164" s="8" t="s">
        <v>1124</v>
      </c>
      <c r="E164" s="8" t="s">
        <v>1125</v>
      </c>
      <c r="F164" s="8" t="s">
        <v>1126</v>
      </c>
      <c r="G164" s="8" t="s">
        <v>126</v>
      </c>
      <c r="H164" s="8">
        <v>65228</v>
      </c>
      <c r="I164" s="9" t="s">
        <v>127</v>
      </c>
    </row>
    <row r="165" spans="1:9" x14ac:dyDescent="0.25">
      <c r="A165" s="10" t="s">
        <v>1127</v>
      </c>
      <c r="B165" s="11" t="s">
        <v>1128</v>
      </c>
      <c r="C165" s="11" t="s">
        <v>1129</v>
      </c>
      <c r="D165" s="11" t="s">
        <v>1130</v>
      </c>
      <c r="E165" s="11" t="s">
        <v>1131</v>
      </c>
      <c r="F165" s="11" t="s">
        <v>1132</v>
      </c>
      <c r="G165" s="11" t="s">
        <v>126</v>
      </c>
      <c r="H165" s="11">
        <v>47336</v>
      </c>
      <c r="I165" s="12" t="s">
        <v>127</v>
      </c>
    </row>
    <row r="166" spans="1:9" x14ac:dyDescent="0.25">
      <c r="A166" s="7" t="s">
        <v>1133</v>
      </c>
      <c r="B166" s="8" t="s">
        <v>1134</v>
      </c>
      <c r="C166" s="8" t="s">
        <v>1135</v>
      </c>
      <c r="D166" s="8" t="s">
        <v>1136</v>
      </c>
      <c r="E166" s="8" t="s">
        <v>1137</v>
      </c>
      <c r="F166" s="8" t="s">
        <v>1138</v>
      </c>
      <c r="G166" s="8" t="s">
        <v>128</v>
      </c>
      <c r="H166" s="8">
        <v>75445</v>
      </c>
      <c r="I166" s="9" t="s">
        <v>127</v>
      </c>
    </row>
    <row r="167" spans="1:9" x14ac:dyDescent="0.25">
      <c r="A167" s="10" t="s">
        <v>1139</v>
      </c>
      <c r="B167" s="11" t="s">
        <v>1140</v>
      </c>
      <c r="C167" s="11" t="s">
        <v>1141</v>
      </c>
      <c r="D167" s="11" t="s">
        <v>1142</v>
      </c>
      <c r="E167" s="11" t="s">
        <v>1143</v>
      </c>
      <c r="F167" s="11" t="s">
        <v>1144</v>
      </c>
      <c r="G167" s="11" t="s">
        <v>126</v>
      </c>
      <c r="H167" s="11">
        <v>19813</v>
      </c>
      <c r="I167" s="12" t="s">
        <v>125</v>
      </c>
    </row>
    <row r="168" spans="1:9" x14ac:dyDescent="0.25">
      <c r="A168" s="7" t="s">
        <v>1145</v>
      </c>
      <c r="B168" s="8" t="s">
        <v>1146</v>
      </c>
      <c r="C168" s="8" t="s">
        <v>1147</v>
      </c>
      <c r="D168" s="8" t="s">
        <v>1148</v>
      </c>
      <c r="E168" s="8" t="s">
        <v>1149</v>
      </c>
      <c r="F168" s="8" t="s">
        <v>1150</v>
      </c>
      <c r="G168" s="8" t="s">
        <v>124</v>
      </c>
      <c r="H168" s="8">
        <v>60596</v>
      </c>
      <c r="I168" s="9" t="s">
        <v>127</v>
      </c>
    </row>
    <row r="169" spans="1:9" x14ac:dyDescent="0.25">
      <c r="A169" s="10" t="s">
        <v>1151</v>
      </c>
      <c r="B169" s="11" t="s">
        <v>1152</v>
      </c>
      <c r="C169" s="11" t="s">
        <v>1153</v>
      </c>
      <c r="D169" s="11" t="s">
        <v>1154</v>
      </c>
      <c r="E169" s="11" t="s">
        <v>1155</v>
      </c>
      <c r="F169" s="11" t="s">
        <v>1156</v>
      </c>
      <c r="G169" s="11" t="s">
        <v>126</v>
      </c>
      <c r="H169" s="11">
        <v>32840</v>
      </c>
      <c r="I169" s="12" t="s">
        <v>127</v>
      </c>
    </row>
    <row r="170" spans="1:9" x14ac:dyDescent="0.25">
      <c r="A170" s="7" t="s">
        <v>1157</v>
      </c>
      <c r="B170" s="8" t="s">
        <v>1158</v>
      </c>
      <c r="C170" s="8" t="s">
        <v>1159</v>
      </c>
      <c r="D170" s="8" t="s">
        <v>1160</v>
      </c>
      <c r="E170" s="8" t="s">
        <v>1161</v>
      </c>
      <c r="F170" s="8" t="s">
        <v>1162</v>
      </c>
      <c r="G170" s="8" t="s">
        <v>126</v>
      </c>
      <c r="H170" s="8">
        <v>46398</v>
      </c>
      <c r="I170" s="9" t="s">
        <v>127</v>
      </c>
    </row>
    <row r="171" spans="1:9" x14ac:dyDescent="0.25">
      <c r="A171" s="10" t="s">
        <v>1163</v>
      </c>
      <c r="B171" s="11" t="s">
        <v>1164</v>
      </c>
      <c r="C171" s="11" t="s">
        <v>1165</v>
      </c>
      <c r="D171" s="11" t="s">
        <v>1166</v>
      </c>
      <c r="E171" s="11" t="s">
        <v>1167</v>
      </c>
      <c r="F171" s="11" t="s">
        <v>1168</v>
      </c>
      <c r="G171" s="11" t="s">
        <v>124</v>
      </c>
      <c r="H171" s="11">
        <v>17457</v>
      </c>
      <c r="I171" s="12" t="s">
        <v>125</v>
      </c>
    </row>
    <row r="172" spans="1:9" x14ac:dyDescent="0.25">
      <c r="A172" s="7" t="s">
        <v>1169</v>
      </c>
      <c r="B172" s="8" t="s">
        <v>1170</v>
      </c>
      <c r="C172" s="8" t="s">
        <v>1171</v>
      </c>
      <c r="D172" s="8" t="s">
        <v>1172</v>
      </c>
      <c r="E172" s="8" t="s">
        <v>1173</v>
      </c>
      <c r="F172" s="8" t="s">
        <v>1174</v>
      </c>
      <c r="G172" s="8" t="s">
        <v>126</v>
      </c>
      <c r="H172" s="8">
        <v>18963</v>
      </c>
      <c r="I172" s="9" t="s">
        <v>127</v>
      </c>
    </row>
    <row r="173" spans="1:9" x14ac:dyDescent="0.25">
      <c r="A173" s="10" t="s">
        <v>1175</v>
      </c>
      <c r="B173" s="11" t="s">
        <v>1176</v>
      </c>
      <c r="C173" s="11" t="s">
        <v>1177</v>
      </c>
      <c r="D173" s="11" t="s">
        <v>1178</v>
      </c>
      <c r="E173" s="11" t="s">
        <v>1179</v>
      </c>
      <c r="F173" s="11" t="s">
        <v>1180</v>
      </c>
      <c r="G173" s="11" t="s">
        <v>126</v>
      </c>
      <c r="H173" s="11">
        <v>89286</v>
      </c>
      <c r="I173" s="12" t="s">
        <v>127</v>
      </c>
    </row>
    <row r="174" spans="1:9" x14ac:dyDescent="0.25">
      <c r="A174" s="7" t="s">
        <v>1181</v>
      </c>
      <c r="B174" s="8" t="s">
        <v>1182</v>
      </c>
      <c r="C174" s="8" t="s">
        <v>1183</v>
      </c>
      <c r="D174" s="8" t="s">
        <v>1184</v>
      </c>
      <c r="E174" s="8" t="s">
        <v>1185</v>
      </c>
      <c r="F174" s="8" t="s">
        <v>1186</v>
      </c>
      <c r="G174" s="8" t="s">
        <v>124</v>
      </c>
      <c r="H174" s="8">
        <v>52806</v>
      </c>
      <c r="I174" s="9" t="s">
        <v>125</v>
      </c>
    </row>
    <row r="175" spans="1:9" x14ac:dyDescent="0.25">
      <c r="A175" s="10" t="s">
        <v>1187</v>
      </c>
      <c r="B175" s="11" t="s">
        <v>1188</v>
      </c>
      <c r="C175" s="11" t="s">
        <v>1189</v>
      </c>
      <c r="D175" s="11" t="s">
        <v>1190</v>
      </c>
      <c r="E175" s="11" t="s">
        <v>1191</v>
      </c>
      <c r="F175" s="11" t="s">
        <v>1192</v>
      </c>
      <c r="G175" s="11" t="s">
        <v>124</v>
      </c>
      <c r="H175" s="11">
        <v>23223</v>
      </c>
      <c r="I175" s="12" t="s">
        <v>125</v>
      </c>
    </row>
    <row r="176" spans="1:9" x14ac:dyDescent="0.25">
      <c r="A176" s="7" t="s">
        <v>1193</v>
      </c>
      <c r="B176" s="8" t="s">
        <v>1194</v>
      </c>
      <c r="C176" s="8" t="s">
        <v>1195</v>
      </c>
      <c r="D176" s="8" t="s">
        <v>1196</v>
      </c>
      <c r="E176" s="8" t="s">
        <v>1197</v>
      </c>
      <c r="F176" s="8" t="s">
        <v>1198</v>
      </c>
      <c r="G176" s="8" t="s">
        <v>128</v>
      </c>
      <c r="H176" s="8">
        <v>37328</v>
      </c>
      <c r="I176" s="9" t="s">
        <v>127</v>
      </c>
    </row>
    <row r="177" spans="1:9" x14ac:dyDescent="0.25">
      <c r="A177" s="10" t="s">
        <v>1199</v>
      </c>
      <c r="B177" s="11" t="s">
        <v>1200</v>
      </c>
      <c r="C177" s="11" t="s">
        <v>1201</v>
      </c>
      <c r="D177" s="11" t="s">
        <v>1202</v>
      </c>
      <c r="E177" s="11" t="s">
        <v>1203</v>
      </c>
      <c r="F177" s="11" t="s">
        <v>1204</v>
      </c>
      <c r="G177" s="11" t="s">
        <v>128</v>
      </c>
      <c r="H177" s="11">
        <v>78394</v>
      </c>
      <c r="I177" s="12" t="s">
        <v>127</v>
      </c>
    </row>
    <row r="178" spans="1:9" x14ac:dyDescent="0.25">
      <c r="A178" s="7" t="s">
        <v>1205</v>
      </c>
      <c r="B178" s="8" t="s">
        <v>1206</v>
      </c>
      <c r="C178" s="8" t="s">
        <v>1207</v>
      </c>
      <c r="D178" s="8" t="s">
        <v>1208</v>
      </c>
      <c r="E178" s="8" t="s">
        <v>1209</v>
      </c>
      <c r="F178" s="8" t="s">
        <v>1210</v>
      </c>
      <c r="G178" s="8" t="s">
        <v>124</v>
      </c>
      <c r="H178" s="8">
        <v>69423</v>
      </c>
      <c r="I178" s="9" t="s">
        <v>125</v>
      </c>
    </row>
    <row r="179" spans="1:9" x14ac:dyDescent="0.25">
      <c r="A179" s="10" t="s">
        <v>1211</v>
      </c>
      <c r="B179" s="11" t="s">
        <v>1212</v>
      </c>
      <c r="C179" s="11" t="s">
        <v>1213</v>
      </c>
      <c r="D179" s="11" t="s">
        <v>1214</v>
      </c>
      <c r="E179" s="11" t="s">
        <v>1215</v>
      </c>
      <c r="F179" s="11" t="s">
        <v>1216</v>
      </c>
      <c r="G179" s="11" t="s">
        <v>124</v>
      </c>
      <c r="H179" s="11">
        <v>44892</v>
      </c>
      <c r="I179" s="12" t="s">
        <v>125</v>
      </c>
    </row>
    <row r="180" spans="1:9" x14ac:dyDescent="0.25">
      <c r="A180" s="7" t="s">
        <v>1217</v>
      </c>
      <c r="B180" s="8" t="s">
        <v>1218</v>
      </c>
      <c r="C180" s="8" t="s">
        <v>1219</v>
      </c>
      <c r="D180" s="8" t="s">
        <v>1220</v>
      </c>
      <c r="E180" s="8" t="s">
        <v>1221</v>
      </c>
      <c r="F180" s="8" t="s">
        <v>1222</v>
      </c>
      <c r="G180" s="8" t="s">
        <v>124</v>
      </c>
      <c r="H180" s="8">
        <v>45012</v>
      </c>
      <c r="I180" s="9" t="s">
        <v>125</v>
      </c>
    </row>
    <row r="181" spans="1:9" x14ac:dyDescent="0.25">
      <c r="A181" s="10" t="s">
        <v>1223</v>
      </c>
      <c r="B181" s="11" t="s">
        <v>1224</v>
      </c>
      <c r="C181" s="11" t="s">
        <v>1225</v>
      </c>
      <c r="D181" s="11" t="s">
        <v>1226</v>
      </c>
      <c r="E181" s="11" t="s">
        <v>1227</v>
      </c>
      <c r="F181" s="11" t="s">
        <v>1228</v>
      </c>
      <c r="G181" s="11" t="s">
        <v>124</v>
      </c>
      <c r="H181" s="11">
        <v>14052</v>
      </c>
      <c r="I181" s="12" t="s">
        <v>127</v>
      </c>
    </row>
    <row r="182" spans="1:9" x14ac:dyDescent="0.25">
      <c r="A182" s="7" t="s">
        <v>1229</v>
      </c>
      <c r="B182" s="8" t="s">
        <v>1230</v>
      </c>
      <c r="C182" s="8" t="s">
        <v>1231</v>
      </c>
      <c r="D182" s="8" t="s">
        <v>1232</v>
      </c>
      <c r="E182" s="8" t="s">
        <v>1233</v>
      </c>
      <c r="F182" s="8" t="s">
        <v>1234</v>
      </c>
      <c r="G182" s="8" t="s">
        <v>128</v>
      </c>
      <c r="H182" s="8">
        <v>72807</v>
      </c>
      <c r="I182" s="9" t="s">
        <v>127</v>
      </c>
    </row>
    <row r="183" spans="1:9" x14ac:dyDescent="0.25">
      <c r="A183" s="10" t="s">
        <v>1235</v>
      </c>
      <c r="B183" s="11" t="s">
        <v>1236</v>
      </c>
      <c r="C183" s="11" t="s">
        <v>1237</v>
      </c>
      <c r="D183" s="11" t="s">
        <v>1238</v>
      </c>
      <c r="E183" s="11" t="s">
        <v>1239</v>
      </c>
      <c r="F183" s="11" t="s">
        <v>1240</v>
      </c>
      <c r="G183" s="11" t="s">
        <v>128</v>
      </c>
      <c r="H183" s="11">
        <v>8668</v>
      </c>
      <c r="I183" s="12" t="s">
        <v>127</v>
      </c>
    </row>
    <row r="184" spans="1:9" x14ac:dyDescent="0.25">
      <c r="A184" s="7" t="s">
        <v>1241</v>
      </c>
      <c r="B184" s="8" t="s">
        <v>1242</v>
      </c>
      <c r="C184" s="8" t="s">
        <v>1243</v>
      </c>
      <c r="D184" s="8" t="s">
        <v>1244</v>
      </c>
      <c r="E184" s="8" t="s">
        <v>1245</v>
      </c>
      <c r="F184" s="8" t="s">
        <v>1246</v>
      </c>
      <c r="G184" s="8" t="s">
        <v>128</v>
      </c>
      <c r="H184" s="8">
        <v>43420</v>
      </c>
      <c r="I184" s="9" t="s">
        <v>127</v>
      </c>
    </row>
    <row r="185" spans="1:9" x14ac:dyDescent="0.25">
      <c r="A185" s="10" t="s">
        <v>1247</v>
      </c>
      <c r="B185" s="11" t="s">
        <v>1248</v>
      </c>
      <c r="C185" s="11" t="s">
        <v>1249</v>
      </c>
      <c r="D185" s="11" t="s">
        <v>1250</v>
      </c>
      <c r="E185" s="11" t="s">
        <v>1251</v>
      </c>
      <c r="F185" s="11" t="s">
        <v>1252</v>
      </c>
      <c r="G185" s="11" t="s">
        <v>126</v>
      </c>
      <c r="H185" s="11">
        <v>64072</v>
      </c>
      <c r="I185" s="12" t="s">
        <v>125</v>
      </c>
    </row>
    <row r="186" spans="1:9" x14ac:dyDescent="0.25">
      <c r="A186" s="7" t="s">
        <v>1253</v>
      </c>
      <c r="B186" s="8" t="s">
        <v>1254</v>
      </c>
      <c r="C186" s="8" t="s">
        <v>1255</v>
      </c>
      <c r="D186" s="8" t="s">
        <v>1256</v>
      </c>
      <c r="E186" s="8" t="s">
        <v>1257</v>
      </c>
      <c r="F186" s="8" t="s">
        <v>1258</v>
      </c>
      <c r="G186" s="8" t="s">
        <v>124</v>
      </c>
      <c r="H186" s="8">
        <v>93875</v>
      </c>
      <c r="I186" s="9" t="s">
        <v>127</v>
      </c>
    </row>
    <row r="187" spans="1:9" x14ac:dyDescent="0.25">
      <c r="A187" s="10" t="s">
        <v>1259</v>
      </c>
      <c r="B187" s="11" t="s">
        <v>1260</v>
      </c>
      <c r="C187" s="11" t="s">
        <v>1261</v>
      </c>
      <c r="D187" s="11" t="s">
        <v>1262</v>
      </c>
      <c r="E187" s="11" t="s">
        <v>1263</v>
      </c>
      <c r="F187" s="11" t="s">
        <v>1264</v>
      </c>
      <c r="G187" s="11" t="s">
        <v>128</v>
      </c>
      <c r="H187" s="11">
        <v>89788</v>
      </c>
      <c r="I187" s="12" t="s">
        <v>127</v>
      </c>
    </row>
    <row r="188" spans="1:9" x14ac:dyDescent="0.25">
      <c r="A188" s="7" t="s">
        <v>1265</v>
      </c>
      <c r="B188" s="8" t="s">
        <v>1266</v>
      </c>
      <c r="C188" s="8" t="s">
        <v>1267</v>
      </c>
      <c r="D188" s="8" t="s">
        <v>1268</v>
      </c>
      <c r="E188" s="8" t="s">
        <v>1269</v>
      </c>
      <c r="F188" s="8" t="s">
        <v>1270</v>
      </c>
      <c r="G188" s="8" t="s">
        <v>124</v>
      </c>
      <c r="H188" s="8">
        <v>99205</v>
      </c>
      <c r="I188" s="9" t="s">
        <v>127</v>
      </c>
    </row>
    <row r="189" spans="1:9" x14ac:dyDescent="0.25">
      <c r="A189" s="10" t="s">
        <v>1271</v>
      </c>
      <c r="B189" s="11" t="s">
        <v>1272</v>
      </c>
      <c r="C189" s="11" t="s">
        <v>1273</v>
      </c>
      <c r="D189" s="11" t="s">
        <v>1274</v>
      </c>
      <c r="E189" s="11" t="s">
        <v>1275</v>
      </c>
      <c r="F189" s="11" t="s">
        <v>1276</v>
      </c>
      <c r="G189" s="11" t="s">
        <v>124</v>
      </c>
      <c r="H189" s="11">
        <v>26510</v>
      </c>
      <c r="I189" s="12" t="s">
        <v>125</v>
      </c>
    </row>
    <row r="190" spans="1:9" x14ac:dyDescent="0.25">
      <c r="A190" s="7" t="s">
        <v>1277</v>
      </c>
      <c r="B190" s="8" t="s">
        <v>1278</v>
      </c>
      <c r="C190" s="8" t="s">
        <v>1279</v>
      </c>
      <c r="D190" s="8" t="s">
        <v>1280</v>
      </c>
      <c r="E190" s="8" t="s">
        <v>1281</v>
      </c>
      <c r="F190" s="8" t="s">
        <v>1282</v>
      </c>
      <c r="G190" s="8" t="s">
        <v>124</v>
      </c>
      <c r="H190" s="8">
        <v>10387</v>
      </c>
      <c r="I190" s="9" t="s">
        <v>125</v>
      </c>
    </row>
    <row r="191" spans="1:9" x14ac:dyDescent="0.25">
      <c r="A191" s="10" t="s">
        <v>1283</v>
      </c>
      <c r="B191" s="11" t="s">
        <v>1284</v>
      </c>
      <c r="C191" s="11" t="s">
        <v>1285</v>
      </c>
      <c r="D191" s="11" t="s">
        <v>1286</v>
      </c>
      <c r="E191" s="11" t="s">
        <v>1287</v>
      </c>
      <c r="F191" s="11" t="s">
        <v>1288</v>
      </c>
      <c r="G191" s="11" t="s">
        <v>126</v>
      </c>
      <c r="H191" s="11">
        <v>21944</v>
      </c>
      <c r="I191" s="12" t="s">
        <v>125</v>
      </c>
    </row>
    <row r="192" spans="1:9" x14ac:dyDescent="0.25">
      <c r="A192" s="7" t="s">
        <v>1289</v>
      </c>
      <c r="B192" s="8" t="s">
        <v>1290</v>
      </c>
      <c r="C192" s="8" t="s">
        <v>1291</v>
      </c>
      <c r="D192" s="8" t="s">
        <v>1292</v>
      </c>
      <c r="E192" s="8" t="s">
        <v>1293</v>
      </c>
      <c r="F192" s="8" t="s">
        <v>1294</v>
      </c>
      <c r="G192" s="8" t="s">
        <v>128</v>
      </c>
      <c r="H192" s="8">
        <v>36335</v>
      </c>
      <c r="I192" s="9" t="s">
        <v>127</v>
      </c>
    </row>
    <row r="193" spans="1:9" x14ac:dyDescent="0.25">
      <c r="A193" s="10" t="s">
        <v>1295</v>
      </c>
      <c r="B193" s="11" t="s">
        <v>1296</v>
      </c>
      <c r="C193" s="11" t="s">
        <v>1297</v>
      </c>
      <c r="D193" s="11" t="s">
        <v>1298</v>
      </c>
      <c r="E193" s="11" t="s">
        <v>1299</v>
      </c>
      <c r="F193" s="11" t="s">
        <v>1300</v>
      </c>
      <c r="G193" s="11" t="s">
        <v>128</v>
      </c>
      <c r="H193" s="11">
        <v>10441</v>
      </c>
      <c r="I193" s="12" t="s">
        <v>125</v>
      </c>
    </row>
    <row r="194" spans="1:9" x14ac:dyDescent="0.25">
      <c r="A194" s="7" t="s">
        <v>1301</v>
      </c>
      <c r="B194" s="8" t="s">
        <v>1302</v>
      </c>
      <c r="C194" s="8" t="s">
        <v>1303</v>
      </c>
      <c r="D194" s="8" t="s">
        <v>1304</v>
      </c>
      <c r="E194" s="8" t="s">
        <v>1305</v>
      </c>
      <c r="F194" s="8" t="s">
        <v>1306</v>
      </c>
      <c r="G194" s="8" t="s">
        <v>124</v>
      </c>
      <c r="H194" s="8">
        <v>52496</v>
      </c>
      <c r="I194" s="9" t="s">
        <v>127</v>
      </c>
    </row>
    <row r="195" spans="1:9" x14ac:dyDescent="0.25">
      <c r="A195" s="10" t="s">
        <v>1307</v>
      </c>
      <c r="B195" s="11" t="s">
        <v>1308</v>
      </c>
      <c r="C195" s="11" t="s">
        <v>1309</v>
      </c>
      <c r="D195" s="11" t="s">
        <v>1310</v>
      </c>
      <c r="E195" s="11" t="s">
        <v>1311</v>
      </c>
      <c r="F195" s="11" t="s">
        <v>1312</v>
      </c>
      <c r="G195" s="11" t="s">
        <v>124</v>
      </c>
      <c r="H195" s="11">
        <v>13781</v>
      </c>
      <c r="I195" s="12" t="s">
        <v>127</v>
      </c>
    </row>
    <row r="196" spans="1:9" x14ac:dyDescent="0.25">
      <c r="A196" s="7" t="s">
        <v>1313</v>
      </c>
      <c r="B196" s="8" t="s">
        <v>1314</v>
      </c>
      <c r="C196" s="8" t="s">
        <v>1315</v>
      </c>
      <c r="D196" s="8" t="s">
        <v>1316</v>
      </c>
      <c r="E196" s="8" t="s">
        <v>1317</v>
      </c>
      <c r="F196" s="8" t="s">
        <v>1318</v>
      </c>
      <c r="G196" s="8" t="s">
        <v>126</v>
      </c>
      <c r="H196" s="8">
        <v>80483</v>
      </c>
      <c r="I196" s="9" t="s">
        <v>125</v>
      </c>
    </row>
    <row r="197" spans="1:9" x14ac:dyDescent="0.25">
      <c r="A197" s="10" t="s">
        <v>1319</v>
      </c>
      <c r="B197" s="11" t="s">
        <v>1320</v>
      </c>
      <c r="C197" s="11" t="s">
        <v>1321</v>
      </c>
      <c r="D197" s="11" t="s">
        <v>1322</v>
      </c>
      <c r="E197" s="11" t="s">
        <v>1323</v>
      </c>
      <c r="F197" s="11" t="s">
        <v>1324</v>
      </c>
      <c r="G197" s="11" t="s">
        <v>128</v>
      </c>
      <c r="H197" s="11">
        <v>54267</v>
      </c>
      <c r="I197" s="12" t="s">
        <v>127</v>
      </c>
    </row>
    <row r="198" spans="1:9" x14ac:dyDescent="0.25">
      <c r="A198" s="7" t="s">
        <v>1325</v>
      </c>
      <c r="B198" s="8" t="s">
        <v>1326</v>
      </c>
      <c r="C198" s="8" t="s">
        <v>1327</v>
      </c>
      <c r="D198" s="8" t="s">
        <v>1328</v>
      </c>
      <c r="E198" s="8" t="s">
        <v>1329</v>
      </c>
      <c r="F198" s="8" t="s">
        <v>1330</v>
      </c>
      <c r="G198" s="8" t="s">
        <v>128</v>
      </c>
      <c r="H198" s="8">
        <v>48665</v>
      </c>
      <c r="I198" s="9" t="s">
        <v>125</v>
      </c>
    </row>
    <row r="199" spans="1:9" x14ac:dyDescent="0.25">
      <c r="A199" s="10" t="s">
        <v>1331</v>
      </c>
      <c r="B199" s="11" t="s">
        <v>1332</v>
      </c>
      <c r="C199" s="11" t="s">
        <v>1333</v>
      </c>
      <c r="D199" s="11" t="s">
        <v>1334</v>
      </c>
      <c r="E199" s="11" t="s">
        <v>1335</v>
      </c>
      <c r="F199" s="11" t="s">
        <v>1336</v>
      </c>
      <c r="G199" s="11" t="s">
        <v>124</v>
      </c>
      <c r="H199" s="11">
        <v>92934</v>
      </c>
      <c r="I199" s="12" t="s">
        <v>125</v>
      </c>
    </row>
    <row r="200" spans="1:9" x14ac:dyDescent="0.25">
      <c r="A200" s="7" t="s">
        <v>1337</v>
      </c>
      <c r="B200" s="8" t="s">
        <v>1338</v>
      </c>
      <c r="C200" s="8" t="s">
        <v>1339</v>
      </c>
      <c r="D200" s="8" t="s">
        <v>1340</v>
      </c>
      <c r="E200" s="8" t="s">
        <v>1341</v>
      </c>
      <c r="F200" s="8" t="s">
        <v>1342</v>
      </c>
      <c r="G200" s="8" t="s">
        <v>124</v>
      </c>
      <c r="H200" s="8">
        <v>81935</v>
      </c>
      <c r="I200" s="9" t="s">
        <v>127</v>
      </c>
    </row>
    <row r="201" spans="1:9" x14ac:dyDescent="0.25">
      <c r="A201" s="10" t="s">
        <v>1343</v>
      </c>
      <c r="B201" s="11" t="s">
        <v>1344</v>
      </c>
      <c r="C201" s="11" t="s">
        <v>1345</v>
      </c>
      <c r="D201" s="11" t="s">
        <v>1346</v>
      </c>
      <c r="E201" s="11" t="s">
        <v>1347</v>
      </c>
      <c r="F201" s="11" t="s">
        <v>1348</v>
      </c>
      <c r="G201" s="11" t="s">
        <v>124</v>
      </c>
      <c r="H201" s="11">
        <v>45323</v>
      </c>
      <c r="I201" s="12" t="s">
        <v>125</v>
      </c>
    </row>
    <row r="202" spans="1:9" x14ac:dyDescent="0.25">
      <c r="A202" s="7" t="s">
        <v>1349</v>
      </c>
      <c r="B202" s="8" t="s">
        <v>1350</v>
      </c>
      <c r="C202" s="8" t="s">
        <v>1351</v>
      </c>
      <c r="D202" s="8" t="s">
        <v>1352</v>
      </c>
      <c r="E202" s="8" t="s">
        <v>1353</v>
      </c>
      <c r="F202" s="8" t="s">
        <v>1354</v>
      </c>
      <c r="G202" s="8" t="s">
        <v>128</v>
      </c>
      <c r="H202" s="8">
        <v>18273</v>
      </c>
      <c r="I202" s="9" t="s">
        <v>125</v>
      </c>
    </row>
    <row r="203" spans="1:9" x14ac:dyDescent="0.25">
      <c r="A203" s="10" t="s">
        <v>1355</v>
      </c>
      <c r="B203" s="11" t="s">
        <v>1356</v>
      </c>
      <c r="C203" s="11" t="s">
        <v>1357</v>
      </c>
      <c r="D203" s="11" t="s">
        <v>1358</v>
      </c>
      <c r="E203" s="11" t="s">
        <v>1359</v>
      </c>
      <c r="F203" s="11" t="s">
        <v>1360</v>
      </c>
      <c r="G203" s="11" t="s">
        <v>126</v>
      </c>
      <c r="H203" s="11">
        <v>93620</v>
      </c>
      <c r="I203" s="12" t="s">
        <v>127</v>
      </c>
    </row>
    <row r="204" spans="1:9" x14ac:dyDescent="0.25">
      <c r="A204" s="7" t="s">
        <v>1361</v>
      </c>
      <c r="B204" s="8" t="s">
        <v>1362</v>
      </c>
      <c r="C204" s="8" t="s">
        <v>1363</v>
      </c>
      <c r="D204" s="8" t="s">
        <v>1364</v>
      </c>
      <c r="E204" s="8" t="s">
        <v>1365</v>
      </c>
      <c r="F204" s="8" t="s">
        <v>1366</v>
      </c>
      <c r="G204" s="8" t="s">
        <v>128</v>
      </c>
      <c r="H204" s="8">
        <v>28901</v>
      </c>
      <c r="I204" s="9" t="s">
        <v>127</v>
      </c>
    </row>
    <row r="205" spans="1:9" x14ac:dyDescent="0.25">
      <c r="A205" s="10" t="s">
        <v>1367</v>
      </c>
      <c r="B205" s="11" t="s">
        <v>1368</v>
      </c>
      <c r="C205" s="11" t="s">
        <v>1369</v>
      </c>
      <c r="D205" s="11" t="s">
        <v>1370</v>
      </c>
      <c r="E205" s="11" t="s">
        <v>1371</v>
      </c>
      <c r="F205" s="11" t="s">
        <v>1372</v>
      </c>
      <c r="G205" s="11" t="s">
        <v>128</v>
      </c>
      <c r="H205" s="11">
        <v>46352</v>
      </c>
      <c r="I205" s="12" t="s">
        <v>125</v>
      </c>
    </row>
    <row r="206" spans="1:9" x14ac:dyDescent="0.25">
      <c r="A206" s="7" t="s">
        <v>1373</v>
      </c>
      <c r="B206" s="8" t="s">
        <v>1374</v>
      </c>
      <c r="C206" s="8" t="s">
        <v>1375</v>
      </c>
      <c r="D206" s="8" t="s">
        <v>1376</v>
      </c>
      <c r="E206" s="8" t="s">
        <v>1377</v>
      </c>
      <c r="F206" s="8" t="s">
        <v>137</v>
      </c>
      <c r="G206" s="8" t="s">
        <v>128</v>
      </c>
      <c r="H206" s="8">
        <v>21189</v>
      </c>
      <c r="I206" s="9" t="s">
        <v>127</v>
      </c>
    </row>
    <row r="207" spans="1:9" x14ac:dyDescent="0.25">
      <c r="A207" s="10" t="s">
        <v>1378</v>
      </c>
      <c r="B207" s="11" t="s">
        <v>1379</v>
      </c>
      <c r="C207" s="11" t="s">
        <v>1380</v>
      </c>
      <c r="D207" s="11" t="s">
        <v>1381</v>
      </c>
      <c r="E207" s="11" t="s">
        <v>1382</v>
      </c>
      <c r="F207" s="11" t="s">
        <v>1383</v>
      </c>
      <c r="G207" s="11" t="s">
        <v>128</v>
      </c>
      <c r="H207" s="11">
        <v>73063</v>
      </c>
      <c r="I207" s="12" t="s">
        <v>127</v>
      </c>
    </row>
    <row r="208" spans="1:9" x14ac:dyDescent="0.25">
      <c r="A208" s="7" t="s">
        <v>1384</v>
      </c>
      <c r="B208" s="8" t="s">
        <v>1385</v>
      </c>
      <c r="C208" s="8" t="s">
        <v>1386</v>
      </c>
      <c r="D208" s="8" t="s">
        <v>1387</v>
      </c>
      <c r="E208" s="8" t="s">
        <v>1388</v>
      </c>
      <c r="F208" s="8" t="s">
        <v>1389</v>
      </c>
      <c r="G208" s="8" t="s">
        <v>124</v>
      </c>
      <c r="H208" s="8">
        <v>47681</v>
      </c>
      <c r="I208" s="9" t="s">
        <v>125</v>
      </c>
    </row>
    <row r="209" spans="1:9" x14ac:dyDescent="0.25">
      <c r="A209" s="10" t="s">
        <v>1390</v>
      </c>
      <c r="B209" s="11" t="s">
        <v>1391</v>
      </c>
      <c r="C209" s="11" t="s">
        <v>1392</v>
      </c>
      <c r="D209" s="11" t="s">
        <v>1393</v>
      </c>
      <c r="E209" s="11" t="s">
        <v>1394</v>
      </c>
      <c r="F209" s="11" t="s">
        <v>1395</v>
      </c>
      <c r="G209" s="11" t="s">
        <v>124</v>
      </c>
      <c r="H209" s="11">
        <v>60312</v>
      </c>
      <c r="I209" s="12" t="s">
        <v>127</v>
      </c>
    </row>
    <row r="210" spans="1:9" x14ac:dyDescent="0.25">
      <c r="A210" s="7" t="s">
        <v>1396</v>
      </c>
      <c r="B210" s="8" t="s">
        <v>1397</v>
      </c>
      <c r="C210" s="8" t="s">
        <v>1398</v>
      </c>
      <c r="D210" s="8" t="s">
        <v>1399</v>
      </c>
      <c r="E210" s="8" t="s">
        <v>1400</v>
      </c>
      <c r="F210" s="8" t="s">
        <v>1401</v>
      </c>
      <c r="G210" s="8" t="s">
        <v>124</v>
      </c>
      <c r="H210" s="8">
        <v>15092</v>
      </c>
      <c r="I210" s="9" t="s">
        <v>125</v>
      </c>
    </row>
    <row r="211" spans="1:9" x14ac:dyDescent="0.25">
      <c r="A211" s="10" t="s">
        <v>1402</v>
      </c>
      <c r="B211" s="11" t="s">
        <v>1403</v>
      </c>
      <c r="C211" s="11" t="s">
        <v>1404</v>
      </c>
      <c r="D211" s="11" t="s">
        <v>1405</v>
      </c>
      <c r="E211" s="11" t="s">
        <v>1406</v>
      </c>
      <c r="F211" s="11" t="s">
        <v>1407</v>
      </c>
      <c r="G211" s="11" t="s">
        <v>124</v>
      </c>
      <c r="H211" s="11">
        <v>66727</v>
      </c>
      <c r="I211" s="12" t="s">
        <v>125</v>
      </c>
    </row>
    <row r="212" spans="1:9" x14ac:dyDescent="0.25">
      <c r="A212" s="7" t="s">
        <v>1408</v>
      </c>
      <c r="B212" s="8" t="s">
        <v>1409</v>
      </c>
      <c r="C212" s="8" t="s">
        <v>1410</v>
      </c>
      <c r="D212" s="8" t="s">
        <v>1411</v>
      </c>
      <c r="E212" s="8" t="s">
        <v>1412</v>
      </c>
      <c r="F212" s="8" t="s">
        <v>1413</v>
      </c>
      <c r="G212" s="8" t="s">
        <v>124</v>
      </c>
      <c r="H212" s="8">
        <v>19239</v>
      </c>
      <c r="I212" s="9" t="s">
        <v>127</v>
      </c>
    </row>
    <row r="213" spans="1:9" x14ac:dyDescent="0.25">
      <c r="A213" s="10" t="s">
        <v>1414</v>
      </c>
      <c r="B213" s="11" t="s">
        <v>1415</v>
      </c>
      <c r="C213" s="11" t="s">
        <v>1416</v>
      </c>
      <c r="D213" s="11" t="s">
        <v>1417</v>
      </c>
      <c r="E213" s="11" t="s">
        <v>1418</v>
      </c>
      <c r="F213" s="11" t="s">
        <v>1419</v>
      </c>
      <c r="G213" s="11" t="s">
        <v>128</v>
      </c>
      <c r="H213" s="11">
        <v>44415</v>
      </c>
      <c r="I213" s="12" t="s">
        <v>125</v>
      </c>
    </row>
    <row r="214" spans="1:9" x14ac:dyDescent="0.25">
      <c r="A214" s="7" t="s">
        <v>1420</v>
      </c>
      <c r="B214" s="8" t="s">
        <v>1421</v>
      </c>
      <c r="C214" s="8" t="s">
        <v>1422</v>
      </c>
      <c r="D214" s="8" t="s">
        <v>1423</v>
      </c>
      <c r="E214" s="8" t="s">
        <v>1424</v>
      </c>
      <c r="F214" s="8" t="s">
        <v>1425</v>
      </c>
      <c r="G214" s="8" t="s">
        <v>126</v>
      </c>
      <c r="H214" s="8">
        <v>35324</v>
      </c>
      <c r="I214" s="9" t="s">
        <v>125</v>
      </c>
    </row>
    <row r="215" spans="1:9" x14ac:dyDescent="0.25">
      <c r="A215" s="10" t="s">
        <v>1426</v>
      </c>
      <c r="B215" s="11" t="s">
        <v>1427</v>
      </c>
      <c r="C215" s="11" t="s">
        <v>1428</v>
      </c>
      <c r="D215" s="11" t="s">
        <v>1429</v>
      </c>
      <c r="E215" s="11" t="s">
        <v>1430</v>
      </c>
      <c r="F215" s="11" t="s">
        <v>1431</v>
      </c>
      <c r="G215" s="11" t="s">
        <v>124</v>
      </c>
      <c r="H215" s="11">
        <v>33420</v>
      </c>
      <c r="I215" s="12" t="s">
        <v>125</v>
      </c>
    </row>
    <row r="216" spans="1:9" x14ac:dyDescent="0.25">
      <c r="A216" s="7" t="s">
        <v>1432</v>
      </c>
      <c r="B216" s="8" t="s">
        <v>1433</v>
      </c>
      <c r="C216" s="8" t="s">
        <v>1434</v>
      </c>
      <c r="D216" s="8" t="s">
        <v>1435</v>
      </c>
      <c r="E216" s="8" t="s">
        <v>1436</v>
      </c>
      <c r="F216" s="8" t="s">
        <v>1437</v>
      </c>
      <c r="G216" s="8" t="s">
        <v>126</v>
      </c>
      <c r="H216" s="8">
        <v>14047</v>
      </c>
      <c r="I216" s="9" t="s">
        <v>127</v>
      </c>
    </row>
    <row r="217" spans="1:9" x14ac:dyDescent="0.25">
      <c r="A217" s="10" t="s">
        <v>1438</v>
      </c>
      <c r="B217" s="11" t="s">
        <v>1439</v>
      </c>
      <c r="C217" s="11" t="s">
        <v>1440</v>
      </c>
      <c r="D217" s="11" t="s">
        <v>1441</v>
      </c>
      <c r="E217" s="11" t="s">
        <v>1442</v>
      </c>
      <c r="F217" s="11" t="s">
        <v>1443</v>
      </c>
      <c r="G217" s="11" t="s">
        <v>128</v>
      </c>
      <c r="H217" s="11">
        <v>35837</v>
      </c>
      <c r="I217" s="12" t="s">
        <v>125</v>
      </c>
    </row>
    <row r="218" spans="1:9" x14ac:dyDescent="0.25">
      <c r="A218" s="7" t="s">
        <v>1444</v>
      </c>
      <c r="B218" s="8" t="s">
        <v>1445</v>
      </c>
      <c r="C218" s="8" t="s">
        <v>1446</v>
      </c>
      <c r="D218" s="8" t="s">
        <v>1447</v>
      </c>
      <c r="E218" s="8" t="s">
        <v>1448</v>
      </c>
      <c r="F218" s="8" t="s">
        <v>1449</v>
      </c>
      <c r="G218" s="8" t="s">
        <v>124</v>
      </c>
      <c r="H218" s="8">
        <v>56971</v>
      </c>
      <c r="I218" s="9" t="s">
        <v>127</v>
      </c>
    </row>
    <row r="219" spans="1:9" x14ac:dyDescent="0.25">
      <c r="A219" s="10" t="s">
        <v>1450</v>
      </c>
      <c r="B219" s="11" t="s">
        <v>1451</v>
      </c>
      <c r="C219" s="11" t="s">
        <v>1452</v>
      </c>
      <c r="D219" s="11" t="s">
        <v>1453</v>
      </c>
      <c r="E219" s="11" t="s">
        <v>1454</v>
      </c>
      <c r="F219" s="11" t="s">
        <v>1455</v>
      </c>
      <c r="G219" s="11" t="s">
        <v>128</v>
      </c>
      <c r="H219" s="11">
        <v>11574</v>
      </c>
      <c r="I219" s="12" t="s">
        <v>125</v>
      </c>
    </row>
    <row r="220" spans="1:9" x14ac:dyDescent="0.25">
      <c r="A220" s="7" t="s">
        <v>1456</v>
      </c>
      <c r="B220" s="8" t="s">
        <v>1457</v>
      </c>
      <c r="C220" s="8" t="s">
        <v>1458</v>
      </c>
      <c r="D220" s="8" t="s">
        <v>1459</v>
      </c>
      <c r="E220" s="8" t="s">
        <v>1460</v>
      </c>
      <c r="F220" s="8" t="s">
        <v>1461</v>
      </c>
      <c r="G220" s="8" t="s">
        <v>126</v>
      </c>
      <c r="H220" s="8">
        <v>23482</v>
      </c>
      <c r="I220" s="9" t="s">
        <v>127</v>
      </c>
    </row>
    <row r="221" spans="1:9" x14ac:dyDescent="0.25">
      <c r="A221" s="10" t="s">
        <v>1462</v>
      </c>
      <c r="B221" s="11" t="s">
        <v>1463</v>
      </c>
      <c r="C221" s="11" t="s">
        <v>1464</v>
      </c>
      <c r="D221" s="11" t="s">
        <v>1465</v>
      </c>
      <c r="E221" s="11" t="s">
        <v>1466</v>
      </c>
      <c r="F221" s="11" t="s">
        <v>1467</v>
      </c>
      <c r="G221" s="11" t="s">
        <v>128</v>
      </c>
      <c r="H221" s="11">
        <v>57801</v>
      </c>
      <c r="I221" s="12" t="s">
        <v>127</v>
      </c>
    </row>
    <row r="222" spans="1:9" x14ac:dyDescent="0.25">
      <c r="A222" s="7" t="s">
        <v>1468</v>
      </c>
      <c r="B222" s="8" t="s">
        <v>1469</v>
      </c>
      <c r="C222" s="8" t="s">
        <v>1470</v>
      </c>
      <c r="D222" s="8" t="s">
        <v>1471</v>
      </c>
      <c r="E222" s="8" t="s">
        <v>1472</v>
      </c>
      <c r="F222" s="8" t="s">
        <v>1473</v>
      </c>
      <c r="G222" s="8" t="s">
        <v>126</v>
      </c>
      <c r="H222" s="8">
        <v>53519</v>
      </c>
      <c r="I222" s="9" t="s">
        <v>127</v>
      </c>
    </row>
    <row r="223" spans="1:9" x14ac:dyDescent="0.25">
      <c r="A223" s="10" t="s">
        <v>1474</v>
      </c>
      <c r="B223" s="11" t="s">
        <v>1475</v>
      </c>
      <c r="C223" s="11" t="s">
        <v>1476</v>
      </c>
      <c r="D223" s="11" t="s">
        <v>1477</v>
      </c>
      <c r="E223" s="11" t="s">
        <v>1478</v>
      </c>
      <c r="F223" s="11" t="s">
        <v>1479</v>
      </c>
      <c r="G223" s="11" t="s">
        <v>128</v>
      </c>
      <c r="H223" s="11">
        <v>84276</v>
      </c>
      <c r="I223" s="12" t="s">
        <v>127</v>
      </c>
    </row>
    <row r="224" spans="1:9" x14ac:dyDescent="0.25">
      <c r="A224" s="7" t="s">
        <v>1480</v>
      </c>
      <c r="B224" s="8" t="s">
        <v>1481</v>
      </c>
      <c r="C224" s="8" t="s">
        <v>1482</v>
      </c>
      <c r="D224" s="8" t="s">
        <v>1483</v>
      </c>
      <c r="E224" s="8" t="s">
        <v>1484</v>
      </c>
      <c r="F224" s="8" t="s">
        <v>1485</v>
      </c>
      <c r="G224" s="8" t="s">
        <v>126</v>
      </c>
      <c r="H224" s="8">
        <v>83271</v>
      </c>
      <c r="I224" s="9" t="s">
        <v>127</v>
      </c>
    </row>
    <row r="225" spans="1:9" x14ac:dyDescent="0.25">
      <c r="A225" s="10" t="s">
        <v>1486</v>
      </c>
      <c r="B225" s="11" t="s">
        <v>1487</v>
      </c>
      <c r="C225" s="11" t="s">
        <v>1488</v>
      </c>
      <c r="D225" s="11" t="s">
        <v>1489</v>
      </c>
      <c r="E225" s="11" t="s">
        <v>1490</v>
      </c>
      <c r="F225" s="11" t="s">
        <v>1491</v>
      </c>
      <c r="G225" s="11" t="s">
        <v>126</v>
      </c>
      <c r="H225" s="11">
        <v>16214</v>
      </c>
      <c r="I225" s="12" t="s">
        <v>125</v>
      </c>
    </row>
    <row r="226" spans="1:9" x14ac:dyDescent="0.25">
      <c r="A226" s="7" t="s">
        <v>1492</v>
      </c>
      <c r="B226" s="8" t="s">
        <v>1493</v>
      </c>
      <c r="C226" s="8" t="s">
        <v>1494</v>
      </c>
      <c r="D226" s="8" t="s">
        <v>1495</v>
      </c>
      <c r="E226" s="8" t="s">
        <v>1496</v>
      </c>
      <c r="F226" s="8" t="s">
        <v>1497</v>
      </c>
      <c r="G226" s="8" t="s">
        <v>128</v>
      </c>
      <c r="H226" s="8">
        <v>91835</v>
      </c>
      <c r="I226" s="9" t="s">
        <v>125</v>
      </c>
    </row>
    <row r="227" spans="1:9" x14ac:dyDescent="0.25">
      <c r="A227" s="10" t="s">
        <v>1498</v>
      </c>
      <c r="B227" s="11" t="s">
        <v>1499</v>
      </c>
      <c r="C227" s="11" t="s">
        <v>1500</v>
      </c>
      <c r="D227" s="11" t="s">
        <v>1501</v>
      </c>
      <c r="E227" s="11" t="s">
        <v>1502</v>
      </c>
      <c r="F227" s="11" t="s">
        <v>1503</v>
      </c>
      <c r="G227" s="11" t="s">
        <v>124</v>
      </c>
      <c r="H227" s="11">
        <v>29748</v>
      </c>
      <c r="I227" s="12" t="s">
        <v>127</v>
      </c>
    </row>
    <row r="228" spans="1:9" x14ac:dyDescent="0.25">
      <c r="A228" s="7" t="s">
        <v>1504</v>
      </c>
      <c r="B228" s="8" t="s">
        <v>1505</v>
      </c>
      <c r="C228" s="8" t="s">
        <v>1506</v>
      </c>
      <c r="D228" s="8" t="s">
        <v>1507</v>
      </c>
      <c r="E228" s="8" t="s">
        <v>1508</v>
      </c>
      <c r="F228" s="8" t="s">
        <v>1509</v>
      </c>
      <c r="G228" s="8" t="s">
        <v>126</v>
      </c>
      <c r="H228" s="8">
        <v>68808</v>
      </c>
      <c r="I228" s="9" t="s">
        <v>127</v>
      </c>
    </row>
    <row r="229" spans="1:9" x14ac:dyDescent="0.25">
      <c r="A229" s="10" t="s">
        <v>1510</v>
      </c>
      <c r="B229" s="11" t="s">
        <v>1511</v>
      </c>
      <c r="C229" s="11" t="s">
        <v>1512</v>
      </c>
      <c r="D229" s="11" t="s">
        <v>1513</v>
      </c>
      <c r="E229" s="11" t="s">
        <v>1514</v>
      </c>
      <c r="F229" s="11" t="s">
        <v>1515</v>
      </c>
      <c r="G229" s="11" t="s">
        <v>128</v>
      </c>
      <c r="H229" s="11">
        <v>89228</v>
      </c>
      <c r="I229" s="12" t="s">
        <v>127</v>
      </c>
    </row>
    <row r="230" spans="1:9" x14ac:dyDescent="0.25">
      <c r="A230" s="7" t="s">
        <v>1516</v>
      </c>
      <c r="B230" s="8" t="s">
        <v>1517</v>
      </c>
      <c r="C230" s="8" t="s">
        <v>1518</v>
      </c>
      <c r="D230" s="8" t="s">
        <v>1519</v>
      </c>
      <c r="E230" s="8" t="s">
        <v>1520</v>
      </c>
      <c r="F230" s="8" t="s">
        <v>1521</v>
      </c>
      <c r="G230" s="8" t="s">
        <v>126</v>
      </c>
      <c r="H230" s="8">
        <v>89041</v>
      </c>
      <c r="I230" s="9" t="s">
        <v>127</v>
      </c>
    </row>
    <row r="231" spans="1:9" x14ac:dyDescent="0.25">
      <c r="A231" s="10" t="s">
        <v>1522</v>
      </c>
      <c r="B231" s="11" t="s">
        <v>1523</v>
      </c>
      <c r="C231" s="11" t="s">
        <v>1524</v>
      </c>
      <c r="D231" s="11" t="s">
        <v>1525</v>
      </c>
      <c r="E231" s="11" t="s">
        <v>1526</v>
      </c>
      <c r="F231" s="11" t="s">
        <v>1527</v>
      </c>
      <c r="G231" s="11" t="s">
        <v>124</v>
      </c>
      <c r="H231" s="11">
        <v>23665</v>
      </c>
      <c r="I231" s="12" t="s">
        <v>125</v>
      </c>
    </row>
    <row r="232" spans="1:9" x14ac:dyDescent="0.25">
      <c r="A232" s="7" t="s">
        <v>1528</v>
      </c>
      <c r="B232" s="8" t="s">
        <v>1529</v>
      </c>
      <c r="C232" s="8" t="s">
        <v>1530</v>
      </c>
      <c r="D232" s="8" t="s">
        <v>1531</v>
      </c>
      <c r="E232" s="8" t="s">
        <v>1532</v>
      </c>
      <c r="F232" s="8" t="s">
        <v>1533</v>
      </c>
      <c r="G232" s="8" t="s">
        <v>126</v>
      </c>
      <c r="H232" s="8">
        <v>25894</v>
      </c>
      <c r="I232" s="9" t="s">
        <v>125</v>
      </c>
    </row>
    <row r="233" spans="1:9" x14ac:dyDescent="0.25">
      <c r="A233" s="10" t="s">
        <v>1534</v>
      </c>
      <c r="B233" s="11" t="s">
        <v>1535</v>
      </c>
      <c r="C233" s="11" t="s">
        <v>1536</v>
      </c>
      <c r="D233" s="11" t="s">
        <v>1537</v>
      </c>
      <c r="E233" s="11" t="s">
        <v>1538</v>
      </c>
      <c r="F233" s="11" t="s">
        <v>1539</v>
      </c>
      <c r="G233" s="11" t="s">
        <v>126</v>
      </c>
      <c r="H233" s="11">
        <v>61323</v>
      </c>
      <c r="I233" s="12" t="s">
        <v>127</v>
      </c>
    </row>
    <row r="234" spans="1:9" x14ac:dyDescent="0.25">
      <c r="A234" s="7" t="s">
        <v>1540</v>
      </c>
      <c r="B234" s="8" t="s">
        <v>1541</v>
      </c>
      <c r="C234" s="8" t="s">
        <v>1542</v>
      </c>
      <c r="D234" s="8" t="s">
        <v>1543</v>
      </c>
      <c r="E234" s="8" t="s">
        <v>1544</v>
      </c>
      <c r="F234" s="8" t="s">
        <v>1545</v>
      </c>
      <c r="G234" s="8" t="s">
        <v>128</v>
      </c>
      <c r="H234" s="8">
        <v>99703</v>
      </c>
      <c r="I234" s="9" t="s">
        <v>125</v>
      </c>
    </row>
    <row r="235" spans="1:9" x14ac:dyDescent="0.25">
      <c r="A235" s="10" t="s">
        <v>1546</v>
      </c>
      <c r="B235" s="11" t="s">
        <v>1547</v>
      </c>
      <c r="C235" s="11" t="s">
        <v>1548</v>
      </c>
      <c r="D235" s="11" t="s">
        <v>1549</v>
      </c>
      <c r="E235" s="11" t="s">
        <v>1550</v>
      </c>
      <c r="F235" s="11" t="s">
        <v>332</v>
      </c>
      <c r="G235" s="11" t="s">
        <v>124</v>
      </c>
      <c r="H235" s="11">
        <v>7798</v>
      </c>
      <c r="I235" s="12" t="s">
        <v>125</v>
      </c>
    </row>
    <row r="236" spans="1:9" x14ac:dyDescent="0.25">
      <c r="A236" s="7" t="s">
        <v>1551</v>
      </c>
      <c r="B236" s="8" t="s">
        <v>1552</v>
      </c>
      <c r="C236" s="8" t="s">
        <v>1553</v>
      </c>
      <c r="D236" s="8" t="s">
        <v>1554</v>
      </c>
      <c r="E236" s="8" t="s">
        <v>1555</v>
      </c>
      <c r="F236" s="8" t="s">
        <v>1556</v>
      </c>
      <c r="G236" s="8" t="s">
        <v>128</v>
      </c>
      <c r="H236" s="8">
        <v>49931</v>
      </c>
      <c r="I236" s="9" t="s">
        <v>125</v>
      </c>
    </row>
    <row r="237" spans="1:9" x14ac:dyDescent="0.25">
      <c r="A237" s="10" t="s">
        <v>1557</v>
      </c>
      <c r="B237" s="11" t="s">
        <v>1558</v>
      </c>
      <c r="C237" s="11" t="s">
        <v>1559</v>
      </c>
      <c r="D237" s="11" t="s">
        <v>1560</v>
      </c>
      <c r="E237" s="11" t="s">
        <v>1561</v>
      </c>
      <c r="F237" s="11" t="s">
        <v>1562</v>
      </c>
      <c r="G237" s="11" t="s">
        <v>124</v>
      </c>
      <c r="H237" s="11">
        <v>19822</v>
      </c>
      <c r="I237" s="12" t="s">
        <v>127</v>
      </c>
    </row>
    <row r="238" spans="1:9" x14ac:dyDescent="0.25">
      <c r="A238" s="7" t="s">
        <v>1563</v>
      </c>
      <c r="B238" s="8" t="s">
        <v>1564</v>
      </c>
      <c r="C238" s="8" t="s">
        <v>1565</v>
      </c>
      <c r="D238" s="8" t="s">
        <v>1566</v>
      </c>
      <c r="E238" s="8" t="s">
        <v>1567</v>
      </c>
      <c r="F238" s="8" t="s">
        <v>1568</v>
      </c>
      <c r="G238" s="8" t="s">
        <v>126</v>
      </c>
      <c r="H238" s="8">
        <v>50769</v>
      </c>
      <c r="I238" s="9" t="s">
        <v>125</v>
      </c>
    </row>
    <row r="239" spans="1:9" x14ac:dyDescent="0.25">
      <c r="A239" s="10" t="s">
        <v>1569</v>
      </c>
      <c r="B239" s="11" t="s">
        <v>1570</v>
      </c>
      <c r="C239" s="11" t="s">
        <v>1571</v>
      </c>
      <c r="D239" s="11" t="s">
        <v>1572</v>
      </c>
      <c r="E239" s="11" t="s">
        <v>1573</v>
      </c>
      <c r="F239" s="11" t="s">
        <v>1574</v>
      </c>
      <c r="G239" s="11" t="s">
        <v>128</v>
      </c>
      <c r="H239" s="11">
        <v>78229</v>
      </c>
      <c r="I239" s="12" t="s">
        <v>125</v>
      </c>
    </row>
    <row r="240" spans="1:9" x14ac:dyDescent="0.25">
      <c r="A240" s="7" t="s">
        <v>1575</v>
      </c>
      <c r="B240" s="8" t="s">
        <v>1576</v>
      </c>
      <c r="C240" s="8" t="s">
        <v>1577</v>
      </c>
      <c r="D240" s="8" t="s">
        <v>1578</v>
      </c>
      <c r="E240" s="8" t="s">
        <v>1579</v>
      </c>
      <c r="F240" s="8" t="s">
        <v>1580</v>
      </c>
      <c r="G240" s="8" t="s">
        <v>126</v>
      </c>
      <c r="H240" s="8">
        <v>83434</v>
      </c>
      <c r="I240" s="9" t="s">
        <v>125</v>
      </c>
    </row>
    <row r="241" spans="1:9" x14ac:dyDescent="0.25">
      <c r="A241" s="10" t="s">
        <v>1581</v>
      </c>
      <c r="B241" s="11" t="s">
        <v>1582</v>
      </c>
      <c r="C241" s="11" t="s">
        <v>1583</v>
      </c>
      <c r="D241" s="11" t="s">
        <v>1584</v>
      </c>
      <c r="E241" s="11" t="s">
        <v>1585</v>
      </c>
      <c r="F241" s="11" t="s">
        <v>1586</v>
      </c>
      <c r="G241" s="11" t="s">
        <v>124</v>
      </c>
      <c r="H241" s="11">
        <v>53267</v>
      </c>
      <c r="I241" s="12" t="s">
        <v>125</v>
      </c>
    </row>
    <row r="242" spans="1:9" x14ac:dyDescent="0.25">
      <c r="A242" s="7" t="s">
        <v>1587</v>
      </c>
      <c r="B242" s="8" t="s">
        <v>1588</v>
      </c>
      <c r="C242" s="8" t="s">
        <v>1589</v>
      </c>
      <c r="D242" s="8" t="s">
        <v>1590</v>
      </c>
      <c r="E242" s="8" t="s">
        <v>1591</v>
      </c>
      <c r="F242" s="8" t="s">
        <v>1592</v>
      </c>
      <c r="G242" s="8" t="s">
        <v>126</v>
      </c>
      <c r="H242" s="8">
        <v>94829</v>
      </c>
      <c r="I242" s="9" t="s">
        <v>127</v>
      </c>
    </row>
    <row r="243" spans="1:9" x14ac:dyDescent="0.25">
      <c r="A243" s="10" t="s">
        <v>1593</v>
      </c>
      <c r="B243" s="11" t="s">
        <v>1594</v>
      </c>
      <c r="C243" s="11" t="s">
        <v>1595</v>
      </c>
      <c r="D243" s="11" t="s">
        <v>1596</v>
      </c>
      <c r="E243" s="11" t="s">
        <v>1597</v>
      </c>
      <c r="F243" s="11" t="s">
        <v>1598</v>
      </c>
      <c r="G243" s="11" t="s">
        <v>126</v>
      </c>
      <c r="H243" s="11">
        <v>73612</v>
      </c>
      <c r="I243" s="12" t="s">
        <v>127</v>
      </c>
    </row>
    <row r="244" spans="1:9" x14ac:dyDescent="0.25">
      <c r="A244" s="7" t="s">
        <v>1599</v>
      </c>
      <c r="B244" s="8" t="s">
        <v>1600</v>
      </c>
      <c r="C244" s="8" t="s">
        <v>1601</v>
      </c>
      <c r="D244" s="8" t="s">
        <v>1602</v>
      </c>
      <c r="E244" s="8" t="s">
        <v>1603</v>
      </c>
      <c r="F244" s="8" t="s">
        <v>1604</v>
      </c>
      <c r="G244" s="8" t="s">
        <v>124</v>
      </c>
      <c r="H244" s="8">
        <v>88351</v>
      </c>
      <c r="I244" s="9" t="s">
        <v>125</v>
      </c>
    </row>
    <row r="245" spans="1:9" x14ac:dyDescent="0.25">
      <c r="A245" s="10" t="s">
        <v>1605</v>
      </c>
      <c r="B245" s="11" t="s">
        <v>1606</v>
      </c>
      <c r="C245" s="11" t="s">
        <v>1607</v>
      </c>
      <c r="D245" s="11" t="s">
        <v>1608</v>
      </c>
      <c r="E245" s="11" t="s">
        <v>1609</v>
      </c>
      <c r="F245" s="11" t="s">
        <v>1610</v>
      </c>
      <c r="G245" s="11" t="s">
        <v>126</v>
      </c>
      <c r="H245" s="11">
        <v>71561</v>
      </c>
      <c r="I245" s="12" t="s">
        <v>125</v>
      </c>
    </row>
    <row r="246" spans="1:9" x14ac:dyDescent="0.25">
      <c r="A246" s="7" t="s">
        <v>1611</v>
      </c>
      <c r="B246" s="8" t="s">
        <v>1612</v>
      </c>
      <c r="C246" s="8" t="s">
        <v>1613</v>
      </c>
      <c r="D246" s="8" t="s">
        <v>1614</v>
      </c>
      <c r="E246" s="8" t="s">
        <v>1615</v>
      </c>
      <c r="F246" s="8" t="s">
        <v>1616</v>
      </c>
      <c r="G246" s="8" t="s">
        <v>124</v>
      </c>
      <c r="H246" s="8">
        <v>91244</v>
      </c>
      <c r="I246" s="9" t="s">
        <v>127</v>
      </c>
    </row>
    <row r="247" spans="1:9" x14ac:dyDescent="0.25">
      <c r="A247" s="10" t="s">
        <v>1617</v>
      </c>
      <c r="B247" s="11" t="s">
        <v>1618</v>
      </c>
      <c r="C247" s="11" t="s">
        <v>1619</v>
      </c>
      <c r="D247" s="11" t="s">
        <v>1620</v>
      </c>
      <c r="E247" s="11" t="s">
        <v>1621</v>
      </c>
      <c r="F247" s="11" t="s">
        <v>1622</v>
      </c>
      <c r="G247" s="11" t="s">
        <v>124</v>
      </c>
      <c r="H247" s="11">
        <v>49015</v>
      </c>
      <c r="I247" s="12" t="s">
        <v>127</v>
      </c>
    </row>
    <row r="248" spans="1:9" x14ac:dyDescent="0.25">
      <c r="A248" s="7" t="s">
        <v>1623</v>
      </c>
      <c r="B248" s="8" t="s">
        <v>1624</v>
      </c>
      <c r="C248" s="8" t="s">
        <v>1625</v>
      </c>
      <c r="D248" s="8" t="s">
        <v>1626</v>
      </c>
      <c r="E248" s="8" t="s">
        <v>1627</v>
      </c>
      <c r="F248" s="8" t="s">
        <v>1628</v>
      </c>
      <c r="G248" s="8" t="s">
        <v>126</v>
      </c>
      <c r="H248" s="8">
        <v>74566</v>
      </c>
      <c r="I248" s="9" t="s">
        <v>125</v>
      </c>
    </row>
    <row r="249" spans="1:9" x14ac:dyDescent="0.25">
      <c r="A249" s="10" t="s">
        <v>1629</v>
      </c>
      <c r="B249" s="11" t="s">
        <v>1630</v>
      </c>
      <c r="C249" s="11" t="s">
        <v>1631</v>
      </c>
      <c r="D249" s="11" t="s">
        <v>1632</v>
      </c>
      <c r="E249" s="11" t="s">
        <v>1633</v>
      </c>
      <c r="F249" s="11" t="s">
        <v>1634</v>
      </c>
      <c r="G249" s="11" t="s">
        <v>128</v>
      </c>
      <c r="H249" s="11">
        <v>4527</v>
      </c>
      <c r="I249" s="12" t="s">
        <v>127</v>
      </c>
    </row>
    <row r="250" spans="1:9" x14ac:dyDescent="0.25">
      <c r="A250" s="7" t="s">
        <v>1635</v>
      </c>
      <c r="B250" s="8" t="s">
        <v>1636</v>
      </c>
      <c r="C250" s="8" t="s">
        <v>1637</v>
      </c>
      <c r="D250" s="8" t="s">
        <v>1638</v>
      </c>
      <c r="E250" s="8" t="s">
        <v>1639</v>
      </c>
      <c r="F250" s="8" t="s">
        <v>1640</v>
      </c>
      <c r="G250" s="8" t="s">
        <v>126</v>
      </c>
      <c r="H250" s="8">
        <v>19474</v>
      </c>
      <c r="I250" s="9" t="s">
        <v>125</v>
      </c>
    </row>
    <row r="251" spans="1:9" x14ac:dyDescent="0.25">
      <c r="A251" s="10" t="s">
        <v>1641</v>
      </c>
      <c r="B251" s="11" t="s">
        <v>1642</v>
      </c>
      <c r="C251" s="11" t="s">
        <v>1643</v>
      </c>
      <c r="D251" s="11" t="s">
        <v>1644</v>
      </c>
      <c r="E251" s="11" t="s">
        <v>1645</v>
      </c>
      <c r="F251" s="11" t="s">
        <v>1646</v>
      </c>
      <c r="G251" s="11" t="s">
        <v>124</v>
      </c>
      <c r="H251" s="11">
        <v>86975</v>
      </c>
      <c r="I251" s="12" t="s">
        <v>125</v>
      </c>
    </row>
    <row r="252" spans="1:9" x14ac:dyDescent="0.25">
      <c r="A252" s="7" t="s">
        <v>1647</v>
      </c>
      <c r="B252" s="8" t="s">
        <v>1648</v>
      </c>
      <c r="C252" s="8" t="s">
        <v>1649</v>
      </c>
      <c r="D252" s="8" t="s">
        <v>1650</v>
      </c>
      <c r="E252" s="8" t="s">
        <v>1651</v>
      </c>
      <c r="F252" s="8" t="s">
        <v>1652</v>
      </c>
      <c r="G252" s="8" t="s">
        <v>124</v>
      </c>
      <c r="H252" s="8">
        <v>24214</v>
      </c>
      <c r="I252" s="9" t="s">
        <v>125</v>
      </c>
    </row>
    <row r="253" spans="1:9" x14ac:dyDescent="0.25">
      <c r="A253" s="10" t="s">
        <v>1653</v>
      </c>
      <c r="B253" s="11" t="s">
        <v>1654</v>
      </c>
      <c r="C253" s="11" t="s">
        <v>1655</v>
      </c>
      <c r="D253" s="11" t="s">
        <v>1656</v>
      </c>
      <c r="E253" s="11" t="s">
        <v>1657</v>
      </c>
      <c r="F253" s="11" t="s">
        <v>1658</v>
      </c>
      <c r="G253" s="11" t="s">
        <v>128</v>
      </c>
      <c r="H253" s="11">
        <v>42757</v>
      </c>
      <c r="I253" s="12" t="s">
        <v>125</v>
      </c>
    </row>
    <row r="254" spans="1:9" x14ac:dyDescent="0.25">
      <c r="A254" s="7" t="s">
        <v>1659</v>
      </c>
      <c r="B254" s="8" t="s">
        <v>1660</v>
      </c>
      <c r="C254" s="8" t="s">
        <v>1661</v>
      </c>
      <c r="D254" s="8" t="s">
        <v>1662</v>
      </c>
      <c r="E254" s="8" t="s">
        <v>1663</v>
      </c>
      <c r="F254" s="8" t="s">
        <v>134</v>
      </c>
      <c r="G254" s="8" t="s">
        <v>126</v>
      </c>
      <c r="H254" s="8">
        <v>34906</v>
      </c>
      <c r="I254" s="9" t="s">
        <v>125</v>
      </c>
    </row>
    <row r="255" spans="1:9" x14ac:dyDescent="0.25">
      <c r="A255" s="10" t="s">
        <v>1664</v>
      </c>
      <c r="B255" s="11" t="s">
        <v>1665</v>
      </c>
      <c r="C255" s="11" t="s">
        <v>1666</v>
      </c>
      <c r="D255" s="11" t="s">
        <v>1667</v>
      </c>
      <c r="E255" s="11" t="s">
        <v>1668</v>
      </c>
      <c r="F255" s="11" t="s">
        <v>1669</v>
      </c>
      <c r="G255" s="11" t="s">
        <v>124</v>
      </c>
      <c r="H255" s="11">
        <v>64621</v>
      </c>
      <c r="I255" s="12" t="s">
        <v>127</v>
      </c>
    </row>
    <row r="256" spans="1:9" x14ac:dyDescent="0.25">
      <c r="A256" s="7" t="s">
        <v>1670</v>
      </c>
      <c r="B256" s="8" t="s">
        <v>1671</v>
      </c>
      <c r="C256" s="8" t="s">
        <v>1672</v>
      </c>
      <c r="D256" s="8" t="s">
        <v>1673</v>
      </c>
      <c r="E256" s="8" t="s">
        <v>1674</v>
      </c>
      <c r="F256" s="8" t="s">
        <v>1675</v>
      </c>
      <c r="G256" s="8" t="s">
        <v>126</v>
      </c>
      <c r="H256" s="8">
        <v>96036</v>
      </c>
      <c r="I256" s="9" t="s">
        <v>127</v>
      </c>
    </row>
    <row r="257" spans="1:9" x14ac:dyDescent="0.25">
      <c r="A257" s="10" t="s">
        <v>1676</v>
      </c>
      <c r="B257" s="11" t="s">
        <v>1677</v>
      </c>
      <c r="C257" s="11" t="s">
        <v>1678</v>
      </c>
      <c r="D257" s="11" t="s">
        <v>1679</v>
      </c>
      <c r="E257" s="11" t="s">
        <v>1680</v>
      </c>
      <c r="F257" s="11" t="s">
        <v>1681</v>
      </c>
      <c r="G257" s="11" t="s">
        <v>128</v>
      </c>
      <c r="H257" s="11">
        <v>44200</v>
      </c>
      <c r="I257" s="12" t="s">
        <v>127</v>
      </c>
    </row>
    <row r="258" spans="1:9" x14ac:dyDescent="0.25">
      <c r="A258" s="7" t="s">
        <v>1682</v>
      </c>
      <c r="B258" s="8" t="s">
        <v>1683</v>
      </c>
      <c r="C258" s="8" t="s">
        <v>1684</v>
      </c>
      <c r="D258" s="8" t="s">
        <v>1685</v>
      </c>
      <c r="E258" s="8" t="s">
        <v>1686</v>
      </c>
      <c r="F258" s="8" t="s">
        <v>1687</v>
      </c>
      <c r="G258" s="8" t="s">
        <v>124</v>
      </c>
      <c r="H258" s="8">
        <v>70298</v>
      </c>
      <c r="I258" s="9" t="s">
        <v>127</v>
      </c>
    </row>
    <row r="259" spans="1:9" x14ac:dyDescent="0.25">
      <c r="A259" s="10" t="s">
        <v>1688</v>
      </c>
      <c r="B259" s="11" t="s">
        <v>1689</v>
      </c>
      <c r="C259" s="11" t="s">
        <v>1690</v>
      </c>
      <c r="D259" s="11" t="s">
        <v>1691</v>
      </c>
      <c r="E259" s="11" t="s">
        <v>1692</v>
      </c>
      <c r="F259" s="11" t="s">
        <v>1693</v>
      </c>
      <c r="G259" s="11" t="s">
        <v>126</v>
      </c>
      <c r="H259" s="11">
        <v>15716</v>
      </c>
      <c r="I259" s="12" t="s">
        <v>125</v>
      </c>
    </row>
    <row r="260" spans="1:9" x14ac:dyDescent="0.25">
      <c r="A260" s="7" t="s">
        <v>1694</v>
      </c>
      <c r="B260" s="8" t="s">
        <v>1695</v>
      </c>
      <c r="C260" s="8" t="s">
        <v>1696</v>
      </c>
      <c r="D260" s="8" t="s">
        <v>1697</v>
      </c>
      <c r="E260" s="8" t="s">
        <v>1698</v>
      </c>
      <c r="F260" s="8" t="s">
        <v>1699</v>
      </c>
      <c r="G260" s="8" t="s">
        <v>124</v>
      </c>
      <c r="H260" s="8">
        <v>44133</v>
      </c>
      <c r="I260" s="9" t="s">
        <v>127</v>
      </c>
    </row>
    <row r="261" spans="1:9" x14ac:dyDescent="0.25">
      <c r="A261" s="10" t="s">
        <v>1700</v>
      </c>
      <c r="B261" s="11" t="s">
        <v>1701</v>
      </c>
      <c r="C261" s="11" t="s">
        <v>1702</v>
      </c>
      <c r="D261" s="11" t="s">
        <v>1703</v>
      </c>
      <c r="E261" s="11" t="s">
        <v>1704</v>
      </c>
      <c r="F261" s="11" t="s">
        <v>1705</v>
      </c>
      <c r="G261" s="11" t="s">
        <v>124</v>
      </c>
      <c r="H261" s="11">
        <v>68325</v>
      </c>
      <c r="I261" s="12" t="s">
        <v>127</v>
      </c>
    </row>
    <row r="262" spans="1:9" x14ac:dyDescent="0.25">
      <c r="A262" s="7" t="s">
        <v>1706</v>
      </c>
      <c r="B262" s="8" t="s">
        <v>1707</v>
      </c>
      <c r="C262" s="8" t="s">
        <v>1708</v>
      </c>
      <c r="D262" s="8" t="s">
        <v>1709</v>
      </c>
      <c r="E262" s="8" t="s">
        <v>1710</v>
      </c>
      <c r="F262" s="8" t="s">
        <v>1711</v>
      </c>
      <c r="G262" s="8" t="s">
        <v>128</v>
      </c>
      <c r="H262" s="8">
        <v>51428</v>
      </c>
      <c r="I262" s="9" t="s">
        <v>127</v>
      </c>
    </row>
    <row r="263" spans="1:9" x14ac:dyDescent="0.25">
      <c r="A263" s="10" t="s">
        <v>1712</v>
      </c>
      <c r="B263" s="11" t="s">
        <v>1713</v>
      </c>
      <c r="C263" s="11" t="s">
        <v>1714</v>
      </c>
      <c r="D263" s="11" t="s">
        <v>1715</v>
      </c>
      <c r="E263" s="11" t="s">
        <v>1716</v>
      </c>
      <c r="F263" s="11" t="s">
        <v>1717</v>
      </c>
      <c r="G263" s="11" t="s">
        <v>126</v>
      </c>
      <c r="H263" s="11">
        <v>86066</v>
      </c>
      <c r="I263" s="12" t="s">
        <v>125</v>
      </c>
    </row>
    <row r="264" spans="1:9" x14ac:dyDescent="0.25">
      <c r="A264" s="7" t="s">
        <v>1718</v>
      </c>
      <c r="B264" s="8" t="s">
        <v>1719</v>
      </c>
      <c r="C264" s="8" t="s">
        <v>1720</v>
      </c>
      <c r="D264" s="8" t="s">
        <v>1721</v>
      </c>
      <c r="E264" s="8" t="s">
        <v>1722</v>
      </c>
      <c r="F264" s="8" t="s">
        <v>1723</v>
      </c>
      <c r="G264" s="8" t="s">
        <v>124</v>
      </c>
      <c r="H264" s="8">
        <v>71728</v>
      </c>
      <c r="I264" s="9" t="s">
        <v>127</v>
      </c>
    </row>
    <row r="265" spans="1:9" x14ac:dyDescent="0.25">
      <c r="A265" s="10" t="s">
        <v>1724</v>
      </c>
      <c r="B265" s="11" t="s">
        <v>1725</v>
      </c>
      <c r="C265" s="11" t="s">
        <v>1726</v>
      </c>
      <c r="D265" s="11" t="s">
        <v>1727</v>
      </c>
      <c r="E265" s="11" t="s">
        <v>1728</v>
      </c>
      <c r="F265" s="11" t="s">
        <v>1729</v>
      </c>
      <c r="G265" s="11" t="s">
        <v>124</v>
      </c>
      <c r="H265" s="11">
        <v>56471</v>
      </c>
      <c r="I265" s="12" t="s">
        <v>127</v>
      </c>
    </row>
    <row r="266" spans="1:9" x14ac:dyDescent="0.25">
      <c r="A266" s="7" t="s">
        <v>1730</v>
      </c>
      <c r="B266" s="8" t="s">
        <v>1731</v>
      </c>
      <c r="C266" s="8" t="s">
        <v>1732</v>
      </c>
      <c r="D266" s="8" t="s">
        <v>1733</v>
      </c>
      <c r="E266" s="8" t="s">
        <v>1734</v>
      </c>
      <c r="F266" s="8" t="s">
        <v>1735</v>
      </c>
      <c r="G266" s="8" t="s">
        <v>124</v>
      </c>
      <c r="H266" s="8">
        <v>14514</v>
      </c>
      <c r="I266" s="9" t="s">
        <v>125</v>
      </c>
    </row>
    <row r="267" spans="1:9" x14ac:dyDescent="0.25">
      <c r="A267" s="10" t="s">
        <v>1736</v>
      </c>
      <c r="B267" s="11" t="s">
        <v>1737</v>
      </c>
      <c r="C267" s="11" t="s">
        <v>1738</v>
      </c>
      <c r="D267" s="11" t="s">
        <v>1739</v>
      </c>
      <c r="E267" s="11" t="s">
        <v>1740</v>
      </c>
      <c r="F267" s="11" t="s">
        <v>1741</v>
      </c>
      <c r="G267" s="11" t="s">
        <v>128</v>
      </c>
      <c r="H267" s="11">
        <v>68550</v>
      </c>
      <c r="I267" s="12" t="s">
        <v>125</v>
      </c>
    </row>
    <row r="268" spans="1:9" x14ac:dyDescent="0.25">
      <c r="A268" s="7" t="s">
        <v>1742</v>
      </c>
      <c r="B268" s="8" t="s">
        <v>1743</v>
      </c>
      <c r="C268" s="8" t="s">
        <v>1744</v>
      </c>
      <c r="D268" s="8" t="s">
        <v>1745</v>
      </c>
      <c r="E268" s="8" t="s">
        <v>1746</v>
      </c>
      <c r="F268" s="8" t="s">
        <v>1747</v>
      </c>
      <c r="G268" s="8" t="s">
        <v>128</v>
      </c>
      <c r="H268" s="8">
        <v>27979</v>
      </c>
      <c r="I268" s="9" t="s">
        <v>125</v>
      </c>
    </row>
    <row r="269" spans="1:9" x14ac:dyDescent="0.25">
      <c r="A269" s="10" t="s">
        <v>1748</v>
      </c>
      <c r="B269" s="11" t="s">
        <v>1749</v>
      </c>
      <c r="C269" s="11" t="s">
        <v>1750</v>
      </c>
      <c r="D269" s="11" t="s">
        <v>1751</v>
      </c>
      <c r="E269" s="11" t="s">
        <v>1752</v>
      </c>
      <c r="F269" s="11" t="s">
        <v>1753</v>
      </c>
      <c r="G269" s="11" t="s">
        <v>126</v>
      </c>
      <c r="H269" s="11">
        <v>7917</v>
      </c>
      <c r="I269" s="12" t="s">
        <v>125</v>
      </c>
    </row>
    <row r="270" spans="1:9" x14ac:dyDescent="0.25">
      <c r="A270" s="7" t="s">
        <v>1754</v>
      </c>
      <c r="B270" s="8" t="s">
        <v>1755</v>
      </c>
      <c r="C270" s="8" t="s">
        <v>1756</v>
      </c>
      <c r="D270" s="8" t="s">
        <v>1757</v>
      </c>
      <c r="E270" s="8" t="s">
        <v>1758</v>
      </c>
      <c r="F270" s="8" t="s">
        <v>1759</v>
      </c>
      <c r="G270" s="8" t="s">
        <v>124</v>
      </c>
      <c r="H270" s="8">
        <v>52176</v>
      </c>
      <c r="I270" s="9" t="s">
        <v>127</v>
      </c>
    </row>
    <row r="271" spans="1:9" x14ac:dyDescent="0.25">
      <c r="A271" s="10" t="s">
        <v>1760</v>
      </c>
      <c r="B271" s="11" t="s">
        <v>1761</v>
      </c>
      <c r="C271" s="11" t="s">
        <v>1762</v>
      </c>
      <c r="D271" s="11" t="s">
        <v>1763</v>
      </c>
      <c r="E271" s="11" t="s">
        <v>1764</v>
      </c>
      <c r="F271" s="11" t="s">
        <v>1765</v>
      </c>
      <c r="G271" s="11" t="s">
        <v>124</v>
      </c>
      <c r="H271" s="11">
        <v>24380</v>
      </c>
      <c r="I271" s="12" t="s">
        <v>127</v>
      </c>
    </row>
    <row r="272" spans="1:9" x14ac:dyDescent="0.25">
      <c r="A272" s="7" t="s">
        <v>1766</v>
      </c>
      <c r="B272" s="8" t="s">
        <v>1767</v>
      </c>
      <c r="C272" s="8" t="s">
        <v>1768</v>
      </c>
      <c r="D272" s="8" t="s">
        <v>1769</v>
      </c>
      <c r="E272" s="8" t="s">
        <v>1770</v>
      </c>
      <c r="F272" s="8" t="s">
        <v>1771</v>
      </c>
      <c r="G272" s="8" t="s">
        <v>128</v>
      </c>
      <c r="H272" s="8">
        <v>70690</v>
      </c>
      <c r="I272" s="9" t="s">
        <v>125</v>
      </c>
    </row>
    <row r="273" spans="1:9" x14ac:dyDescent="0.25">
      <c r="A273" s="10" t="s">
        <v>1772</v>
      </c>
      <c r="B273" s="11" t="s">
        <v>1773</v>
      </c>
      <c r="C273" s="11" t="s">
        <v>1774</v>
      </c>
      <c r="D273" s="11" t="s">
        <v>1775</v>
      </c>
      <c r="E273" s="11" t="s">
        <v>1776</v>
      </c>
      <c r="F273" s="11" t="s">
        <v>1777</v>
      </c>
      <c r="G273" s="11" t="s">
        <v>126</v>
      </c>
      <c r="H273" s="11">
        <v>2020</v>
      </c>
      <c r="I273" s="12" t="s">
        <v>127</v>
      </c>
    </row>
    <row r="274" spans="1:9" x14ac:dyDescent="0.25">
      <c r="A274" s="7" t="s">
        <v>1778</v>
      </c>
      <c r="B274" s="8" t="s">
        <v>1779</v>
      </c>
      <c r="C274" s="8" t="s">
        <v>1780</v>
      </c>
      <c r="D274" s="8" t="s">
        <v>1781</v>
      </c>
      <c r="E274" s="8" t="s">
        <v>1782</v>
      </c>
      <c r="F274" s="8" t="s">
        <v>1783</v>
      </c>
      <c r="G274" s="8" t="s">
        <v>124</v>
      </c>
      <c r="H274" s="8">
        <v>94958</v>
      </c>
      <c r="I274" s="9" t="s">
        <v>125</v>
      </c>
    </row>
    <row r="275" spans="1:9" x14ac:dyDescent="0.25">
      <c r="A275" s="10" t="s">
        <v>1784</v>
      </c>
      <c r="B275" s="11" t="s">
        <v>1785</v>
      </c>
      <c r="C275" s="11" t="s">
        <v>1786</v>
      </c>
      <c r="D275" s="11" t="s">
        <v>1787</v>
      </c>
      <c r="E275" s="11" t="s">
        <v>1788</v>
      </c>
      <c r="F275" s="11" t="s">
        <v>1789</v>
      </c>
      <c r="G275" s="11" t="s">
        <v>124</v>
      </c>
      <c r="H275" s="11">
        <v>5368</v>
      </c>
      <c r="I275" s="12" t="s">
        <v>125</v>
      </c>
    </row>
    <row r="276" spans="1:9" x14ac:dyDescent="0.25">
      <c r="A276" s="7" t="s">
        <v>1790</v>
      </c>
      <c r="B276" s="8" t="s">
        <v>1791</v>
      </c>
      <c r="C276" s="8" t="s">
        <v>1792</v>
      </c>
      <c r="D276" s="8" t="s">
        <v>1793</v>
      </c>
      <c r="E276" s="8" t="s">
        <v>1794</v>
      </c>
      <c r="F276" s="8" t="s">
        <v>1795</v>
      </c>
      <c r="G276" s="8" t="s">
        <v>124</v>
      </c>
      <c r="H276" s="8">
        <v>82482</v>
      </c>
      <c r="I276" s="9" t="s">
        <v>125</v>
      </c>
    </row>
    <row r="277" spans="1:9" x14ac:dyDescent="0.25">
      <c r="A277" s="10" t="s">
        <v>1796</v>
      </c>
      <c r="B277" s="11" t="s">
        <v>1797</v>
      </c>
      <c r="C277" s="11" t="s">
        <v>1798</v>
      </c>
      <c r="D277" s="11" t="s">
        <v>1799</v>
      </c>
      <c r="E277" s="11" t="s">
        <v>1800</v>
      </c>
      <c r="F277" s="11" t="s">
        <v>1801</v>
      </c>
      <c r="G277" s="11" t="s">
        <v>126</v>
      </c>
      <c r="H277" s="11">
        <v>76472</v>
      </c>
      <c r="I277" s="12" t="s">
        <v>125</v>
      </c>
    </row>
    <row r="278" spans="1:9" x14ac:dyDescent="0.25">
      <c r="A278" s="7" t="s">
        <v>1802</v>
      </c>
      <c r="B278" s="8" t="s">
        <v>1803</v>
      </c>
      <c r="C278" s="8" t="s">
        <v>1804</v>
      </c>
      <c r="D278" s="8" t="s">
        <v>1805</v>
      </c>
      <c r="E278" s="8" t="s">
        <v>1806</v>
      </c>
      <c r="F278" s="8" t="s">
        <v>1807</v>
      </c>
      <c r="G278" s="8" t="s">
        <v>126</v>
      </c>
      <c r="H278" s="8">
        <v>63958</v>
      </c>
      <c r="I278" s="9" t="s">
        <v>125</v>
      </c>
    </row>
    <row r="279" spans="1:9" x14ac:dyDescent="0.25">
      <c r="A279" s="10" t="s">
        <v>1808</v>
      </c>
      <c r="B279" s="11" t="s">
        <v>1809</v>
      </c>
      <c r="C279" s="11" t="s">
        <v>1810</v>
      </c>
      <c r="D279" s="11" t="s">
        <v>1811</v>
      </c>
      <c r="E279" s="11" t="s">
        <v>1812</v>
      </c>
      <c r="F279" s="11" t="s">
        <v>1813</v>
      </c>
      <c r="G279" s="11" t="s">
        <v>126</v>
      </c>
      <c r="H279" s="11">
        <v>67337</v>
      </c>
      <c r="I279" s="12" t="s">
        <v>127</v>
      </c>
    </row>
    <row r="280" spans="1:9" x14ac:dyDescent="0.25">
      <c r="A280" s="7" t="s">
        <v>1814</v>
      </c>
      <c r="B280" s="8" t="s">
        <v>1815</v>
      </c>
      <c r="C280" s="8" t="s">
        <v>1816</v>
      </c>
      <c r="D280" s="8" t="s">
        <v>1817</v>
      </c>
      <c r="E280" s="8" t="s">
        <v>1818</v>
      </c>
      <c r="F280" s="8" t="s">
        <v>1819</v>
      </c>
      <c r="G280" s="8" t="s">
        <v>124</v>
      </c>
      <c r="H280" s="8">
        <v>41258</v>
      </c>
      <c r="I280" s="9" t="s">
        <v>127</v>
      </c>
    </row>
    <row r="281" spans="1:9" x14ac:dyDescent="0.25">
      <c r="A281" s="10" t="s">
        <v>1820</v>
      </c>
      <c r="B281" s="11" t="s">
        <v>1821</v>
      </c>
      <c r="C281" s="11" t="s">
        <v>1822</v>
      </c>
      <c r="D281" s="11" t="s">
        <v>1823</v>
      </c>
      <c r="E281" s="11" t="s">
        <v>1824</v>
      </c>
      <c r="F281" s="11" t="s">
        <v>1825</v>
      </c>
      <c r="G281" s="11" t="s">
        <v>124</v>
      </c>
      <c r="H281" s="11">
        <v>3895</v>
      </c>
      <c r="I281" s="12" t="s">
        <v>125</v>
      </c>
    </row>
    <row r="282" spans="1:9" x14ac:dyDescent="0.25">
      <c r="A282" s="7" t="s">
        <v>1826</v>
      </c>
      <c r="B282" s="8" t="s">
        <v>1827</v>
      </c>
      <c r="C282" s="8" t="s">
        <v>1828</v>
      </c>
      <c r="D282" s="8" t="s">
        <v>1829</v>
      </c>
      <c r="E282" s="8" t="s">
        <v>1830</v>
      </c>
      <c r="F282" s="8" t="s">
        <v>1831</v>
      </c>
      <c r="G282" s="8" t="s">
        <v>128</v>
      </c>
      <c r="H282" s="8">
        <v>56927</v>
      </c>
      <c r="I282" s="9" t="s">
        <v>127</v>
      </c>
    </row>
    <row r="283" spans="1:9" x14ac:dyDescent="0.25">
      <c r="A283" s="10" t="s">
        <v>1832</v>
      </c>
      <c r="B283" s="11" t="s">
        <v>1833</v>
      </c>
      <c r="C283" s="11" t="s">
        <v>1834</v>
      </c>
      <c r="D283" s="11" t="s">
        <v>1835</v>
      </c>
      <c r="E283" s="11" t="s">
        <v>1836</v>
      </c>
      <c r="F283" s="11" t="s">
        <v>1837</v>
      </c>
      <c r="G283" s="11" t="s">
        <v>128</v>
      </c>
      <c r="H283" s="11">
        <v>59299</v>
      </c>
      <c r="I283" s="12" t="s">
        <v>125</v>
      </c>
    </row>
    <row r="284" spans="1:9" x14ac:dyDescent="0.25">
      <c r="A284" s="7" t="s">
        <v>1838</v>
      </c>
      <c r="B284" s="8" t="s">
        <v>1839</v>
      </c>
      <c r="C284" s="8" t="s">
        <v>1840</v>
      </c>
      <c r="D284" s="8" t="s">
        <v>1841</v>
      </c>
      <c r="E284" s="8" t="s">
        <v>1842</v>
      </c>
      <c r="F284" s="8" t="s">
        <v>1843</v>
      </c>
      <c r="G284" s="8" t="s">
        <v>126</v>
      </c>
      <c r="H284" s="8">
        <v>45860</v>
      </c>
      <c r="I284" s="9" t="s">
        <v>125</v>
      </c>
    </row>
    <row r="285" spans="1:9" x14ac:dyDescent="0.25">
      <c r="A285" s="10" t="s">
        <v>1844</v>
      </c>
      <c r="B285" s="11" t="s">
        <v>1845</v>
      </c>
      <c r="C285" s="11" t="s">
        <v>1846</v>
      </c>
      <c r="D285" s="11" t="s">
        <v>1847</v>
      </c>
      <c r="E285" s="11" t="s">
        <v>1848</v>
      </c>
      <c r="F285" s="11" t="s">
        <v>1849</v>
      </c>
      <c r="G285" s="11" t="s">
        <v>124</v>
      </c>
      <c r="H285" s="11">
        <v>62979</v>
      </c>
      <c r="I285" s="12" t="s">
        <v>125</v>
      </c>
    </row>
    <row r="286" spans="1:9" x14ac:dyDescent="0.25">
      <c r="A286" s="7" t="s">
        <v>1850</v>
      </c>
      <c r="B286" s="8" t="s">
        <v>1851</v>
      </c>
      <c r="C286" s="8" t="s">
        <v>1852</v>
      </c>
      <c r="D286" s="8" t="s">
        <v>1853</v>
      </c>
      <c r="E286" s="8" t="s">
        <v>1854</v>
      </c>
      <c r="F286" s="8" t="s">
        <v>1855</v>
      </c>
      <c r="G286" s="8" t="s">
        <v>128</v>
      </c>
      <c r="H286" s="8">
        <v>41785</v>
      </c>
      <c r="I286" s="9" t="s">
        <v>127</v>
      </c>
    </row>
    <row r="287" spans="1:9" x14ac:dyDescent="0.25">
      <c r="A287" s="10" t="s">
        <v>1856</v>
      </c>
      <c r="B287" s="11" t="s">
        <v>139</v>
      </c>
      <c r="C287" s="11" t="s">
        <v>1857</v>
      </c>
      <c r="D287" s="11" t="s">
        <v>1858</v>
      </c>
      <c r="E287" s="11" t="s">
        <v>1859</v>
      </c>
      <c r="F287" s="11" t="s">
        <v>1860</v>
      </c>
      <c r="G287" s="11" t="s">
        <v>128</v>
      </c>
      <c r="H287" s="11">
        <v>54965</v>
      </c>
      <c r="I287" s="12" t="s">
        <v>125</v>
      </c>
    </row>
    <row r="288" spans="1:9" x14ac:dyDescent="0.25">
      <c r="A288" s="7" t="s">
        <v>1861</v>
      </c>
      <c r="B288" s="8" t="s">
        <v>1862</v>
      </c>
      <c r="C288" s="8" t="s">
        <v>1863</v>
      </c>
      <c r="D288" s="8" t="s">
        <v>1864</v>
      </c>
      <c r="E288" s="8" t="s">
        <v>1865</v>
      </c>
      <c r="F288" s="8" t="s">
        <v>1866</v>
      </c>
      <c r="G288" s="8" t="s">
        <v>126</v>
      </c>
      <c r="H288" s="8">
        <v>61375</v>
      </c>
      <c r="I288" s="9" t="s">
        <v>127</v>
      </c>
    </row>
    <row r="289" spans="1:9" x14ac:dyDescent="0.25">
      <c r="A289" s="10" t="s">
        <v>1867</v>
      </c>
      <c r="B289" s="11" t="s">
        <v>1868</v>
      </c>
      <c r="C289" s="11" t="s">
        <v>1869</v>
      </c>
      <c r="D289" s="11" t="s">
        <v>1870</v>
      </c>
      <c r="E289" s="11" t="s">
        <v>1871</v>
      </c>
      <c r="F289" s="11" t="s">
        <v>1872</v>
      </c>
      <c r="G289" s="11" t="s">
        <v>126</v>
      </c>
      <c r="H289" s="11">
        <v>34022</v>
      </c>
      <c r="I289" s="12" t="s">
        <v>127</v>
      </c>
    </row>
    <row r="290" spans="1:9" x14ac:dyDescent="0.25">
      <c r="A290" s="7" t="s">
        <v>1873</v>
      </c>
      <c r="B290" s="8" t="s">
        <v>1874</v>
      </c>
      <c r="C290" s="8" t="s">
        <v>1875</v>
      </c>
      <c r="D290" s="8" t="s">
        <v>1876</v>
      </c>
      <c r="E290" s="8" t="s">
        <v>1877</v>
      </c>
      <c r="F290" s="8" t="s">
        <v>1878</v>
      </c>
      <c r="G290" s="8" t="s">
        <v>124</v>
      </c>
      <c r="H290" s="8">
        <v>88568</v>
      </c>
      <c r="I290" s="9" t="s">
        <v>125</v>
      </c>
    </row>
    <row r="291" spans="1:9" x14ac:dyDescent="0.25">
      <c r="A291" s="10" t="s">
        <v>1879</v>
      </c>
      <c r="B291" s="11" t="s">
        <v>1880</v>
      </c>
      <c r="C291" s="11" t="s">
        <v>1881</v>
      </c>
      <c r="D291" s="11" t="s">
        <v>1882</v>
      </c>
      <c r="E291" s="11" t="s">
        <v>1883</v>
      </c>
      <c r="F291" s="11" t="s">
        <v>1884</v>
      </c>
      <c r="G291" s="11" t="s">
        <v>126</v>
      </c>
      <c r="H291" s="11">
        <v>65437</v>
      </c>
      <c r="I291" s="12" t="s">
        <v>125</v>
      </c>
    </row>
    <row r="292" spans="1:9" x14ac:dyDescent="0.25">
      <c r="A292" s="7" t="s">
        <v>1885</v>
      </c>
      <c r="B292" s="8" t="s">
        <v>1886</v>
      </c>
      <c r="C292" s="8" t="s">
        <v>1887</v>
      </c>
      <c r="D292" s="8" t="s">
        <v>1888</v>
      </c>
      <c r="E292" s="8" t="s">
        <v>1889</v>
      </c>
      <c r="F292" s="8" t="s">
        <v>1890</v>
      </c>
      <c r="G292" s="8" t="s">
        <v>128</v>
      </c>
      <c r="H292" s="8">
        <v>35608</v>
      </c>
      <c r="I292" s="9" t="s">
        <v>127</v>
      </c>
    </row>
    <row r="293" spans="1:9" x14ac:dyDescent="0.25">
      <c r="A293" s="10" t="s">
        <v>1891</v>
      </c>
      <c r="B293" s="11" t="s">
        <v>1892</v>
      </c>
      <c r="C293" s="11" t="s">
        <v>1893</v>
      </c>
      <c r="D293" s="11" t="s">
        <v>1894</v>
      </c>
      <c r="E293" s="11" t="s">
        <v>1895</v>
      </c>
      <c r="F293" s="11" t="s">
        <v>1896</v>
      </c>
      <c r="G293" s="11" t="s">
        <v>124</v>
      </c>
      <c r="H293" s="11">
        <v>45546</v>
      </c>
      <c r="I293" s="12" t="s">
        <v>125</v>
      </c>
    </row>
    <row r="294" spans="1:9" x14ac:dyDescent="0.25">
      <c r="A294" s="7" t="s">
        <v>1897</v>
      </c>
      <c r="B294" s="8" t="s">
        <v>1898</v>
      </c>
      <c r="C294" s="8" t="s">
        <v>1899</v>
      </c>
      <c r="D294" s="8" t="s">
        <v>1900</v>
      </c>
      <c r="E294" s="8" t="s">
        <v>1901</v>
      </c>
      <c r="F294" s="8" t="s">
        <v>1902</v>
      </c>
      <c r="G294" s="8" t="s">
        <v>124</v>
      </c>
      <c r="H294" s="8">
        <v>4747</v>
      </c>
      <c r="I294" s="9" t="s">
        <v>125</v>
      </c>
    </row>
    <row r="295" spans="1:9" x14ac:dyDescent="0.25">
      <c r="A295" s="10" t="s">
        <v>1903</v>
      </c>
      <c r="B295" s="11" t="s">
        <v>1904</v>
      </c>
      <c r="C295" s="11" t="s">
        <v>1905</v>
      </c>
      <c r="D295" s="11" t="s">
        <v>1906</v>
      </c>
      <c r="E295" s="11" t="s">
        <v>1907</v>
      </c>
      <c r="F295" s="11" t="s">
        <v>1908</v>
      </c>
      <c r="G295" s="11" t="s">
        <v>126</v>
      </c>
      <c r="H295" s="11">
        <v>21930</v>
      </c>
      <c r="I295" s="12" t="s">
        <v>127</v>
      </c>
    </row>
    <row r="296" spans="1:9" x14ac:dyDescent="0.25">
      <c r="A296" s="7" t="s">
        <v>1909</v>
      </c>
      <c r="B296" s="8" t="s">
        <v>1910</v>
      </c>
      <c r="C296" s="8" t="s">
        <v>1911</v>
      </c>
      <c r="D296" s="8" t="s">
        <v>1912</v>
      </c>
      <c r="E296" s="8" t="s">
        <v>1913</v>
      </c>
      <c r="F296" s="8" t="s">
        <v>1914</v>
      </c>
      <c r="G296" s="8" t="s">
        <v>128</v>
      </c>
      <c r="H296" s="8">
        <v>39175</v>
      </c>
      <c r="I296" s="9" t="s">
        <v>125</v>
      </c>
    </row>
    <row r="297" spans="1:9" x14ac:dyDescent="0.25">
      <c r="A297" s="10" t="s">
        <v>1915</v>
      </c>
      <c r="B297" s="11" t="s">
        <v>1916</v>
      </c>
      <c r="C297" s="11" t="s">
        <v>1917</v>
      </c>
      <c r="D297" s="11" t="s">
        <v>1918</v>
      </c>
      <c r="E297" s="11" t="s">
        <v>1919</v>
      </c>
      <c r="F297" s="11" t="s">
        <v>1920</v>
      </c>
      <c r="G297" s="11" t="s">
        <v>128</v>
      </c>
      <c r="H297" s="11">
        <v>23547</v>
      </c>
      <c r="I297" s="12" t="s">
        <v>127</v>
      </c>
    </row>
    <row r="298" spans="1:9" x14ac:dyDescent="0.25">
      <c r="A298" s="7" t="s">
        <v>1921</v>
      </c>
      <c r="B298" s="8" t="s">
        <v>1922</v>
      </c>
      <c r="C298" s="8" t="s">
        <v>1923</v>
      </c>
      <c r="D298" s="8" t="s">
        <v>1924</v>
      </c>
      <c r="E298" s="8" t="s">
        <v>1925</v>
      </c>
      <c r="F298" s="8" t="s">
        <v>1926</v>
      </c>
      <c r="G298" s="8" t="s">
        <v>128</v>
      </c>
      <c r="H298" s="8">
        <v>25202</v>
      </c>
      <c r="I298" s="9" t="s">
        <v>127</v>
      </c>
    </row>
    <row r="299" spans="1:9" x14ac:dyDescent="0.25">
      <c r="A299" s="10" t="s">
        <v>1927</v>
      </c>
      <c r="B299" s="11" t="s">
        <v>1928</v>
      </c>
      <c r="C299" s="11" t="s">
        <v>1929</v>
      </c>
      <c r="D299" s="11" t="s">
        <v>1930</v>
      </c>
      <c r="E299" s="11" t="s">
        <v>1931</v>
      </c>
      <c r="F299" s="11" t="s">
        <v>1932</v>
      </c>
      <c r="G299" s="11" t="s">
        <v>128</v>
      </c>
      <c r="H299" s="11">
        <v>66713</v>
      </c>
      <c r="I299" s="12" t="s">
        <v>127</v>
      </c>
    </row>
    <row r="300" spans="1:9" x14ac:dyDescent="0.25">
      <c r="A300" s="7" t="s">
        <v>1933</v>
      </c>
      <c r="B300" s="8" t="s">
        <v>1934</v>
      </c>
      <c r="C300" s="8" t="s">
        <v>1935</v>
      </c>
      <c r="D300" s="8" t="s">
        <v>1936</v>
      </c>
      <c r="E300" s="8" t="s">
        <v>1937</v>
      </c>
      <c r="F300" s="8" t="s">
        <v>1938</v>
      </c>
      <c r="G300" s="8" t="s">
        <v>128</v>
      </c>
      <c r="H300" s="8">
        <v>92513</v>
      </c>
      <c r="I300" s="9" t="s">
        <v>125</v>
      </c>
    </row>
    <row r="301" spans="1:9" x14ac:dyDescent="0.25">
      <c r="A301" s="10" t="s">
        <v>1939</v>
      </c>
      <c r="B301" s="11" t="s">
        <v>1940</v>
      </c>
      <c r="C301" s="11" t="s">
        <v>1941</v>
      </c>
      <c r="D301" s="11" t="s">
        <v>1942</v>
      </c>
      <c r="E301" s="11" t="s">
        <v>1943</v>
      </c>
      <c r="F301" s="11" t="s">
        <v>1944</v>
      </c>
      <c r="G301" s="11" t="s">
        <v>126</v>
      </c>
      <c r="H301" s="11">
        <v>45475</v>
      </c>
      <c r="I301" s="12" t="s">
        <v>127</v>
      </c>
    </row>
    <row r="302" spans="1:9" x14ac:dyDescent="0.25">
      <c r="A302" s="7" t="s">
        <v>1945</v>
      </c>
      <c r="B302" s="8" t="s">
        <v>1946</v>
      </c>
      <c r="C302" s="8" t="s">
        <v>1947</v>
      </c>
      <c r="D302" s="8" t="s">
        <v>1948</v>
      </c>
      <c r="E302" s="8" t="s">
        <v>1949</v>
      </c>
      <c r="F302" s="8" t="s">
        <v>1950</v>
      </c>
      <c r="G302" s="8" t="s">
        <v>124</v>
      </c>
      <c r="H302" s="8">
        <v>37411</v>
      </c>
      <c r="I302" s="9" t="s">
        <v>127</v>
      </c>
    </row>
    <row r="303" spans="1:9" x14ac:dyDescent="0.25">
      <c r="A303" s="10" t="s">
        <v>1951</v>
      </c>
      <c r="B303" s="11" t="s">
        <v>1952</v>
      </c>
      <c r="C303" s="11" t="s">
        <v>1953</v>
      </c>
      <c r="D303" s="11" t="s">
        <v>1954</v>
      </c>
      <c r="E303" s="11" t="s">
        <v>1955</v>
      </c>
      <c r="F303" s="11" t="s">
        <v>1956</v>
      </c>
      <c r="G303" s="11" t="s">
        <v>126</v>
      </c>
      <c r="H303" s="11">
        <v>13585</v>
      </c>
      <c r="I303" s="12" t="s">
        <v>125</v>
      </c>
    </row>
    <row r="304" spans="1:9" x14ac:dyDescent="0.25">
      <c r="A304" s="7" t="s">
        <v>1957</v>
      </c>
      <c r="B304" s="8" t="s">
        <v>1958</v>
      </c>
      <c r="C304" s="8" t="s">
        <v>1959</v>
      </c>
      <c r="D304" s="8" t="s">
        <v>1960</v>
      </c>
      <c r="E304" s="8" t="s">
        <v>1961</v>
      </c>
      <c r="F304" s="8" t="s">
        <v>1962</v>
      </c>
      <c r="G304" s="8" t="s">
        <v>124</v>
      </c>
      <c r="H304" s="8">
        <v>71128</v>
      </c>
      <c r="I304" s="9" t="s">
        <v>127</v>
      </c>
    </row>
    <row r="305" spans="1:9" x14ac:dyDescent="0.25">
      <c r="A305" s="10" t="s">
        <v>1963</v>
      </c>
      <c r="B305" s="11" t="s">
        <v>1964</v>
      </c>
      <c r="C305" s="11" t="s">
        <v>1965</v>
      </c>
      <c r="D305" s="11" t="s">
        <v>1966</v>
      </c>
      <c r="E305" s="11" t="s">
        <v>1967</v>
      </c>
      <c r="F305" s="11" t="s">
        <v>1968</v>
      </c>
      <c r="G305" s="11" t="s">
        <v>126</v>
      </c>
      <c r="H305" s="11">
        <v>46497</v>
      </c>
      <c r="I305" s="12" t="s">
        <v>127</v>
      </c>
    </row>
    <row r="306" spans="1:9" x14ac:dyDescent="0.25">
      <c r="A306" s="7" t="s">
        <v>1969</v>
      </c>
      <c r="B306" s="8" t="s">
        <v>1970</v>
      </c>
      <c r="C306" s="8" t="s">
        <v>1971</v>
      </c>
      <c r="D306" s="8" t="s">
        <v>1972</v>
      </c>
      <c r="E306" s="8" t="s">
        <v>1973</v>
      </c>
      <c r="F306" s="8" t="s">
        <v>1974</v>
      </c>
      <c r="G306" s="8" t="s">
        <v>128</v>
      </c>
      <c r="H306" s="8">
        <v>55084</v>
      </c>
      <c r="I306" s="9" t="s">
        <v>125</v>
      </c>
    </row>
    <row r="307" spans="1:9" x14ac:dyDescent="0.25">
      <c r="A307" s="10" t="s">
        <v>1975</v>
      </c>
      <c r="B307" s="11" t="s">
        <v>1976</v>
      </c>
      <c r="C307" s="11" t="s">
        <v>1977</v>
      </c>
      <c r="D307" s="11" t="s">
        <v>1978</v>
      </c>
      <c r="E307" s="11" t="s">
        <v>1979</v>
      </c>
      <c r="F307" s="11" t="s">
        <v>1980</v>
      </c>
      <c r="G307" s="11" t="s">
        <v>128</v>
      </c>
      <c r="H307" s="11">
        <v>48876</v>
      </c>
      <c r="I307" s="12" t="s">
        <v>127</v>
      </c>
    </row>
    <row r="308" spans="1:9" x14ac:dyDescent="0.25">
      <c r="A308" s="7" t="s">
        <v>1981</v>
      </c>
      <c r="B308" s="8" t="s">
        <v>1982</v>
      </c>
      <c r="C308" s="8" t="s">
        <v>1983</v>
      </c>
      <c r="D308" s="8" t="s">
        <v>1984</v>
      </c>
      <c r="E308" s="8" t="s">
        <v>1985</v>
      </c>
      <c r="F308" s="8" t="s">
        <v>1986</v>
      </c>
      <c r="G308" s="8" t="s">
        <v>124</v>
      </c>
      <c r="H308" s="8">
        <v>42282</v>
      </c>
      <c r="I308" s="9" t="s">
        <v>125</v>
      </c>
    </row>
    <row r="309" spans="1:9" x14ac:dyDescent="0.25">
      <c r="A309" s="10" t="s">
        <v>1987</v>
      </c>
      <c r="B309" s="11" t="s">
        <v>1988</v>
      </c>
      <c r="C309" s="11" t="s">
        <v>1989</v>
      </c>
      <c r="D309" s="11" t="s">
        <v>1990</v>
      </c>
      <c r="E309" s="11" t="s">
        <v>1991</v>
      </c>
      <c r="F309" s="11" t="s">
        <v>1992</v>
      </c>
      <c r="G309" s="11" t="s">
        <v>126</v>
      </c>
      <c r="H309" s="11">
        <v>41596</v>
      </c>
      <c r="I309" s="12" t="s">
        <v>127</v>
      </c>
    </row>
    <row r="310" spans="1:9" x14ac:dyDescent="0.25">
      <c r="A310" s="7" t="s">
        <v>1993</v>
      </c>
      <c r="B310" s="8" t="s">
        <v>1994</v>
      </c>
      <c r="C310" s="8" t="s">
        <v>1995</v>
      </c>
      <c r="D310" s="8" t="s">
        <v>1996</v>
      </c>
      <c r="E310" s="8" t="s">
        <v>1997</v>
      </c>
      <c r="F310" s="8" t="s">
        <v>1998</v>
      </c>
      <c r="G310" s="8" t="s">
        <v>126</v>
      </c>
      <c r="H310" s="8">
        <v>44529</v>
      </c>
      <c r="I310" s="9" t="s">
        <v>127</v>
      </c>
    </row>
    <row r="311" spans="1:9" x14ac:dyDescent="0.25">
      <c r="A311" s="10" t="s">
        <v>1999</v>
      </c>
      <c r="B311" s="11" t="s">
        <v>2000</v>
      </c>
      <c r="C311" s="11" t="s">
        <v>2001</v>
      </c>
      <c r="D311" s="11" t="s">
        <v>2002</v>
      </c>
      <c r="E311" s="11" t="s">
        <v>2003</v>
      </c>
      <c r="F311" s="11" t="s">
        <v>2004</v>
      </c>
      <c r="G311" s="11" t="s">
        <v>124</v>
      </c>
      <c r="H311" s="11">
        <v>45224</v>
      </c>
      <c r="I311" s="12" t="s">
        <v>125</v>
      </c>
    </row>
    <row r="312" spans="1:9" x14ac:dyDescent="0.25">
      <c r="A312" s="7" t="s">
        <v>2005</v>
      </c>
      <c r="B312" s="8" t="s">
        <v>2006</v>
      </c>
      <c r="C312" s="8" t="s">
        <v>2007</v>
      </c>
      <c r="D312" s="8" t="s">
        <v>2008</v>
      </c>
      <c r="E312" s="8" t="s">
        <v>2009</v>
      </c>
      <c r="F312" s="8" t="s">
        <v>2010</v>
      </c>
      <c r="G312" s="8" t="s">
        <v>126</v>
      </c>
      <c r="H312" s="8">
        <v>20752</v>
      </c>
      <c r="I312" s="9" t="s">
        <v>127</v>
      </c>
    </row>
    <row r="313" spans="1:9" x14ac:dyDescent="0.25">
      <c r="A313" s="10" t="s">
        <v>2011</v>
      </c>
      <c r="B313" s="11" t="s">
        <v>2012</v>
      </c>
      <c r="C313" s="11" t="s">
        <v>2013</v>
      </c>
      <c r="D313" s="11" t="s">
        <v>2014</v>
      </c>
      <c r="E313" s="11" t="s">
        <v>2015</v>
      </c>
      <c r="F313" s="11" t="s">
        <v>2016</v>
      </c>
      <c r="G313" s="11" t="s">
        <v>128</v>
      </c>
      <c r="H313" s="11">
        <v>57411</v>
      </c>
      <c r="I313" s="12" t="s">
        <v>127</v>
      </c>
    </row>
    <row r="314" spans="1:9" x14ac:dyDescent="0.25">
      <c r="A314" s="7" t="s">
        <v>2017</v>
      </c>
      <c r="B314" s="8" t="s">
        <v>2018</v>
      </c>
      <c r="C314" s="8" t="s">
        <v>2019</v>
      </c>
      <c r="D314" s="8" t="s">
        <v>2020</v>
      </c>
      <c r="E314" s="8" t="s">
        <v>2021</v>
      </c>
      <c r="F314" s="8" t="s">
        <v>2022</v>
      </c>
      <c r="G314" s="8" t="s">
        <v>126</v>
      </c>
      <c r="H314" s="8">
        <v>14973</v>
      </c>
      <c r="I314" s="9" t="s">
        <v>127</v>
      </c>
    </row>
    <row r="315" spans="1:9" x14ac:dyDescent="0.25">
      <c r="A315" s="10" t="s">
        <v>2023</v>
      </c>
      <c r="B315" s="11" t="s">
        <v>2024</v>
      </c>
      <c r="C315" s="11" t="s">
        <v>2025</v>
      </c>
      <c r="D315" s="11" t="s">
        <v>2026</v>
      </c>
      <c r="E315" s="11" t="s">
        <v>2027</v>
      </c>
      <c r="F315" s="11" t="s">
        <v>2028</v>
      </c>
      <c r="G315" s="11" t="s">
        <v>128</v>
      </c>
      <c r="H315" s="11">
        <v>60734</v>
      </c>
      <c r="I315" s="12" t="s">
        <v>125</v>
      </c>
    </row>
    <row r="316" spans="1:9" x14ac:dyDescent="0.25">
      <c r="A316" s="7" t="s">
        <v>2029</v>
      </c>
      <c r="B316" s="8" t="s">
        <v>2030</v>
      </c>
      <c r="C316" s="8" t="s">
        <v>2031</v>
      </c>
      <c r="D316" s="8" t="s">
        <v>2032</v>
      </c>
      <c r="E316" s="8" t="s">
        <v>2033</v>
      </c>
      <c r="F316" s="8" t="s">
        <v>2034</v>
      </c>
      <c r="G316" s="8" t="s">
        <v>126</v>
      </c>
      <c r="H316" s="8">
        <v>64755</v>
      </c>
      <c r="I316" s="9" t="s">
        <v>127</v>
      </c>
    </row>
    <row r="317" spans="1:9" x14ac:dyDescent="0.25">
      <c r="A317" s="10" t="s">
        <v>2035</v>
      </c>
      <c r="B317" s="11" t="s">
        <v>2036</v>
      </c>
      <c r="C317" s="11" t="s">
        <v>2037</v>
      </c>
      <c r="D317" s="11" t="s">
        <v>2038</v>
      </c>
      <c r="E317" s="11" t="s">
        <v>2039</v>
      </c>
      <c r="F317" s="11" t="s">
        <v>2040</v>
      </c>
      <c r="G317" s="11" t="s">
        <v>126</v>
      </c>
      <c r="H317" s="11">
        <v>19932</v>
      </c>
      <c r="I317" s="12" t="s">
        <v>127</v>
      </c>
    </row>
    <row r="318" spans="1:9" x14ac:dyDescent="0.25">
      <c r="A318" s="7" t="s">
        <v>2041</v>
      </c>
      <c r="B318" s="8" t="s">
        <v>2042</v>
      </c>
      <c r="C318" s="8" t="s">
        <v>2043</v>
      </c>
      <c r="D318" s="8" t="s">
        <v>2044</v>
      </c>
      <c r="E318" s="8" t="s">
        <v>2045</v>
      </c>
      <c r="F318" s="8" t="s">
        <v>2046</v>
      </c>
      <c r="G318" s="8" t="s">
        <v>126</v>
      </c>
      <c r="H318" s="8">
        <v>48385</v>
      </c>
      <c r="I318" s="9" t="s">
        <v>125</v>
      </c>
    </row>
    <row r="319" spans="1:9" x14ac:dyDescent="0.25">
      <c r="A319" s="10" t="s">
        <v>2047</v>
      </c>
      <c r="B319" s="11" t="s">
        <v>2048</v>
      </c>
      <c r="C319" s="11" t="s">
        <v>2049</v>
      </c>
      <c r="D319" s="11" t="s">
        <v>2050</v>
      </c>
      <c r="E319" s="11" t="s">
        <v>2051</v>
      </c>
      <c r="F319" s="11" t="s">
        <v>2052</v>
      </c>
      <c r="G319" s="11" t="s">
        <v>126</v>
      </c>
      <c r="H319" s="11">
        <v>67304</v>
      </c>
      <c r="I319" s="12" t="s">
        <v>127</v>
      </c>
    </row>
    <row r="320" spans="1:9" x14ac:dyDescent="0.25">
      <c r="A320" s="7" t="s">
        <v>2053</v>
      </c>
      <c r="B320" s="8" t="s">
        <v>2054</v>
      </c>
      <c r="C320" s="8" t="s">
        <v>2055</v>
      </c>
      <c r="D320" s="8" t="s">
        <v>2056</v>
      </c>
      <c r="E320" s="8" t="s">
        <v>2057</v>
      </c>
      <c r="F320" s="8" t="s">
        <v>2058</v>
      </c>
      <c r="G320" s="8" t="s">
        <v>124</v>
      </c>
      <c r="H320" s="8">
        <v>21333</v>
      </c>
      <c r="I320" s="9" t="s">
        <v>125</v>
      </c>
    </row>
    <row r="321" spans="1:9" x14ac:dyDescent="0.25">
      <c r="A321" s="10" t="s">
        <v>2059</v>
      </c>
      <c r="B321" s="11" t="s">
        <v>2060</v>
      </c>
      <c r="C321" s="11" t="s">
        <v>2061</v>
      </c>
      <c r="D321" s="11" t="s">
        <v>2062</v>
      </c>
      <c r="E321" s="11" t="s">
        <v>2063</v>
      </c>
      <c r="F321" s="11" t="s">
        <v>2064</v>
      </c>
      <c r="G321" s="11" t="s">
        <v>128</v>
      </c>
      <c r="H321" s="11">
        <v>92651</v>
      </c>
      <c r="I321" s="12" t="s">
        <v>127</v>
      </c>
    </row>
    <row r="322" spans="1:9" x14ac:dyDescent="0.25">
      <c r="A322" s="7" t="s">
        <v>2065</v>
      </c>
      <c r="B322" s="8" t="s">
        <v>2066</v>
      </c>
      <c r="C322" s="8" t="s">
        <v>2067</v>
      </c>
      <c r="D322" s="8" t="s">
        <v>2068</v>
      </c>
      <c r="E322" s="8" t="s">
        <v>2069</v>
      </c>
      <c r="F322" s="8" t="s">
        <v>2070</v>
      </c>
      <c r="G322" s="8" t="s">
        <v>128</v>
      </c>
      <c r="H322" s="8">
        <v>6637</v>
      </c>
      <c r="I322" s="9" t="s">
        <v>125</v>
      </c>
    </row>
    <row r="323" spans="1:9" x14ac:dyDescent="0.25">
      <c r="A323" s="10" t="s">
        <v>2071</v>
      </c>
      <c r="B323" s="11" t="s">
        <v>2072</v>
      </c>
      <c r="C323" s="11" t="s">
        <v>2073</v>
      </c>
      <c r="D323" s="11" t="s">
        <v>2074</v>
      </c>
      <c r="E323" s="11" t="s">
        <v>2075</v>
      </c>
      <c r="F323" s="11" t="s">
        <v>2076</v>
      </c>
      <c r="G323" s="11" t="s">
        <v>124</v>
      </c>
      <c r="H323" s="11">
        <v>40058</v>
      </c>
      <c r="I323" s="12" t="s">
        <v>127</v>
      </c>
    </row>
    <row r="324" spans="1:9" x14ac:dyDescent="0.25">
      <c r="A324" s="7" t="s">
        <v>2077</v>
      </c>
      <c r="B324" s="8" t="s">
        <v>2078</v>
      </c>
      <c r="C324" s="8" t="s">
        <v>2079</v>
      </c>
      <c r="D324" s="8" t="s">
        <v>2080</v>
      </c>
      <c r="E324" s="8" t="s">
        <v>2081</v>
      </c>
      <c r="F324" s="8" t="s">
        <v>2082</v>
      </c>
      <c r="G324" s="8" t="s">
        <v>128</v>
      </c>
      <c r="H324" s="8">
        <v>85831</v>
      </c>
      <c r="I324" s="9" t="s">
        <v>125</v>
      </c>
    </row>
    <row r="325" spans="1:9" x14ac:dyDescent="0.25">
      <c r="A325" s="10" t="s">
        <v>2083</v>
      </c>
      <c r="B325" s="11" t="s">
        <v>2084</v>
      </c>
      <c r="C325" s="11" t="s">
        <v>2085</v>
      </c>
      <c r="D325" s="11" t="s">
        <v>2086</v>
      </c>
      <c r="E325" s="11" t="s">
        <v>2087</v>
      </c>
      <c r="F325" s="11" t="s">
        <v>2088</v>
      </c>
      <c r="G325" s="11" t="s">
        <v>126</v>
      </c>
      <c r="H325" s="11">
        <v>80706</v>
      </c>
      <c r="I325" s="12" t="s">
        <v>125</v>
      </c>
    </row>
    <row r="326" spans="1:9" x14ac:dyDescent="0.25">
      <c r="A326" s="7" t="s">
        <v>2089</v>
      </c>
      <c r="B326" s="8" t="s">
        <v>2090</v>
      </c>
      <c r="C326" s="8" t="s">
        <v>2091</v>
      </c>
      <c r="D326" s="8" t="s">
        <v>2092</v>
      </c>
      <c r="E326" s="8" t="s">
        <v>2093</v>
      </c>
      <c r="F326" s="8" t="s">
        <v>2094</v>
      </c>
      <c r="G326" s="8" t="s">
        <v>126</v>
      </c>
      <c r="H326" s="8">
        <v>82073</v>
      </c>
      <c r="I326" s="9" t="s">
        <v>125</v>
      </c>
    </row>
    <row r="327" spans="1:9" x14ac:dyDescent="0.25">
      <c r="A327" s="10" t="s">
        <v>2095</v>
      </c>
      <c r="B327" s="11" t="s">
        <v>2096</v>
      </c>
      <c r="C327" s="11" t="s">
        <v>2097</v>
      </c>
      <c r="D327" s="11" t="s">
        <v>2098</v>
      </c>
      <c r="E327" s="11" t="s">
        <v>2099</v>
      </c>
      <c r="F327" s="11" t="s">
        <v>2100</v>
      </c>
      <c r="G327" s="11" t="s">
        <v>126</v>
      </c>
      <c r="H327" s="11">
        <v>19359</v>
      </c>
      <c r="I327" s="12" t="s">
        <v>127</v>
      </c>
    </row>
    <row r="328" spans="1:9" x14ac:dyDescent="0.25">
      <c r="A328" s="7" t="s">
        <v>2101</v>
      </c>
      <c r="B328" s="8" t="s">
        <v>2102</v>
      </c>
      <c r="C328" s="8" t="s">
        <v>2103</v>
      </c>
      <c r="D328" s="8" t="s">
        <v>2104</v>
      </c>
      <c r="E328" s="8" t="s">
        <v>2105</v>
      </c>
      <c r="F328" s="8" t="s">
        <v>2106</v>
      </c>
      <c r="G328" s="8" t="s">
        <v>128</v>
      </c>
      <c r="H328" s="8">
        <v>42449</v>
      </c>
      <c r="I328" s="9" t="s">
        <v>125</v>
      </c>
    </row>
    <row r="329" spans="1:9" x14ac:dyDescent="0.25">
      <c r="A329" s="10" t="s">
        <v>2107</v>
      </c>
      <c r="B329" s="11" t="s">
        <v>2108</v>
      </c>
      <c r="C329" s="11" t="s">
        <v>2109</v>
      </c>
      <c r="D329" s="11" t="s">
        <v>2110</v>
      </c>
      <c r="E329" s="11" t="s">
        <v>2111</v>
      </c>
      <c r="F329" s="11" t="s">
        <v>2112</v>
      </c>
      <c r="G329" s="11" t="s">
        <v>124</v>
      </c>
      <c r="H329" s="11">
        <v>10368</v>
      </c>
      <c r="I329" s="12" t="s">
        <v>125</v>
      </c>
    </row>
    <row r="330" spans="1:9" x14ac:dyDescent="0.25">
      <c r="A330" s="7" t="s">
        <v>2113</v>
      </c>
      <c r="B330" s="8" t="s">
        <v>2114</v>
      </c>
      <c r="C330" s="8" t="s">
        <v>2115</v>
      </c>
      <c r="D330" s="8" t="s">
        <v>2116</v>
      </c>
      <c r="E330" s="8" t="s">
        <v>2117</v>
      </c>
      <c r="F330" s="8" t="s">
        <v>2118</v>
      </c>
      <c r="G330" s="8" t="s">
        <v>124</v>
      </c>
      <c r="H330" s="8">
        <v>27816</v>
      </c>
      <c r="I330" s="9" t="s">
        <v>125</v>
      </c>
    </row>
    <row r="331" spans="1:9" x14ac:dyDescent="0.25">
      <c r="A331" s="10" t="s">
        <v>2119</v>
      </c>
      <c r="B331" s="11" t="s">
        <v>2120</v>
      </c>
      <c r="C331" s="11" t="s">
        <v>2121</v>
      </c>
      <c r="D331" s="11" t="s">
        <v>2122</v>
      </c>
      <c r="E331" s="11" t="s">
        <v>2123</v>
      </c>
      <c r="F331" s="11" t="s">
        <v>2124</v>
      </c>
      <c r="G331" s="11" t="s">
        <v>128</v>
      </c>
      <c r="H331" s="11">
        <v>21361</v>
      </c>
      <c r="I331" s="12" t="s">
        <v>127</v>
      </c>
    </row>
    <row r="332" spans="1:9" x14ac:dyDescent="0.25">
      <c r="A332" s="7" t="s">
        <v>2125</v>
      </c>
      <c r="B332" s="8" t="s">
        <v>2126</v>
      </c>
      <c r="C332" s="8" t="s">
        <v>2127</v>
      </c>
      <c r="D332" s="8" t="s">
        <v>2128</v>
      </c>
      <c r="E332" s="8" t="s">
        <v>2129</v>
      </c>
      <c r="F332" s="8" t="s">
        <v>2130</v>
      </c>
      <c r="G332" s="8" t="s">
        <v>126</v>
      </c>
      <c r="H332" s="8">
        <v>84227</v>
      </c>
      <c r="I332" s="9" t="s">
        <v>127</v>
      </c>
    </row>
    <row r="333" spans="1:9" x14ac:dyDescent="0.25">
      <c r="A333" s="10" t="s">
        <v>2131</v>
      </c>
      <c r="B333" s="11" t="s">
        <v>2132</v>
      </c>
      <c r="C333" s="11" t="s">
        <v>2133</v>
      </c>
      <c r="D333" s="11" t="s">
        <v>2134</v>
      </c>
      <c r="E333" s="11" t="s">
        <v>2135</v>
      </c>
      <c r="F333" s="11" t="s">
        <v>2136</v>
      </c>
      <c r="G333" s="11" t="s">
        <v>128</v>
      </c>
      <c r="H333" s="11">
        <v>56575</v>
      </c>
      <c r="I333" s="12" t="s">
        <v>125</v>
      </c>
    </row>
    <row r="334" spans="1:9" x14ac:dyDescent="0.25">
      <c r="A334" s="7" t="s">
        <v>2137</v>
      </c>
      <c r="B334" s="8" t="s">
        <v>2138</v>
      </c>
      <c r="C334" s="8" t="s">
        <v>2139</v>
      </c>
      <c r="D334" s="8" t="s">
        <v>2140</v>
      </c>
      <c r="E334" s="8" t="s">
        <v>2141</v>
      </c>
      <c r="F334" s="8" t="s">
        <v>2142</v>
      </c>
      <c r="G334" s="8" t="s">
        <v>128</v>
      </c>
      <c r="H334" s="8">
        <v>10069</v>
      </c>
      <c r="I334" s="9" t="s">
        <v>127</v>
      </c>
    </row>
    <row r="335" spans="1:9" x14ac:dyDescent="0.25">
      <c r="A335" s="10" t="s">
        <v>2143</v>
      </c>
      <c r="B335" s="11" t="s">
        <v>2144</v>
      </c>
      <c r="C335" s="11" t="s">
        <v>2145</v>
      </c>
      <c r="D335" s="11" t="s">
        <v>2146</v>
      </c>
      <c r="E335" s="11" t="s">
        <v>2147</v>
      </c>
      <c r="F335" s="11" t="s">
        <v>2148</v>
      </c>
      <c r="G335" s="11" t="s">
        <v>126</v>
      </c>
      <c r="H335" s="11">
        <v>81132</v>
      </c>
      <c r="I335" s="12" t="s">
        <v>125</v>
      </c>
    </row>
    <row r="336" spans="1:9" x14ac:dyDescent="0.25">
      <c r="A336" s="7" t="s">
        <v>2149</v>
      </c>
      <c r="B336" s="8" t="s">
        <v>2150</v>
      </c>
      <c r="C336" s="8" t="s">
        <v>2151</v>
      </c>
      <c r="D336" s="8" t="s">
        <v>2152</v>
      </c>
      <c r="E336" s="8" t="s">
        <v>2153</v>
      </c>
      <c r="F336" s="8" t="s">
        <v>2154</v>
      </c>
      <c r="G336" s="8" t="s">
        <v>126</v>
      </c>
      <c r="H336" s="8">
        <v>53956</v>
      </c>
      <c r="I336" s="9" t="s">
        <v>127</v>
      </c>
    </row>
    <row r="337" spans="1:9" x14ac:dyDescent="0.25">
      <c r="A337" s="10" t="s">
        <v>2155</v>
      </c>
      <c r="B337" s="11" t="s">
        <v>2156</v>
      </c>
      <c r="C337" s="11" t="s">
        <v>2157</v>
      </c>
      <c r="D337" s="11" t="s">
        <v>2158</v>
      </c>
      <c r="E337" s="11" t="s">
        <v>2159</v>
      </c>
      <c r="F337" s="11" t="s">
        <v>2160</v>
      </c>
      <c r="G337" s="11" t="s">
        <v>124</v>
      </c>
      <c r="H337" s="11">
        <v>32671</v>
      </c>
      <c r="I337" s="12" t="s">
        <v>127</v>
      </c>
    </row>
    <row r="338" spans="1:9" x14ac:dyDescent="0.25">
      <c r="A338" s="7" t="s">
        <v>2161</v>
      </c>
      <c r="B338" s="8" t="s">
        <v>2162</v>
      </c>
      <c r="C338" s="8" t="s">
        <v>2163</v>
      </c>
      <c r="D338" s="8" t="s">
        <v>2164</v>
      </c>
      <c r="E338" s="8" t="s">
        <v>2165</v>
      </c>
      <c r="F338" s="8" t="s">
        <v>2166</v>
      </c>
      <c r="G338" s="8" t="s">
        <v>126</v>
      </c>
      <c r="H338" s="8">
        <v>64302</v>
      </c>
      <c r="I338" s="9" t="s">
        <v>125</v>
      </c>
    </row>
    <row r="339" spans="1:9" x14ac:dyDescent="0.25">
      <c r="A339" s="10" t="s">
        <v>2167</v>
      </c>
      <c r="B339" s="11" t="s">
        <v>2168</v>
      </c>
      <c r="C339" s="11" t="s">
        <v>2169</v>
      </c>
      <c r="D339" s="11" t="s">
        <v>2170</v>
      </c>
      <c r="E339" s="11" t="s">
        <v>2171</v>
      </c>
      <c r="F339" s="11" t="s">
        <v>2172</v>
      </c>
      <c r="G339" s="11" t="s">
        <v>126</v>
      </c>
      <c r="H339" s="11">
        <v>20640</v>
      </c>
      <c r="I339" s="12" t="s">
        <v>125</v>
      </c>
    </row>
    <row r="340" spans="1:9" x14ac:dyDescent="0.25">
      <c r="A340" s="7" t="s">
        <v>2173</v>
      </c>
      <c r="B340" s="8" t="s">
        <v>2174</v>
      </c>
      <c r="C340" s="8" t="s">
        <v>2175</v>
      </c>
      <c r="D340" s="8" t="s">
        <v>2176</v>
      </c>
      <c r="E340" s="8" t="s">
        <v>2177</v>
      </c>
      <c r="F340" s="8" t="s">
        <v>2178</v>
      </c>
      <c r="G340" s="8" t="s">
        <v>124</v>
      </c>
      <c r="H340" s="8">
        <v>23811</v>
      </c>
      <c r="I340" s="9" t="s">
        <v>127</v>
      </c>
    </row>
    <row r="341" spans="1:9" x14ac:dyDescent="0.25">
      <c r="A341" s="10" t="s">
        <v>2179</v>
      </c>
      <c r="B341" s="11" t="s">
        <v>2180</v>
      </c>
      <c r="C341" s="11" t="s">
        <v>2181</v>
      </c>
      <c r="D341" s="11" t="s">
        <v>2182</v>
      </c>
      <c r="E341" s="11" t="s">
        <v>2183</v>
      </c>
      <c r="F341" s="11" t="s">
        <v>2184</v>
      </c>
      <c r="G341" s="11" t="s">
        <v>128</v>
      </c>
      <c r="H341" s="11">
        <v>96106</v>
      </c>
      <c r="I341" s="12" t="s">
        <v>127</v>
      </c>
    </row>
    <row r="342" spans="1:9" x14ac:dyDescent="0.25">
      <c r="A342" s="7" t="s">
        <v>2185</v>
      </c>
      <c r="B342" s="8" t="s">
        <v>2186</v>
      </c>
      <c r="C342" s="8" t="s">
        <v>2187</v>
      </c>
      <c r="D342" s="8" t="s">
        <v>2188</v>
      </c>
      <c r="E342" s="8" t="s">
        <v>2189</v>
      </c>
      <c r="F342" s="8" t="s">
        <v>131</v>
      </c>
      <c r="G342" s="8" t="s">
        <v>128</v>
      </c>
      <c r="H342" s="8">
        <v>51338</v>
      </c>
      <c r="I342" s="9" t="s">
        <v>127</v>
      </c>
    </row>
    <row r="343" spans="1:9" x14ac:dyDescent="0.25">
      <c r="A343" s="10" t="s">
        <v>2190</v>
      </c>
      <c r="B343" s="11" t="s">
        <v>2191</v>
      </c>
      <c r="C343" s="11" t="s">
        <v>2192</v>
      </c>
      <c r="D343" s="11" t="s">
        <v>2193</v>
      </c>
      <c r="E343" s="11" t="s">
        <v>2194</v>
      </c>
      <c r="F343" s="11" t="s">
        <v>2195</v>
      </c>
      <c r="G343" s="11" t="s">
        <v>124</v>
      </c>
      <c r="H343" s="11">
        <v>20968</v>
      </c>
      <c r="I343" s="12" t="s">
        <v>127</v>
      </c>
    </row>
    <row r="344" spans="1:9" x14ac:dyDescent="0.25">
      <c r="A344" s="7" t="s">
        <v>2196</v>
      </c>
      <c r="B344" s="8" t="s">
        <v>2197</v>
      </c>
      <c r="C344" s="8" t="s">
        <v>2198</v>
      </c>
      <c r="D344" s="8" t="s">
        <v>2199</v>
      </c>
      <c r="E344" s="8" t="s">
        <v>2200</v>
      </c>
      <c r="F344" s="8" t="s">
        <v>2201</v>
      </c>
      <c r="G344" s="8" t="s">
        <v>128</v>
      </c>
      <c r="H344" s="8">
        <v>2786</v>
      </c>
      <c r="I344" s="9" t="s">
        <v>125</v>
      </c>
    </row>
    <row r="345" spans="1:9" x14ac:dyDescent="0.25">
      <c r="A345" s="10" t="s">
        <v>2202</v>
      </c>
      <c r="B345" s="11" t="s">
        <v>2203</v>
      </c>
      <c r="C345" s="11" t="s">
        <v>2204</v>
      </c>
      <c r="D345" s="11" t="s">
        <v>2205</v>
      </c>
      <c r="E345" s="11" t="s">
        <v>2206</v>
      </c>
      <c r="F345" s="11" t="s">
        <v>2207</v>
      </c>
      <c r="G345" s="11" t="s">
        <v>124</v>
      </c>
      <c r="H345" s="11">
        <v>97281</v>
      </c>
      <c r="I345" s="12" t="s">
        <v>127</v>
      </c>
    </row>
    <row r="346" spans="1:9" x14ac:dyDescent="0.25">
      <c r="A346" s="7" t="s">
        <v>2208</v>
      </c>
      <c r="B346" s="8" t="s">
        <v>2209</v>
      </c>
      <c r="C346" s="8" t="s">
        <v>2210</v>
      </c>
      <c r="D346" s="8" t="s">
        <v>2211</v>
      </c>
      <c r="E346" s="8" t="s">
        <v>2212</v>
      </c>
      <c r="F346" s="8" t="s">
        <v>2213</v>
      </c>
      <c r="G346" s="8" t="s">
        <v>124</v>
      </c>
      <c r="H346" s="8">
        <v>75414</v>
      </c>
      <c r="I346" s="9" t="s">
        <v>125</v>
      </c>
    </row>
    <row r="347" spans="1:9" x14ac:dyDescent="0.25">
      <c r="A347" s="10" t="s">
        <v>2214</v>
      </c>
      <c r="B347" s="11" t="s">
        <v>2215</v>
      </c>
      <c r="C347" s="11" t="s">
        <v>2216</v>
      </c>
      <c r="D347" s="11" t="s">
        <v>2217</v>
      </c>
      <c r="E347" s="11" t="s">
        <v>2218</v>
      </c>
      <c r="F347" s="11" t="s">
        <v>2219</v>
      </c>
      <c r="G347" s="11" t="s">
        <v>128</v>
      </c>
      <c r="H347" s="11">
        <v>23208</v>
      </c>
      <c r="I347" s="12" t="s">
        <v>127</v>
      </c>
    </row>
    <row r="348" spans="1:9" x14ac:dyDescent="0.25">
      <c r="A348" s="7" t="s">
        <v>2220</v>
      </c>
      <c r="B348" s="8" t="s">
        <v>2221</v>
      </c>
      <c r="C348" s="8" t="s">
        <v>2222</v>
      </c>
      <c r="D348" s="8" t="s">
        <v>2223</v>
      </c>
      <c r="E348" s="8" t="s">
        <v>2224</v>
      </c>
      <c r="F348" s="8" t="s">
        <v>2225</v>
      </c>
      <c r="G348" s="8" t="s">
        <v>126</v>
      </c>
      <c r="H348" s="8">
        <v>55357</v>
      </c>
      <c r="I348" s="9" t="s">
        <v>127</v>
      </c>
    </row>
    <row r="349" spans="1:9" x14ac:dyDescent="0.25">
      <c r="A349" s="10" t="s">
        <v>2226</v>
      </c>
      <c r="B349" s="11" t="s">
        <v>2227</v>
      </c>
      <c r="C349" s="11" t="s">
        <v>2228</v>
      </c>
      <c r="D349" s="11" t="s">
        <v>2229</v>
      </c>
      <c r="E349" s="11" t="s">
        <v>2230</v>
      </c>
      <c r="F349" s="11" t="s">
        <v>2231</v>
      </c>
      <c r="G349" s="11" t="s">
        <v>128</v>
      </c>
      <c r="H349" s="11">
        <v>5634</v>
      </c>
      <c r="I349" s="12" t="s">
        <v>125</v>
      </c>
    </row>
    <row r="350" spans="1:9" x14ac:dyDescent="0.25">
      <c r="A350" s="7" t="s">
        <v>2232</v>
      </c>
      <c r="B350" s="8" t="s">
        <v>2233</v>
      </c>
      <c r="C350" s="8" t="s">
        <v>2234</v>
      </c>
      <c r="D350" s="8" t="s">
        <v>2235</v>
      </c>
      <c r="E350" s="8" t="s">
        <v>2236</v>
      </c>
      <c r="F350" s="8" t="s">
        <v>2237</v>
      </c>
      <c r="G350" s="8" t="s">
        <v>124</v>
      </c>
      <c r="H350" s="8">
        <v>18487</v>
      </c>
      <c r="I350" s="9" t="s">
        <v>127</v>
      </c>
    </row>
    <row r="351" spans="1:9" x14ac:dyDescent="0.25">
      <c r="A351" s="10" t="s">
        <v>2238</v>
      </c>
      <c r="B351" s="11" t="s">
        <v>2239</v>
      </c>
      <c r="C351" s="11" t="s">
        <v>2240</v>
      </c>
      <c r="D351" s="11" t="s">
        <v>2241</v>
      </c>
      <c r="E351" s="11" t="s">
        <v>2242</v>
      </c>
      <c r="F351" s="11" t="s">
        <v>2243</v>
      </c>
      <c r="G351" s="11" t="s">
        <v>126</v>
      </c>
      <c r="H351" s="11">
        <v>2290</v>
      </c>
      <c r="I351" s="12" t="s">
        <v>127</v>
      </c>
    </row>
    <row r="352" spans="1:9" x14ac:dyDescent="0.25">
      <c r="A352" s="7" t="s">
        <v>2244</v>
      </c>
      <c r="B352" s="8" t="s">
        <v>2245</v>
      </c>
      <c r="C352" s="8" t="s">
        <v>2246</v>
      </c>
      <c r="D352" s="8" t="s">
        <v>2247</v>
      </c>
      <c r="E352" s="8" t="s">
        <v>2248</v>
      </c>
      <c r="F352" s="8" t="s">
        <v>2249</v>
      </c>
      <c r="G352" s="8" t="s">
        <v>126</v>
      </c>
      <c r="H352" s="8">
        <v>31028</v>
      </c>
      <c r="I352" s="9" t="s">
        <v>125</v>
      </c>
    </row>
    <row r="353" spans="1:9" x14ac:dyDescent="0.25">
      <c r="A353" s="10" t="s">
        <v>2250</v>
      </c>
      <c r="B353" s="11" t="s">
        <v>2251</v>
      </c>
      <c r="C353" s="11" t="s">
        <v>2252</v>
      </c>
      <c r="D353" s="11" t="s">
        <v>2253</v>
      </c>
      <c r="E353" s="11" t="s">
        <v>2254</v>
      </c>
      <c r="F353" s="11" t="s">
        <v>2255</v>
      </c>
      <c r="G353" s="11" t="s">
        <v>128</v>
      </c>
      <c r="H353" s="11">
        <v>67666</v>
      </c>
      <c r="I353" s="12" t="s">
        <v>125</v>
      </c>
    </row>
    <row r="354" spans="1:9" x14ac:dyDescent="0.25">
      <c r="A354" s="7" t="s">
        <v>2256</v>
      </c>
      <c r="B354" s="8" t="s">
        <v>2257</v>
      </c>
      <c r="C354" s="8" t="s">
        <v>2258</v>
      </c>
      <c r="D354" s="8" t="s">
        <v>2259</v>
      </c>
      <c r="E354" s="8" t="s">
        <v>2260</v>
      </c>
      <c r="F354" s="8" t="s">
        <v>2261</v>
      </c>
      <c r="G354" s="8" t="s">
        <v>126</v>
      </c>
      <c r="H354" s="8">
        <v>83339</v>
      </c>
      <c r="I354" s="9" t="s">
        <v>125</v>
      </c>
    </row>
    <row r="355" spans="1:9" x14ac:dyDescent="0.25">
      <c r="A355" s="10" t="s">
        <v>2262</v>
      </c>
      <c r="B355" s="11" t="s">
        <v>2263</v>
      </c>
      <c r="C355" s="11" t="s">
        <v>2264</v>
      </c>
      <c r="D355" s="11" t="s">
        <v>2265</v>
      </c>
      <c r="E355" s="11" t="s">
        <v>2266</v>
      </c>
      <c r="F355" s="11" t="s">
        <v>2267</v>
      </c>
      <c r="G355" s="11" t="s">
        <v>124</v>
      </c>
      <c r="H355" s="11">
        <v>18179</v>
      </c>
      <c r="I355" s="12" t="s">
        <v>127</v>
      </c>
    </row>
    <row r="356" spans="1:9" x14ac:dyDescent="0.25">
      <c r="A356" s="7" t="s">
        <v>2268</v>
      </c>
      <c r="B356" s="8" t="s">
        <v>2269</v>
      </c>
      <c r="C356" s="8" t="s">
        <v>2270</v>
      </c>
      <c r="D356" s="8" t="s">
        <v>2271</v>
      </c>
      <c r="E356" s="8" t="s">
        <v>2272</v>
      </c>
      <c r="F356" s="8" t="s">
        <v>2273</v>
      </c>
      <c r="G356" s="8" t="s">
        <v>128</v>
      </c>
      <c r="H356" s="8">
        <v>66727</v>
      </c>
      <c r="I356" s="9" t="s">
        <v>127</v>
      </c>
    </row>
    <row r="357" spans="1:9" x14ac:dyDescent="0.25">
      <c r="A357" s="10" t="s">
        <v>2274</v>
      </c>
      <c r="B357" s="11" t="s">
        <v>2275</v>
      </c>
      <c r="C357" s="11" t="s">
        <v>2276</v>
      </c>
      <c r="D357" s="11" t="s">
        <v>2277</v>
      </c>
      <c r="E357" s="11" t="s">
        <v>2278</v>
      </c>
      <c r="F357" s="11" t="s">
        <v>2279</v>
      </c>
      <c r="G357" s="11" t="s">
        <v>124</v>
      </c>
      <c r="H357" s="11">
        <v>19622</v>
      </c>
      <c r="I357" s="12" t="s">
        <v>125</v>
      </c>
    </row>
    <row r="358" spans="1:9" x14ac:dyDescent="0.25">
      <c r="A358" s="7" t="s">
        <v>2280</v>
      </c>
      <c r="B358" s="8" t="s">
        <v>2281</v>
      </c>
      <c r="C358" s="8" t="s">
        <v>2282</v>
      </c>
      <c r="D358" s="8" t="s">
        <v>2283</v>
      </c>
      <c r="E358" s="8" t="s">
        <v>2284</v>
      </c>
      <c r="F358" s="8" t="s">
        <v>2285</v>
      </c>
      <c r="G358" s="8" t="s">
        <v>124</v>
      </c>
      <c r="H358" s="8">
        <v>93384</v>
      </c>
      <c r="I358" s="9" t="s">
        <v>125</v>
      </c>
    </row>
    <row r="359" spans="1:9" x14ac:dyDescent="0.25">
      <c r="A359" s="10" t="s">
        <v>2286</v>
      </c>
      <c r="B359" s="11" t="s">
        <v>2287</v>
      </c>
      <c r="C359" s="11" t="s">
        <v>2288</v>
      </c>
      <c r="D359" s="11" t="s">
        <v>2289</v>
      </c>
      <c r="E359" s="11" t="s">
        <v>2290</v>
      </c>
      <c r="F359" s="11" t="s">
        <v>2291</v>
      </c>
      <c r="G359" s="11" t="s">
        <v>124</v>
      </c>
      <c r="H359" s="11">
        <v>45885</v>
      </c>
      <c r="I359" s="12" t="s">
        <v>125</v>
      </c>
    </row>
    <row r="360" spans="1:9" x14ac:dyDescent="0.25">
      <c r="A360" s="7" t="s">
        <v>2292</v>
      </c>
      <c r="B360" s="8" t="s">
        <v>2293</v>
      </c>
      <c r="C360" s="8" t="s">
        <v>2294</v>
      </c>
      <c r="D360" s="8" t="s">
        <v>2295</v>
      </c>
      <c r="E360" s="8" t="s">
        <v>2296</v>
      </c>
      <c r="F360" s="8" t="s">
        <v>2297</v>
      </c>
      <c r="G360" s="8" t="s">
        <v>126</v>
      </c>
      <c r="H360" s="8">
        <v>11449</v>
      </c>
      <c r="I360" s="9" t="s">
        <v>125</v>
      </c>
    </row>
    <row r="361" spans="1:9" x14ac:dyDescent="0.25">
      <c r="A361" s="10" t="s">
        <v>2298</v>
      </c>
      <c r="B361" s="11" t="s">
        <v>2299</v>
      </c>
      <c r="C361" s="11" t="s">
        <v>2300</v>
      </c>
      <c r="D361" s="11" t="s">
        <v>2301</v>
      </c>
      <c r="E361" s="11" t="s">
        <v>2302</v>
      </c>
      <c r="F361" s="11" t="s">
        <v>2303</v>
      </c>
      <c r="G361" s="11" t="s">
        <v>124</v>
      </c>
      <c r="H361" s="11">
        <v>13726</v>
      </c>
      <c r="I361" s="12" t="s">
        <v>125</v>
      </c>
    </row>
    <row r="362" spans="1:9" x14ac:dyDescent="0.25">
      <c r="A362" s="7" t="s">
        <v>2304</v>
      </c>
      <c r="B362" s="8" t="s">
        <v>2305</v>
      </c>
      <c r="C362" s="8" t="s">
        <v>2306</v>
      </c>
      <c r="D362" s="8" t="s">
        <v>2307</v>
      </c>
      <c r="E362" s="8" t="s">
        <v>2308</v>
      </c>
      <c r="F362" s="8" t="s">
        <v>2309</v>
      </c>
      <c r="G362" s="8" t="s">
        <v>126</v>
      </c>
      <c r="H362" s="8">
        <v>57963</v>
      </c>
      <c r="I362" s="9" t="s">
        <v>125</v>
      </c>
    </row>
    <row r="363" spans="1:9" x14ac:dyDescent="0.25">
      <c r="A363" s="10" t="s">
        <v>2310</v>
      </c>
      <c r="B363" s="11" t="s">
        <v>2311</v>
      </c>
      <c r="C363" s="11" t="s">
        <v>2312</v>
      </c>
      <c r="D363" s="11" t="s">
        <v>2313</v>
      </c>
      <c r="E363" s="11" t="s">
        <v>2314</v>
      </c>
      <c r="F363" s="11" t="s">
        <v>2315</v>
      </c>
      <c r="G363" s="11" t="s">
        <v>128</v>
      </c>
      <c r="H363" s="11">
        <v>15579</v>
      </c>
      <c r="I363" s="12" t="s">
        <v>127</v>
      </c>
    </row>
    <row r="364" spans="1:9" x14ac:dyDescent="0.25">
      <c r="A364" s="7" t="s">
        <v>2316</v>
      </c>
      <c r="B364" s="8" t="s">
        <v>2317</v>
      </c>
      <c r="C364" s="8" t="s">
        <v>2318</v>
      </c>
      <c r="D364" s="8" t="s">
        <v>2319</v>
      </c>
      <c r="E364" s="8" t="s">
        <v>2320</v>
      </c>
      <c r="F364" s="8" t="s">
        <v>2321</v>
      </c>
      <c r="G364" s="8" t="s">
        <v>128</v>
      </c>
      <c r="H364" s="8">
        <v>48976</v>
      </c>
      <c r="I364" s="9" t="s">
        <v>127</v>
      </c>
    </row>
    <row r="365" spans="1:9" x14ac:dyDescent="0.25">
      <c r="A365" s="10" t="s">
        <v>2322</v>
      </c>
      <c r="B365" s="11" t="s">
        <v>2323</v>
      </c>
      <c r="C365" s="11" t="s">
        <v>2324</v>
      </c>
      <c r="D365" s="11" t="s">
        <v>2325</v>
      </c>
      <c r="E365" s="11" t="s">
        <v>2326</v>
      </c>
      <c r="F365" s="11" t="s">
        <v>2327</v>
      </c>
      <c r="G365" s="11" t="s">
        <v>124</v>
      </c>
      <c r="H365" s="11">
        <v>53553</v>
      </c>
      <c r="I365" s="12" t="s">
        <v>125</v>
      </c>
    </row>
    <row r="366" spans="1:9" x14ac:dyDescent="0.25">
      <c r="A366" s="7" t="s">
        <v>2328</v>
      </c>
      <c r="B366" s="8" t="s">
        <v>2329</v>
      </c>
      <c r="C366" s="8" t="s">
        <v>2330</v>
      </c>
      <c r="D366" s="8" t="s">
        <v>2331</v>
      </c>
      <c r="E366" s="8" t="s">
        <v>2332</v>
      </c>
      <c r="F366" s="8" t="s">
        <v>2333</v>
      </c>
      <c r="G366" s="8" t="s">
        <v>124</v>
      </c>
      <c r="H366" s="8">
        <v>19958</v>
      </c>
      <c r="I366" s="9" t="s">
        <v>125</v>
      </c>
    </row>
    <row r="367" spans="1:9" x14ac:dyDescent="0.25">
      <c r="A367" s="10" t="s">
        <v>2334</v>
      </c>
      <c r="B367" s="11" t="s">
        <v>2335</v>
      </c>
      <c r="C367" s="11" t="s">
        <v>2336</v>
      </c>
      <c r="D367" s="11" t="s">
        <v>2337</v>
      </c>
      <c r="E367" s="11" t="s">
        <v>2338</v>
      </c>
      <c r="F367" s="11" t="s">
        <v>2339</v>
      </c>
      <c r="G367" s="11" t="s">
        <v>126</v>
      </c>
      <c r="H367" s="11">
        <v>63330</v>
      </c>
      <c r="I367" s="12" t="s">
        <v>125</v>
      </c>
    </row>
    <row r="368" spans="1:9" x14ac:dyDescent="0.25">
      <c r="A368" s="7" t="s">
        <v>2340</v>
      </c>
      <c r="B368" s="8" t="s">
        <v>2341</v>
      </c>
      <c r="C368" s="8" t="s">
        <v>2342</v>
      </c>
      <c r="D368" s="8" t="s">
        <v>2343</v>
      </c>
      <c r="E368" s="8" t="s">
        <v>2344</v>
      </c>
      <c r="F368" s="8" t="s">
        <v>2345</v>
      </c>
      <c r="G368" s="8" t="s">
        <v>124</v>
      </c>
      <c r="H368" s="8">
        <v>65776</v>
      </c>
      <c r="I368" s="9" t="s">
        <v>127</v>
      </c>
    </row>
    <row r="369" spans="1:9" x14ac:dyDescent="0.25">
      <c r="A369" s="10" t="s">
        <v>2346</v>
      </c>
      <c r="B369" s="11" t="s">
        <v>2347</v>
      </c>
      <c r="C369" s="11" t="s">
        <v>2348</v>
      </c>
      <c r="D369" s="11" t="s">
        <v>2349</v>
      </c>
      <c r="E369" s="11" t="s">
        <v>2350</v>
      </c>
      <c r="F369" s="11" t="s">
        <v>1819</v>
      </c>
      <c r="G369" s="11" t="s">
        <v>124</v>
      </c>
      <c r="H369" s="11">
        <v>25577</v>
      </c>
      <c r="I369" s="12" t="s">
        <v>127</v>
      </c>
    </row>
    <row r="370" spans="1:9" x14ac:dyDescent="0.25">
      <c r="A370" s="7" t="s">
        <v>2351</v>
      </c>
      <c r="B370" s="8" t="s">
        <v>2352</v>
      </c>
      <c r="C370" s="8" t="s">
        <v>2353</v>
      </c>
      <c r="D370" s="8" t="s">
        <v>2354</v>
      </c>
      <c r="E370" s="8" t="s">
        <v>2355</v>
      </c>
      <c r="F370" s="8" t="s">
        <v>2356</v>
      </c>
      <c r="G370" s="8" t="s">
        <v>124</v>
      </c>
      <c r="H370" s="8">
        <v>68520</v>
      </c>
      <c r="I370" s="9" t="s">
        <v>127</v>
      </c>
    </row>
    <row r="371" spans="1:9" x14ac:dyDescent="0.25">
      <c r="A371" s="10" t="s">
        <v>2357</v>
      </c>
      <c r="B371" s="11" t="s">
        <v>2358</v>
      </c>
      <c r="C371" s="11" t="s">
        <v>2359</v>
      </c>
      <c r="D371" s="11" t="s">
        <v>2360</v>
      </c>
      <c r="E371" s="11" t="s">
        <v>2361</v>
      </c>
      <c r="F371" s="11" t="s">
        <v>2362</v>
      </c>
      <c r="G371" s="11" t="s">
        <v>128</v>
      </c>
      <c r="H371" s="11">
        <v>52652</v>
      </c>
      <c r="I371" s="12" t="s">
        <v>127</v>
      </c>
    </row>
    <row r="372" spans="1:9" x14ac:dyDescent="0.25">
      <c r="A372" s="7" t="s">
        <v>2363</v>
      </c>
      <c r="B372" s="8" t="s">
        <v>2364</v>
      </c>
      <c r="C372" s="8" t="s">
        <v>2365</v>
      </c>
      <c r="D372" s="8" t="s">
        <v>2366</v>
      </c>
      <c r="E372" s="8" t="s">
        <v>2367</v>
      </c>
      <c r="F372" s="8" t="s">
        <v>2368</v>
      </c>
      <c r="G372" s="8" t="s">
        <v>128</v>
      </c>
      <c r="H372" s="8">
        <v>41056</v>
      </c>
      <c r="I372" s="9" t="s">
        <v>125</v>
      </c>
    </row>
    <row r="373" spans="1:9" x14ac:dyDescent="0.25">
      <c r="A373" s="10" t="s">
        <v>2369</v>
      </c>
      <c r="B373" s="11" t="s">
        <v>2370</v>
      </c>
      <c r="C373" s="11" t="s">
        <v>2371</v>
      </c>
      <c r="D373" s="11" t="s">
        <v>2372</v>
      </c>
      <c r="E373" s="11" t="s">
        <v>2373</v>
      </c>
      <c r="F373" s="11" t="s">
        <v>2374</v>
      </c>
      <c r="G373" s="11" t="s">
        <v>124</v>
      </c>
      <c r="H373" s="11">
        <v>74135</v>
      </c>
      <c r="I373" s="12" t="s">
        <v>125</v>
      </c>
    </row>
    <row r="374" spans="1:9" x14ac:dyDescent="0.25">
      <c r="A374" s="7" t="s">
        <v>2375</v>
      </c>
      <c r="B374" s="8" t="s">
        <v>2376</v>
      </c>
      <c r="C374" s="8" t="s">
        <v>2377</v>
      </c>
      <c r="D374" s="8" t="s">
        <v>2378</v>
      </c>
      <c r="E374" s="8" t="s">
        <v>2379</v>
      </c>
      <c r="F374" s="8" t="s">
        <v>2380</v>
      </c>
      <c r="G374" s="8" t="s">
        <v>124</v>
      </c>
      <c r="H374" s="8">
        <v>98327</v>
      </c>
      <c r="I374" s="9" t="s">
        <v>125</v>
      </c>
    </row>
    <row r="375" spans="1:9" x14ac:dyDescent="0.25">
      <c r="A375" s="10" t="s">
        <v>2381</v>
      </c>
      <c r="B375" s="11" t="s">
        <v>2382</v>
      </c>
      <c r="C375" s="11" t="s">
        <v>2383</v>
      </c>
      <c r="D375" s="11" t="s">
        <v>2384</v>
      </c>
      <c r="E375" s="11" t="s">
        <v>2385</v>
      </c>
      <c r="F375" s="11" t="s">
        <v>2386</v>
      </c>
      <c r="G375" s="11" t="s">
        <v>128</v>
      </c>
      <c r="H375" s="11">
        <v>16515</v>
      </c>
      <c r="I375" s="12" t="s">
        <v>127</v>
      </c>
    </row>
    <row r="376" spans="1:9" x14ac:dyDescent="0.25">
      <c r="A376" s="7" t="s">
        <v>2387</v>
      </c>
      <c r="B376" s="8" t="s">
        <v>2388</v>
      </c>
      <c r="C376" s="8" t="s">
        <v>2389</v>
      </c>
      <c r="D376" s="8" t="s">
        <v>2390</v>
      </c>
      <c r="E376" s="8" t="s">
        <v>2391</v>
      </c>
      <c r="F376" s="8" t="s">
        <v>2392</v>
      </c>
      <c r="G376" s="8" t="s">
        <v>128</v>
      </c>
      <c r="H376" s="8">
        <v>95184</v>
      </c>
      <c r="I376" s="9" t="s">
        <v>127</v>
      </c>
    </row>
    <row r="377" spans="1:9" x14ac:dyDescent="0.25">
      <c r="A377" s="10" t="s">
        <v>2393</v>
      </c>
      <c r="B377" s="11" t="s">
        <v>2394</v>
      </c>
      <c r="C377" s="11" t="s">
        <v>2395</v>
      </c>
      <c r="D377" s="11" t="s">
        <v>2396</v>
      </c>
      <c r="E377" s="11" t="s">
        <v>2397</v>
      </c>
      <c r="F377" s="11" t="s">
        <v>2398</v>
      </c>
      <c r="G377" s="11" t="s">
        <v>124</v>
      </c>
      <c r="H377" s="11">
        <v>51621</v>
      </c>
      <c r="I377" s="12" t="s">
        <v>125</v>
      </c>
    </row>
    <row r="378" spans="1:9" x14ac:dyDescent="0.25">
      <c r="A378" s="7" t="s">
        <v>2399</v>
      </c>
      <c r="B378" s="8" t="s">
        <v>2400</v>
      </c>
      <c r="C378" s="8" t="s">
        <v>2401</v>
      </c>
      <c r="D378" s="8" t="s">
        <v>2402</v>
      </c>
      <c r="E378" s="8" t="s">
        <v>2403</v>
      </c>
      <c r="F378" s="8" t="s">
        <v>2404</v>
      </c>
      <c r="G378" s="8" t="s">
        <v>128</v>
      </c>
      <c r="H378" s="8">
        <v>92865</v>
      </c>
      <c r="I378" s="9" t="s">
        <v>125</v>
      </c>
    </row>
    <row r="379" spans="1:9" x14ac:dyDescent="0.25">
      <c r="A379" s="10" t="s">
        <v>2405</v>
      </c>
      <c r="B379" s="11" t="s">
        <v>2406</v>
      </c>
      <c r="C379" s="11" t="s">
        <v>2407</v>
      </c>
      <c r="D379" s="11" t="s">
        <v>2408</v>
      </c>
      <c r="E379" s="11" t="s">
        <v>2409</v>
      </c>
      <c r="F379" s="11" t="s">
        <v>2410</v>
      </c>
      <c r="G379" s="11" t="s">
        <v>124</v>
      </c>
      <c r="H379" s="11">
        <v>99396</v>
      </c>
      <c r="I379" s="12" t="s">
        <v>125</v>
      </c>
    </row>
    <row r="380" spans="1:9" x14ac:dyDescent="0.25">
      <c r="A380" s="7" t="s">
        <v>2411</v>
      </c>
      <c r="B380" s="8" t="s">
        <v>2412</v>
      </c>
      <c r="C380" s="8" t="s">
        <v>2413</v>
      </c>
      <c r="D380" s="8" t="s">
        <v>2414</v>
      </c>
      <c r="E380" s="8" t="s">
        <v>2415</v>
      </c>
      <c r="F380" s="8" t="s">
        <v>2416</v>
      </c>
      <c r="G380" s="8" t="s">
        <v>124</v>
      </c>
      <c r="H380" s="8">
        <v>2037</v>
      </c>
      <c r="I380" s="9" t="s">
        <v>127</v>
      </c>
    </row>
    <row r="381" spans="1:9" x14ac:dyDescent="0.25">
      <c r="A381" s="10" t="s">
        <v>2417</v>
      </c>
      <c r="B381" s="11" t="s">
        <v>2418</v>
      </c>
      <c r="C381" s="11" t="s">
        <v>2419</v>
      </c>
      <c r="D381" s="11" t="s">
        <v>2420</v>
      </c>
      <c r="E381" s="11" t="s">
        <v>2421</v>
      </c>
      <c r="F381" s="11" t="s">
        <v>2422</v>
      </c>
      <c r="G381" s="11" t="s">
        <v>124</v>
      </c>
      <c r="H381" s="11">
        <v>27908</v>
      </c>
      <c r="I381" s="12" t="s">
        <v>125</v>
      </c>
    </row>
    <row r="382" spans="1:9" x14ac:dyDescent="0.25">
      <c r="A382" s="7" t="s">
        <v>2423</v>
      </c>
      <c r="B382" s="8" t="s">
        <v>2424</v>
      </c>
      <c r="C382" s="8" t="s">
        <v>2425</v>
      </c>
      <c r="D382" s="8" t="s">
        <v>2426</v>
      </c>
      <c r="E382" s="8" t="s">
        <v>2427</v>
      </c>
      <c r="F382" s="8" t="s">
        <v>2428</v>
      </c>
      <c r="G382" s="8" t="s">
        <v>128</v>
      </c>
      <c r="H382" s="8">
        <v>43205</v>
      </c>
      <c r="I382" s="9" t="s">
        <v>125</v>
      </c>
    </row>
    <row r="383" spans="1:9" x14ac:dyDescent="0.25">
      <c r="A383" s="10" t="s">
        <v>2429</v>
      </c>
      <c r="B383" s="11" t="s">
        <v>2430</v>
      </c>
      <c r="C383" s="11" t="s">
        <v>2431</v>
      </c>
      <c r="D383" s="11" t="s">
        <v>2432</v>
      </c>
      <c r="E383" s="11" t="s">
        <v>2433</v>
      </c>
      <c r="F383" s="11" t="s">
        <v>2434</v>
      </c>
      <c r="G383" s="11" t="s">
        <v>128</v>
      </c>
      <c r="H383" s="11">
        <v>76379</v>
      </c>
      <c r="I383" s="12" t="s">
        <v>127</v>
      </c>
    </row>
    <row r="384" spans="1:9" x14ac:dyDescent="0.25">
      <c r="A384" s="7" t="s">
        <v>2435</v>
      </c>
      <c r="B384" s="8" t="s">
        <v>2436</v>
      </c>
      <c r="C384" s="8" t="s">
        <v>2437</v>
      </c>
      <c r="D384" s="8" t="s">
        <v>2438</v>
      </c>
      <c r="E384" s="8" t="s">
        <v>2439</v>
      </c>
      <c r="F384" s="8" t="s">
        <v>2440</v>
      </c>
      <c r="G384" s="8" t="s">
        <v>126</v>
      </c>
      <c r="H384" s="8">
        <v>89892</v>
      </c>
      <c r="I384" s="9" t="s">
        <v>127</v>
      </c>
    </row>
    <row r="385" spans="1:9" x14ac:dyDescent="0.25">
      <c r="A385" s="10" t="s">
        <v>2441</v>
      </c>
      <c r="B385" s="11" t="s">
        <v>2442</v>
      </c>
      <c r="C385" s="11" t="s">
        <v>2443</v>
      </c>
      <c r="D385" s="11" t="s">
        <v>2444</v>
      </c>
      <c r="E385" s="11" t="s">
        <v>2445</v>
      </c>
      <c r="F385" s="11" t="s">
        <v>2446</v>
      </c>
      <c r="G385" s="11" t="s">
        <v>128</v>
      </c>
      <c r="H385" s="11">
        <v>95626</v>
      </c>
      <c r="I385" s="12" t="s">
        <v>127</v>
      </c>
    </row>
    <row r="386" spans="1:9" x14ac:dyDescent="0.25">
      <c r="A386" s="7" t="s">
        <v>2447</v>
      </c>
      <c r="B386" s="8" t="s">
        <v>2448</v>
      </c>
      <c r="C386" s="8" t="s">
        <v>2449</v>
      </c>
      <c r="D386" s="8" t="s">
        <v>2450</v>
      </c>
      <c r="E386" s="8" t="s">
        <v>2451</v>
      </c>
      <c r="F386" s="8" t="s">
        <v>2452</v>
      </c>
      <c r="G386" s="8" t="s">
        <v>128</v>
      </c>
      <c r="H386" s="8">
        <v>89193</v>
      </c>
      <c r="I386" s="9" t="s">
        <v>127</v>
      </c>
    </row>
    <row r="387" spans="1:9" x14ac:dyDescent="0.25">
      <c r="A387" s="10" t="s">
        <v>2453</v>
      </c>
      <c r="B387" s="11" t="s">
        <v>2454</v>
      </c>
      <c r="C387" s="11" t="s">
        <v>2455</v>
      </c>
      <c r="D387" s="11" t="s">
        <v>2456</v>
      </c>
      <c r="E387" s="11" t="s">
        <v>2457</v>
      </c>
      <c r="F387" s="11" t="s">
        <v>2458</v>
      </c>
      <c r="G387" s="11" t="s">
        <v>124</v>
      </c>
      <c r="H387" s="11">
        <v>12657</v>
      </c>
      <c r="I387" s="12" t="s">
        <v>125</v>
      </c>
    </row>
    <row r="388" spans="1:9" x14ac:dyDescent="0.25">
      <c r="A388" s="7" t="s">
        <v>2459</v>
      </c>
      <c r="B388" s="8" t="s">
        <v>2460</v>
      </c>
      <c r="C388" s="8" t="s">
        <v>2461</v>
      </c>
      <c r="D388" s="8" t="s">
        <v>2462</v>
      </c>
      <c r="E388" s="8" t="s">
        <v>2463</v>
      </c>
      <c r="F388" s="8" t="s">
        <v>2464</v>
      </c>
      <c r="G388" s="8" t="s">
        <v>124</v>
      </c>
      <c r="H388" s="8">
        <v>73712</v>
      </c>
      <c r="I388" s="9" t="s">
        <v>127</v>
      </c>
    </row>
    <row r="389" spans="1:9" x14ac:dyDescent="0.25">
      <c r="A389" s="10" t="s">
        <v>2465</v>
      </c>
      <c r="B389" s="11" t="s">
        <v>2466</v>
      </c>
      <c r="C389" s="11" t="s">
        <v>2467</v>
      </c>
      <c r="D389" s="11" t="s">
        <v>2468</v>
      </c>
      <c r="E389" s="11" t="s">
        <v>2469</v>
      </c>
      <c r="F389" s="11" t="s">
        <v>2470</v>
      </c>
      <c r="G389" s="11" t="s">
        <v>126</v>
      </c>
      <c r="H389" s="11">
        <v>62903</v>
      </c>
      <c r="I389" s="12" t="s">
        <v>125</v>
      </c>
    </row>
    <row r="390" spans="1:9" x14ac:dyDescent="0.25">
      <c r="A390" s="7" t="s">
        <v>2471</v>
      </c>
      <c r="B390" s="8" t="s">
        <v>2472</v>
      </c>
      <c r="C390" s="8" t="s">
        <v>2473</v>
      </c>
      <c r="D390" s="8" t="s">
        <v>2474</v>
      </c>
      <c r="E390" s="8" t="s">
        <v>2475</v>
      </c>
      <c r="F390" s="8" t="s">
        <v>2476</v>
      </c>
      <c r="G390" s="8" t="s">
        <v>128</v>
      </c>
      <c r="H390" s="8">
        <v>26315</v>
      </c>
      <c r="I390" s="9" t="s">
        <v>127</v>
      </c>
    </row>
    <row r="391" spans="1:9" x14ac:dyDescent="0.25">
      <c r="A391" s="10" t="s">
        <v>2477</v>
      </c>
      <c r="B391" s="11" t="s">
        <v>2478</v>
      </c>
      <c r="C391" s="11" t="s">
        <v>2479</v>
      </c>
      <c r="D391" s="11" t="s">
        <v>2480</v>
      </c>
      <c r="E391" s="11" t="s">
        <v>2481</v>
      </c>
      <c r="F391" s="11" t="s">
        <v>2482</v>
      </c>
      <c r="G391" s="11" t="s">
        <v>124</v>
      </c>
      <c r="H391" s="11">
        <v>31099</v>
      </c>
      <c r="I391" s="12" t="s">
        <v>125</v>
      </c>
    </row>
    <row r="392" spans="1:9" x14ac:dyDescent="0.25">
      <c r="A392" s="7" t="s">
        <v>2483</v>
      </c>
      <c r="B392" s="8" t="s">
        <v>2484</v>
      </c>
      <c r="C392" s="8" t="s">
        <v>2485</v>
      </c>
      <c r="D392" s="8" t="s">
        <v>2486</v>
      </c>
      <c r="E392" s="8" t="s">
        <v>2487</v>
      </c>
      <c r="F392" s="8" t="s">
        <v>2488</v>
      </c>
      <c r="G392" s="8" t="s">
        <v>128</v>
      </c>
      <c r="H392" s="8">
        <v>77504</v>
      </c>
      <c r="I392" s="9" t="s">
        <v>125</v>
      </c>
    </row>
    <row r="393" spans="1:9" x14ac:dyDescent="0.25">
      <c r="A393" s="10" t="s">
        <v>2489</v>
      </c>
      <c r="B393" s="11" t="s">
        <v>2490</v>
      </c>
      <c r="C393" s="11" t="s">
        <v>2491</v>
      </c>
      <c r="D393" s="11" t="s">
        <v>2492</v>
      </c>
      <c r="E393" s="11" t="s">
        <v>2493</v>
      </c>
      <c r="F393" s="11" t="s">
        <v>2494</v>
      </c>
      <c r="G393" s="11" t="s">
        <v>124</v>
      </c>
      <c r="H393" s="11">
        <v>95282</v>
      </c>
      <c r="I393" s="12" t="s">
        <v>125</v>
      </c>
    </row>
    <row r="394" spans="1:9" x14ac:dyDescent="0.25">
      <c r="A394" s="7" t="s">
        <v>2495</v>
      </c>
      <c r="B394" s="8" t="s">
        <v>2496</v>
      </c>
      <c r="C394" s="8" t="s">
        <v>2497</v>
      </c>
      <c r="D394" s="8" t="s">
        <v>2498</v>
      </c>
      <c r="E394" s="8" t="s">
        <v>2499</v>
      </c>
      <c r="F394" s="8" t="s">
        <v>2500</v>
      </c>
      <c r="G394" s="8" t="s">
        <v>128</v>
      </c>
      <c r="H394" s="8">
        <v>16431</v>
      </c>
      <c r="I394" s="9" t="s">
        <v>125</v>
      </c>
    </row>
    <row r="395" spans="1:9" x14ac:dyDescent="0.25">
      <c r="A395" s="10" t="s">
        <v>2501</v>
      </c>
      <c r="B395" s="11" t="s">
        <v>2502</v>
      </c>
      <c r="C395" s="11" t="s">
        <v>2503</v>
      </c>
      <c r="D395" s="11" t="s">
        <v>2504</v>
      </c>
      <c r="E395" s="11" t="s">
        <v>2505</v>
      </c>
      <c r="F395" s="11" t="s">
        <v>2506</v>
      </c>
      <c r="G395" s="11" t="s">
        <v>124</v>
      </c>
      <c r="H395" s="11">
        <v>43410</v>
      </c>
      <c r="I395" s="12" t="s">
        <v>125</v>
      </c>
    </row>
    <row r="396" spans="1:9" x14ac:dyDescent="0.25">
      <c r="A396" s="7" t="s">
        <v>2507</v>
      </c>
      <c r="B396" s="8" t="s">
        <v>2508</v>
      </c>
      <c r="C396" s="8" t="s">
        <v>2509</v>
      </c>
      <c r="D396" s="8" t="s">
        <v>2510</v>
      </c>
      <c r="E396" s="8" t="s">
        <v>2511</v>
      </c>
      <c r="F396" s="8" t="s">
        <v>2512</v>
      </c>
      <c r="G396" s="8" t="s">
        <v>128</v>
      </c>
      <c r="H396" s="8">
        <v>73630</v>
      </c>
      <c r="I396" s="9" t="s">
        <v>125</v>
      </c>
    </row>
    <row r="397" spans="1:9" x14ac:dyDescent="0.25">
      <c r="A397" s="10" t="s">
        <v>2513</v>
      </c>
      <c r="B397" s="11" t="s">
        <v>2514</v>
      </c>
      <c r="C397" s="11" t="s">
        <v>2515</v>
      </c>
      <c r="D397" s="11" t="s">
        <v>2516</v>
      </c>
      <c r="E397" s="11" t="s">
        <v>2517</v>
      </c>
      <c r="F397" s="11" t="s">
        <v>2518</v>
      </c>
      <c r="G397" s="11" t="s">
        <v>124</v>
      </c>
      <c r="H397" s="11">
        <v>25771</v>
      </c>
      <c r="I397" s="12" t="s">
        <v>125</v>
      </c>
    </row>
    <row r="398" spans="1:9" x14ac:dyDescent="0.25">
      <c r="A398" s="7" t="s">
        <v>2519</v>
      </c>
      <c r="B398" s="8" t="s">
        <v>2520</v>
      </c>
      <c r="C398" s="8" t="s">
        <v>2521</v>
      </c>
      <c r="D398" s="8" t="s">
        <v>2522</v>
      </c>
      <c r="E398" s="8" t="s">
        <v>2523</v>
      </c>
      <c r="F398" s="8" t="s">
        <v>2524</v>
      </c>
      <c r="G398" s="8" t="s">
        <v>126</v>
      </c>
      <c r="H398" s="8">
        <v>47691</v>
      </c>
      <c r="I398" s="9" t="s">
        <v>125</v>
      </c>
    </row>
    <row r="399" spans="1:9" x14ac:dyDescent="0.25">
      <c r="A399" s="10" t="s">
        <v>2525</v>
      </c>
      <c r="B399" s="11" t="s">
        <v>2526</v>
      </c>
      <c r="C399" s="11" t="s">
        <v>2527</v>
      </c>
      <c r="D399" s="11" t="s">
        <v>2528</v>
      </c>
      <c r="E399" s="11" t="s">
        <v>2529</v>
      </c>
      <c r="F399" s="11" t="s">
        <v>2530</v>
      </c>
      <c r="G399" s="11" t="s">
        <v>128</v>
      </c>
      <c r="H399" s="11">
        <v>88892</v>
      </c>
      <c r="I399" s="12" t="s">
        <v>125</v>
      </c>
    </row>
    <row r="400" spans="1:9" x14ac:dyDescent="0.25">
      <c r="A400" s="7" t="s">
        <v>2531</v>
      </c>
      <c r="B400" s="8" t="s">
        <v>2532</v>
      </c>
      <c r="C400" s="8" t="s">
        <v>2533</v>
      </c>
      <c r="D400" s="8" t="s">
        <v>2534</v>
      </c>
      <c r="E400" s="8" t="s">
        <v>2535</v>
      </c>
      <c r="F400" s="8" t="s">
        <v>2536</v>
      </c>
      <c r="G400" s="8" t="s">
        <v>128</v>
      </c>
      <c r="H400" s="8">
        <v>72861</v>
      </c>
      <c r="I400" s="9" t="s">
        <v>127</v>
      </c>
    </row>
    <row r="401" spans="1:9" x14ac:dyDescent="0.25">
      <c r="A401" s="10" t="s">
        <v>2537</v>
      </c>
      <c r="B401" s="11" t="s">
        <v>2538</v>
      </c>
      <c r="C401" s="11" t="s">
        <v>2539</v>
      </c>
      <c r="D401" s="11" t="s">
        <v>2540</v>
      </c>
      <c r="E401" s="11" t="s">
        <v>2541</v>
      </c>
      <c r="F401" s="11" t="s">
        <v>2542</v>
      </c>
      <c r="G401" s="11" t="s">
        <v>126</v>
      </c>
      <c r="H401" s="11">
        <v>61529</v>
      </c>
      <c r="I401" s="12" t="s">
        <v>125</v>
      </c>
    </row>
    <row r="402" spans="1:9" x14ac:dyDescent="0.25">
      <c r="A402" s="7" t="s">
        <v>2543</v>
      </c>
      <c r="B402" s="8" t="s">
        <v>2544</v>
      </c>
      <c r="C402" s="8" t="s">
        <v>2545</v>
      </c>
      <c r="D402" s="8" t="s">
        <v>2546</v>
      </c>
      <c r="E402" s="8" t="s">
        <v>2547</v>
      </c>
      <c r="F402" s="8" t="s">
        <v>2548</v>
      </c>
      <c r="G402" s="8" t="s">
        <v>128</v>
      </c>
      <c r="H402" s="8">
        <v>88765</v>
      </c>
      <c r="I402" s="9" t="s">
        <v>127</v>
      </c>
    </row>
    <row r="403" spans="1:9" x14ac:dyDescent="0.25">
      <c r="A403" s="10" t="s">
        <v>2549</v>
      </c>
      <c r="B403" s="11" t="s">
        <v>2550</v>
      </c>
      <c r="C403" s="11" t="s">
        <v>2551</v>
      </c>
      <c r="D403" s="11" t="s">
        <v>2552</v>
      </c>
      <c r="E403" s="11" t="s">
        <v>2553</v>
      </c>
      <c r="F403" s="11" t="s">
        <v>2554</v>
      </c>
      <c r="G403" s="11" t="s">
        <v>126</v>
      </c>
      <c r="H403" s="11">
        <v>22497</v>
      </c>
      <c r="I403" s="12" t="s">
        <v>125</v>
      </c>
    </row>
    <row r="404" spans="1:9" x14ac:dyDescent="0.25">
      <c r="A404" s="7" t="s">
        <v>2555</v>
      </c>
      <c r="B404" s="8" t="s">
        <v>2556</v>
      </c>
      <c r="C404" s="8" t="s">
        <v>2557</v>
      </c>
      <c r="D404" s="8" t="s">
        <v>2558</v>
      </c>
      <c r="E404" s="8" t="s">
        <v>2559</v>
      </c>
      <c r="F404" s="8" t="s">
        <v>2560</v>
      </c>
      <c r="G404" s="8" t="s">
        <v>128</v>
      </c>
      <c r="H404" s="8">
        <v>86160</v>
      </c>
      <c r="I404" s="9" t="s">
        <v>125</v>
      </c>
    </row>
    <row r="405" spans="1:9" x14ac:dyDescent="0.25">
      <c r="A405" s="10" t="s">
        <v>2561</v>
      </c>
      <c r="B405" s="11" t="s">
        <v>2562</v>
      </c>
      <c r="C405" s="11" t="s">
        <v>2563</v>
      </c>
      <c r="D405" s="11" t="s">
        <v>2564</v>
      </c>
      <c r="E405" s="11" t="s">
        <v>2565</v>
      </c>
      <c r="F405" s="11" t="s">
        <v>2566</v>
      </c>
      <c r="G405" s="11" t="s">
        <v>126</v>
      </c>
      <c r="H405" s="11">
        <v>84489</v>
      </c>
      <c r="I405" s="12" t="s">
        <v>127</v>
      </c>
    </row>
    <row r="406" spans="1:9" x14ac:dyDescent="0.25">
      <c r="A406" s="7" t="s">
        <v>2567</v>
      </c>
      <c r="B406" s="8" t="s">
        <v>2568</v>
      </c>
      <c r="C406" s="8" t="s">
        <v>2569</v>
      </c>
      <c r="D406" s="8" t="s">
        <v>2570</v>
      </c>
      <c r="E406" s="8" t="s">
        <v>2571</v>
      </c>
      <c r="F406" s="8" t="s">
        <v>2572</v>
      </c>
      <c r="G406" s="8" t="s">
        <v>124</v>
      </c>
      <c r="H406" s="8">
        <v>84627</v>
      </c>
      <c r="I406" s="9" t="s">
        <v>125</v>
      </c>
    </row>
    <row r="407" spans="1:9" x14ac:dyDescent="0.25">
      <c r="A407" s="10" t="s">
        <v>2573</v>
      </c>
      <c r="B407" s="11" t="s">
        <v>2574</v>
      </c>
      <c r="C407" s="11" t="s">
        <v>2575</v>
      </c>
      <c r="D407" s="11" t="s">
        <v>2576</v>
      </c>
      <c r="E407" s="11" t="s">
        <v>2577</v>
      </c>
      <c r="F407" s="11" t="s">
        <v>2578</v>
      </c>
      <c r="G407" s="11" t="s">
        <v>124</v>
      </c>
      <c r="H407" s="11">
        <v>82736</v>
      </c>
      <c r="I407" s="12" t="s">
        <v>127</v>
      </c>
    </row>
    <row r="408" spans="1:9" x14ac:dyDescent="0.25">
      <c r="A408" s="7" t="s">
        <v>2579</v>
      </c>
      <c r="B408" s="8" t="s">
        <v>2580</v>
      </c>
      <c r="C408" s="8" t="s">
        <v>2581</v>
      </c>
      <c r="D408" s="8" t="s">
        <v>2582</v>
      </c>
      <c r="E408" s="8" t="s">
        <v>2583</v>
      </c>
      <c r="F408" s="8" t="s">
        <v>2584</v>
      </c>
      <c r="G408" s="8" t="s">
        <v>126</v>
      </c>
      <c r="H408" s="8">
        <v>34108</v>
      </c>
      <c r="I408" s="9" t="s">
        <v>125</v>
      </c>
    </row>
    <row r="409" spans="1:9" x14ac:dyDescent="0.25">
      <c r="A409" s="10" t="s">
        <v>2585</v>
      </c>
      <c r="B409" s="11" t="s">
        <v>2586</v>
      </c>
      <c r="C409" s="11" t="s">
        <v>2587</v>
      </c>
      <c r="D409" s="11" t="s">
        <v>2588</v>
      </c>
      <c r="E409" s="11" t="s">
        <v>2589</v>
      </c>
      <c r="F409" s="11" t="s">
        <v>2590</v>
      </c>
      <c r="G409" s="11" t="s">
        <v>128</v>
      </c>
      <c r="H409" s="11">
        <v>70063</v>
      </c>
      <c r="I409" s="12" t="s">
        <v>127</v>
      </c>
    </row>
    <row r="410" spans="1:9" x14ac:dyDescent="0.25">
      <c r="A410" s="7" t="s">
        <v>2591</v>
      </c>
      <c r="B410" s="8" t="s">
        <v>2592</v>
      </c>
      <c r="C410" s="8" t="s">
        <v>2593</v>
      </c>
      <c r="D410" s="8" t="s">
        <v>2594</v>
      </c>
      <c r="E410" s="8" t="s">
        <v>2595</v>
      </c>
      <c r="F410" s="8" t="s">
        <v>2596</v>
      </c>
      <c r="G410" s="8" t="s">
        <v>126</v>
      </c>
      <c r="H410" s="8">
        <v>65594</v>
      </c>
      <c r="I410" s="9" t="s">
        <v>125</v>
      </c>
    </row>
    <row r="411" spans="1:9" x14ac:dyDescent="0.25">
      <c r="A411" s="10" t="s">
        <v>2597</v>
      </c>
      <c r="B411" s="11" t="s">
        <v>2598</v>
      </c>
      <c r="C411" s="11" t="s">
        <v>2599</v>
      </c>
      <c r="D411" s="11" t="s">
        <v>2600</v>
      </c>
      <c r="E411" s="11" t="s">
        <v>2601</v>
      </c>
      <c r="F411" s="11" t="s">
        <v>2602</v>
      </c>
      <c r="G411" s="11" t="s">
        <v>126</v>
      </c>
      <c r="H411" s="11">
        <v>99620</v>
      </c>
      <c r="I411" s="12" t="s">
        <v>125</v>
      </c>
    </row>
    <row r="412" spans="1:9" x14ac:dyDescent="0.25">
      <c r="A412" s="7" t="s">
        <v>2603</v>
      </c>
      <c r="B412" s="8" t="s">
        <v>2604</v>
      </c>
      <c r="C412" s="8" t="s">
        <v>2605</v>
      </c>
      <c r="D412" s="8" t="s">
        <v>2606</v>
      </c>
      <c r="E412" s="8" t="s">
        <v>2607</v>
      </c>
      <c r="F412" s="8" t="s">
        <v>138</v>
      </c>
      <c r="G412" s="8" t="s">
        <v>124</v>
      </c>
      <c r="H412" s="8">
        <v>65584</v>
      </c>
      <c r="I412" s="9" t="s">
        <v>125</v>
      </c>
    </row>
    <row r="413" spans="1:9" x14ac:dyDescent="0.25">
      <c r="A413" s="10" t="s">
        <v>2608</v>
      </c>
      <c r="B413" s="11" t="s">
        <v>2609</v>
      </c>
      <c r="C413" s="11" t="s">
        <v>2610</v>
      </c>
      <c r="D413" s="11" t="s">
        <v>2611</v>
      </c>
      <c r="E413" s="11" t="s">
        <v>2612</v>
      </c>
      <c r="F413" s="11" t="s">
        <v>2613</v>
      </c>
      <c r="G413" s="11" t="s">
        <v>124</v>
      </c>
      <c r="H413" s="11">
        <v>25362</v>
      </c>
      <c r="I413" s="12" t="s">
        <v>125</v>
      </c>
    </row>
    <row r="414" spans="1:9" x14ac:dyDescent="0.25">
      <c r="A414" s="7" t="s">
        <v>2614</v>
      </c>
      <c r="B414" s="8" t="s">
        <v>2615</v>
      </c>
      <c r="C414" s="8" t="s">
        <v>2616</v>
      </c>
      <c r="D414" s="8" t="s">
        <v>2617</v>
      </c>
      <c r="E414" s="8" t="s">
        <v>2618</v>
      </c>
      <c r="F414" s="8" t="s">
        <v>2619</v>
      </c>
      <c r="G414" s="8" t="s">
        <v>128</v>
      </c>
      <c r="H414" s="8">
        <v>35578</v>
      </c>
      <c r="I414" s="9" t="s">
        <v>127</v>
      </c>
    </row>
    <row r="415" spans="1:9" x14ac:dyDescent="0.25">
      <c r="A415" s="10" t="s">
        <v>2620</v>
      </c>
      <c r="B415" s="11" t="s">
        <v>2621</v>
      </c>
      <c r="C415" s="11" t="s">
        <v>2622</v>
      </c>
      <c r="D415" s="11" t="s">
        <v>2623</v>
      </c>
      <c r="E415" s="11" t="s">
        <v>2624</v>
      </c>
      <c r="F415" s="11" t="s">
        <v>2625</v>
      </c>
      <c r="G415" s="11" t="s">
        <v>126</v>
      </c>
      <c r="H415" s="11">
        <v>35892</v>
      </c>
      <c r="I415" s="12" t="s">
        <v>125</v>
      </c>
    </row>
    <row r="416" spans="1:9" x14ac:dyDescent="0.25">
      <c r="A416" s="7" t="s">
        <v>2626</v>
      </c>
      <c r="B416" s="8" t="s">
        <v>2627</v>
      </c>
      <c r="C416" s="8" t="s">
        <v>2628</v>
      </c>
      <c r="D416" s="8" t="s">
        <v>2629</v>
      </c>
      <c r="E416" s="8" t="s">
        <v>2630</v>
      </c>
      <c r="F416" s="8" t="s">
        <v>2631</v>
      </c>
      <c r="G416" s="8" t="s">
        <v>126</v>
      </c>
      <c r="H416" s="8">
        <v>92429</v>
      </c>
      <c r="I416" s="9" t="s">
        <v>125</v>
      </c>
    </row>
    <row r="417" spans="1:9" x14ac:dyDescent="0.25">
      <c r="A417" s="10" t="s">
        <v>2632</v>
      </c>
      <c r="B417" s="11" t="s">
        <v>2633</v>
      </c>
      <c r="C417" s="11" t="s">
        <v>2634</v>
      </c>
      <c r="D417" s="11" t="s">
        <v>2635</v>
      </c>
      <c r="E417" s="11" t="s">
        <v>2636</v>
      </c>
      <c r="F417" s="11" t="s">
        <v>2637</v>
      </c>
      <c r="G417" s="11" t="s">
        <v>124</v>
      </c>
      <c r="H417" s="11">
        <v>63758</v>
      </c>
      <c r="I417" s="12" t="s">
        <v>125</v>
      </c>
    </row>
    <row r="418" spans="1:9" x14ac:dyDescent="0.25">
      <c r="A418" s="7" t="s">
        <v>2638</v>
      </c>
      <c r="B418" s="8" t="s">
        <v>2639</v>
      </c>
      <c r="C418" s="8" t="s">
        <v>2640</v>
      </c>
      <c r="D418" s="8" t="s">
        <v>2641</v>
      </c>
      <c r="E418" s="8" t="s">
        <v>2642</v>
      </c>
      <c r="F418" s="8" t="s">
        <v>2643</v>
      </c>
      <c r="G418" s="8" t="s">
        <v>128</v>
      </c>
      <c r="H418" s="8">
        <v>8826</v>
      </c>
      <c r="I418" s="9" t="s">
        <v>125</v>
      </c>
    </row>
    <row r="419" spans="1:9" x14ac:dyDescent="0.25">
      <c r="A419" s="10" t="s">
        <v>2644</v>
      </c>
      <c r="B419" s="11" t="s">
        <v>2645</v>
      </c>
      <c r="C419" s="11" t="s">
        <v>2646</v>
      </c>
      <c r="D419" s="11" t="s">
        <v>2647</v>
      </c>
      <c r="E419" s="11" t="s">
        <v>2648</v>
      </c>
      <c r="F419" s="11" t="s">
        <v>2649</v>
      </c>
      <c r="G419" s="11" t="s">
        <v>126</v>
      </c>
      <c r="H419" s="11">
        <v>96275</v>
      </c>
      <c r="I419" s="12" t="s">
        <v>127</v>
      </c>
    </row>
    <row r="420" spans="1:9" x14ac:dyDescent="0.25">
      <c r="A420" s="7" t="s">
        <v>2650</v>
      </c>
      <c r="B420" s="8" t="s">
        <v>2651</v>
      </c>
      <c r="C420" s="8" t="s">
        <v>2652</v>
      </c>
      <c r="D420" s="8" t="s">
        <v>2653</v>
      </c>
      <c r="E420" s="8" t="s">
        <v>2654</v>
      </c>
      <c r="F420" s="8" t="s">
        <v>136</v>
      </c>
      <c r="G420" s="8" t="s">
        <v>128</v>
      </c>
      <c r="H420" s="8">
        <v>10789</v>
      </c>
      <c r="I420" s="9" t="s">
        <v>127</v>
      </c>
    </row>
    <row r="421" spans="1:9" x14ac:dyDescent="0.25">
      <c r="A421" s="10" t="s">
        <v>2655</v>
      </c>
      <c r="B421" s="11" t="s">
        <v>2656</v>
      </c>
      <c r="C421" s="11" t="s">
        <v>2657</v>
      </c>
      <c r="D421" s="11" t="s">
        <v>2658</v>
      </c>
      <c r="E421" s="11" t="s">
        <v>2659</v>
      </c>
      <c r="F421" s="11" t="s">
        <v>2660</v>
      </c>
      <c r="G421" s="11" t="s">
        <v>124</v>
      </c>
      <c r="H421" s="11">
        <v>59311</v>
      </c>
      <c r="I421" s="12" t="s">
        <v>125</v>
      </c>
    </row>
    <row r="422" spans="1:9" x14ac:dyDescent="0.25">
      <c r="A422" s="7" t="s">
        <v>2661</v>
      </c>
      <c r="B422" s="8" t="s">
        <v>2662</v>
      </c>
      <c r="C422" s="8" t="s">
        <v>2663</v>
      </c>
      <c r="D422" s="8" t="s">
        <v>2664</v>
      </c>
      <c r="E422" s="8" t="s">
        <v>2665</v>
      </c>
      <c r="F422" s="8" t="s">
        <v>2666</v>
      </c>
      <c r="G422" s="8" t="s">
        <v>124</v>
      </c>
      <c r="H422" s="8">
        <v>97979</v>
      </c>
      <c r="I422" s="9" t="s">
        <v>127</v>
      </c>
    </row>
    <row r="423" spans="1:9" x14ac:dyDescent="0.25">
      <c r="A423" s="10" t="s">
        <v>2667</v>
      </c>
      <c r="B423" s="11" t="s">
        <v>2668</v>
      </c>
      <c r="C423" s="11" t="s">
        <v>2669</v>
      </c>
      <c r="D423" s="11" t="s">
        <v>2670</v>
      </c>
      <c r="E423" s="11" t="s">
        <v>2671</v>
      </c>
      <c r="F423" s="11" t="s">
        <v>2672</v>
      </c>
      <c r="G423" s="11" t="s">
        <v>128</v>
      </c>
      <c r="H423" s="11">
        <v>5506</v>
      </c>
      <c r="I423" s="12" t="s">
        <v>125</v>
      </c>
    </row>
    <row r="424" spans="1:9" x14ac:dyDescent="0.25">
      <c r="A424" s="7" t="s">
        <v>2673</v>
      </c>
      <c r="B424" s="8" t="s">
        <v>2674</v>
      </c>
      <c r="C424" s="8" t="s">
        <v>2675</v>
      </c>
      <c r="D424" s="8" t="s">
        <v>2676</v>
      </c>
      <c r="E424" s="8" t="s">
        <v>2677</v>
      </c>
      <c r="F424" s="8" t="s">
        <v>2678</v>
      </c>
      <c r="G424" s="8" t="s">
        <v>128</v>
      </c>
      <c r="H424" s="8">
        <v>91544</v>
      </c>
      <c r="I424" s="9" t="s">
        <v>127</v>
      </c>
    </row>
    <row r="425" spans="1:9" x14ac:dyDescent="0.25">
      <c r="A425" s="10" t="s">
        <v>2679</v>
      </c>
      <c r="B425" s="11" t="s">
        <v>2680</v>
      </c>
      <c r="C425" s="11" t="s">
        <v>2681</v>
      </c>
      <c r="D425" s="11" t="s">
        <v>2682</v>
      </c>
      <c r="E425" s="11" t="s">
        <v>2683</v>
      </c>
      <c r="F425" s="11" t="s">
        <v>2684</v>
      </c>
      <c r="G425" s="11" t="s">
        <v>128</v>
      </c>
      <c r="H425" s="11">
        <v>12313</v>
      </c>
      <c r="I425" s="12" t="s">
        <v>125</v>
      </c>
    </row>
    <row r="426" spans="1:9" x14ac:dyDescent="0.25">
      <c r="A426" s="7" t="s">
        <v>2685</v>
      </c>
      <c r="B426" s="8" t="s">
        <v>2686</v>
      </c>
      <c r="C426" s="8" t="s">
        <v>2687</v>
      </c>
      <c r="D426" s="8" t="s">
        <v>2688</v>
      </c>
      <c r="E426" s="8" t="s">
        <v>2689</v>
      </c>
      <c r="F426" s="8" t="s">
        <v>2690</v>
      </c>
      <c r="G426" s="8" t="s">
        <v>126</v>
      </c>
      <c r="H426" s="8">
        <v>13831</v>
      </c>
      <c r="I426" s="9" t="s">
        <v>125</v>
      </c>
    </row>
    <row r="427" spans="1:9" x14ac:dyDescent="0.25">
      <c r="A427" s="10" t="s">
        <v>2691</v>
      </c>
      <c r="B427" s="11" t="s">
        <v>2692</v>
      </c>
      <c r="C427" s="11" t="s">
        <v>2693</v>
      </c>
      <c r="D427" s="11" t="s">
        <v>2694</v>
      </c>
      <c r="E427" s="11" t="s">
        <v>2695</v>
      </c>
      <c r="F427" s="11" t="s">
        <v>2696</v>
      </c>
      <c r="G427" s="11" t="s">
        <v>126</v>
      </c>
      <c r="H427" s="11">
        <v>51601</v>
      </c>
      <c r="I427" s="12" t="s">
        <v>125</v>
      </c>
    </row>
    <row r="428" spans="1:9" x14ac:dyDescent="0.25">
      <c r="A428" s="7" t="s">
        <v>2697</v>
      </c>
      <c r="B428" s="8" t="s">
        <v>2698</v>
      </c>
      <c r="C428" s="8" t="s">
        <v>2699</v>
      </c>
      <c r="D428" s="8" t="s">
        <v>2700</v>
      </c>
      <c r="E428" s="8" t="s">
        <v>2701</v>
      </c>
      <c r="F428" s="8" t="s">
        <v>1646</v>
      </c>
      <c r="G428" s="8" t="s">
        <v>124</v>
      </c>
      <c r="H428" s="8">
        <v>64840</v>
      </c>
      <c r="I428" s="9" t="s">
        <v>125</v>
      </c>
    </row>
    <row r="429" spans="1:9" x14ac:dyDescent="0.25">
      <c r="A429" s="10" t="s">
        <v>2702</v>
      </c>
      <c r="B429" s="11" t="s">
        <v>2703</v>
      </c>
      <c r="C429" s="11" t="s">
        <v>2704</v>
      </c>
      <c r="D429" s="11" t="s">
        <v>2705</v>
      </c>
      <c r="E429" s="11" t="s">
        <v>2706</v>
      </c>
      <c r="F429" s="11" t="s">
        <v>2707</v>
      </c>
      <c r="G429" s="11" t="s">
        <v>126</v>
      </c>
      <c r="H429" s="11">
        <v>42047</v>
      </c>
      <c r="I429" s="12" t="s">
        <v>125</v>
      </c>
    </row>
    <row r="430" spans="1:9" x14ac:dyDescent="0.25">
      <c r="A430" s="7" t="s">
        <v>2708</v>
      </c>
      <c r="B430" s="8" t="s">
        <v>2709</v>
      </c>
      <c r="C430" s="8" t="s">
        <v>2710</v>
      </c>
      <c r="D430" s="8" t="s">
        <v>2711</v>
      </c>
      <c r="E430" s="8" t="s">
        <v>2712</v>
      </c>
      <c r="F430" s="8" t="s">
        <v>2713</v>
      </c>
      <c r="G430" s="8" t="s">
        <v>128</v>
      </c>
      <c r="H430" s="8">
        <v>62530</v>
      </c>
      <c r="I430" s="9" t="s">
        <v>125</v>
      </c>
    </row>
    <row r="431" spans="1:9" x14ac:dyDescent="0.25">
      <c r="A431" s="10" t="s">
        <v>2714</v>
      </c>
      <c r="B431" s="11" t="s">
        <v>2715</v>
      </c>
      <c r="C431" s="11" t="s">
        <v>2716</v>
      </c>
      <c r="D431" s="11" t="s">
        <v>2717</v>
      </c>
      <c r="E431" s="11" t="s">
        <v>2718</v>
      </c>
      <c r="F431" s="11" t="s">
        <v>2719</v>
      </c>
      <c r="G431" s="11" t="s">
        <v>124</v>
      </c>
      <c r="H431" s="11">
        <v>7753</v>
      </c>
      <c r="I431" s="12" t="s">
        <v>125</v>
      </c>
    </row>
    <row r="432" spans="1:9" x14ac:dyDescent="0.25">
      <c r="A432" s="7" t="s">
        <v>2720</v>
      </c>
      <c r="B432" s="8" t="s">
        <v>2721</v>
      </c>
      <c r="C432" s="8" t="s">
        <v>2722</v>
      </c>
      <c r="D432" s="8" t="s">
        <v>2723</v>
      </c>
      <c r="E432" s="8" t="s">
        <v>2724</v>
      </c>
      <c r="F432" s="8" t="s">
        <v>2725</v>
      </c>
      <c r="G432" s="8" t="s">
        <v>126</v>
      </c>
      <c r="H432" s="8">
        <v>15167</v>
      </c>
      <c r="I432" s="9" t="s">
        <v>125</v>
      </c>
    </row>
    <row r="433" spans="1:9" x14ac:dyDescent="0.25">
      <c r="A433" s="10" t="s">
        <v>2726</v>
      </c>
      <c r="B433" s="11" t="s">
        <v>2727</v>
      </c>
      <c r="C433" s="11" t="s">
        <v>2728</v>
      </c>
      <c r="D433" s="11" t="s">
        <v>2729</v>
      </c>
      <c r="E433" s="11" t="s">
        <v>2730</v>
      </c>
      <c r="F433" s="11" t="s">
        <v>643</v>
      </c>
      <c r="G433" s="11" t="s">
        <v>126</v>
      </c>
      <c r="H433" s="11">
        <v>54478</v>
      </c>
      <c r="I433" s="12" t="s">
        <v>127</v>
      </c>
    </row>
    <row r="434" spans="1:9" x14ac:dyDescent="0.25">
      <c r="A434" s="7" t="s">
        <v>2731</v>
      </c>
      <c r="B434" s="8" t="s">
        <v>2732</v>
      </c>
      <c r="C434" s="8" t="s">
        <v>2733</v>
      </c>
      <c r="D434" s="8" t="s">
        <v>2734</v>
      </c>
      <c r="E434" s="8" t="s">
        <v>2735</v>
      </c>
      <c r="F434" s="8" t="s">
        <v>2736</v>
      </c>
      <c r="G434" s="8" t="s">
        <v>124</v>
      </c>
      <c r="H434" s="8">
        <v>21968</v>
      </c>
      <c r="I434" s="9" t="s">
        <v>127</v>
      </c>
    </row>
    <row r="435" spans="1:9" x14ac:dyDescent="0.25">
      <c r="A435" s="10" t="s">
        <v>2737</v>
      </c>
      <c r="B435" s="11" t="s">
        <v>2738</v>
      </c>
      <c r="C435" s="11" t="s">
        <v>2739</v>
      </c>
      <c r="D435" s="11" t="s">
        <v>2740</v>
      </c>
      <c r="E435" s="11" t="s">
        <v>2741</v>
      </c>
      <c r="F435" s="11" t="s">
        <v>1753</v>
      </c>
      <c r="G435" s="11" t="s">
        <v>128</v>
      </c>
      <c r="H435" s="11">
        <v>41142</v>
      </c>
      <c r="I435" s="12" t="s">
        <v>125</v>
      </c>
    </row>
    <row r="436" spans="1:9" x14ac:dyDescent="0.25">
      <c r="A436" s="7" t="s">
        <v>2742</v>
      </c>
      <c r="B436" s="8" t="s">
        <v>2743</v>
      </c>
      <c r="C436" s="8" t="s">
        <v>2744</v>
      </c>
      <c r="D436" s="8" t="s">
        <v>2745</v>
      </c>
      <c r="E436" s="8" t="s">
        <v>2746</v>
      </c>
      <c r="F436" s="8" t="s">
        <v>2747</v>
      </c>
      <c r="G436" s="8" t="s">
        <v>128</v>
      </c>
      <c r="H436" s="8">
        <v>19608</v>
      </c>
      <c r="I436" s="9" t="s">
        <v>127</v>
      </c>
    </row>
    <row r="437" spans="1:9" x14ac:dyDescent="0.25">
      <c r="A437" s="10" t="s">
        <v>2748</v>
      </c>
      <c r="B437" s="11" t="s">
        <v>2749</v>
      </c>
      <c r="C437" s="11" t="s">
        <v>2750</v>
      </c>
      <c r="D437" s="11" t="s">
        <v>2751</v>
      </c>
      <c r="E437" s="11" t="s">
        <v>2752</v>
      </c>
      <c r="F437" s="11" t="s">
        <v>2753</v>
      </c>
      <c r="G437" s="11" t="s">
        <v>126</v>
      </c>
      <c r="H437" s="11">
        <v>91037</v>
      </c>
      <c r="I437" s="12" t="s">
        <v>127</v>
      </c>
    </row>
    <row r="438" spans="1:9" x14ac:dyDescent="0.25">
      <c r="A438" s="7" t="s">
        <v>2754</v>
      </c>
      <c r="B438" s="8" t="s">
        <v>2755</v>
      </c>
      <c r="C438" s="8" t="s">
        <v>2756</v>
      </c>
      <c r="D438" s="8" t="s">
        <v>2757</v>
      </c>
      <c r="E438" s="8" t="s">
        <v>2758</v>
      </c>
      <c r="F438" s="8" t="s">
        <v>2759</v>
      </c>
      <c r="G438" s="8" t="s">
        <v>126</v>
      </c>
      <c r="H438" s="8">
        <v>3245</v>
      </c>
      <c r="I438" s="9" t="s">
        <v>127</v>
      </c>
    </row>
    <row r="439" spans="1:9" x14ac:dyDescent="0.25">
      <c r="A439" s="10" t="s">
        <v>2760</v>
      </c>
      <c r="B439" s="11" t="s">
        <v>2761</v>
      </c>
      <c r="C439" s="11" t="s">
        <v>2762</v>
      </c>
      <c r="D439" s="11" t="s">
        <v>2763</v>
      </c>
      <c r="E439" s="11" t="s">
        <v>2764</v>
      </c>
      <c r="F439" s="11" t="s">
        <v>2765</v>
      </c>
      <c r="G439" s="11" t="s">
        <v>128</v>
      </c>
      <c r="H439" s="11">
        <v>66588</v>
      </c>
      <c r="I439" s="12" t="s">
        <v>125</v>
      </c>
    </row>
    <row r="440" spans="1:9" x14ac:dyDescent="0.25">
      <c r="A440" s="7" t="s">
        <v>2766</v>
      </c>
      <c r="B440" s="8" t="s">
        <v>2767</v>
      </c>
      <c r="C440" s="8" t="s">
        <v>2768</v>
      </c>
      <c r="D440" s="8" t="s">
        <v>2769</v>
      </c>
      <c r="E440" s="8" t="s">
        <v>2770</v>
      </c>
      <c r="F440" s="8" t="s">
        <v>2771</v>
      </c>
      <c r="G440" s="8" t="s">
        <v>128</v>
      </c>
      <c r="H440" s="8">
        <v>33612</v>
      </c>
      <c r="I440" s="9" t="s">
        <v>127</v>
      </c>
    </row>
    <row r="441" spans="1:9" x14ac:dyDescent="0.25">
      <c r="A441" s="10" t="s">
        <v>2772</v>
      </c>
      <c r="B441" s="11" t="s">
        <v>2773</v>
      </c>
      <c r="C441" s="11" t="s">
        <v>2774</v>
      </c>
      <c r="D441" s="11" t="s">
        <v>2775</v>
      </c>
      <c r="E441" s="11" t="s">
        <v>2776</v>
      </c>
      <c r="F441" s="11" t="s">
        <v>2777</v>
      </c>
      <c r="G441" s="11" t="s">
        <v>124</v>
      </c>
      <c r="H441" s="11">
        <v>85047</v>
      </c>
      <c r="I441" s="12" t="s">
        <v>125</v>
      </c>
    </row>
    <row r="442" spans="1:9" x14ac:dyDescent="0.25">
      <c r="A442" s="7" t="s">
        <v>2778</v>
      </c>
      <c r="B442" s="8" t="s">
        <v>2779</v>
      </c>
      <c r="C442" s="8" t="s">
        <v>2780</v>
      </c>
      <c r="D442" s="8" t="s">
        <v>2781</v>
      </c>
      <c r="E442" s="8" t="s">
        <v>2782</v>
      </c>
      <c r="F442" s="8" t="s">
        <v>2783</v>
      </c>
      <c r="G442" s="8" t="s">
        <v>128</v>
      </c>
      <c r="H442" s="8">
        <v>73115</v>
      </c>
      <c r="I442" s="9" t="s">
        <v>125</v>
      </c>
    </row>
    <row r="443" spans="1:9" x14ac:dyDescent="0.25">
      <c r="A443" s="10" t="s">
        <v>2784</v>
      </c>
      <c r="B443" s="11" t="s">
        <v>2785</v>
      </c>
      <c r="C443" s="11" t="s">
        <v>2786</v>
      </c>
      <c r="D443" s="11" t="s">
        <v>2787</v>
      </c>
      <c r="E443" s="11" t="s">
        <v>2788</v>
      </c>
      <c r="F443" s="11" t="s">
        <v>2789</v>
      </c>
      <c r="G443" s="11" t="s">
        <v>126</v>
      </c>
      <c r="H443" s="11">
        <v>59457</v>
      </c>
      <c r="I443" s="12" t="s">
        <v>127</v>
      </c>
    </row>
    <row r="444" spans="1:9" x14ac:dyDescent="0.25">
      <c r="A444" s="7" t="s">
        <v>2790</v>
      </c>
      <c r="B444" s="8" t="s">
        <v>2791</v>
      </c>
      <c r="C444" s="8" t="s">
        <v>2792</v>
      </c>
      <c r="D444" s="8" t="s">
        <v>2793</v>
      </c>
      <c r="E444" s="8" t="s">
        <v>2794</v>
      </c>
      <c r="F444" s="8" t="s">
        <v>2795</v>
      </c>
      <c r="G444" s="8" t="s">
        <v>124</v>
      </c>
      <c r="H444" s="8">
        <v>86578</v>
      </c>
      <c r="I444" s="9" t="s">
        <v>127</v>
      </c>
    </row>
    <row r="445" spans="1:9" x14ac:dyDescent="0.25">
      <c r="A445" s="10" t="s">
        <v>2796</v>
      </c>
      <c r="B445" s="11" t="s">
        <v>2797</v>
      </c>
      <c r="C445" s="11" t="s">
        <v>2798</v>
      </c>
      <c r="D445" s="11" t="s">
        <v>2799</v>
      </c>
      <c r="E445" s="11" t="s">
        <v>2800</v>
      </c>
      <c r="F445" s="11" t="s">
        <v>2801</v>
      </c>
      <c r="G445" s="11" t="s">
        <v>126</v>
      </c>
      <c r="H445" s="11">
        <v>36739</v>
      </c>
      <c r="I445" s="12" t="s">
        <v>127</v>
      </c>
    </row>
    <row r="446" spans="1:9" x14ac:dyDescent="0.25">
      <c r="A446" s="7" t="s">
        <v>2802</v>
      </c>
      <c r="B446" s="8" t="s">
        <v>2803</v>
      </c>
      <c r="C446" s="8" t="s">
        <v>2804</v>
      </c>
      <c r="D446" s="8" t="s">
        <v>2805</v>
      </c>
      <c r="E446" s="8" t="s">
        <v>2806</v>
      </c>
      <c r="F446" s="8" t="s">
        <v>142</v>
      </c>
      <c r="G446" s="8" t="s">
        <v>128</v>
      </c>
      <c r="H446" s="8">
        <v>43749</v>
      </c>
      <c r="I446" s="9" t="s">
        <v>127</v>
      </c>
    </row>
    <row r="447" spans="1:9" x14ac:dyDescent="0.25">
      <c r="A447" s="10" t="s">
        <v>2807</v>
      </c>
      <c r="B447" s="11" t="s">
        <v>2808</v>
      </c>
      <c r="C447" s="11" t="s">
        <v>2809</v>
      </c>
      <c r="D447" s="11" t="s">
        <v>2810</v>
      </c>
      <c r="E447" s="11" t="s">
        <v>2811</v>
      </c>
      <c r="F447" s="11" t="s">
        <v>2812</v>
      </c>
      <c r="G447" s="11" t="s">
        <v>128</v>
      </c>
      <c r="H447" s="11">
        <v>20211</v>
      </c>
      <c r="I447" s="12" t="s">
        <v>125</v>
      </c>
    </row>
    <row r="448" spans="1:9" x14ac:dyDescent="0.25">
      <c r="A448" s="7" t="s">
        <v>2813</v>
      </c>
      <c r="B448" s="8" t="s">
        <v>2814</v>
      </c>
      <c r="C448" s="8" t="s">
        <v>2815</v>
      </c>
      <c r="D448" s="8" t="s">
        <v>2816</v>
      </c>
      <c r="E448" s="8" t="s">
        <v>2817</v>
      </c>
      <c r="F448" s="8" t="s">
        <v>2818</v>
      </c>
      <c r="G448" s="8" t="s">
        <v>126</v>
      </c>
      <c r="H448" s="8">
        <v>44197</v>
      </c>
      <c r="I448" s="9" t="s">
        <v>127</v>
      </c>
    </row>
    <row r="449" spans="1:9" x14ac:dyDescent="0.25">
      <c r="A449" s="10" t="s">
        <v>2819</v>
      </c>
      <c r="B449" s="11" t="s">
        <v>2820</v>
      </c>
      <c r="C449" s="11" t="s">
        <v>2821</v>
      </c>
      <c r="D449" s="11" t="s">
        <v>2822</v>
      </c>
      <c r="E449" s="11" t="s">
        <v>2823</v>
      </c>
      <c r="F449" s="11" t="s">
        <v>2824</v>
      </c>
      <c r="G449" s="11" t="s">
        <v>128</v>
      </c>
      <c r="H449" s="11">
        <v>34979</v>
      </c>
      <c r="I449" s="12" t="s">
        <v>125</v>
      </c>
    </row>
    <row r="450" spans="1:9" x14ac:dyDescent="0.25">
      <c r="A450" s="7" t="s">
        <v>2825</v>
      </c>
      <c r="B450" s="8" t="s">
        <v>2826</v>
      </c>
      <c r="C450" s="8" t="s">
        <v>2827</v>
      </c>
      <c r="D450" s="8" t="s">
        <v>2828</v>
      </c>
      <c r="E450" s="8" t="s">
        <v>2829</v>
      </c>
      <c r="F450" s="8" t="s">
        <v>2830</v>
      </c>
      <c r="G450" s="8" t="s">
        <v>124</v>
      </c>
      <c r="H450" s="8">
        <v>54159</v>
      </c>
      <c r="I450" s="9" t="s">
        <v>125</v>
      </c>
    </row>
    <row r="451" spans="1:9" x14ac:dyDescent="0.25">
      <c r="A451" s="10" t="s">
        <v>2831</v>
      </c>
      <c r="B451" s="11" t="s">
        <v>2832</v>
      </c>
      <c r="C451" s="11" t="s">
        <v>2833</v>
      </c>
      <c r="D451" s="11" t="s">
        <v>2834</v>
      </c>
      <c r="E451" s="11" t="s">
        <v>2835</v>
      </c>
      <c r="F451" s="11" t="s">
        <v>2836</v>
      </c>
      <c r="G451" s="11" t="s">
        <v>126</v>
      </c>
      <c r="H451" s="11">
        <v>46069</v>
      </c>
      <c r="I451" s="12" t="s">
        <v>125</v>
      </c>
    </row>
    <row r="452" spans="1:9" x14ac:dyDescent="0.25">
      <c r="A452" s="7" t="s">
        <v>2837</v>
      </c>
      <c r="B452" s="8" t="s">
        <v>2838</v>
      </c>
      <c r="C452" s="8" t="s">
        <v>2839</v>
      </c>
      <c r="D452" s="8" t="s">
        <v>2840</v>
      </c>
      <c r="E452" s="8" t="s">
        <v>2841</v>
      </c>
      <c r="F452" s="8" t="s">
        <v>2842</v>
      </c>
      <c r="G452" s="8" t="s">
        <v>128</v>
      </c>
      <c r="H452" s="8">
        <v>71134</v>
      </c>
      <c r="I452" s="9" t="s">
        <v>127</v>
      </c>
    </row>
    <row r="453" spans="1:9" x14ac:dyDescent="0.25">
      <c r="A453" s="10" t="s">
        <v>2843</v>
      </c>
      <c r="B453" s="11" t="s">
        <v>2844</v>
      </c>
      <c r="C453" s="11" t="s">
        <v>2845</v>
      </c>
      <c r="D453" s="11" t="s">
        <v>2846</v>
      </c>
      <c r="E453" s="11" t="s">
        <v>2847</v>
      </c>
      <c r="F453" s="11" t="s">
        <v>2848</v>
      </c>
      <c r="G453" s="11" t="s">
        <v>124</v>
      </c>
      <c r="H453" s="11">
        <v>4591</v>
      </c>
      <c r="I453" s="12" t="s">
        <v>127</v>
      </c>
    </row>
    <row r="454" spans="1:9" x14ac:dyDescent="0.25">
      <c r="A454" s="7" t="s">
        <v>2849</v>
      </c>
      <c r="B454" s="8" t="s">
        <v>2850</v>
      </c>
      <c r="C454" s="8" t="s">
        <v>2851</v>
      </c>
      <c r="D454" s="8" t="s">
        <v>2852</v>
      </c>
      <c r="E454" s="8" t="s">
        <v>2853</v>
      </c>
      <c r="F454" s="8" t="s">
        <v>2854</v>
      </c>
      <c r="G454" s="8" t="s">
        <v>128</v>
      </c>
      <c r="H454" s="8">
        <v>56169</v>
      </c>
      <c r="I454" s="9" t="s">
        <v>127</v>
      </c>
    </row>
    <row r="455" spans="1:9" x14ac:dyDescent="0.25">
      <c r="A455" s="10" t="s">
        <v>2855</v>
      </c>
      <c r="B455" s="11" t="s">
        <v>2856</v>
      </c>
      <c r="C455" s="11" t="s">
        <v>2857</v>
      </c>
      <c r="D455" s="11" t="s">
        <v>2858</v>
      </c>
      <c r="E455" s="11" t="s">
        <v>2859</v>
      </c>
      <c r="F455" s="11" t="s">
        <v>2860</v>
      </c>
      <c r="G455" s="11" t="s">
        <v>124</v>
      </c>
      <c r="H455" s="11">
        <v>91061</v>
      </c>
      <c r="I455" s="12" t="s">
        <v>125</v>
      </c>
    </row>
    <row r="456" spans="1:9" x14ac:dyDescent="0.25">
      <c r="A456" s="7" t="s">
        <v>2861</v>
      </c>
      <c r="B456" s="8" t="s">
        <v>2862</v>
      </c>
      <c r="C456" s="8" t="s">
        <v>2863</v>
      </c>
      <c r="D456" s="8" t="s">
        <v>2864</v>
      </c>
      <c r="E456" s="8" t="s">
        <v>2865</v>
      </c>
      <c r="F456" s="8" t="s">
        <v>1473</v>
      </c>
      <c r="G456" s="8" t="s">
        <v>128</v>
      </c>
      <c r="H456" s="8">
        <v>5018</v>
      </c>
      <c r="I456" s="9" t="s">
        <v>125</v>
      </c>
    </row>
    <row r="457" spans="1:9" x14ac:dyDescent="0.25">
      <c r="A457" s="10" t="s">
        <v>2866</v>
      </c>
      <c r="B457" s="11" t="s">
        <v>2867</v>
      </c>
      <c r="C457" s="11" t="s">
        <v>2868</v>
      </c>
      <c r="D457" s="11" t="s">
        <v>2869</v>
      </c>
      <c r="E457" s="11" t="s">
        <v>2870</v>
      </c>
      <c r="F457" s="11" t="s">
        <v>2871</v>
      </c>
      <c r="G457" s="11" t="s">
        <v>128</v>
      </c>
      <c r="H457" s="11">
        <v>14438</v>
      </c>
      <c r="I457" s="12" t="s">
        <v>127</v>
      </c>
    </row>
    <row r="458" spans="1:9" x14ac:dyDescent="0.25">
      <c r="A458" s="7" t="s">
        <v>2872</v>
      </c>
      <c r="B458" s="8" t="s">
        <v>2873</v>
      </c>
      <c r="C458" s="8" t="s">
        <v>2874</v>
      </c>
      <c r="D458" s="8" t="s">
        <v>2875</v>
      </c>
      <c r="E458" s="8" t="s">
        <v>2876</v>
      </c>
      <c r="F458" s="8" t="s">
        <v>2877</v>
      </c>
      <c r="G458" s="8" t="s">
        <v>126</v>
      </c>
      <c r="H458" s="8">
        <v>70030</v>
      </c>
      <c r="I458" s="9" t="s">
        <v>127</v>
      </c>
    </row>
    <row r="459" spans="1:9" x14ac:dyDescent="0.25">
      <c r="A459" s="10" t="s">
        <v>2878</v>
      </c>
      <c r="B459" s="11" t="s">
        <v>2879</v>
      </c>
      <c r="C459" s="11" t="s">
        <v>2880</v>
      </c>
      <c r="D459" s="11" t="s">
        <v>2881</v>
      </c>
      <c r="E459" s="11" t="s">
        <v>2882</v>
      </c>
      <c r="F459" s="11" t="s">
        <v>2883</v>
      </c>
      <c r="G459" s="11" t="s">
        <v>124</v>
      </c>
      <c r="H459" s="11">
        <v>16909</v>
      </c>
      <c r="I459" s="12" t="s">
        <v>125</v>
      </c>
    </row>
    <row r="460" spans="1:9" x14ac:dyDescent="0.25">
      <c r="A460" s="7" t="s">
        <v>2884</v>
      </c>
      <c r="B460" s="8" t="s">
        <v>135</v>
      </c>
      <c r="C460" s="8" t="s">
        <v>2885</v>
      </c>
      <c r="D460" s="8" t="s">
        <v>2886</v>
      </c>
      <c r="E460" s="8" t="s">
        <v>2887</v>
      </c>
      <c r="F460" s="8" t="s">
        <v>144</v>
      </c>
      <c r="G460" s="8" t="s">
        <v>126</v>
      </c>
      <c r="H460" s="8">
        <v>94606</v>
      </c>
      <c r="I460" s="9" t="s">
        <v>125</v>
      </c>
    </row>
    <row r="461" spans="1:9" x14ac:dyDescent="0.25">
      <c r="A461" s="10" t="s">
        <v>2888</v>
      </c>
      <c r="B461" s="11" t="s">
        <v>2889</v>
      </c>
      <c r="C461" s="11" t="s">
        <v>2890</v>
      </c>
      <c r="D461" s="11" t="s">
        <v>2891</v>
      </c>
      <c r="E461" s="11" t="s">
        <v>2892</v>
      </c>
      <c r="F461" s="11" t="s">
        <v>2893</v>
      </c>
      <c r="G461" s="11" t="s">
        <v>126</v>
      </c>
      <c r="H461" s="11">
        <v>43588</v>
      </c>
      <c r="I461" s="12" t="s">
        <v>125</v>
      </c>
    </row>
    <row r="462" spans="1:9" x14ac:dyDescent="0.25">
      <c r="A462" s="7" t="s">
        <v>2894</v>
      </c>
      <c r="B462" s="8" t="s">
        <v>2895</v>
      </c>
      <c r="C462" s="8" t="s">
        <v>2896</v>
      </c>
      <c r="D462" s="8" t="s">
        <v>2897</v>
      </c>
      <c r="E462" s="8" t="s">
        <v>2898</v>
      </c>
      <c r="F462" s="8" t="s">
        <v>2899</v>
      </c>
      <c r="G462" s="8" t="s">
        <v>126</v>
      </c>
      <c r="H462" s="8">
        <v>38299</v>
      </c>
      <c r="I462" s="9" t="s">
        <v>127</v>
      </c>
    </row>
    <row r="463" spans="1:9" x14ac:dyDescent="0.25">
      <c r="A463" s="10" t="s">
        <v>2900</v>
      </c>
      <c r="B463" s="11" t="s">
        <v>2901</v>
      </c>
      <c r="C463" s="11" t="s">
        <v>2902</v>
      </c>
      <c r="D463" s="11" t="s">
        <v>2903</v>
      </c>
      <c r="E463" s="11" t="s">
        <v>2904</v>
      </c>
      <c r="F463" s="11" t="s">
        <v>2905</v>
      </c>
      <c r="G463" s="11" t="s">
        <v>124</v>
      </c>
      <c r="H463" s="11">
        <v>36807</v>
      </c>
      <c r="I463" s="12" t="s">
        <v>125</v>
      </c>
    </row>
    <row r="464" spans="1:9" x14ac:dyDescent="0.25">
      <c r="A464" s="7" t="s">
        <v>2906</v>
      </c>
      <c r="B464" s="8" t="s">
        <v>2907</v>
      </c>
      <c r="C464" s="8" t="s">
        <v>2908</v>
      </c>
      <c r="D464" s="8" t="s">
        <v>2909</v>
      </c>
      <c r="E464" s="8" t="s">
        <v>2910</v>
      </c>
      <c r="F464" s="8" t="s">
        <v>2911</v>
      </c>
      <c r="G464" s="8" t="s">
        <v>128</v>
      </c>
      <c r="H464" s="8">
        <v>75697</v>
      </c>
      <c r="I464" s="9" t="s">
        <v>127</v>
      </c>
    </row>
    <row r="465" spans="1:9" x14ac:dyDescent="0.25">
      <c r="A465" s="10" t="s">
        <v>2912</v>
      </c>
      <c r="B465" s="11" t="s">
        <v>2913</v>
      </c>
      <c r="C465" s="11" t="s">
        <v>2914</v>
      </c>
      <c r="D465" s="11" t="s">
        <v>2915</v>
      </c>
      <c r="E465" s="11" t="s">
        <v>2916</v>
      </c>
      <c r="F465" s="11" t="s">
        <v>2917</v>
      </c>
      <c r="G465" s="11" t="s">
        <v>124</v>
      </c>
      <c r="H465" s="11">
        <v>12553</v>
      </c>
      <c r="I465" s="12" t="s">
        <v>127</v>
      </c>
    </row>
    <row r="466" spans="1:9" x14ac:dyDescent="0.25">
      <c r="A466" s="7" t="s">
        <v>2918</v>
      </c>
      <c r="B466" s="8" t="s">
        <v>2919</v>
      </c>
      <c r="C466" s="8" t="s">
        <v>2920</v>
      </c>
      <c r="D466" s="8" t="s">
        <v>2921</v>
      </c>
      <c r="E466" s="8" t="s">
        <v>2922</v>
      </c>
      <c r="F466" s="8" t="s">
        <v>2923</v>
      </c>
      <c r="G466" s="8" t="s">
        <v>128</v>
      </c>
      <c r="H466" s="8">
        <v>59446</v>
      </c>
      <c r="I466" s="9" t="s">
        <v>127</v>
      </c>
    </row>
    <row r="467" spans="1:9" x14ac:dyDescent="0.25">
      <c r="A467" s="10" t="s">
        <v>2924</v>
      </c>
      <c r="B467" s="11" t="s">
        <v>143</v>
      </c>
      <c r="C467" s="11" t="s">
        <v>2925</v>
      </c>
      <c r="D467" s="11" t="s">
        <v>2926</v>
      </c>
      <c r="E467" s="11" t="s">
        <v>2927</v>
      </c>
      <c r="F467" s="11" t="s">
        <v>2928</v>
      </c>
      <c r="G467" s="11" t="s">
        <v>126</v>
      </c>
      <c r="H467" s="11">
        <v>98887</v>
      </c>
      <c r="I467" s="12" t="s">
        <v>125</v>
      </c>
    </row>
    <row r="468" spans="1:9" x14ac:dyDescent="0.25">
      <c r="A468" s="7" t="s">
        <v>2929</v>
      </c>
      <c r="B468" s="8" t="s">
        <v>2930</v>
      </c>
      <c r="C468" s="8" t="s">
        <v>2931</v>
      </c>
      <c r="D468" s="8" t="s">
        <v>2932</v>
      </c>
      <c r="E468" s="8" t="s">
        <v>2933</v>
      </c>
      <c r="F468" s="8" t="s">
        <v>2934</v>
      </c>
      <c r="G468" s="8" t="s">
        <v>124</v>
      </c>
      <c r="H468" s="8">
        <v>70042</v>
      </c>
      <c r="I468" s="9" t="s">
        <v>125</v>
      </c>
    </row>
    <row r="469" spans="1:9" x14ac:dyDescent="0.25">
      <c r="A469" s="10" t="s">
        <v>2935</v>
      </c>
      <c r="B469" s="11" t="s">
        <v>141</v>
      </c>
      <c r="C469" s="11" t="s">
        <v>2936</v>
      </c>
      <c r="D469" s="11" t="s">
        <v>2937</v>
      </c>
      <c r="E469" s="11" t="s">
        <v>2938</v>
      </c>
      <c r="F469" s="11" t="s">
        <v>2939</v>
      </c>
      <c r="G469" s="11" t="s">
        <v>124</v>
      </c>
      <c r="H469" s="11">
        <v>14012</v>
      </c>
      <c r="I469" s="12" t="s">
        <v>125</v>
      </c>
    </row>
    <row r="470" spans="1:9" x14ac:dyDescent="0.25">
      <c r="A470" s="7" t="s">
        <v>2940</v>
      </c>
      <c r="B470" s="8" t="s">
        <v>2941</v>
      </c>
      <c r="C470" s="8" t="s">
        <v>2942</v>
      </c>
      <c r="D470" s="8" t="s">
        <v>2943</v>
      </c>
      <c r="E470" s="8" t="s">
        <v>2944</v>
      </c>
      <c r="F470" s="8" t="s">
        <v>2945</v>
      </c>
      <c r="G470" s="8" t="s">
        <v>128</v>
      </c>
      <c r="H470" s="8">
        <v>2552</v>
      </c>
      <c r="I470" s="9" t="s">
        <v>127</v>
      </c>
    </row>
    <row r="471" spans="1:9" x14ac:dyDescent="0.25">
      <c r="A471" s="10" t="s">
        <v>2946</v>
      </c>
      <c r="B471" s="11" t="s">
        <v>2947</v>
      </c>
      <c r="C471" s="11" t="s">
        <v>2948</v>
      </c>
      <c r="D471" s="11" t="s">
        <v>2949</v>
      </c>
      <c r="E471" s="11" t="s">
        <v>2950</v>
      </c>
      <c r="F471" s="11" t="s">
        <v>2951</v>
      </c>
      <c r="G471" s="11" t="s">
        <v>128</v>
      </c>
      <c r="H471" s="11">
        <v>10446</v>
      </c>
      <c r="I471" s="12" t="s">
        <v>127</v>
      </c>
    </row>
    <row r="472" spans="1:9" x14ac:dyDescent="0.25">
      <c r="A472" s="7" t="s">
        <v>2952</v>
      </c>
      <c r="B472" s="8" t="s">
        <v>2953</v>
      </c>
      <c r="C472" s="8" t="s">
        <v>2954</v>
      </c>
      <c r="D472" s="8" t="s">
        <v>2955</v>
      </c>
      <c r="E472" s="8" t="s">
        <v>2956</v>
      </c>
      <c r="F472" s="8" t="s">
        <v>2957</v>
      </c>
      <c r="G472" s="8" t="s">
        <v>126</v>
      </c>
      <c r="H472" s="8">
        <v>66273</v>
      </c>
      <c r="I472" s="9" t="s">
        <v>125</v>
      </c>
    </row>
    <row r="473" spans="1:9" x14ac:dyDescent="0.25">
      <c r="A473" s="10" t="s">
        <v>2958</v>
      </c>
      <c r="B473" s="11" t="s">
        <v>2959</v>
      </c>
      <c r="C473" s="11" t="s">
        <v>2960</v>
      </c>
      <c r="D473" s="11" t="s">
        <v>2961</v>
      </c>
      <c r="E473" s="11" t="s">
        <v>2962</v>
      </c>
      <c r="F473" s="11" t="s">
        <v>140</v>
      </c>
      <c r="G473" s="11" t="s">
        <v>126</v>
      </c>
      <c r="H473" s="11">
        <v>43498</v>
      </c>
      <c r="I473" s="12" t="s">
        <v>127</v>
      </c>
    </row>
    <row r="474" spans="1:9" x14ac:dyDescent="0.25">
      <c r="A474" s="7" t="s">
        <v>2963</v>
      </c>
      <c r="B474" s="8" t="s">
        <v>2964</v>
      </c>
      <c r="C474" s="8" t="s">
        <v>2965</v>
      </c>
      <c r="D474" s="8" t="s">
        <v>2966</v>
      </c>
      <c r="E474" s="8" t="s">
        <v>2967</v>
      </c>
      <c r="F474" s="8" t="s">
        <v>2968</v>
      </c>
      <c r="G474" s="8" t="s">
        <v>128</v>
      </c>
      <c r="H474" s="8">
        <v>82917</v>
      </c>
      <c r="I474" s="9" t="s">
        <v>125</v>
      </c>
    </row>
    <row r="475" spans="1:9" x14ac:dyDescent="0.25">
      <c r="A475" s="10" t="s">
        <v>2969</v>
      </c>
      <c r="B475" s="11" t="s">
        <v>2970</v>
      </c>
      <c r="C475" s="11" t="s">
        <v>2971</v>
      </c>
      <c r="D475" s="11" t="s">
        <v>2972</v>
      </c>
      <c r="E475" s="11" t="s">
        <v>2973</v>
      </c>
      <c r="F475" s="11" t="s">
        <v>2974</v>
      </c>
      <c r="G475" s="11" t="s">
        <v>128</v>
      </c>
      <c r="H475" s="11">
        <v>8954</v>
      </c>
      <c r="I475" s="12" t="s">
        <v>127</v>
      </c>
    </row>
    <row r="476" spans="1:9" x14ac:dyDescent="0.25">
      <c r="A476" s="7" t="s">
        <v>2975</v>
      </c>
      <c r="B476" s="8" t="s">
        <v>2976</v>
      </c>
      <c r="C476" s="8" t="s">
        <v>2977</v>
      </c>
      <c r="D476" s="8" t="s">
        <v>2978</v>
      </c>
      <c r="E476" s="8" t="s">
        <v>2979</v>
      </c>
      <c r="F476" s="8" t="s">
        <v>2980</v>
      </c>
      <c r="G476" s="8" t="s">
        <v>128</v>
      </c>
      <c r="H476" s="8">
        <v>37452</v>
      </c>
      <c r="I476" s="9" t="s">
        <v>125</v>
      </c>
    </row>
    <row r="477" spans="1:9" x14ac:dyDescent="0.25">
      <c r="A477" s="10" t="s">
        <v>2981</v>
      </c>
      <c r="B477" s="11" t="s">
        <v>2982</v>
      </c>
      <c r="C477" s="11" t="s">
        <v>2983</v>
      </c>
      <c r="D477" s="11" t="s">
        <v>2984</v>
      </c>
      <c r="E477" s="11" t="s">
        <v>2985</v>
      </c>
      <c r="F477" s="11" t="s">
        <v>131</v>
      </c>
      <c r="G477" s="11" t="s">
        <v>124</v>
      </c>
      <c r="H477" s="11">
        <v>29191</v>
      </c>
      <c r="I477" s="12" t="s">
        <v>127</v>
      </c>
    </row>
    <row r="478" spans="1:9" x14ac:dyDescent="0.25">
      <c r="A478" s="7" t="s">
        <v>2986</v>
      </c>
      <c r="B478" s="8" t="s">
        <v>2987</v>
      </c>
      <c r="C478" s="8" t="s">
        <v>2988</v>
      </c>
      <c r="D478" s="8" t="s">
        <v>2989</v>
      </c>
      <c r="E478" s="8" t="s">
        <v>2990</v>
      </c>
      <c r="F478" s="8" t="s">
        <v>2991</v>
      </c>
      <c r="G478" s="8" t="s">
        <v>126</v>
      </c>
      <c r="H478" s="8">
        <v>48283</v>
      </c>
      <c r="I478" s="9" t="s">
        <v>127</v>
      </c>
    </row>
    <row r="479" spans="1:9" x14ac:dyDescent="0.25">
      <c r="A479" s="10" t="s">
        <v>2992</v>
      </c>
      <c r="B479" s="11" t="s">
        <v>2993</v>
      </c>
      <c r="C479" s="11" t="s">
        <v>2994</v>
      </c>
      <c r="D479" s="11" t="s">
        <v>2995</v>
      </c>
      <c r="E479" s="11" t="s">
        <v>2996</v>
      </c>
      <c r="F479" s="11" t="s">
        <v>2997</v>
      </c>
      <c r="G479" s="11" t="s">
        <v>128</v>
      </c>
      <c r="H479" s="11">
        <v>62672</v>
      </c>
      <c r="I479" s="12" t="s">
        <v>125</v>
      </c>
    </row>
    <row r="480" spans="1:9" x14ac:dyDescent="0.25">
      <c r="A480" s="7" t="s">
        <v>2998</v>
      </c>
      <c r="B480" s="8" t="s">
        <v>2999</v>
      </c>
      <c r="C480" s="8" t="s">
        <v>3000</v>
      </c>
      <c r="D480" s="8" t="s">
        <v>3001</v>
      </c>
      <c r="E480" s="8" t="s">
        <v>3002</v>
      </c>
      <c r="F480" s="8" t="s">
        <v>3003</v>
      </c>
      <c r="G480" s="8" t="s">
        <v>126</v>
      </c>
      <c r="H480" s="8">
        <v>3128</v>
      </c>
      <c r="I480" s="9" t="s">
        <v>127</v>
      </c>
    </row>
    <row r="481" spans="1:9" x14ac:dyDescent="0.25">
      <c r="A481" s="10" t="s">
        <v>3004</v>
      </c>
      <c r="B481" s="11" t="s">
        <v>3005</v>
      </c>
      <c r="C481" s="11" t="s">
        <v>3006</v>
      </c>
      <c r="D481" s="11" t="s">
        <v>3007</v>
      </c>
      <c r="E481" s="11" t="s">
        <v>3008</v>
      </c>
      <c r="F481" s="11" t="s">
        <v>3009</v>
      </c>
      <c r="G481" s="11" t="s">
        <v>124</v>
      </c>
      <c r="H481" s="11">
        <v>90782</v>
      </c>
      <c r="I481" s="12" t="s">
        <v>125</v>
      </c>
    </row>
    <row r="482" spans="1:9" x14ac:dyDescent="0.25">
      <c r="A482" s="7" t="s">
        <v>3010</v>
      </c>
      <c r="B482" s="8" t="s">
        <v>3011</v>
      </c>
      <c r="C482" s="8" t="s">
        <v>3012</v>
      </c>
      <c r="D482" s="8" t="s">
        <v>3013</v>
      </c>
      <c r="E482" s="8" t="s">
        <v>3014</v>
      </c>
      <c r="F482" s="8" t="s">
        <v>3015</v>
      </c>
      <c r="G482" s="8" t="s">
        <v>124</v>
      </c>
      <c r="H482" s="8">
        <v>85227</v>
      </c>
      <c r="I482" s="9" t="s">
        <v>125</v>
      </c>
    </row>
    <row r="483" spans="1:9" x14ac:dyDescent="0.25">
      <c r="A483" s="10" t="s">
        <v>3016</v>
      </c>
      <c r="B483" s="11" t="s">
        <v>3017</v>
      </c>
      <c r="C483" s="11" t="s">
        <v>3018</v>
      </c>
      <c r="D483" s="11" t="s">
        <v>3019</v>
      </c>
      <c r="E483" s="11" t="s">
        <v>3020</v>
      </c>
      <c r="F483" s="11" t="s">
        <v>3021</v>
      </c>
      <c r="G483" s="11" t="s">
        <v>124</v>
      </c>
      <c r="H483" s="11">
        <v>12829</v>
      </c>
      <c r="I483" s="12" t="s">
        <v>125</v>
      </c>
    </row>
    <row r="484" spans="1:9" x14ac:dyDescent="0.25">
      <c r="A484" s="7" t="s">
        <v>3022</v>
      </c>
      <c r="B484" s="8" t="s">
        <v>3023</v>
      </c>
      <c r="C484" s="8" t="s">
        <v>3024</v>
      </c>
      <c r="D484" s="8" t="s">
        <v>3025</v>
      </c>
      <c r="E484" s="8" t="s">
        <v>3026</v>
      </c>
      <c r="F484" s="8" t="s">
        <v>3027</v>
      </c>
      <c r="G484" s="8" t="s">
        <v>126</v>
      </c>
      <c r="H484" s="8">
        <v>26088</v>
      </c>
      <c r="I484" s="9" t="s">
        <v>125</v>
      </c>
    </row>
    <row r="485" spans="1:9" x14ac:dyDescent="0.25">
      <c r="A485" s="10" t="s">
        <v>3028</v>
      </c>
      <c r="B485" s="11" t="s">
        <v>3029</v>
      </c>
      <c r="C485" s="11" t="s">
        <v>3030</v>
      </c>
      <c r="D485" s="11" t="s">
        <v>3031</v>
      </c>
      <c r="E485" s="11" t="s">
        <v>3032</v>
      </c>
      <c r="F485" s="11" t="s">
        <v>3033</v>
      </c>
      <c r="G485" s="11" t="s">
        <v>124</v>
      </c>
      <c r="H485" s="11">
        <v>83894</v>
      </c>
      <c r="I485" s="12" t="s">
        <v>125</v>
      </c>
    </row>
    <row r="486" spans="1:9" x14ac:dyDescent="0.25">
      <c r="A486" s="7" t="s">
        <v>3034</v>
      </c>
      <c r="B486" s="8" t="s">
        <v>3035</v>
      </c>
      <c r="C486" s="8" t="s">
        <v>3036</v>
      </c>
      <c r="D486" s="8" t="s">
        <v>3037</v>
      </c>
      <c r="E486" s="8" t="s">
        <v>3038</v>
      </c>
      <c r="F486" s="8" t="s">
        <v>3039</v>
      </c>
      <c r="G486" s="8" t="s">
        <v>128</v>
      </c>
      <c r="H486" s="8">
        <v>8558</v>
      </c>
      <c r="I486" s="9" t="s">
        <v>125</v>
      </c>
    </row>
    <row r="487" spans="1:9" x14ac:dyDescent="0.25">
      <c r="A487" s="10" t="s">
        <v>3040</v>
      </c>
      <c r="B487" s="11" t="s">
        <v>3041</v>
      </c>
      <c r="C487" s="11" t="s">
        <v>3042</v>
      </c>
      <c r="D487" s="11" t="s">
        <v>3043</v>
      </c>
      <c r="E487" s="11" t="s">
        <v>3044</v>
      </c>
      <c r="F487" s="11" t="s">
        <v>3045</v>
      </c>
      <c r="G487" s="11" t="s">
        <v>128</v>
      </c>
      <c r="H487" s="11">
        <v>62487</v>
      </c>
      <c r="I487" s="12" t="s">
        <v>125</v>
      </c>
    </row>
    <row r="488" spans="1:9" x14ac:dyDescent="0.25">
      <c r="A488" s="7" t="s">
        <v>3046</v>
      </c>
      <c r="B488" s="8" t="s">
        <v>3047</v>
      </c>
      <c r="C488" s="8" t="s">
        <v>3048</v>
      </c>
      <c r="D488" s="8" t="s">
        <v>3049</v>
      </c>
      <c r="E488" s="8" t="s">
        <v>3050</v>
      </c>
      <c r="F488" s="8" t="s">
        <v>3051</v>
      </c>
      <c r="G488" s="8" t="s">
        <v>128</v>
      </c>
      <c r="H488" s="8">
        <v>37339</v>
      </c>
      <c r="I488" s="9" t="s">
        <v>127</v>
      </c>
    </row>
    <row r="489" spans="1:9" x14ac:dyDescent="0.25">
      <c r="A489" s="10" t="s">
        <v>3052</v>
      </c>
      <c r="B489" s="11" t="s">
        <v>3053</v>
      </c>
      <c r="C489" s="11" t="s">
        <v>3054</v>
      </c>
      <c r="D489" s="11" t="s">
        <v>3055</v>
      </c>
      <c r="E489" s="11" t="s">
        <v>3056</v>
      </c>
      <c r="F489" s="11" t="s">
        <v>3057</v>
      </c>
      <c r="G489" s="11" t="s">
        <v>128</v>
      </c>
      <c r="H489" s="11">
        <v>53747</v>
      </c>
      <c r="I489" s="12" t="s">
        <v>127</v>
      </c>
    </row>
    <row r="490" spans="1:9" x14ac:dyDescent="0.25">
      <c r="A490" s="7" t="s">
        <v>3058</v>
      </c>
      <c r="B490" s="8" t="s">
        <v>3059</v>
      </c>
      <c r="C490" s="8" t="s">
        <v>3060</v>
      </c>
      <c r="D490" s="8" t="s">
        <v>3061</v>
      </c>
      <c r="E490" s="8" t="s">
        <v>3062</v>
      </c>
      <c r="F490" s="8" t="s">
        <v>133</v>
      </c>
      <c r="G490" s="8" t="s">
        <v>128</v>
      </c>
      <c r="H490" s="8">
        <v>59509</v>
      </c>
      <c r="I490" s="9" t="s">
        <v>127</v>
      </c>
    </row>
    <row r="491" spans="1:9" x14ac:dyDescent="0.25">
      <c r="A491" s="10" t="s">
        <v>3063</v>
      </c>
      <c r="B491" s="11" t="s">
        <v>3064</v>
      </c>
      <c r="C491" s="11" t="s">
        <v>3065</v>
      </c>
      <c r="D491" s="11" t="s">
        <v>3066</v>
      </c>
      <c r="E491" s="11" t="s">
        <v>3067</v>
      </c>
      <c r="F491" s="11" t="s">
        <v>3068</v>
      </c>
      <c r="G491" s="11" t="s">
        <v>124</v>
      </c>
      <c r="H491" s="11">
        <v>88700</v>
      </c>
      <c r="I491" s="12" t="s">
        <v>127</v>
      </c>
    </row>
    <row r="492" spans="1:9" x14ac:dyDescent="0.25">
      <c r="A492" s="7" t="s">
        <v>3069</v>
      </c>
      <c r="B492" s="8" t="s">
        <v>3070</v>
      </c>
      <c r="C492" s="8" t="s">
        <v>3071</v>
      </c>
      <c r="D492" s="8" t="s">
        <v>3072</v>
      </c>
      <c r="E492" s="8" t="s">
        <v>3073</v>
      </c>
      <c r="F492" s="8" t="s">
        <v>3074</v>
      </c>
      <c r="G492" s="8" t="s">
        <v>126</v>
      </c>
      <c r="H492" s="8">
        <v>89527</v>
      </c>
      <c r="I492" s="9" t="s">
        <v>125</v>
      </c>
    </row>
    <row r="493" spans="1:9" x14ac:dyDescent="0.25">
      <c r="A493" s="10" t="s">
        <v>3075</v>
      </c>
      <c r="B493" s="11" t="s">
        <v>3076</v>
      </c>
      <c r="C493" s="11" t="s">
        <v>3077</v>
      </c>
      <c r="D493" s="11" t="s">
        <v>3078</v>
      </c>
      <c r="E493" s="11" t="s">
        <v>3079</v>
      </c>
      <c r="F493" s="11" t="s">
        <v>3080</v>
      </c>
      <c r="G493" s="11" t="s">
        <v>124</v>
      </c>
      <c r="H493" s="11">
        <v>76330</v>
      </c>
      <c r="I493" s="12" t="s">
        <v>125</v>
      </c>
    </row>
    <row r="494" spans="1:9" x14ac:dyDescent="0.25">
      <c r="A494" s="7" t="s">
        <v>3081</v>
      </c>
      <c r="B494" s="8" t="s">
        <v>3082</v>
      </c>
      <c r="C494" s="8" t="s">
        <v>3083</v>
      </c>
      <c r="D494" s="8" t="s">
        <v>3084</v>
      </c>
      <c r="E494" s="8" t="s">
        <v>3085</v>
      </c>
      <c r="F494" s="8" t="s">
        <v>3086</v>
      </c>
      <c r="G494" s="8" t="s">
        <v>126</v>
      </c>
      <c r="H494" s="8">
        <v>17071</v>
      </c>
      <c r="I494" s="9" t="s">
        <v>127</v>
      </c>
    </row>
    <row r="495" spans="1:9" x14ac:dyDescent="0.25">
      <c r="A495" s="10" t="s">
        <v>3087</v>
      </c>
      <c r="B495" s="11" t="s">
        <v>3088</v>
      </c>
      <c r="C495" s="11" t="s">
        <v>3089</v>
      </c>
      <c r="D495" s="11" t="s">
        <v>3090</v>
      </c>
      <c r="E495" s="11" t="s">
        <v>3091</v>
      </c>
      <c r="F495" s="11" t="s">
        <v>3092</v>
      </c>
      <c r="G495" s="11" t="s">
        <v>128</v>
      </c>
      <c r="H495" s="11">
        <v>5802</v>
      </c>
      <c r="I495" s="12" t="s">
        <v>125</v>
      </c>
    </row>
    <row r="496" spans="1:9" x14ac:dyDescent="0.25">
      <c r="A496" s="7" t="s">
        <v>3093</v>
      </c>
      <c r="B496" s="8" t="s">
        <v>3094</v>
      </c>
      <c r="C496" s="8" t="s">
        <v>3095</v>
      </c>
      <c r="D496" s="8" t="s">
        <v>3096</v>
      </c>
      <c r="E496" s="8" t="s">
        <v>3097</v>
      </c>
      <c r="F496" s="8" t="s">
        <v>3098</v>
      </c>
      <c r="G496" s="8" t="s">
        <v>128</v>
      </c>
      <c r="H496" s="8">
        <v>27125</v>
      </c>
      <c r="I496" s="9" t="s">
        <v>125</v>
      </c>
    </row>
    <row r="497" spans="1:9" x14ac:dyDescent="0.25">
      <c r="A497" s="10" t="s">
        <v>3099</v>
      </c>
      <c r="B497" s="11" t="s">
        <v>3100</v>
      </c>
      <c r="C497" s="11" t="s">
        <v>3101</v>
      </c>
      <c r="D497" s="11" t="s">
        <v>3102</v>
      </c>
      <c r="E497" s="11" t="s">
        <v>3103</v>
      </c>
      <c r="F497" s="11" t="s">
        <v>3104</v>
      </c>
      <c r="G497" s="11" t="s">
        <v>126</v>
      </c>
      <c r="H497" s="11">
        <v>10347</v>
      </c>
      <c r="I497" s="12" t="s">
        <v>125</v>
      </c>
    </row>
    <row r="498" spans="1:9" x14ac:dyDescent="0.25">
      <c r="A498" s="7" t="s">
        <v>3105</v>
      </c>
      <c r="B498" s="8" t="s">
        <v>3106</v>
      </c>
      <c r="C498" s="8" t="s">
        <v>3107</v>
      </c>
      <c r="D498" s="8" t="s">
        <v>3108</v>
      </c>
      <c r="E498" s="8" t="s">
        <v>3109</v>
      </c>
      <c r="F498" s="8" t="s">
        <v>3110</v>
      </c>
      <c r="G498" s="8" t="s">
        <v>128</v>
      </c>
      <c r="H498" s="8">
        <v>56931</v>
      </c>
      <c r="I498" s="9" t="s">
        <v>127</v>
      </c>
    </row>
    <row r="499" spans="1:9" x14ac:dyDescent="0.25">
      <c r="A499" s="10" t="s">
        <v>3111</v>
      </c>
      <c r="B499" s="11" t="s">
        <v>3112</v>
      </c>
      <c r="C499" s="11" t="s">
        <v>3113</v>
      </c>
      <c r="D499" s="11" t="s">
        <v>3114</v>
      </c>
      <c r="E499" s="11" t="s">
        <v>3115</v>
      </c>
      <c r="F499" s="11" t="s">
        <v>3116</v>
      </c>
      <c r="G499" s="11" t="s">
        <v>126</v>
      </c>
      <c r="H499" s="11">
        <v>43146</v>
      </c>
      <c r="I499" s="12" t="s">
        <v>125</v>
      </c>
    </row>
    <row r="500" spans="1:9" x14ac:dyDescent="0.25">
      <c r="A500" s="7" t="s">
        <v>3117</v>
      </c>
      <c r="B500" s="8" t="s">
        <v>3118</v>
      </c>
      <c r="C500" s="8" t="s">
        <v>3119</v>
      </c>
      <c r="D500" s="8" t="s">
        <v>3120</v>
      </c>
      <c r="E500" s="8" t="s">
        <v>3121</v>
      </c>
      <c r="F500" s="8" t="s">
        <v>3122</v>
      </c>
      <c r="G500" s="8" t="s">
        <v>126</v>
      </c>
      <c r="H500" s="8">
        <v>16606</v>
      </c>
      <c r="I500" s="9" t="s">
        <v>125</v>
      </c>
    </row>
    <row r="501" spans="1:9" x14ac:dyDescent="0.25">
      <c r="A501" s="13" t="s">
        <v>3123</v>
      </c>
      <c r="B501" s="3" t="s">
        <v>3124</v>
      </c>
      <c r="C501" s="3" t="s">
        <v>3125</v>
      </c>
      <c r="D501" s="3" t="s">
        <v>3126</v>
      </c>
      <c r="E501" s="3" t="s">
        <v>3127</v>
      </c>
      <c r="F501" s="3" t="s">
        <v>3128</v>
      </c>
      <c r="G501" s="3" t="s">
        <v>128</v>
      </c>
      <c r="H501" s="3">
        <v>18023</v>
      </c>
      <c r="I501" s="14" t="s">
        <v>127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48DDBA-1959-497C-BCF5-490AB32737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Products</vt:lpstr>
      <vt:lpstr>TotalSales</vt:lpstr>
      <vt:lpstr>CountryBarChart</vt:lpstr>
      <vt:lpstr>Top6Customers</vt:lpstr>
      <vt:lpstr>Orders</vt:lpstr>
      <vt:lpstr>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U</dc:creator>
  <cp:lastModifiedBy>Dominik Uchman</cp:lastModifiedBy>
  <dcterms:created xsi:type="dcterms:W3CDTF">2015-06-05T18:17:20Z</dcterms:created>
  <dcterms:modified xsi:type="dcterms:W3CDTF">2025-09-04T00:22:36Z</dcterms:modified>
</cp:coreProperties>
</file>