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637\Documents\Yale Courses\Research\US Housing\Athena MI Archetypes\"/>
    </mc:Choice>
  </mc:AlternateContent>
  <xr:revisionPtr revIDLastSave="0" documentId="13_ncr:1_{7366B37F-CDAD-4433-81D3-1FBDB9F4E915}" xr6:coauthVersionLast="45" xr6:coauthVersionMax="45" xr10:uidLastSave="{00000000-0000-0000-0000-000000000000}"/>
  <bookViews>
    <workbookView xWindow="38280" yWindow="105" windowWidth="29040" windowHeight="15840" tabRatio="864" activeTab="3" xr2:uid="{00000000-000D-0000-FFFF-FFFF00000000}"/>
  </bookViews>
  <sheets>
    <sheet name="SlabInsulation" sheetId="2" r:id="rId1"/>
    <sheet name="BOM_XPSins_FibreGlass_WinDoor" sheetId="4" r:id="rId2"/>
    <sheet name="BOM_ISOins_FibreGlass_WinDoor" sheetId="5" r:id="rId3"/>
    <sheet name="BOM_ISOins_Wood_WinDoor" sheetId="8" r:id="rId4"/>
    <sheet name="BOM_XPSins_Wood_WinDoor" sheetId="9" r:id="rId5"/>
  </sheets>
  <definedNames>
    <definedName name="_xlnm.Print_Titles" localSheetId="2">BOM_ISOins_FibreGlass_WinDoor!$1:$4</definedName>
    <definedName name="_xlnm.Print_Titles" localSheetId="3">BOM_ISOins_Wood_WinDoor!$1:$4</definedName>
    <definedName name="_xlnm.Print_Titles" localSheetId="1">BOM_XPSins_FibreGlass_WinDoor!$1:$4</definedName>
    <definedName name="_xlnm.Print_Titles" localSheetId="4">BOM_XPSins_Wood_WinDoor!$1:$4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4" i="9" l="1"/>
  <c r="N33" i="9"/>
  <c r="N30" i="9"/>
  <c r="N29" i="9"/>
  <c r="N26" i="9"/>
  <c r="N25" i="9"/>
  <c r="N22" i="9"/>
  <c r="N21" i="9"/>
  <c r="N18" i="9"/>
  <c r="N15" i="9"/>
  <c r="N13" i="9"/>
  <c r="N12" i="9"/>
  <c r="N9" i="9"/>
  <c r="N8" i="9"/>
  <c r="B4" i="9"/>
  <c r="N36" i="9" s="1"/>
  <c r="N36" i="8"/>
  <c r="N34" i="8"/>
  <c r="N33" i="8"/>
  <c r="N32" i="8"/>
  <c r="N30" i="8"/>
  <c r="N29" i="8"/>
  <c r="N28" i="8"/>
  <c r="N26" i="8"/>
  <c r="N25" i="8"/>
  <c r="N24" i="8"/>
  <c r="N22" i="8"/>
  <c r="N21" i="8"/>
  <c r="N20" i="8"/>
  <c r="O18" i="8"/>
  <c r="N18" i="8"/>
  <c r="N17" i="8"/>
  <c r="O15" i="8"/>
  <c r="N15" i="8"/>
  <c r="N14" i="8"/>
  <c r="O13" i="8"/>
  <c r="N13" i="8"/>
  <c r="N12" i="8"/>
  <c r="N11" i="8"/>
  <c r="N9" i="8"/>
  <c r="N8" i="8"/>
  <c r="N7" i="8"/>
  <c r="B4" i="8"/>
  <c r="N35" i="8" s="1"/>
  <c r="N36" i="5"/>
  <c r="N38" i="5" s="1"/>
  <c r="N35" i="5"/>
  <c r="N10" i="9" l="1"/>
  <c r="N16" i="9"/>
  <c r="N19" i="9"/>
  <c r="N23" i="9"/>
  <c r="N27" i="9"/>
  <c r="N31" i="9"/>
  <c r="N35" i="9"/>
  <c r="N7" i="9"/>
  <c r="N11" i="9"/>
  <c r="N14" i="9"/>
  <c r="N17" i="9"/>
  <c r="N20" i="9"/>
  <c r="N24" i="9"/>
  <c r="N28" i="9"/>
  <c r="N32" i="9"/>
  <c r="N10" i="8"/>
  <c r="N16" i="8"/>
  <c r="N19" i="8"/>
  <c r="N23" i="8"/>
  <c r="N27" i="8"/>
  <c r="N31" i="8"/>
  <c r="P38" i="5" a="1"/>
  <c r="Q38" i="5" s="1"/>
  <c r="N38" i="8" l="1"/>
  <c r="N38" i="9"/>
  <c r="P38" i="9" a="1"/>
  <c r="P38" i="8" a="1"/>
  <c r="AK38" i="8" s="1"/>
  <c r="Y38" i="5"/>
  <c r="S38" i="5"/>
  <c r="AI38" i="5"/>
  <c r="AB38" i="5"/>
  <c r="V38" i="5"/>
  <c r="AC38" i="5"/>
  <c r="W38" i="5"/>
  <c r="P38" i="5"/>
  <c r="AM38" i="5" s="1"/>
  <c r="AF38" i="5"/>
  <c r="Z38" i="5"/>
  <c r="AG38" i="5"/>
  <c r="AA38" i="5"/>
  <c r="T38" i="5"/>
  <c r="AJ38" i="5"/>
  <c r="AD38" i="5"/>
  <c r="U38" i="5"/>
  <c r="AK38" i="5"/>
  <c r="AE38" i="5"/>
  <c r="X38" i="5"/>
  <c r="R38" i="5"/>
  <c r="AH38" i="5"/>
  <c r="AK42" i="5"/>
  <c r="AJ42" i="5"/>
  <c r="AK38" i="9" l="1"/>
  <c r="AG38" i="9"/>
  <c r="AC38" i="9"/>
  <c r="Y38" i="9"/>
  <c r="U38" i="9"/>
  <c r="Q38" i="9"/>
  <c r="AD38" i="9"/>
  <c r="R38" i="9"/>
  <c r="AJ38" i="9"/>
  <c r="AF38" i="9"/>
  <c r="AB38" i="9"/>
  <c r="X38" i="9"/>
  <c r="T38" i="9"/>
  <c r="P38" i="9"/>
  <c r="AH38" i="9"/>
  <c r="Z38" i="9"/>
  <c r="V38" i="9"/>
  <c r="AI38" i="9"/>
  <c r="AE38" i="9"/>
  <c r="AA38" i="9"/>
  <c r="W38" i="9"/>
  <c r="S38" i="9"/>
  <c r="AA38" i="8"/>
  <c r="AA42" i="8" s="1"/>
  <c r="V38" i="8"/>
  <c r="P38" i="8"/>
  <c r="P42" i="8" s="1"/>
  <c r="AF38" i="8"/>
  <c r="AF42" i="8" s="1"/>
  <c r="Y38" i="8"/>
  <c r="Y42" i="8" s="1"/>
  <c r="AG38" i="8"/>
  <c r="AG42" i="8" s="1"/>
  <c r="AE38" i="8"/>
  <c r="AE42" i="8" s="1"/>
  <c r="Z38" i="8"/>
  <c r="Z42" i="8" s="1"/>
  <c r="T38" i="8"/>
  <c r="T42" i="8" s="1"/>
  <c r="AJ38" i="8"/>
  <c r="AJ42" i="8" s="1"/>
  <c r="AC38" i="8"/>
  <c r="AC42" i="8" s="1"/>
  <c r="S38" i="8"/>
  <c r="S42" i="8" s="1"/>
  <c r="AI38" i="8"/>
  <c r="AI42" i="8" s="1"/>
  <c r="AD38" i="8"/>
  <c r="AD42" i="8" s="1"/>
  <c r="X38" i="8"/>
  <c r="X42" i="8" s="1"/>
  <c r="Q38" i="8"/>
  <c r="Q42" i="8" s="1"/>
  <c r="W38" i="8"/>
  <c r="W42" i="8" s="1"/>
  <c r="R38" i="8"/>
  <c r="R42" i="8" s="1"/>
  <c r="AH38" i="8"/>
  <c r="AH42" i="8" s="1"/>
  <c r="AB38" i="8"/>
  <c r="AB42" i="8" s="1"/>
  <c r="U38" i="8"/>
  <c r="U42" i="8" s="1"/>
  <c r="V42" i="8"/>
  <c r="AK42" i="8"/>
  <c r="AA42" i="9" l="1"/>
  <c r="X42" i="9"/>
  <c r="R42" i="9"/>
  <c r="AH42" i="9"/>
  <c r="AD42" i="9"/>
  <c r="S42" i="9"/>
  <c r="AI42" i="9"/>
  <c r="P42" i="9"/>
  <c r="AM38" i="9"/>
  <c r="AA46" i="9" s="1"/>
  <c r="AF42" i="9"/>
  <c r="Q42" i="9"/>
  <c r="AG42" i="9"/>
  <c r="Z42" i="9"/>
  <c r="Y42" i="9"/>
  <c r="AE42" i="9"/>
  <c r="AB42" i="9"/>
  <c r="AC42" i="9"/>
  <c r="W42" i="9"/>
  <c r="V42" i="9"/>
  <c r="T42" i="9"/>
  <c r="AJ42" i="9"/>
  <c r="U42" i="9"/>
  <c r="AK42" i="9"/>
  <c r="AM38" i="8"/>
  <c r="AF46" i="8" s="1"/>
  <c r="AM42" i="8"/>
  <c r="R44" i="8" s="1"/>
  <c r="AG46" i="8" l="1"/>
  <c r="AJ46" i="8"/>
  <c r="AA46" i="8"/>
  <c r="Y46" i="8"/>
  <c r="Q46" i="8"/>
  <c r="AK46" i="8"/>
  <c r="P46" i="8"/>
  <c r="W46" i="8"/>
  <c r="V46" i="8"/>
  <c r="V46" i="9"/>
  <c r="Z46" i="9"/>
  <c r="S46" i="9"/>
  <c r="AK46" i="9"/>
  <c r="AE46" i="9"/>
  <c r="Q46" i="9"/>
  <c r="W46" i="9"/>
  <c r="AI46" i="9"/>
  <c r="AJ46" i="9"/>
  <c r="AC46" i="9"/>
  <c r="U46" i="9"/>
  <c r="T46" i="9"/>
  <c r="AB46" i="9"/>
  <c r="Y46" i="9"/>
  <c r="AG46" i="9"/>
  <c r="AF46" i="9"/>
  <c r="AH46" i="9"/>
  <c r="P46" i="9"/>
  <c r="X46" i="9"/>
  <c r="AM42" i="9"/>
  <c r="X44" i="9" s="1"/>
  <c r="AD46" i="9"/>
  <c r="R46" i="9"/>
  <c r="AC46" i="8"/>
  <c r="AI46" i="8"/>
  <c r="AE46" i="8"/>
  <c r="AH46" i="8"/>
  <c r="AD46" i="8"/>
  <c r="X46" i="8"/>
  <c r="R46" i="8"/>
  <c r="T46" i="8"/>
  <c r="S46" i="8"/>
  <c r="AB46" i="8"/>
  <c r="Z46" i="8"/>
  <c r="U46" i="8"/>
  <c r="AD44" i="8"/>
  <c r="AF44" i="8"/>
  <c r="Q44" i="8"/>
  <c r="AJ44" i="8"/>
  <c r="AB44" i="8"/>
  <c r="Z44" i="8"/>
  <c r="U44" i="8"/>
  <c r="AC44" i="8"/>
  <c r="AI44" i="8"/>
  <c r="AH44" i="8"/>
  <c r="AE44" i="8"/>
  <c r="X44" i="8"/>
  <c r="AK44" i="8"/>
  <c r="Y44" i="8"/>
  <c r="V44" i="8"/>
  <c r="T44" i="8"/>
  <c r="AG44" i="8"/>
  <c r="W44" i="8"/>
  <c r="P44" i="8"/>
  <c r="S44" i="8"/>
  <c r="AA44" i="8"/>
  <c r="AI44" i="9" l="1"/>
  <c r="AC44" i="9"/>
  <c r="AD44" i="9"/>
  <c r="AB44" i="9"/>
  <c r="AJ44" i="9"/>
  <c r="V44" i="9"/>
  <c r="AA44" i="9"/>
  <c r="AK44" i="9"/>
  <c r="W44" i="9"/>
  <c r="AF44" i="9"/>
  <c r="Q44" i="9"/>
  <c r="T44" i="9"/>
  <c r="R44" i="9"/>
  <c r="AE44" i="9"/>
  <c r="Z44" i="9"/>
  <c r="P44" i="9"/>
  <c r="AH44" i="9"/>
  <c r="AG44" i="9"/>
  <c r="U44" i="9"/>
  <c r="S44" i="9"/>
  <c r="Y44" i="9"/>
  <c r="B4" i="5" l="1"/>
  <c r="B4" i="4" l="1"/>
  <c r="P8" i="2"/>
  <c r="N32" i="5" l="1"/>
  <c r="N28" i="5"/>
  <c r="N24" i="5"/>
  <c r="N20" i="5"/>
  <c r="O18" i="5"/>
  <c r="N17" i="5"/>
  <c r="O15" i="5"/>
  <c r="O13" i="5"/>
  <c r="N12" i="5"/>
  <c r="N8" i="5"/>
  <c r="N7" i="5"/>
  <c r="N34" i="5"/>
  <c r="N11" i="5" l="1"/>
  <c r="N14" i="5"/>
  <c r="N16" i="5"/>
  <c r="N19" i="5"/>
  <c r="N23" i="5"/>
  <c r="N27" i="5"/>
  <c r="N31" i="5"/>
  <c r="N9" i="5"/>
  <c r="N13" i="5"/>
  <c r="N15" i="5"/>
  <c r="N18" i="5"/>
  <c r="N21" i="5"/>
  <c r="N25" i="5"/>
  <c r="N29" i="5"/>
  <c r="N33" i="5"/>
  <c r="N10" i="5"/>
  <c r="N22" i="5"/>
  <c r="N26" i="5"/>
  <c r="N30" i="5"/>
  <c r="AF42" i="5" l="1"/>
  <c r="U42" i="5"/>
  <c r="V42" i="5"/>
  <c r="AI42" i="5"/>
  <c r="T42" i="5"/>
  <c r="S42" i="5"/>
  <c r="Y42" i="5"/>
  <c r="Z42" i="5"/>
  <c r="W42" i="5"/>
  <c r="X42" i="5"/>
  <c r="AA42" i="5"/>
  <c r="AC42" i="5"/>
  <c r="AD42" i="5"/>
  <c r="AE42" i="5"/>
  <c r="AB42" i="5"/>
  <c r="Q42" i="5"/>
  <c r="AG42" i="5"/>
  <c r="R42" i="5"/>
  <c r="AH42" i="5"/>
  <c r="P42" i="5"/>
  <c r="AM42" i="5" l="1"/>
  <c r="AK44" i="5" s="1"/>
  <c r="AB46" i="5"/>
  <c r="Z46" i="5"/>
  <c r="AE46" i="5"/>
  <c r="T46" i="5"/>
  <c r="S44" i="5" l="1"/>
  <c r="AF46" i="5"/>
  <c r="AK46" i="5"/>
  <c r="AJ46" i="5"/>
  <c r="W46" i="5"/>
  <c r="AI46" i="5"/>
  <c r="AJ44" i="5"/>
  <c r="Y46" i="5"/>
  <c r="Q46" i="5"/>
  <c r="U46" i="5"/>
  <c r="X46" i="5"/>
  <c r="AH46" i="5"/>
  <c r="R46" i="5"/>
  <c r="AC46" i="5"/>
  <c r="V46" i="5"/>
  <c r="AA46" i="5"/>
  <c r="P46" i="5"/>
  <c r="S46" i="5"/>
  <c r="AD46" i="5"/>
  <c r="AG46" i="5"/>
  <c r="AI44" i="5"/>
  <c r="AF44" i="5"/>
  <c r="AD44" i="5"/>
  <c r="Z44" i="5"/>
  <c r="AB44" i="5"/>
  <c r="T44" i="5"/>
  <c r="R44" i="5"/>
  <c r="AH44" i="5"/>
  <c r="Y44" i="5"/>
  <c r="P44" i="5"/>
  <c r="U44" i="5"/>
  <c r="W44" i="5"/>
  <c r="AE44" i="5"/>
  <c r="X44" i="5"/>
  <c r="AG44" i="5"/>
  <c r="V44" i="5"/>
  <c r="AA44" i="5"/>
  <c r="Q44" i="5"/>
  <c r="AC44" i="5"/>
  <c r="N29" i="4" l="1"/>
  <c r="O18" i="4"/>
  <c r="D46" i="4" s="1"/>
  <c r="N18" i="4"/>
  <c r="O15" i="4"/>
  <c r="D44" i="4" s="1"/>
  <c r="O14" i="4"/>
  <c r="D42" i="4" s="1"/>
  <c r="O13" i="4"/>
  <c r="N31" i="4"/>
  <c r="J18" i="2"/>
  <c r="H6" i="2"/>
  <c r="H5" i="2"/>
  <c r="P4" i="2" s="1"/>
  <c r="P5" i="2" s="1"/>
  <c r="P7" i="2" s="1"/>
  <c r="N9" i="4" l="1"/>
  <c r="N34" i="4"/>
  <c r="N15" i="4"/>
  <c r="N21" i="4"/>
  <c r="N13" i="4"/>
  <c r="N25" i="4"/>
  <c r="N33" i="4"/>
  <c r="N10" i="4"/>
  <c r="N22" i="4"/>
  <c r="N26" i="4"/>
  <c r="N30" i="4"/>
  <c r="N8" i="4"/>
  <c r="N12" i="4"/>
  <c r="N17" i="4"/>
  <c r="N20" i="4"/>
  <c r="N24" i="4"/>
  <c r="N28" i="4"/>
  <c r="N32" i="4"/>
  <c r="D43" i="4"/>
  <c r="N7" i="4"/>
  <c r="N11" i="4"/>
  <c r="N14" i="4"/>
  <c r="N16" i="4"/>
  <c r="N19" i="4"/>
  <c r="N23" i="4"/>
  <c r="N27" i="4"/>
  <c r="N36" i="4" l="1"/>
  <c r="P36" i="4" a="1"/>
  <c r="Q36" i="4" l="1"/>
  <c r="AH36" i="4"/>
  <c r="AH40" i="4" s="1"/>
  <c r="R36" i="4"/>
  <c r="R40" i="4" s="1"/>
  <c r="T36" i="4"/>
  <c r="AA36" i="4"/>
  <c r="AC36" i="4"/>
  <c r="AC40" i="4" s="1"/>
  <c r="AD36" i="4"/>
  <c r="AD40" i="4" s="1"/>
  <c r="AF36" i="4"/>
  <c r="AF40" i="4" s="1"/>
  <c r="P36" i="4"/>
  <c r="W36" i="4"/>
  <c r="W40" i="4" s="1"/>
  <c r="Y36" i="4"/>
  <c r="Y40" i="4" s="1"/>
  <c r="Z36" i="4"/>
  <c r="Z40" i="4" s="1"/>
  <c r="AB36" i="4"/>
  <c r="AI36" i="4"/>
  <c r="AI40" i="4" s="1"/>
  <c r="S36" i="4"/>
  <c r="S40" i="4" s="1"/>
  <c r="U36" i="4"/>
  <c r="U40" i="4" s="1"/>
  <c r="V36" i="4"/>
  <c r="X36" i="4"/>
  <c r="X40" i="4" s="1"/>
  <c r="AE36" i="4"/>
  <c r="AE40" i="4" s="1"/>
  <c r="AG36" i="4"/>
  <c r="AG40" i="4" s="1"/>
  <c r="Q40" i="4"/>
  <c r="AB40" i="4"/>
  <c r="AA40" i="4"/>
  <c r="V40" i="4"/>
  <c r="P40" i="4"/>
  <c r="T40" i="4" l="1"/>
  <c r="AK40" i="4" s="1"/>
  <c r="AK36" i="4"/>
  <c r="T44" i="4" s="1"/>
  <c r="AB44" i="4" l="1"/>
  <c r="AA44" i="4"/>
  <c r="AI44" i="4"/>
  <c r="AD44" i="4"/>
  <c r="AC44" i="4"/>
  <c r="W44" i="4"/>
  <c r="AE44" i="4"/>
  <c r="P44" i="4"/>
  <c r="Q44" i="4"/>
  <c r="AH44" i="4"/>
  <c r="Y44" i="4"/>
  <c r="U44" i="4"/>
  <c r="V44" i="4"/>
  <c r="X44" i="4"/>
  <c r="AG44" i="4"/>
  <c r="R44" i="4"/>
  <c r="Z44" i="4"/>
  <c r="S44" i="4"/>
  <c r="AF44" i="4"/>
  <c r="AF42" i="4"/>
  <c r="AB42" i="4"/>
  <c r="AE42" i="4"/>
  <c r="U42" i="4"/>
  <c r="AD42" i="4"/>
  <c r="R42" i="4"/>
  <c r="X42" i="4"/>
  <c r="P42" i="4"/>
  <c r="Z42" i="4"/>
  <c r="V42" i="4"/>
  <c r="Q42" i="4"/>
  <c r="AH42" i="4"/>
  <c r="T42" i="4"/>
  <c r="AG42" i="4"/>
  <c r="W42" i="4"/>
  <c r="Y42" i="4"/>
  <c r="AA42" i="4"/>
  <c r="AC42" i="4"/>
  <c r="AI42" i="4"/>
  <c r="S42" i="4"/>
</calcChain>
</file>

<file path=xl/sharedStrings.xml><?xml version="1.0" encoding="utf-8"?>
<sst xmlns="http://schemas.openxmlformats.org/spreadsheetml/2006/main" count="576" uniqueCount="108">
  <si>
    <t>Bill of Materials Report</t>
  </si>
  <si>
    <t>Project:</t>
  </si>
  <si>
    <t>Material</t>
  </si>
  <si>
    <t>Unit</t>
  </si>
  <si>
    <t>Total Quantity</t>
  </si>
  <si>
    <t>Columns &amp; Beams</t>
  </si>
  <si>
    <t>Floors</t>
  </si>
  <si>
    <t>Foundations</t>
  </si>
  <si>
    <t>Roofs</t>
  </si>
  <si>
    <t>Walls</t>
  </si>
  <si>
    <t>Project Extra Materials</t>
  </si>
  <si>
    <t>Mass Value</t>
  </si>
  <si>
    <t>Mass Unit</t>
  </si>
  <si>
    <t>#15 Organic Felt</t>
  </si>
  <si>
    <t>m2</t>
  </si>
  <si>
    <t>Tonnes</t>
  </si>
  <si>
    <t>1/2"  Regular Gypsum Board</t>
  </si>
  <si>
    <t>6 mil Polyethylene</t>
  </si>
  <si>
    <t>kg</t>
  </si>
  <si>
    <t>Concrete Benchmark  USA 3000 psi</t>
  </si>
  <si>
    <t>m3</t>
  </si>
  <si>
    <t>Double Glazed No Coating Air</t>
  </si>
  <si>
    <t>Expanded Polystyrene</t>
  </si>
  <si>
    <t>m2 (25mm)</t>
  </si>
  <si>
    <t>Extruded Polystyrene</t>
  </si>
  <si>
    <t>FG Batt R20</t>
  </si>
  <si>
    <t>Fibreglass Window Frame</t>
  </si>
  <si>
    <t>Galvanized Sheet</t>
  </si>
  <si>
    <t>Glass Based shingles 30yr</t>
  </si>
  <si>
    <t>Glass Fibre</t>
  </si>
  <si>
    <t>Glazing Panel</t>
  </si>
  <si>
    <t>Joint Compound</t>
  </si>
  <si>
    <t>Laminated Veneer Lumber</t>
  </si>
  <si>
    <t>Nails</t>
  </si>
  <si>
    <t>Oriented Strand Board</t>
  </si>
  <si>
    <t>m2 (9mm)</t>
  </si>
  <si>
    <t>Paper Tape</t>
  </si>
  <si>
    <t>Rebar, Rod, Light Sections</t>
  </si>
  <si>
    <t>Small Dimension Softwood Lumber, kiln-dried</t>
  </si>
  <si>
    <t>Softwood Plywood</t>
  </si>
  <si>
    <t>Solvent Based Alkyd Paint</t>
  </si>
  <si>
    <t>L</t>
  </si>
  <si>
    <t>Stucco over porous surface</t>
  </si>
  <si>
    <t>Water Based Latex Paint</t>
  </si>
  <si>
    <t>Welded Wire Mesh / Ladder Wire</t>
  </si>
  <si>
    <t>Floor Area (m2)</t>
  </si>
  <si>
    <t>Mat Ins (kg/m2)</t>
  </si>
  <si>
    <t>Asphalt-impregnated Felt</t>
  </si>
  <si>
    <t>Gypsum Board</t>
  </si>
  <si>
    <t>General Polyethylene</t>
  </si>
  <si>
    <t>Aluminium</t>
  </si>
  <si>
    <t>Glass</t>
  </si>
  <si>
    <t>Concrete</t>
  </si>
  <si>
    <t>Density (kg/unit)</t>
  </si>
  <si>
    <t>Fiberglass Insulation</t>
  </si>
  <si>
    <t>Glass fibre reinforced plastic</t>
  </si>
  <si>
    <t>Steel</t>
  </si>
  <si>
    <t>Fibrelass Shingles</t>
  </si>
  <si>
    <t>Gypsum Joint Compound</t>
  </si>
  <si>
    <t>Void</t>
  </si>
  <si>
    <t>Timber</t>
  </si>
  <si>
    <t>Plywood</t>
  </si>
  <si>
    <t>Paint</t>
  </si>
  <si>
    <t>Cement</t>
  </si>
  <si>
    <t>GHGI</t>
  </si>
  <si>
    <t>GHG / m2</t>
  </si>
  <si>
    <t>% GHG/m2</t>
  </si>
  <si>
    <t>Sum</t>
  </si>
  <si>
    <t>% MI</t>
  </si>
  <si>
    <t>Assuming that the slab has a stemwall and footing as shown</t>
  </si>
  <si>
    <t>And that the slab is insulated in the interior of the stem wall and under the slab, but only around the perimeter of the slab</t>
  </si>
  <si>
    <t>Stem wall depth</t>
  </si>
  <si>
    <t>ft</t>
  </si>
  <si>
    <t>Footing width</t>
  </si>
  <si>
    <t>in</t>
  </si>
  <si>
    <t>Footing thickness/depth</t>
  </si>
  <si>
    <t>Slab insulation thickness</t>
  </si>
  <si>
    <t>Image from https://www.finehomebuilding.com/2014/07/09/insulating-a-slab-on-grade?</t>
  </si>
  <si>
    <t>Vertical insulation b/w slab and stemwall</t>
  </si>
  <si>
    <t>Horizontal insulation under slab</t>
  </si>
  <si>
    <t>Vertical insulation on edge of stem wall</t>
  </si>
  <si>
    <t>Slab floor area</t>
  </si>
  <si>
    <t>Slab perimeter</t>
  </si>
  <si>
    <t>ft2</t>
  </si>
  <si>
    <t xml:space="preserve">ft </t>
  </si>
  <si>
    <t>Extent of perimeter insulation</t>
  </si>
  <si>
    <t>Area of strip insulation</t>
  </si>
  <si>
    <t>Floor with</t>
  </si>
  <si>
    <t>Floor length</t>
  </si>
  <si>
    <t>Volume of strip insulatin</t>
  </si>
  <si>
    <t>ft3</t>
  </si>
  <si>
    <t>Depth of slab</t>
  </si>
  <si>
    <t>Depth of vertical insualtion b/w/ slab and sw</t>
  </si>
  <si>
    <t>Volume of vertical slab insulation</t>
  </si>
  <si>
    <t>Total volumne of slab insulation</t>
  </si>
  <si>
    <t>Effective insulation thickness</t>
  </si>
  <si>
    <t>8" Normal Weight Concrete Block</t>
  </si>
  <si>
    <t>Blocks</t>
  </si>
  <si>
    <t>Grout-Coarse</t>
  </si>
  <si>
    <t>Mortar</t>
  </si>
  <si>
    <t>sum kg/m2</t>
  </si>
  <si>
    <t>Vinyl Clad Wood Window Frame</t>
  </si>
  <si>
    <t>PVC</t>
  </si>
  <si>
    <t>Small SF One-Storey Masonry incl Garage</t>
  </si>
  <si>
    <t>Small SF One-Storey Masonry incl Garage ISO</t>
  </si>
  <si>
    <t>Polyiso Foam Board (unfaced)</t>
  </si>
  <si>
    <t>Poly-iso insulation foam board</t>
  </si>
  <si>
    <t>Small SF One-Storey Masonry incl Garage ISO_Wood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</si>
</sst>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#,##0.0000;\-#,##0.0000"/>
    <numFmt numFmtId="165" formatCode="0.000"/>
    <numFmt numFmtId="166" formatCode="0.0"/>
    <numFmt numFmtId="167" formatCode="0.0%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Verdana"/>
    </font>
    <font>
      <b/>
      <sz val="12"/>
      <color rgb="FF000000"/>
      <name val="Arial"/>
    </font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4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2" borderId="1" xfId="0" applyNumberFormat="1" applyFont="1" applyFill="1" applyBorder="1" applyAlignment="1">
      <alignment horizontal="center" wrapText="1" readingOrder="1"/>
    </xf>
    <xf numFmtId="0" fontId="4" fillId="2" borderId="2" xfId="0" applyNumberFormat="1" applyFont="1" applyFill="1" applyBorder="1" applyAlignment="1">
      <alignment horizontal="center" wrapText="1" readingOrder="1"/>
    </xf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wrapText="1" readingOrder="1"/>
    </xf>
    <xf numFmtId="165" fontId="1" fillId="0" borderId="0" xfId="0" applyNumberFormat="1" applyFont="1" applyFill="1" applyBorder="1"/>
    <xf numFmtId="2" fontId="1" fillId="0" borderId="0" xfId="0" applyNumberFormat="1" applyFont="1" applyFill="1" applyBorder="1"/>
    <xf numFmtId="166" fontId="1" fillId="0" borderId="0" xfId="0" applyNumberFormat="1" applyFont="1" applyFill="1" applyBorder="1"/>
    <xf numFmtId="0" fontId="1" fillId="0" borderId="0" xfId="0" applyFont="1" applyFill="1" applyBorder="1" applyAlignment="1">
      <alignment horizontal="center" wrapText="1"/>
    </xf>
    <xf numFmtId="9" fontId="1" fillId="0" borderId="0" xfId="1" applyFont="1" applyFill="1" applyBorder="1"/>
    <xf numFmtId="167" fontId="1" fillId="0" borderId="0" xfId="1" applyNumberFormat="1" applyFont="1" applyFill="1" applyBorder="1"/>
    <xf numFmtId="0" fontId="6" fillId="0" borderId="0" xfId="0" applyFont="1" applyFill="1" applyBorder="1"/>
    <xf numFmtId="0" fontId="8" fillId="3" borderId="1" xfId="0" applyFont="1" applyFill="1" applyBorder="1" applyAlignment="1">
      <alignment vertical="center" wrapText="1" readingOrder="1"/>
    </xf>
    <xf numFmtId="164" fontId="8" fillId="0" borderId="1" xfId="0" applyNumberFormat="1" applyFont="1" applyBorder="1" applyAlignment="1">
      <alignment horizontal="right" vertical="center" wrapText="1" readingOrder="1"/>
    </xf>
    <xf numFmtId="0" fontId="8" fillId="0" borderId="1" xfId="0" applyFont="1" applyBorder="1" applyAlignment="1">
      <alignment vertical="center" wrapText="1" readingOrder="1"/>
    </xf>
    <xf numFmtId="0" fontId="8" fillId="3" borderId="0" xfId="0" applyFont="1" applyFill="1" applyBorder="1" applyAlignment="1">
      <alignment vertical="center" wrapText="1" readingOrder="1"/>
    </xf>
    <xf numFmtId="0" fontId="6" fillId="0" borderId="0" xfId="0" applyFont="1" applyBorder="1" applyAlignment="1">
      <alignment vertical="top" wrapText="1"/>
    </xf>
    <xf numFmtId="164" fontId="8" fillId="0" borderId="0" xfId="0" applyNumberFormat="1" applyFont="1" applyBorder="1" applyAlignment="1">
      <alignment horizontal="right" vertical="center" wrapText="1" readingOrder="1"/>
    </xf>
    <xf numFmtId="0" fontId="8" fillId="0" borderId="0" xfId="0" applyFont="1" applyBorder="1" applyAlignment="1">
      <alignment vertical="center" wrapText="1" readingOrder="1"/>
    </xf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wrapText="1" readingOrder="1"/>
    </xf>
    <xf numFmtId="0" fontId="8" fillId="3" borderId="1" xfId="0" applyFont="1" applyFill="1" applyBorder="1" applyAlignment="1">
      <alignment vertical="center" wrapText="1" readingOrder="1"/>
    </xf>
    <xf numFmtId="0" fontId="6" fillId="0" borderId="0" xfId="0" applyFont="1"/>
    <xf numFmtId="2" fontId="6" fillId="0" borderId="0" xfId="0" applyNumberFormat="1" applyFont="1"/>
    <xf numFmtId="0" fontId="6" fillId="0" borderId="0" xfId="0" applyFont="1" applyAlignment="1">
      <alignment horizontal="center" wrapText="1"/>
    </xf>
    <xf numFmtId="0" fontId="8" fillId="3" borderId="1" xfId="0" applyFont="1" applyFill="1" applyBorder="1" applyAlignment="1">
      <alignment vertical="center" wrapText="1" readingOrder="1"/>
    </xf>
    <xf numFmtId="0" fontId="6" fillId="0" borderId="2" xfId="0" applyFont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  <xf numFmtId="0" fontId="3" fillId="0" borderId="0" xfId="0" applyFont="1" applyAlignment="1">
      <alignment horizontal="left" vertical="top" wrapText="1" readingOrder="1"/>
    </xf>
    <xf numFmtId="0" fontId="1" fillId="0" borderId="0" xfId="0" applyFont="1"/>
    <xf numFmtId="0" fontId="4" fillId="2" borderId="1" xfId="0" applyNumberFormat="1" applyFont="1" applyFill="1" applyBorder="1" applyAlignment="1">
      <alignment horizontal="center" wrapText="1" readingOrder="1"/>
    </xf>
    <xf numFmtId="0" fontId="1" fillId="0" borderId="2" xfId="0" applyNumberFormat="1" applyFont="1" applyFill="1" applyBorder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4</xdr:col>
      <xdr:colOff>47625</xdr:colOff>
      <xdr:row>18</xdr:row>
      <xdr:rowOff>134682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B9D2EA-343C-40C6-B543-1F71F8453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2590800" cy="33874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8263-5DDF-4810-8D0E-31FCEED7EC34}">
  <dimension ref="A1:Q20"/>
  <sheetViews>
    <sheetView workbookViewId="0">
      <selection activeCell="P7" sqref="P7"/>
    </sheetView>
  </sheetViews>
  <sheetFormatPr defaultRowHeight="14.25" x14ac:dyDescent="0.45"/>
  <sheetData>
    <row r="1" spans="6:17" x14ac:dyDescent="0.45">
      <c r="F1" s="12" t="s">
        <v>69</v>
      </c>
    </row>
    <row r="2" spans="6:17" x14ac:dyDescent="0.45">
      <c r="F2" s="12" t="s">
        <v>70</v>
      </c>
    </row>
    <row r="3" spans="6:17" x14ac:dyDescent="0.45">
      <c r="F3" s="12" t="s">
        <v>87</v>
      </c>
      <c r="H3">
        <v>28</v>
      </c>
      <c r="I3" s="12" t="s">
        <v>84</v>
      </c>
    </row>
    <row r="4" spans="6:17" x14ac:dyDescent="0.45">
      <c r="F4" s="12" t="s">
        <v>88</v>
      </c>
      <c r="H4">
        <v>50</v>
      </c>
      <c r="I4" s="12" t="s">
        <v>84</v>
      </c>
      <c r="M4" s="12" t="s">
        <v>86</v>
      </c>
      <c r="P4">
        <f>H5-(H3-(2*J16))*(H4-(2*J16))</f>
        <v>560</v>
      </c>
      <c r="Q4" s="12" t="s">
        <v>83</v>
      </c>
    </row>
    <row r="5" spans="6:17" x14ac:dyDescent="0.45">
      <c r="F5" s="12" t="s">
        <v>81</v>
      </c>
      <c r="H5">
        <f>H3*H4</f>
        <v>1400</v>
      </c>
      <c r="I5" s="12" t="s">
        <v>83</v>
      </c>
      <c r="M5" s="12" t="s">
        <v>89</v>
      </c>
      <c r="P5" s="7">
        <f>P4*(J14/12)</f>
        <v>93.333333333333329</v>
      </c>
      <c r="Q5" s="12" t="s">
        <v>90</v>
      </c>
    </row>
    <row r="6" spans="6:17" x14ac:dyDescent="0.45">
      <c r="F6" s="12" t="s">
        <v>82</v>
      </c>
      <c r="H6">
        <f>2*(H3+H4)</f>
        <v>156</v>
      </c>
      <c r="I6" s="12" t="s">
        <v>84</v>
      </c>
      <c r="M6" s="12" t="s">
        <v>93</v>
      </c>
      <c r="P6" s="7">
        <v>0</v>
      </c>
      <c r="Q6" s="12" t="s">
        <v>90</v>
      </c>
    </row>
    <row r="7" spans="6:17" x14ac:dyDescent="0.45">
      <c r="M7" s="12" t="s">
        <v>94</v>
      </c>
      <c r="P7" s="7">
        <f>P5+P6</f>
        <v>93.333333333333329</v>
      </c>
      <c r="Q7" s="12" t="s">
        <v>90</v>
      </c>
    </row>
    <row r="8" spans="6:17" x14ac:dyDescent="0.45">
      <c r="F8" s="12" t="s">
        <v>71</v>
      </c>
      <c r="J8">
        <v>30</v>
      </c>
      <c r="K8" s="12" t="s">
        <v>72</v>
      </c>
      <c r="M8" s="12" t="s">
        <v>95</v>
      </c>
      <c r="P8" s="7">
        <f>12*P7/H5</f>
        <v>0.8</v>
      </c>
      <c r="Q8" s="12" t="s">
        <v>74</v>
      </c>
    </row>
    <row r="9" spans="6:17" x14ac:dyDescent="0.45">
      <c r="F9" s="12" t="s">
        <v>73</v>
      </c>
      <c r="J9">
        <v>1</v>
      </c>
      <c r="K9" s="12" t="s">
        <v>72</v>
      </c>
    </row>
    <row r="10" spans="6:17" x14ac:dyDescent="0.45">
      <c r="F10" s="12" t="s">
        <v>75</v>
      </c>
      <c r="J10">
        <v>10</v>
      </c>
      <c r="K10" s="12" t="s">
        <v>74</v>
      </c>
    </row>
    <row r="12" spans="6:17" x14ac:dyDescent="0.45">
      <c r="F12" s="12" t="s">
        <v>76</v>
      </c>
    </row>
    <row r="13" spans="6:17" x14ac:dyDescent="0.45">
      <c r="F13" s="12" t="s">
        <v>78</v>
      </c>
      <c r="J13">
        <v>1</v>
      </c>
      <c r="K13" s="12" t="s">
        <v>74</v>
      </c>
    </row>
    <row r="14" spans="6:17" x14ac:dyDescent="0.45">
      <c r="F14" s="12" t="s">
        <v>79</v>
      </c>
      <c r="J14">
        <v>2</v>
      </c>
      <c r="K14" s="12" t="s">
        <v>74</v>
      </c>
    </row>
    <row r="15" spans="6:17" x14ac:dyDescent="0.45">
      <c r="F15" s="12" t="s">
        <v>80</v>
      </c>
      <c r="J15" s="12">
        <v>2</v>
      </c>
      <c r="K15" s="12" t="s">
        <v>74</v>
      </c>
    </row>
    <row r="16" spans="6:17" x14ac:dyDescent="0.45">
      <c r="F16" s="12" t="s">
        <v>85</v>
      </c>
      <c r="J16">
        <v>4</v>
      </c>
      <c r="K16" s="12" t="s">
        <v>72</v>
      </c>
    </row>
    <row r="17" spans="1:11" x14ac:dyDescent="0.45">
      <c r="F17" s="12" t="s">
        <v>91</v>
      </c>
      <c r="J17">
        <v>4</v>
      </c>
      <c r="K17" s="12" t="s">
        <v>74</v>
      </c>
    </row>
    <row r="18" spans="1:11" x14ac:dyDescent="0.45">
      <c r="F18" s="12" t="s">
        <v>92</v>
      </c>
      <c r="J18">
        <f>J14+J17</f>
        <v>6</v>
      </c>
      <c r="K18" s="12" t="s">
        <v>74</v>
      </c>
    </row>
    <row r="20" spans="1:11" x14ac:dyDescent="0.45">
      <c r="A20" s="12" t="s">
        <v>77</v>
      </c>
    </row>
  </sheetData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7AAB-A47C-4C4F-B98A-80A97EAE75A7}">
  <dimension ref="A1:AK46"/>
  <sheetViews>
    <sheetView showGridLines="0" zoomScale="110" zoomScaleNormal="110" workbookViewId="0">
      <pane xSplit="3" ySplit="6" topLeftCell="W16" activePane="bottomRight" state="frozen"/>
      <selection pane="topRight" activeCell="D1" sqref="D1"/>
      <selection pane="bottomLeft" activeCell="A7" sqref="A7"/>
      <selection pane="bottomRight" activeCell="D7" sqref="D7:K34"/>
    </sheetView>
  </sheetViews>
  <sheetFormatPr defaultRowHeight="14.25" x14ac:dyDescent="0.45"/>
  <cols>
    <col min="1" max="1" width="13.3984375" customWidth="1"/>
    <col min="2" max="2" width="30.1328125" customWidth="1"/>
    <col min="3" max="3" width="12.33203125" customWidth="1"/>
    <col min="4" max="4" width="11" customWidth="1"/>
    <col min="5" max="5" width="12.33203125" customWidth="1"/>
    <col min="6" max="6" width="11" customWidth="1"/>
    <col min="7" max="7" width="12.33203125" customWidth="1"/>
    <col min="8" max="9" width="9.59765625" customWidth="1"/>
    <col min="10" max="11" width="12.33203125" customWidth="1"/>
    <col min="12" max="12" width="11.53125" customWidth="1"/>
    <col min="13" max="13" width="0.796875" customWidth="1"/>
    <col min="14" max="14" width="10.796875" customWidth="1"/>
    <col min="16" max="16" width="13.06640625" customWidth="1"/>
    <col min="17" max="17" width="11.265625" bestFit="1" customWidth="1"/>
    <col min="18" max="18" width="10.59765625" bestFit="1" customWidth="1"/>
    <col min="19" max="19" width="10.53125" customWidth="1"/>
    <col min="20" max="20" width="12.86328125" bestFit="1" customWidth="1"/>
    <col min="21" max="21" width="9.46484375" customWidth="1"/>
    <col min="22" max="22" width="11.19921875" customWidth="1"/>
    <col min="23" max="23" width="12.53125" customWidth="1"/>
    <col min="24" max="24" width="11.19921875" customWidth="1"/>
    <col min="25" max="25" width="11.33203125" customWidth="1"/>
    <col min="26" max="26" width="10.59765625" bestFit="1" customWidth="1"/>
    <col min="27" max="27" width="12.06640625" bestFit="1" customWidth="1"/>
    <col min="28" max="28" width="11.86328125" customWidth="1"/>
    <col min="29" max="29" width="11.33203125" customWidth="1"/>
    <col min="30" max="30" width="11.265625" bestFit="1" customWidth="1"/>
    <col min="31" max="31" width="12.06640625" bestFit="1" customWidth="1"/>
    <col min="32" max="32" width="10.86328125" bestFit="1" customWidth="1"/>
    <col min="33" max="33" width="10.19921875" bestFit="1" customWidth="1"/>
    <col min="34" max="34" width="10.86328125" bestFit="1" customWidth="1"/>
    <col min="35" max="35" width="10.59765625" bestFit="1" customWidth="1"/>
  </cols>
  <sheetData>
    <row r="1" spans="1:37" ht="25.5" customHeight="1" x14ac:dyDescent="0.4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37" ht="9.75" customHeight="1" x14ac:dyDescent="0.45"/>
    <row r="3" spans="1:37" ht="15" customHeight="1" x14ac:dyDescent="0.45">
      <c r="A3" s="1" t="s">
        <v>1</v>
      </c>
      <c r="B3" s="30" t="s">
        <v>103</v>
      </c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1:37" ht="18.75" customHeight="1" x14ac:dyDescent="0.45">
      <c r="A4" t="s">
        <v>45</v>
      </c>
      <c r="B4" s="8">
        <f>1400/10.765</f>
        <v>130.05109150023222</v>
      </c>
    </row>
    <row r="5" spans="1:37" ht="12" customHeight="1" x14ac:dyDescent="0.45"/>
    <row r="6" spans="1:37" ht="42.75" x14ac:dyDescent="0.45">
      <c r="A6" s="32" t="s">
        <v>2</v>
      </c>
      <c r="B6" s="33"/>
      <c r="C6" s="2" t="s">
        <v>3</v>
      </c>
      <c r="D6" s="3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N6" s="2" t="s">
        <v>46</v>
      </c>
      <c r="O6" t="s">
        <v>53</v>
      </c>
      <c r="P6" s="9" t="s">
        <v>47</v>
      </c>
      <c r="Q6" s="9" t="s">
        <v>48</v>
      </c>
      <c r="R6" s="9" t="s">
        <v>49</v>
      </c>
      <c r="S6" s="9" t="s">
        <v>50</v>
      </c>
      <c r="T6" s="9" t="s">
        <v>52</v>
      </c>
      <c r="U6" t="s">
        <v>51</v>
      </c>
      <c r="V6" s="9" t="s">
        <v>22</v>
      </c>
      <c r="W6" s="9" t="s">
        <v>24</v>
      </c>
      <c r="X6" s="9" t="s">
        <v>54</v>
      </c>
      <c r="Y6" s="9" t="s">
        <v>55</v>
      </c>
      <c r="Z6" s="9" t="s">
        <v>56</v>
      </c>
      <c r="AA6" s="9" t="s">
        <v>57</v>
      </c>
      <c r="AB6" s="9" t="s">
        <v>58</v>
      </c>
      <c r="AC6" s="9" t="s">
        <v>32</v>
      </c>
      <c r="AD6" s="9" t="s">
        <v>34</v>
      </c>
      <c r="AE6" s="9" t="s">
        <v>60</v>
      </c>
      <c r="AF6" s="9" t="s">
        <v>61</v>
      </c>
      <c r="AG6" s="9" t="s">
        <v>62</v>
      </c>
      <c r="AH6" t="s">
        <v>63</v>
      </c>
      <c r="AI6" s="9" t="s">
        <v>59</v>
      </c>
      <c r="AJ6" s="9"/>
      <c r="AK6" s="9"/>
    </row>
    <row r="7" spans="1:37" ht="14.25" customHeight="1" x14ac:dyDescent="0.45">
      <c r="A7" s="26" t="s">
        <v>13</v>
      </c>
      <c r="B7" s="27"/>
      <c r="C7" s="13" t="s">
        <v>14</v>
      </c>
      <c r="D7" s="14">
        <v>1037.9467624271999</v>
      </c>
      <c r="E7" s="14">
        <v>0</v>
      </c>
      <c r="F7" s="14">
        <v>0</v>
      </c>
      <c r="G7" s="14">
        <v>0</v>
      </c>
      <c r="H7" s="14">
        <v>1037.9467624271999</v>
      </c>
      <c r="I7" s="14">
        <v>0</v>
      </c>
      <c r="J7" s="14">
        <v>0</v>
      </c>
      <c r="K7" s="14">
        <v>0.75748638329999995</v>
      </c>
      <c r="L7" s="15" t="s">
        <v>15</v>
      </c>
      <c r="N7" s="7">
        <f>K7*1000/$B$4</f>
        <v>5.8245292258746435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ht="14.25" customHeight="1" x14ac:dyDescent="0.45">
      <c r="A8" s="26" t="s">
        <v>16</v>
      </c>
      <c r="B8" s="27"/>
      <c r="C8" s="13" t="s">
        <v>14</v>
      </c>
      <c r="D8" s="14">
        <v>360.74250352299998</v>
      </c>
      <c r="E8" s="14">
        <v>0</v>
      </c>
      <c r="F8" s="14">
        <v>0</v>
      </c>
      <c r="G8" s="14">
        <v>0</v>
      </c>
      <c r="H8" s="14">
        <v>0</v>
      </c>
      <c r="I8" s="14">
        <v>360.74250352299998</v>
      </c>
      <c r="J8" s="14">
        <v>0</v>
      </c>
      <c r="K8" s="14">
        <v>2.9075845783999998</v>
      </c>
      <c r="L8" s="15" t="s">
        <v>15</v>
      </c>
      <c r="N8" s="7">
        <f t="shared" ref="N8:N34" si="0">K8*1000/$B$4</f>
        <v>22.357248561768571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ht="14.25" customHeight="1" x14ac:dyDescent="0.45">
      <c r="A9" s="26" t="s">
        <v>17</v>
      </c>
      <c r="B9" s="27"/>
      <c r="C9" s="13" t="s">
        <v>14</v>
      </c>
      <c r="D9" s="14">
        <v>440.13119922129999</v>
      </c>
      <c r="E9" s="14">
        <v>0</v>
      </c>
      <c r="F9" s="14">
        <v>0</v>
      </c>
      <c r="G9" s="14">
        <v>208.53506886549999</v>
      </c>
      <c r="H9" s="14">
        <v>193.16102787119999</v>
      </c>
      <c r="I9" s="14">
        <v>38.435102484600002</v>
      </c>
      <c r="J9" s="14">
        <v>0</v>
      </c>
      <c r="K9" s="14">
        <v>6.6019679900000003E-2</v>
      </c>
      <c r="L9" s="15" t="s">
        <v>15</v>
      </c>
      <c r="N9" s="7">
        <f t="shared" si="0"/>
        <v>0.50764418151678581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ht="14.25" customHeight="1" x14ac:dyDescent="0.45">
      <c r="A10" s="26" t="s">
        <v>96</v>
      </c>
      <c r="B10" s="27"/>
      <c r="C10" s="13" t="s">
        <v>97</v>
      </c>
      <c r="D10" s="14">
        <v>2828.8975584779</v>
      </c>
      <c r="E10" s="14">
        <v>0</v>
      </c>
      <c r="F10" s="14">
        <v>0</v>
      </c>
      <c r="G10" s="14">
        <v>0</v>
      </c>
      <c r="H10" s="14">
        <v>0</v>
      </c>
      <c r="I10" s="14">
        <v>2828.8975584779</v>
      </c>
      <c r="J10" s="14">
        <v>0</v>
      </c>
      <c r="K10" s="14">
        <v>50.156353711800001</v>
      </c>
      <c r="L10" s="15" t="s">
        <v>15</v>
      </c>
      <c r="N10" s="7">
        <f t="shared" si="0"/>
        <v>385.66653407680508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ht="14.25" customHeight="1" x14ac:dyDescent="0.45">
      <c r="A11" s="26" t="s">
        <v>19</v>
      </c>
      <c r="B11" s="27"/>
      <c r="C11" s="13" t="s">
        <v>20</v>
      </c>
      <c r="D11" s="14">
        <v>22.918410825900001</v>
      </c>
      <c r="E11" s="14">
        <v>0</v>
      </c>
      <c r="F11" s="14">
        <v>0</v>
      </c>
      <c r="G11" s="14">
        <v>22.918410825900001</v>
      </c>
      <c r="H11" s="14">
        <v>0</v>
      </c>
      <c r="I11" s="14">
        <v>0</v>
      </c>
      <c r="J11" s="14">
        <v>0</v>
      </c>
      <c r="K11" s="14">
        <v>52.560393553200001</v>
      </c>
      <c r="L11" s="15" t="s">
        <v>15</v>
      </c>
      <c r="N11" s="7">
        <f t="shared" si="0"/>
        <v>404.15188328585577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7" ht="14.25" customHeight="1" x14ac:dyDescent="0.45">
      <c r="A12" s="26" t="s">
        <v>21</v>
      </c>
      <c r="B12" s="27"/>
      <c r="C12" s="13" t="s">
        <v>14</v>
      </c>
      <c r="D12" s="14">
        <v>47.374064556299999</v>
      </c>
      <c r="E12" s="14">
        <v>0</v>
      </c>
      <c r="F12" s="14">
        <v>0</v>
      </c>
      <c r="G12" s="14">
        <v>0</v>
      </c>
      <c r="H12" s="14">
        <v>0</v>
      </c>
      <c r="I12" s="14">
        <v>47.374064556299999</v>
      </c>
      <c r="J12" s="14">
        <v>0</v>
      </c>
      <c r="K12" s="14">
        <v>0.7671341491</v>
      </c>
      <c r="L12" s="15" t="s">
        <v>15</v>
      </c>
      <c r="N12" s="7">
        <f t="shared" si="0"/>
        <v>5.8987136536153573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7" ht="14.25" customHeight="1" x14ac:dyDescent="0.45">
      <c r="A13" s="26" t="s">
        <v>22</v>
      </c>
      <c r="B13" s="27"/>
      <c r="C13" s="13" t="s">
        <v>23</v>
      </c>
      <c r="D13" s="14">
        <v>31.1062500102</v>
      </c>
      <c r="E13" s="14">
        <v>0</v>
      </c>
      <c r="F13" s="14">
        <v>0</v>
      </c>
      <c r="G13" s="14">
        <v>0</v>
      </c>
      <c r="H13" s="14">
        <v>0</v>
      </c>
      <c r="I13" s="14">
        <v>31.1062500102</v>
      </c>
      <c r="J13" s="14">
        <v>0</v>
      </c>
      <c r="K13" s="14">
        <v>2.23965E-2</v>
      </c>
      <c r="L13" s="15" t="s">
        <v>15</v>
      </c>
      <c r="N13" s="7">
        <f t="shared" si="0"/>
        <v>0.17221308750000003</v>
      </c>
      <c r="O13">
        <f>1000*K13/D13</f>
        <v>0.71999999976390594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7" ht="14.25" customHeight="1" x14ac:dyDescent="0.45">
      <c r="A14" s="26" t="s">
        <v>24</v>
      </c>
      <c r="B14" s="27"/>
      <c r="C14" s="13" t="s">
        <v>23</v>
      </c>
      <c r="D14" s="14">
        <v>358.80072536860001</v>
      </c>
      <c r="E14" s="14">
        <v>0</v>
      </c>
      <c r="F14" s="14">
        <v>0</v>
      </c>
      <c r="G14" s="14">
        <v>9.1041731117999998</v>
      </c>
      <c r="H14" s="14">
        <v>0</v>
      </c>
      <c r="I14" s="14">
        <v>349.69655225679998</v>
      </c>
      <c r="J14" s="14">
        <v>0</v>
      </c>
      <c r="K14" s="14">
        <v>0.44132489219999999</v>
      </c>
      <c r="L14" s="15" t="s">
        <v>15</v>
      </c>
      <c r="N14" s="7">
        <f t="shared" si="0"/>
        <v>3.393473188952143</v>
      </c>
      <c r="O14">
        <f>1000*K14/D14</f>
        <v>1.2299999999905851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7" x14ac:dyDescent="0.45">
      <c r="A15" s="26" t="s">
        <v>25</v>
      </c>
      <c r="B15" s="27"/>
      <c r="C15" s="13" t="s">
        <v>23</v>
      </c>
      <c r="D15" s="14">
        <v>201.2637176954</v>
      </c>
      <c r="E15" s="14">
        <v>0</v>
      </c>
      <c r="F15" s="14">
        <v>0</v>
      </c>
      <c r="G15" s="14">
        <v>0</v>
      </c>
      <c r="H15" s="14">
        <v>201.2637176954</v>
      </c>
      <c r="I15" s="14">
        <v>0</v>
      </c>
      <c r="J15" s="14">
        <v>0</v>
      </c>
      <c r="K15" s="14">
        <v>5.4210201200000002E-2</v>
      </c>
      <c r="L15" s="15" t="s">
        <v>15</v>
      </c>
      <c r="N15" s="7">
        <f t="shared" si="0"/>
        <v>0.41683772565571436</v>
      </c>
      <c r="O15" s="6">
        <f>1000*K15/D15</f>
        <v>0.26934909988120032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7" ht="14.25" customHeight="1" x14ac:dyDescent="0.45">
      <c r="A16" s="26" t="s">
        <v>26</v>
      </c>
      <c r="B16" s="27"/>
      <c r="C16" s="13" t="s">
        <v>18</v>
      </c>
      <c r="D16" s="14">
        <v>496.85540174789998</v>
      </c>
      <c r="E16" s="14">
        <v>0</v>
      </c>
      <c r="F16" s="14">
        <v>0</v>
      </c>
      <c r="G16" s="14">
        <v>0</v>
      </c>
      <c r="H16" s="14">
        <v>0</v>
      </c>
      <c r="I16" s="14">
        <v>496.85540174789998</v>
      </c>
      <c r="J16" s="14">
        <v>0</v>
      </c>
      <c r="K16" s="14">
        <v>0.49685540169999998</v>
      </c>
      <c r="L16" s="15" t="s">
        <v>15</v>
      </c>
      <c r="N16" s="7">
        <f t="shared" si="0"/>
        <v>3.8204631423575002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ht="14.25" customHeight="1" x14ac:dyDescent="0.45">
      <c r="A17" s="26" t="s">
        <v>27</v>
      </c>
      <c r="B17" s="27"/>
      <c r="C17" s="13" t="s">
        <v>15</v>
      </c>
      <c r="D17" s="14">
        <v>0.20230194379999999</v>
      </c>
      <c r="E17" s="14">
        <v>0</v>
      </c>
      <c r="F17" s="14">
        <v>0</v>
      </c>
      <c r="G17" s="14">
        <v>0</v>
      </c>
      <c r="H17" s="14">
        <v>0.20230194379999999</v>
      </c>
      <c r="I17" s="14">
        <v>0</v>
      </c>
      <c r="J17" s="14">
        <v>0</v>
      </c>
      <c r="K17" s="14">
        <v>0.20230194379999999</v>
      </c>
      <c r="L17" s="15" t="s">
        <v>15</v>
      </c>
      <c r="N17" s="7">
        <f t="shared" si="0"/>
        <v>1.5555574464335717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ht="14.25" customHeight="1" x14ac:dyDescent="0.45">
      <c r="A18" s="26" t="s">
        <v>28</v>
      </c>
      <c r="B18" s="27"/>
      <c r="C18" s="13" t="s">
        <v>14</v>
      </c>
      <c r="D18" s="14">
        <v>764.80287757799999</v>
      </c>
      <c r="E18" s="14">
        <v>0</v>
      </c>
      <c r="F18" s="14">
        <v>0</v>
      </c>
      <c r="G18" s="14">
        <v>0</v>
      </c>
      <c r="H18" s="14">
        <v>764.80287757799999</v>
      </c>
      <c r="I18" s="14">
        <v>0</v>
      </c>
      <c r="J18" s="14">
        <v>0</v>
      </c>
      <c r="K18" s="14">
        <v>9.8202740981000005</v>
      </c>
      <c r="L18" s="15" t="s">
        <v>15</v>
      </c>
      <c r="N18" s="7">
        <f t="shared" si="0"/>
        <v>75.510893332890376</v>
      </c>
      <c r="O18" s="6">
        <f>1000*K18/D18</f>
        <v>12.84026823905152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45">
      <c r="A19" s="26" t="s">
        <v>29</v>
      </c>
      <c r="B19" s="27"/>
      <c r="C19" s="13" t="s">
        <v>18</v>
      </c>
      <c r="D19" s="14">
        <v>393.74999997399999</v>
      </c>
      <c r="E19" s="14">
        <v>0</v>
      </c>
      <c r="F19" s="14">
        <v>0</v>
      </c>
      <c r="G19" s="14">
        <v>0</v>
      </c>
      <c r="H19" s="14">
        <v>0</v>
      </c>
      <c r="I19" s="14">
        <v>393.74999997399999</v>
      </c>
      <c r="J19" s="14">
        <v>0</v>
      </c>
      <c r="K19" s="14">
        <v>0.39374999999999999</v>
      </c>
      <c r="L19" s="15" t="s">
        <v>15</v>
      </c>
      <c r="N19" s="7">
        <f t="shared" si="0"/>
        <v>3.0276562500000002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45">
      <c r="A20" s="26" t="s">
        <v>30</v>
      </c>
      <c r="B20" s="27"/>
      <c r="C20" s="13" t="s">
        <v>15</v>
      </c>
      <c r="D20" s="14">
        <v>0.44999998720000001</v>
      </c>
      <c r="E20" s="14">
        <v>0</v>
      </c>
      <c r="F20" s="14">
        <v>0</v>
      </c>
      <c r="G20" s="14">
        <v>0</v>
      </c>
      <c r="H20" s="14">
        <v>0</v>
      </c>
      <c r="I20" s="14">
        <v>0.44999998720000001</v>
      </c>
      <c r="J20" s="14">
        <v>0</v>
      </c>
      <c r="K20" s="14">
        <v>0.44999998720000001</v>
      </c>
      <c r="L20" s="15" t="s">
        <v>15</v>
      </c>
      <c r="N20" s="7">
        <f t="shared" si="0"/>
        <v>3.460178473005715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ht="14.25" customHeight="1" x14ac:dyDescent="0.45">
      <c r="A21" s="26" t="s">
        <v>98</v>
      </c>
      <c r="B21" s="27"/>
      <c r="C21" s="13" t="s">
        <v>20</v>
      </c>
      <c r="D21" s="14">
        <v>9.3963938655000003</v>
      </c>
      <c r="E21" s="14">
        <v>0</v>
      </c>
      <c r="F21" s="14">
        <v>0</v>
      </c>
      <c r="G21" s="14">
        <v>0</v>
      </c>
      <c r="H21" s="14">
        <v>0</v>
      </c>
      <c r="I21" s="14">
        <v>9.3963938655000003</v>
      </c>
      <c r="J21" s="14">
        <v>0</v>
      </c>
      <c r="K21" s="14">
        <v>20.070697296799999</v>
      </c>
      <c r="L21" s="15" t="s">
        <v>15</v>
      </c>
      <c r="N21" s="7">
        <f t="shared" si="0"/>
        <v>154.32932600003713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0.24</v>
      </c>
      <c r="AI21">
        <v>0</v>
      </c>
    </row>
    <row r="22" spans="1:35" ht="14.25" customHeight="1" x14ac:dyDescent="0.45">
      <c r="A22" s="26" t="s">
        <v>31</v>
      </c>
      <c r="B22" s="27"/>
      <c r="C22" s="13" t="s">
        <v>15</v>
      </c>
      <c r="D22" s="14">
        <v>0.36002757749999997</v>
      </c>
      <c r="E22" s="14">
        <v>0</v>
      </c>
      <c r="F22" s="14">
        <v>0</v>
      </c>
      <c r="G22" s="14">
        <v>0</v>
      </c>
      <c r="H22" s="14">
        <v>0</v>
      </c>
      <c r="I22" s="14">
        <v>0.36002757749999997</v>
      </c>
      <c r="J22" s="14">
        <v>0</v>
      </c>
      <c r="K22" s="14">
        <v>0.36002757749999997</v>
      </c>
      <c r="L22" s="15" t="s">
        <v>15</v>
      </c>
      <c r="N22" s="7">
        <f t="shared" si="0"/>
        <v>2.7683549084196426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45">
      <c r="A23" s="26" t="s">
        <v>32</v>
      </c>
      <c r="B23" s="27"/>
      <c r="C23" s="13" t="s">
        <v>20</v>
      </c>
      <c r="D23" s="14">
        <v>0.41662499089999999</v>
      </c>
      <c r="E23" s="14">
        <v>0</v>
      </c>
      <c r="F23" s="14">
        <v>0</v>
      </c>
      <c r="G23" s="14">
        <v>0</v>
      </c>
      <c r="H23" s="14">
        <v>0</v>
      </c>
      <c r="I23" s="14">
        <v>0.41662499089999999</v>
      </c>
      <c r="J23" s="14">
        <v>0</v>
      </c>
      <c r="K23" s="14">
        <v>0.19042261830000001</v>
      </c>
      <c r="L23" s="15" t="s">
        <v>15</v>
      </c>
      <c r="N23" s="7">
        <f t="shared" si="0"/>
        <v>1.4642139185710716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ht="14.25" customHeight="1" x14ac:dyDescent="0.45">
      <c r="A24" s="26" t="s">
        <v>99</v>
      </c>
      <c r="B24" s="27"/>
      <c r="C24" s="13" t="s">
        <v>20</v>
      </c>
      <c r="D24" s="14">
        <v>4.8042063022999999</v>
      </c>
      <c r="E24" s="14">
        <v>0</v>
      </c>
      <c r="F24" s="14">
        <v>0</v>
      </c>
      <c r="G24" s="14">
        <v>0</v>
      </c>
      <c r="H24" s="14">
        <v>0</v>
      </c>
      <c r="I24" s="14">
        <v>4.8042063022999999</v>
      </c>
      <c r="J24" s="14">
        <v>0</v>
      </c>
      <c r="K24" s="14">
        <v>9.0703414986999995</v>
      </c>
      <c r="L24" s="15" t="s">
        <v>15</v>
      </c>
      <c r="N24" s="7">
        <f t="shared" si="0"/>
        <v>69.744447309646787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0.16</v>
      </c>
      <c r="AI24">
        <v>0</v>
      </c>
    </row>
    <row r="25" spans="1:35" x14ac:dyDescent="0.45">
      <c r="A25" s="26" t="s">
        <v>33</v>
      </c>
      <c r="B25" s="27"/>
      <c r="C25" s="13" t="s">
        <v>15</v>
      </c>
      <c r="D25" s="14">
        <v>0.1715764816</v>
      </c>
      <c r="E25" s="14">
        <v>0</v>
      </c>
      <c r="F25" s="14">
        <v>0</v>
      </c>
      <c r="G25" s="14">
        <v>0</v>
      </c>
      <c r="H25" s="14">
        <v>3.9359264800000002E-2</v>
      </c>
      <c r="I25" s="14">
        <v>0.13221721680000001</v>
      </c>
      <c r="J25" s="14">
        <v>0</v>
      </c>
      <c r="K25" s="14">
        <v>0.1715764816</v>
      </c>
      <c r="L25" s="15" t="s">
        <v>15</v>
      </c>
      <c r="N25" s="7">
        <f t="shared" si="0"/>
        <v>1.3193005888742859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ht="14.25" customHeight="1" x14ac:dyDescent="0.45">
      <c r="A26" s="26" t="s">
        <v>34</v>
      </c>
      <c r="B26" s="27"/>
      <c r="C26" s="13" t="s">
        <v>35</v>
      </c>
      <c r="D26" s="14">
        <v>109.24123168209999</v>
      </c>
      <c r="E26" s="14">
        <v>0</v>
      </c>
      <c r="F26" s="14">
        <v>0</v>
      </c>
      <c r="G26" s="14">
        <v>0</v>
      </c>
      <c r="H26" s="14">
        <v>0</v>
      </c>
      <c r="I26" s="14">
        <v>109.24123168209999</v>
      </c>
      <c r="J26" s="14">
        <v>0</v>
      </c>
      <c r="K26" s="14">
        <v>0.63777918290000002</v>
      </c>
      <c r="L26" s="15" t="s">
        <v>15</v>
      </c>
      <c r="N26" s="7">
        <f t="shared" si="0"/>
        <v>4.9040663599417869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ht="14.25" customHeight="1" x14ac:dyDescent="0.45">
      <c r="A27" s="26" t="s">
        <v>36</v>
      </c>
      <c r="B27" s="27"/>
      <c r="C27" s="13" t="s">
        <v>15</v>
      </c>
      <c r="D27" s="14">
        <v>4.1321413999999999E-3</v>
      </c>
      <c r="E27" s="14">
        <v>0</v>
      </c>
      <c r="F27" s="14">
        <v>0</v>
      </c>
      <c r="G27" s="14">
        <v>0</v>
      </c>
      <c r="H27" s="14">
        <v>0</v>
      </c>
      <c r="I27" s="14">
        <v>4.1321413999999999E-3</v>
      </c>
      <c r="J27" s="14">
        <v>0</v>
      </c>
      <c r="K27" s="14">
        <v>4.1321413999999999E-3</v>
      </c>
      <c r="L27" s="15" t="s">
        <v>15</v>
      </c>
      <c r="N27" s="7">
        <f t="shared" si="0"/>
        <v>3.1773215836428573E-2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</row>
    <row r="28" spans="1:35" ht="14.25" customHeight="1" x14ac:dyDescent="0.45">
      <c r="A28" s="26" t="s">
        <v>37</v>
      </c>
      <c r="B28" s="27"/>
      <c r="C28" s="13" t="s">
        <v>15</v>
      </c>
      <c r="D28" s="14">
        <v>0.81263865790000001</v>
      </c>
      <c r="E28" s="14">
        <v>0</v>
      </c>
      <c r="F28" s="14">
        <v>0</v>
      </c>
      <c r="G28" s="14">
        <v>0.31579376590000002</v>
      </c>
      <c r="H28" s="14">
        <v>0</v>
      </c>
      <c r="I28" s="14">
        <v>0.49684489199999998</v>
      </c>
      <c r="J28" s="14">
        <v>0</v>
      </c>
      <c r="K28" s="14">
        <v>0.81263865790000001</v>
      </c>
      <c r="L28" s="15" t="s">
        <v>15</v>
      </c>
      <c r="N28" s="7">
        <f t="shared" si="0"/>
        <v>6.2486108230667865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ht="14.25" customHeight="1" x14ac:dyDescent="0.45">
      <c r="A29" s="26" t="s">
        <v>38</v>
      </c>
      <c r="B29" s="27"/>
      <c r="C29" s="13" t="s">
        <v>20</v>
      </c>
      <c r="D29" s="14">
        <v>6.4217165180000002</v>
      </c>
      <c r="E29" s="14">
        <v>0</v>
      </c>
      <c r="F29" s="14">
        <v>0</v>
      </c>
      <c r="G29" s="14">
        <v>0</v>
      </c>
      <c r="H29" s="14">
        <v>3.9552929073</v>
      </c>
      <c r="I29" s="14">
        <v>2.4664236106000001</v>
      </c>
      <c r="J29" s="14">
        <v>0</v>
      </c>
      <c r="K29" s="14">
        <v>2.7172209103</v>
      </c>
      <c r="L29" s="15" t="s">
        <v>15</v>
      </c>
      <c r="N29" s="7">
        <f t="shared" si="0"/>
        <v>20.893487928128216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</row>
    <row r="30" spans="1:35" ht="14.25" customHeight="1" x14ac:dyDescent="0.45">
      <c r="A30" s="26" t="s">
        <v>39</v>
      </c>
      <c r="B30" s="27"/>
      <c r="C30" s="13" t="s">
        <v>35</v>
      </c>
      <c r="D30" s="14">
        <v>241.51080625220001</v>
      </c>
      <c r="E30" s="14">
        <v>0</v>
      </c>
      <c r="F30" s="14">
        <v>0</v>
      </c>
      <c r="G30" s="14">
        <v>0</v>
      </c>
      <c r="H30" s="14">
        <v>241.51080625220001</v>
      </c>
      <c r="I30" s="14">
        <v>0</v>
      </c>
      <c r="J30" s="14">
        <v>0</v>
      </c>
      <c r="K30" s="14">
        <v>1.0972239488</v>
      </c>
      <c r="L30" s="15" t="s">
        <v>15</v>
      </c>
      <c r="N30" s="7">
        <f t="shared" si="0"/>
        <v>8.4368684348800009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</row>
    <row r="31" spans="1:35" ht="14.25" customHeight="1" x14ac:dyDescent="0.45">
      <c r="A31" s="26" t="s">
        <v>40</v>
      </c>
      <c r="B31" s="27"/>
      <c r="C31" s="13" t="s">
        <v>41</v>
      </c>
      <c r="D31" s="14">
        <v>3.3954642865000002</v>
      </c>
      <c r="E31" s="14">
        <v>0</v>
      </c>
      <c r="F31" s="14">
        <v>0</v>
      </c>
      <c r="G31" s="14">
        <v>0</v>
      </c>
      <c r="H31" s="14">
        <v>0</v>
      </c>
      <c r="I31" s="14">
        <v>3.3954642865000002</v>
      </c>
      <c r="J31" s="14">
        <v>0</v>
      </c>
      <c r="K31" s="14">
        <v>2.5465981999999998E-3</v>
      </c>
      <c r="L31" s="15" t="s">
        <v>15</v>
      </c>
      <c r="N31" s="7">
        <f t="shared" si="0"/>
        <v>1.9581521159285718E-2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</row>
    <row r="32" spans="1:35" ht="14.25" customHeight="1" x14ac:dyDescent="0.45">
      <c r="A32" s="26" t="s">
        <v>42</v>
      </c>
      <c r="B32" s="27"/>
      <c r="C32" s="13" t="s">
        <v>14</v>
      </c>
      <c r="D32" s="14">
        <v>262.97753749570001</v>
      </c>
      <c r="E32" s="14">
        <v>0</v>
      </c>
      <c r="F32" s="14">
        <v>0</v>
      </c>
      <c r="G32" s="14">
        <v>0</v>
      </c>
      <c r="H32" s="14">
        <v>0</v>
      </c>
      <c r="I32" s="14">
        <v>262.97753749570001</v>
      </c>
      <c r="J32" s="14">
        <v>0</v>
      </c>
      <c r="K32" s="14">
        <v>9.4671913498000002</v>
      </c>
      <c r="L32" s="15" t="s">
        <v>15</v>
      </c>
      <c r="N32" s="7">
        <f t="shared" si="0"/>
        <v>72.795939200426432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0.14000000000000001</v>
      </c>
      <c r="AI32">
        <v>0</v>
      </c>
    </row>
    <row r="33" spans="1:37" x14ac:dyDescent="0.45">
      <c r="A33" s="26" t="s">
        <v>43</v>
      </c>
      <c r="B33" s="27"/>
      <c r="C33" s="13" t="s">
        <v>41</v>
      </c>
      <c r="D33" s="14">
        <v>450.57240320760002</v>
      </c>
      <c r="E33" s="14">
        <v>0</v>
      </c>
      <c r="F33" s="14">
        <v>0</v>
      </c>
      <c r="G33" s="14">
        <v>0</v>
      </c>
      <c r="H33" s="14">
        <v>0</v>
      </c>
      <c r="I33" s="14">
        <v>450.57240320760002</v>
      </c>
      <c r="J33" s="14">
        <v>0</v>
      </c>
      <c r="K33" s="14">
        <v>0.33792930240000002</v>
      </c>
      <c r="L33" s="15" t="s">
        <v>15</v>
      </c>
      <c r="N33" s="7">
        <f t="shared" si="0"/>
        <v>2.5984349573828576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</row>
    <row r="34" spans="1:37" x14ac:dyDescent="0.45">
      <c r="A34" s="26" t="s">
        <v>44</v>
      </c>
      <c r="B34" s="27"/>
      <c r="C34" s="13" t="s">
        <v>15</v>
      </c>
      <c r="D34" s="14">
        <v>0.16455833719999999</v>
      </c>
      <c r="E34" s="14">
        <v>0</v>
      </c>
      <c r="F34" s="14">
        <v>0</v>
      </c>
      <c r="G34" s="14">
        <v>0.16455833719999999</v>
      </c>
      <c r="H34" s="14">
        <v>0</v>
      </c>
      <c r="I34" s="14">
        <v>0</v>
      </c>
      <c r="J34" s="14">
        <v>0</v>
      </c>
      <c r="K34" s="14">
        <v>0.16455833719999999</v>
      </c>
      <c r="L34" s="15" t="s">
        <v>15</v>
      </c>
      <c r="N34" s="7">
        <f t="shared" si="0"/>
        <v>1.2653360713985715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 t="s">
        <v>67</v>
      </c>
    </row>
    <row r="35" spans="1:37" x14ac:dyDescent="0.45">
      <c r="A35" s="16"/>
      <c r="B35" s="17"/>
      <c r="C35" s="16"/>
      <c r="D35" s="18"/>
      <c r="E35" s="18"/>
      <c r="F35" s="18"/>
      <c r="G35" s="18"/>
      <c r="H35" s="18"/>
      <c r="I35" s="18"/>
      <c r="J35" s="18"/>
      <c r="K35" s="18"/>
      <c r="L35" s="19"/>
    </row>
    <row r="36" spans="1:37" x14ac:dyDescent="0.45">
      <c r="N36" s="7">
        <f>SUM(N7:N34)</f>
        <v>1262.5835668700006</v>
      </c>
      <c r="O36" s="12" t="s">
        <v>100</v>
      </c>
      <c r="P36" s="7">
        <f t="array" ref="P36:AI36">MMULT(TRANSPOSE(N7:N34),P7:AI34)</f>
        <v>5.8245292258746435</v>
      </c>
      <c r="Q36" s="7">
        <v>22.357248561768571</v>
      </c>
      <c r="R36" s="7">
        <v>0.50764418151678581</v>
      </c>
      <c r="S36" s="7">
        <v>0</v>
      </c>
      <c r="T36" s="7">
        <v>789.81841736266085</v>
      </c>
      <c r="U36" s="7">
        <v>9.3588921266210718</v>
      </c>
      <c r="V36" s="7">
        <v>0.17221308750000003</v>
      </c>
      <c r="W36" s="7">
        <v>3.393473188952143</v>
      </c>
      <c r="X36" s="7">
        <v>0.41683772565571436</v>
      </c>
      <c r="Y36" s="7">
        <v>6.8481193923574999</v>
      </c>
      <c r="Z36" s="7">
        <v>10.388804929773215</v>
      </c>
      <c r="AA36" s="7">
        <v>75.510893332890376</v>
      </c>
      <c r="AB36" s="7">
        <v>2.7683549084196426</v>
      </c>
      <c r="AC36" s="7">
        <v>1.4642139185710716</v>
      </c>
      <c r="AD36" s="7">
        <v>4.9040663599417869</v>
      </c>
      <c r="AE36" s="7">
        <v>20.893487928128216</v>
      </c>
      <c r="AF36" s="7">
        <v>8.4368684348800009</v>
      </c>
      <c r="AG36" s="7">
        <v>2.6180164785421431</v>
      </c>
      <c r="AH36" s="7">
        <v>58.389581297612089</v>
      </c>
      <c r="AI36" s="7">
        <v>3.1773215836428573E-2</v>
      </c>
      <c r="AK36" s="8">
        <f>SUM(P36:AI36)</f>
        <v>1024.1034356575024</v>
      </c>
    </row>
    <row r="38" spans="1:37" x14ac:dyDescent="0.45">
      <c r="O38" t="s">
        <v>64</v>
      </c>
      <c r="P38">
        <v>1.65</v>
      </c>
      <c r="Q38">
        <v>0.29699999999999999</v>
      </c>
      <c r="R38">
        <v>2.54</v>
      </c>
      <c r="S38">
        <v>5.65</v>
      </c>
      <c r="T38">
        <v>0.121</v>
      </c>
      <c r="U38">
        <v>1.63</v>
      </c>
      <c r="V38">
        <v>4.66</v>
      </c>
      <c r="W38">
        <v>22.76</v>
      </c>
      <c r="X38">
        <v>7.6</v>
      </c>
      <c r="Y38">
        <v>8.6259999999999994</v>
      </c>
      <c r="Z38">
        <v>1.736</v>
      </c>
      <c r="AA38">
        <v>0.41299999999999998</v>
      </c>
      <c r="AB38">
        <v>0.32500000000000001</v>
      </c>
      <c r="AC38">
        <v>0.39</v>
      </c>
      <c r="AD38">
        <v>0.45</v>
      </c>
      <c r="AE38">
        <v>0.28499999999999998</v>
      </c>
      <c r="AF38">
        <v>0.68100000000000005</v>
      </c>
      <c r="AG38">
        <v>2.91</v>
      </c>
      <c r="AH38">
        <v>0.91200000000000003</v>
      </c>
      <c r="AI38">
        <v>0</v>
      </c>
    </row>
    <row r="39" spans="1:37" x14ac:dyDescent="0.45">
      <c r="AK39" t="s">
        <v>67</v>
      </c>
    </row>
    <row r="40" spans="1:37" x14ac:dyDescent="0.45">
      <c r="O40" t="s">
        <v>65</v>
      </c>
      <c r="P40" s="8">
        <f>P36*P38</f>
        <v>9.6104732226931606</v>
      </c>
      <c r="Q40" s="8">
        <f t="shared" ref="Q40:AI40" si="1">Q36*Q38</f>
        <v>6.6401028228452654</v>
      </c>
      <c r="R40" s="8">
        <f t="shared" si="1"/>
        <v>1.2894162210526359</v>
      </c>
      <c r="S40" s="8">
        <f t="shared" si="1"/>
        <v>0</v>
      </c>
      <c r="T40" s="8">
        <f t="shared" si="1"/>
        <v>95.568028500881965</v>
      </c>
      <c r="U40" s="8">
        <f t="shared" si="1"/>
        <v>15.254994166392347</v>
      </c>
      <c r="V40" s="8">
        <f t="shared" si="1"/>
        <v>0.80251298775000013</v>
      </c>
      <c r="W40" s="8">
        <f t="shared" si="1"/>
        <v>77.23544978055078</v>
      </c>
      <c r="X40" s="8">
        <f t="shared" si="1"/>
        <v>3.1679667149834292</v>
      </c>
      <c r="Y40" s="8">
        <f t="shared" si="1"/>
        <v>59.071877878475789</v>
      </c>
      <c r="Z40" s="8">
        <f t="shared" si="1"/>
        <v>18.0349653580863</v>
      </c>
      <c r="AA40" s="8">
        <f t="shared" si="1"/>
        <v>31.185998946483725</v>
      </c>
      <c r="AB40" s="8">
        <f t="shared" si="1"/>
        <v>0.89971534523638386</v>
      </c>
      <c r="AC40" s="8">
        <f t="shared" si="1"/>
        <v>0.57104342824271792</v>
      </c>
      <c r="AD40" s="8">
        <f t="shared" si="1"/>
        <v>2.2068298619738043</v>
      </c>
      <c r="AE40" s="8">
        <f t="shared" si="1"/>
        <v>5.9546440595165411</v>
      </c>
      <c r="AF40" s="8">
        <f t="shared" si="1"/>
        <v>5.7455074041532814</v>
      </c>
      <c r="AG40" s="8">
        <f t="shared" si="1"/>
        <v>7.6184279525576368</v>
      </c>
      <c r="AH40" s="8">
        <f t="shared" si="1"/>
        <v>53.251298143422225</v>
      </c>
      <c r="AI40" s="8">
        <f t="shared" si="1"/>
        <v>0</v>
      </c>
      <c r="AK40" s="8">
        <f>SUM(P40:AI40)</f>
        <v>394.10925279529795</v>
      </c>
    </row>
    <row r="42" spans="1:37" x14ac:dyDescent="0.45">
      <c r="D42">
        <f>C42/O14</f>
        <v>0</v>
      </c>
      <c r="O42" t="s">
        <v>66</v>
      </c>
      <c r="P42" s="10">
        <f t="shared" ref="P42:AI42" si="2">P40/$AK$40</f>
        <v>2.4385302183414816E-2</v>
      </c>
      <c r="Q42" s="10">
        <f t="shared" si="2"/>
        <v>1.6848380939419771E-2</v>
      </c>
      <c r="R42" s="10">
        <f t="shared" si="2"/>
        <v>3.271722782216342E-3</v>
      </c>
      <c r="S42" s="10">
        <f t="shared" si="2"/>
        <v>0</v>
      </c>
      <c r="T42" s="10">
        <f t="shared" si="2"/>
        <v>0.24249120725546733</v>
      </c>
      <c r="U42" s="10">
        <f t="shared" si="2"/>
        <v>3.8707526043078866E-2</v>
      </c>
      <c r="V42" s="10">
        <f t="shared" si="2"/>
        <v>2.0362703541163211E-3</v>
      </c>
      <c r="W42" s="10">
        <f t="shared" si="2"/>
        <v>0.19597471826084531</v>
      </c>
      <c r="X42" s="10">
        <f t="shared" si="2"/>
        <v>8.0382957073806254E-3</v>
      </c>
      <c r="Y42" s="10">
        <f t="shared" si="2"/>
        <v>0.14988706167007446</v>
      </c>
      <c r="Z42" s="10">
        <f t="shared" si="2"/>
        <v>4.5761334528864106E-2</v>
      </c>
      <c r="AA42" s="10">
        <f t="shared" si="2"/>
        <v>7.913033943073107E-2</v>
      </c>
      <c r="AB42" s="10">
        <f t="shared" si="2"/>
        <v>2.2829084545845459E-3</v>
      </c>
      <c r="AC42" s="10">
        <f t="shared" si="2"/>
        <v>1.4489470221581435E-3</v>
      </c>
      <c r="AD42" s="10">
        <f t="shared" si="2"/>
        <v>5.5995383166505897E-3</v>
      </c>
      <c r="AE42" s="10">
        <f t="shared" si="2"/>
        <v>1.5109120167268463E-2</v>
      </c>
      <c r="AF42" s="10">
        <f t="shared" si="2"/>
        <v>1.4578463619928058E-2</v>
      </c>
      <c r="AG42" s="10">
        <f t="shared" si="2"/>
        <v>1.9330751304422383E-2</v>
      </c>
      <c r="AH42" s="10">
        <f t="shared" si="2"/>
        <v>0.13511811195937889</v>
      </c>
      <c r="AI42" s="10">
        <f t="shared" si="2"/>
        <v>0</v>
      </c>
    </row>
    <row r="43" spans="1:37" x14ac:dyDescent="0.45">
      <c r="D43">
        <f>C43/O14</f>
        <v>0</v>
      </c>
    </row>
    <row r="44" spans="1:37" x14ac:dyDescent="0.45">
      <c r="D44">
        <f>C44/O15</f>
        <v>0</v>
      </c>
      <c r="O44" t="s">
        <v>68</v>
      </c>
      <c r="P44" s="11">
        <f t="shared" ref="P44:AI44" si="3">P36/$AK$36</f>
        <v>5.6874423257208748E-3</v>
      </c>
      <c r="Q44" s="11">
        <f t="shared" si="3"/>
        <v>2.1831045364489581E-2</v>
      </c>
      <c r="R44" s="11">
        <f t="shared" si="3"/>
        <v>4.9569620005313661E-4</v>
      </c>
      <c r="S44" s="11">
        <f t="shared" si="3"/>
        <v>0</v>
      </c>
      <c r="T44" s="11">
        <f t="shared" si="3"/>
        <v>0.77122914528216169</v>
      </c>
      <c r="U44" s="11">
        <f t="shared" si="3"/>
        <v>9.1386199877480229E-3</v>
      </c>
      <c r="V44" s="11">
        <f t="shared" si="3"/>
        <v>1.6815985720176256E-4</v>
      </c>
      <c r="W44" s="11">
        <f t="shared" si="3"/>
        <v>3.3136039493641975E-3</v>
      </c>
      <c r="X44" s="11">
        <f t="shared" si="3"/>
        <v>4.0702697710226228E-4</v>
      </c>
      <c r="Y44" s="11">
        <f t="shared" si="3"/>
        <v>6.6869411369182841E-3</v>
      </c>
      <c r="Z44" s="11">
        <f t="shared" si="3"/>
        <v>1.0144292625191047E-2</v>
      </c>
      <c r="AA44" s="11">
        <f t="shared" si="3"/>
        <v>7.3733658831454191E-2</v>
      </c>
      <c r="AB44" s="11">
        <f t="shared" si="3"/>
        <v>2.7031985364274098E-3</v>
      </c>
      <c r="AC44" s="11">
        <f t="shared" si="3"/>
        <v>1.4297519836275194E-3</v>
      </c>
      <c r="AD44" s="11">
        <f t="shared" si="3"/>
        <v>4.788643597112085E-3</v>
      </c>
      <c r="AE44" s="11">
        <f t="shared" si="3"/>
        <v>2.0401735997217924E-2</v>
      </c>
      <c r="AF44" s="11">
        <f t="shared" si="3"/>
        <v>8.2382971691363389E-3</v>
      </c>
      <c r="AG44" s="11">
        <f t="shared" si="3"/>
        <v>2.5563984919758668E-3</v>
      </c>
      <c r="AH44" s="11">
        <f t="shared" si="3"/>
        <v>5.7015316289925719E-2</v>
      </c>
      <c r="AI44" s="11">
        <f t="shared" si="3"/>
        <v>3.1025397171946111E-5</v>
      </c>
    </row>
    <row r="46" spans="1:37" x14ac:dyDescent="0.45">
      <c r="D46">
        <f>C46/O18</f>
        <v>0</v>
      </c>
    </row>
  </sheetData>
  <mergeCells count="31">
    <mergeCell ref="A34:B34"/>
    <mergeCell ref="A28:B28"/>
    <mergeCell ref="A29:B29"/>
    <mergeCell ref="A30:B30"/>
    <mergeCell ref="A31:B31"/>
    <mergeCell ref="A32:B32"/>
    <mergeCell ref="A33:B33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7D1F-5F04-4647-89CB-7FCE71CA3061}">
  <dimension ref="A1:AM46"/>
  <sheetViews>
    <sheetView showGridLines="0" zoomScale="90" zoomScaleNormal="9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I34" sqref="I34"/>
    </sheetView>
  </sheetViews>
  <sheetFormatPr defaultRowHeight="14.25" x14ac:dyDescent="0.45"/>
  <cols>
    <col min="1" max="1" width="13.3984375" style="4" customWidth="1"/>
    <col min="2" max="2" width="30.1328125" style="4" customWidth="1"/>
    <col min="3" max="3" width="12.33203125" style="4" customWidth="1"/>
    <col min="4" max="4" width="11" style="4" customWidth="1"/>
    <col min="5" max="5" width="12.33203125" style="4" customWidth="1"/>
    <col min="6" max="6" width="11" style="4" customWidth="1"/>
    <col min="7" max="7" width="12.33203125" style="4" customWidth="1"/>
    <col min="8" max="9" width="9.59765625" style="4" customWidth="1"/>
    <col min="10" max="11" width="12.33203125" style="4" customWidth="1"/>
    <col min="12" max="12" width="11.53125" style="4" customWidth="1"/>
    <col min="13" max="13" width="0.796875" style="4" customWidth="1"/>
    <col min="14" max="14" width="10.796875" style="4" customWidth="1"/>
    <col min="15" max="15" width="9.06640625" style="4"/>
    <col min="16" max="16" width="13.06640625" style="4" customWidth="1"/>
    <col min="17" max="17" width="11.265625" style="4" bestFit="1" customWidth="1"/>
    <col min="18" max="18" width="10.59765625" style="4" bestFit="1" customWidth="1"/>
    <col min="19" max="19" width="10.53125" style="4" customWidth="1"/>
    <col min="20" max="20" width="12.86328125" style="4" bestFit="1" customWidth="1"/>
    <col min="21" max="21" width="9.46484375" style="4" customWidth="1"/>
    <col min="22" max="22" width="11.19921875" style="4" customWidth="1"/>
    <col min="23" max="23" width="12.53125" style="4" customWidth="1"/>
    <col min="24" max="24" width="11.19921875" style="4" customWidth="1"/>
    <col min="25" max="25" width="11.33203125" style="4" customWidth="1"/>
    <col min="26" max="26" width="10.59765625" style="4" bestFit="1" customWidth="1"/>
    <col min="27" max="27" width="12.06640625" style="4" bestFit="1" customWidth="1"/>
    <col min="28" max="28" width="11.86328125" style="4" customWidth="1"/>
    <col min="29" max="29" width="11.33203125" style="4" customWidth="1"/>
    <col min="30" max="30" width="11.265625" style="4" bestFit="1" customWidth="1"/>
    <col min="31" max="31" width="12.06640625" style="4" bestFit="1" customWidth="1"/>
    <col min="32" max="32" width="10.86328125" style="4" bestFit="1" customWidth="1"/>
    <col min="33" max="33" width="10.19921875" style="4" bestFit="1" customWidth="1"/>
    <col min="34" max="34" width="10.86328125" style="4" bestFit="1" customWidth="1"/>
    <col min="35" max="35" width="10.59765625" style="4" bestFit="1" customWidth="1"/>
    <col min="36" max="37" width="10.59765625" style="20" customWidth="1"/>
    <col min="38" max="16384" width="9.06640625" style="4"/>
  </cols>
  <sheetData>
    <row r="1" spans="1:39" ht="25.5" customHeight="1" x14ac:dyDescent="0.4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39" ht="9.75" customHeight="1" x14ac:dyDescent="0.45"/>
    <row r="3" spans="1:39" ht="15" customHeight="1" x14ac:dyDescent="0.45">
      <c r="A3" s="1" t="s">
        <v>1</v>
      </c>
      <c r="B3" s="30" t="s">
        <v>104</v>
      </c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1:39" ht="18.75" customHeight="1" x14ac:dyDescent="0.45">
      <c r="A4" s="4" t="s">
        <v>45</v>
      </c>
      <c r="B4" s="8">
        <f>1400/10.765</f>
        <v>130.05109150023222</v>
      </c>
    </row>
    <row r="5" spans="1:39" ht="12" customHeight="1" x14ac:dyDescent="0.45"/>
    <row r="6" spans="1:39" ht="42.75" x14ac:dyDescent="0.45">
      <c r="A6" s="32" t="s">
        <v>2</v>
      </c>
      <c r="B6" s="33"/>
      <c r="C6" s="5" t="s">
        <v>3</v>
      </c>
      <c r="D6" s="3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N6" s="5" t="s">
        <v>46</v>
      </c>
      <c r="O6" s="4" t="s">
        <v>53</v>
      </c>
      <c r="P6" s="9" t="s">
        <v>47</v>
      </c>
      <c r="Q6" s="9" t="s">
        <v>48</v>
      </c>
      <c r="R6" s="9" t="s">
        <v>49</v>
      </c>
      <c r="S6" s="9" t="s">
        <v>50</v>
      </c>
      <c r="T6" s="9" t="s">
        <v>52</v>
      </c>
      <c r="U6" s="4" t="s">
        <v>51</v>
      </c>
      <c r="V6" s="9" t="s">
        <v>22</v>
      </c>
      <c r="W6" s="9" t="s">
        <v>24</v>
      </c>
      <c r="X6" s="9" t="s">
        <v>54</v>
      </c>
      <c r="Y6" s="9" t="s">
        <v>55</v>
      </c>
      <c r="Z6" s="9" t="s">
        <v>56</v>
      </c>
      <c r="AA6" s="9" t="s">
        <v>57</v>
      </c>
      <c r="AB6" s="9" t="s">
        <v>58</v>
      </c>
      <c r="AC6" s="9" t="s">
        <v>32</v>
      </c>
      <c r="AD6" s="9" t="s">
        <v>34</v>
      </c>
      <c r="AE6" s="9" t="s">
        <v>60</v>
      </c>
      <c r="AF6" s="9" t="s">
        <v>61</v>
      </c>
      <c r="AG6" s="9" t="s">
        <v>62</v>
      </c>
      <c r="AH6" s="4" t="s">
        <v>63</v>
      </c>
      <c r="AI6" s="23" t="s">
        <v>102</v>
      </c>
      <c r="AJ6" s="25" t="s">
        <v>106</v>
      </c>
      <c r="AK6" s="25" t="s">
        <v>59</v>
      </c>
      <c r="AL6" s="9"/>
      <c r="AM6" s="9"/>
    </row>
    <row r="7" spans="1:39" ht="14.25" customHeight="1" x14ac:dyDescent="0.45">
      <c r="A7" s="26" t="s">
        <v>13</v>
      </c>
      <c r="B7" s="27"/>
      <c r="C7" s="13" t="s">
        <v>14</v>
      </c>
      <c r="D7" s="14">
        <v>1037.9467624271999</v>
      </c>
      <c r="E7" s="14">
        <v>0</v>
      </c>
      <c r="F7" s="14">
        <v>0</v>
      </c>
      <c r="G7" s="14">
        <v>0</v>
      </c>
      <c r="H7" s="14">
        <v>1037.9467624271999</v>
      </c>
      <c r="I7" s="14">
        <v>0</v>
      </c>
      <c r="J7" s="14">
        <v>0</v>
      </c>
      <c r="K7" s="14">
        <v>0.75748638329999995</v>
      </c>
      <c r="L7" s="15" t="s">
        <v>15</v>
      </c>
      <c r="N7" s="7">
        <f>K7*1000/$B$4</f>
        <v>5.8245292258746435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23">
        <v>0</v>
      </c>
      <c r="AJ7" s="23">
        <v>0</v>
      </c>
      <c r="AK7" s="23">
        <v>0</v>
      </c>
    </row>
    <row r="8" spans="1:39" ht="14.25" customHeight="1" x14ac:dyDescent="0.45">
      <c r="A8" s="26" t="s">
        <v>16</v>
      </c>
      <c r="B8" s="27"/>
      <c r="C8" s="13" t="s">
        <v>14</v>
      </c>
      <c r="D8" s="14">
        <v>360.74250352299998</v>
      </c>
      <c r="E8" s="14">
        <v>0</v>
      </c>
      <c r="F8" s="14">
        <v>0</v>
      </c>
      <c r="G8" s="14">
        <v>0</v>
      </c>
      <c r="H8" s="14">
        <v>0</v>
      </c>
      <c r="I8" s="14">
        <v>360.74250352299998</v>
      </c>
      <c r="J8" s="14">
        <v>0</v>
      </c>
      <c r="K8" s="14">
        <v>2.9075845783999998</v>
      </c>
      <c r="L8" s="15" t="s">
        <v>15</v>
      </c>
      <c r="N8" s="7">
        <f t="shared" ref="N8:N36" si="0">K8*1000/$B$4</f>
        <v>22.357248561768571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23">
        <v>0</v>
      </c>
      <c r="AJ8" s="23">
        <v>0</v>
      </c>
      <c r="AK8" s="23">
        <v>0</v>
      </c>
    </row>
    <row r="9" spans="1:39" ht="14.25" customHeight="1" x14ac:dyDescent="0.45">
      <c r="A9" s="26" t="s">
        <v>17</v>
      </c>
      <c r="B9" s="27"/>
      <c r="C9" s="13" t="s">
        <v>14</v>
      </c>
      <c r="D9" s="14">
        <v>440.13119922129999</v>
      </c>
      <c r="E9" s="14">
        <v>0</v>
      </c>
      <c r="F9" s="14">
        <v>0</v>
      </c>
      <c r="G9" s="14">
        <v>208.53506886549999</v>
      </c>
      <c r="H9" s="14">
        <v>193.16102787119999</v>
      </c>
      <c r="I9" s="14">
        <v>38.435102484600002</v>
      </c>
      <c r="J9" s="14">
        <v>0</v>
      </c>
      <c r="K9" s="14">
        <v>6.6019679900000003E-2</v>
      </c>
      <c r="L9" s="15" t="s">
        <v>15</v>
      </c>
      <c r="N9" s="7">
        <f t="shared" si="0"/>
        <v>0.50764418151678581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23">
        <v>0</v>
      </c>
      <c r="AJ9" s="23">
        <v>0</v>
      </c>
      <c r="AK9" s="23">
        <v>0</v>
      </c>
    </row>
    <row r="10" spans="1:39" ht="14.25" customHeight="1" x14ac:dyDescent="0.45">
      <c r="A10" s="26" t="s">
        <v>96</v>
      </c>
      <c r="B10" s="27"/>
      <c r="C10" s="13" t="s">
        <v>97</v>
      </c>
      <c r="D10" s="14">
        <v>2828.8975584779</v>
      </c>
      <c r="E10" s="14">
        <v>0</v>
      </c>
      <c r="F10" s="14">
        <v>0</v>
      </c>
      <c r="G10" s="14">
        <v>0</v>
      </c>
      <c r="H10" s="14">
        <v>0</v>
      </c>
      <c r="I10" s="14">
        <v>2828.8975584779</v>
      </c>
      <c r="J10" s="14">
        <v>0</v>
      </c>
      <c r="K10" s="14">
        <v>50.156353711800001</v>
      </c>
      <c r="L10" s="15" t="s">
        <v>15</v>
      </c>
      <c r="N10" s="7">
        <f t="shared" si="0"/>
        <v>385.66653407680508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23">
        <v>0</v>
      </c>
      <c r="AJ10" s="23">
        <v>0</v>
      </c>
      <c r="AK10" s="23">
        <v>0</v>
      </c>
    </row>
    <row r="11" spans="1:39" ht="14.25" customHeight="1" x14ac:dyDescent="0.45">
      <c r="A11" s="26" t="s">
        <v>19</v>
      </c>
      <c r="B11" s="27"/>
      <c r="C11" s="13" t="s">
        <v>20</v>
      </c>
      <c r="D11" s="14">
        <v>22.918410825900001</v>
      </c>
      <c r="E11" s="14">
        <v>0</v>
      </c>
      <c r="F11" s="14">
        <v>0</v>
      </c>
      <c r="G11" s="14">
        <v>22.918410825900001</v>
      </c>
      <c r="H11" s="14">
        <v>0</v>
      </c>
      <c r="I11" s="14">
        <v>0</v>
      </c>
      <c r="J11" s="14">
        <v>0</v>
      </c>
      <c r="K11" s="14">
        <v>52.560393553200001</v>
      </c>
      <c r="L11" s="15" t="s">
        <v>15</v>
      </c>
      <c r="N11" s="7">
        <f t="shared" si="0"/>
        <v>404.15188328585577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23">
        <v>0</v>
      </c>
      <c r="AJ11" s="23">
        <v>0</v>
      </c>
      <c r="AK11" s="23">
        <v>0</v>
      </c>
    </row>
    <row r="12" spans="1:39" ht="14.25" customHeight="1" x14ac:dyDescent="0.45">
      <c r="A12" s="26" t="s">
        <v>21</v>
      </c>
      <c r="B12" s="27"/>
      <c r="C12" s="13" t="s">
        <v>14</v>
      </c>
      <c r="D12" s="14">
        <v>47.374064556299999</v>
      </c>
      <c r="E12" s="14">
        <v>0</v>
      </c>
      <c r="F12" s="14">
        <v>0</v>
      </c>
      <c r="G12" s="14">
        <v>0</v>
      </c>
      <c r="H12" s="14">
        <v>0</v>
      </c>
      <c r="I12" s="14">
        <v>47.374064556299999</v>
      </c>
      <c r="J12" s="14">
        <v>0</v>
      </c>
      <c r="K12" s="14">
        <v>0.7671341491</v>
      </c>
      <c r="L12" s="15" t="s">
        <v>15</v>
      </c>
      <c r="N12" s="7">
        <f t="shared" si="0"/>
        <v>5.8987136536153573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23">
        <v>0</v>
      </c>
      <c r="AJ12" s="23">
        <v>0</v>
      </c>
      <c r="AK12" s="23">
        <v>0</v>
      </c>
    </row>
    <row r="13" spans="1:39" ht="14.25" customHeight="1" x14ac:dyDescent="0.45">
      <c r="A13" s="26" t="s">
        <v>22</v>
      </c>
      <c r="B13" s="27"/>
      <c r="C13" s="13" t="s">
        <v>23</v>
      </c>
      <c r="D13" s="14">
        <v>115.3116066715</v>
      </c>
      <c r="E13" s="14">
        <v>0</v>
      </c>
      <c r="F13" s="14">
        <v>0</v>
      </c>
      <c r="G13" s="14">
        <v>9.1041731117999998</v>
      </c>
      <c r="H13" s="14">
        <v>0</v>
      </c>
      <c r="I13" s="14">
        <v>106.20743355960001</v>
      </c>
      <c r="J13" s="14">
        <v>0</v>
      </c>
      <c r="K13" s="14">
        <v>8.3024356800000004E-2</v>
      </c>
      <c r="L13" s="15" t="s">
        <v>15</v>
      </c>
      <c r="N13" s="7">
        <f t="shared" si="0"/>
        <v>0.63839800068000008</v>
      </c>
      <c r="O13" s="4">
        <f>1000*K13/D13</f>
        <v>0.719999999969821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23">
        <v>0</v>
      </c>
      <c r="AJ13" s="23">
        <v>0</v>
      </c>
      <c r="AK13" s="23">
        <v>0</v>
      </c>
    </row>
    <row r="14" spans="1:39" ht="14.25" customHeight="1" x14ac:dyDescent="0.45">
      <c r="A14" s="26" t="s">
        <v>24</v>
      </c>
      <c r="B14" s="27"/>
      <c r="C14" s="13" t="s">
        <v>23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5" t="s">
        <v>15</v>
      </c>
      <c r="N14" s="7">
        <f t="shared" si="0"/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23">
        <v>0</v>
      </c>
      <c r="AJ14" s="23">
        <v>0</v>
      </c>
      <c r="AK14" s="23">
        <v>0</v>
      </c>
    </row>
    <row r="15" spans="1:39" x14ac:dyDescent="0.45">
      <c r="A15" s="26" t="s">
        <v>25</v>
      </c>
      <c r="B15" s="27"/>
      <c r="C15" s="13" t="s">
        <v>23</v>
      </c>
      <c r="D15" s="14">
        <v>201.2637176954</v>
      </c>
      <c r="E15" s="14">
        <v>0</v>
      </c>
      <c r="F15" s="14">
        <v>0</v>
      </c>
      <c r="G15" s="14">
        <v>0</v>
      </c>
      <c r="H15" s="14">
        <v>201.2637176954</v>
      </c>
      <c r="I15" s="14">
        <v>0</v>
      </c>
      <c r="J15" s="14">
        <v>0</v>
      </c>
      <c r="K15" s="14">
        <v>5.4210201200000002E-2</v>
      </c>
      <c r="L15" s="15" t="s">
        <v>15</v>
      </c>
      <c r="N15" s="7">
        <f t="shared" si="0"/>
        <v>0.41683772565571436</v>
      </c>
      <c r="O15" s="6">
        <f>1000*K15/D15</f>
        <v>0.26934909988120032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23">
        <v>0</v>
      </c>
      <c r="AJ15" s="23">
        <v>0</v>
      </c>
      <c r="AK15" s="23">
        <v>0</v>
      </c>
    </row>
    <row r="16" spans="1:39" ht="14.25" customHeight="1" x14ac:dyDescent="0.45">
      <c r="A16" s="26" t="s">
        <v>26</v>
      </c>
      <c r="B16" s="27"/>
      <c r="C16" s="13" t="s">
        <v>18</v>
      </c>
      <c r="D16" s="14">
        <v>496.85540174789998</v>
      </c>
      <c r="E16" s="14">
        <v>0</v>
      </c>
      <c r="F16" s="14">
        <v>0</v>
      </c>
      <c r="G16" s="14">
        <v>0</v>
      </c>
      <c r="H16" s="14">
        <v>0</v>
      </c>
      <c r="I16" s="14">
        <v>496.85540174789998</v>
      </c>
      <c r="J16" s="14">
        <v>0</v>
      </c>
      <c r="K16" s="14">
        <v>0.49685540169999998</v>
      </c>
      <c r="L16" s="15" t="s">
        <v>15</v>
      </c>
      <c r="N16" s="7">
        <f t="shared" si="0"/>
        <v>3.8204631423575002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23">
        <v>0</v>
      </c>
      <c r="AJ16" s="23">
        <v>0</v>
      </c>
      <c r="AK16" s="23">
        <v>0</v>
      </c>
    </row>
    <row r="17" spans="1:37" ht="14.25" customHeight="1" x14ac:dyDescent="0.45">
      <c r="A17" s="26" t="s">
        <v>27</v>
      </c>
      <c r="B17" s="27"/>
      <c r="C17" s="13" t="s">
        <v>15</v>
      </c>
      <c r="D17" s="14">
        <v>0.20230194379999999</v>
      </c>
      <c r="E17" s="14">
        <v>0</v>
      </c>
      <c r="F17" s="14">
        <v>0</v>
      </c>
      <c r="G17" s="14">
        <v>0</v>
      </c>
      <c r="H17" s="14">
        <v>0.20230194379999999</v>
      </c>
      <c r="I17" s="14">
        <v>0</v>
      </c>
      <c r="J17" s="14">
        <v>0</v>
      </c>
      <c r="K17" s="14">
        <v>0.20230194379999999</v>
      </c>
      <c r="L17" s="15" t="s">
        <v>15</v>
      </c>
      <c r="N17" s="7">
        <f t="shared" si="0"/>
        <v>1.5555574464335717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23">
        <v>0</v>
      </c>
      <c r="AJ17" s="23">
        <v>0</v>
      </c>
      <c r="AK17" s="23">
        <v>0</v>
      </c>
    </row>
    <row r="18" spans="1:37" ht="14.25" customHeight="1" x14ac:dyDescent="0.45">
      <c r="A18" s="26" t="s">
        <v>28</v>
      </c>
      <c r="B18" s="27"/>
      <c r="C18" s="13" t="s">
        <v>14</v>
      </c>
      <c r="D18" s="14">
        <v>764.80287757799999</v>
      </c>
      <c r="E18" s="14">
        <v>0</v>
      </c>
      <c r="F18" s="14">
        <v>0</v>
      </c>
      <c r="G18" s="14">
        <v>0</v>
      </c>
      <c r="H18" s="14">
        <v>764.80287757799999</v>
      </c>
      <c r="I18" s="14">
        <v>0</v>
      </c>
      <c r="J18" s="14">
        <v>0</v>
      </c>
      <c r="K18" s="14">
        <v>9.8202740981000005</v>
      </c>
      <c r="L18" s="15" t="s">
        <v>15</v>
      </c>
      <c r="N18" s="7">
        <f t="shared" si="0"/>
        <v>75.510893332890376</v>
      </c>
      <c r="O18" s="6">
        <f>1000*K18/D18</f>
        <v>12.84026823905152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23">
        <v>0</v>
      </c>
      <c r="AJ18" s="23">
        <v>0</v>
      </c>
      <c r="AK18" s="23">
        <v>0</v>
      </c>
    </row>
    <row r="19" spans="1:37" x14ac:dyDescent="0.45">
      <c r="A19" s="26" t="s">
        <v>29</v>
      </c>
      <c r="B19" s="27"/>
      <c r="C19" s="13" t="s">
        <v>18</v>
      </c>
      <c r="D19" s="14">
        <v>393.74999997399999</v>
      </c>
      <c r="E19" s="14">
        <v>0</v>
      </c>
      <c r="F19" s="14">
        <v>0</v>
      </c>
      <c r="G19" s="14">
        <v>0</v>
      </c>
      <c r="H19" s="14">
        <v>0</v>
      </c>
      <c r="I19" s="14">
        <v>393.74999997399999</v>
      </c>
      <c r="J19" s="14">
        <v>0</v>
      </c>
      <c r="K19" s="14">
        <v>0.39374999999999999</v>
      </c>
      <c r="L19" s="15" t="s">
        <v>15</v>
      </c>
      <c r="N19" s="7">
        <f t="shared" si="0"/>
        <v>3.0276562500000002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23">
        <v>0</v>
      </c>
      <c r="AJ19" s="23">
        <v>0</v>
      </c>
      <c r="AK19" s="23">
        <v>0</v>
      </c>
    </row>
    <row r="20" spans="1:37" x14ac:dyDescent="0.45">
      <c r="A20" s="26" t="s">
        <v>30</v>
      </c>
      <c r="B20" s="27"/>
      <c r="C20" s="13" t="s">
        <v>15</v>
      </c>
      <c r="D20" s="14">
        <v>0.44999998720000001</v>
      </c>
      <c r="E20" s="14">
        <v>0</v>
      </c>
      <c r="F20" s="14">
        <v>0</v>
      </c>
      <c r="G20" s="14">
        <v>0</v>
      </c>
      <c r="H20" s="14">
        <v>0</v>
      </c>
      <c r="I20" s="14">
        <v>0.44999998720000001</v>
      </c>
      <c r="J20" s="14">
        <v>0</v>
      </c>
      <c r="K20" s="14">
        <v>0.44999998720000001</v>
      </c>
      <c r="L20" s="15" t="s">
        <v>15</v>
      </c>
      <c r="N20" s="7">
        <f t="shared" si="0"/>
        <v>3.460178473005715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23">
        <v>0</v>
      </c>
      <c r="AJ20" s="23">
        <v>0</v>
      </c>
      <c r="AK20" s="23">
        <v>0</v>
      </c>
    </row>
    <row r="21" spans="1:37" ht="14.25" customHeight="1" x14ac:dyDescent="0.45">
      <c r="A21" s="26" t="s">
        <v>98</v>
      </c>
      <c r="B21" s="27"/>
      <c r="C21" s="13" t="s">
        <v>20</v>
      </c>
      <c r="D21" s="14">
        <v>9.3963938655000003</v>
      </c>
      <c r="E21" s="14">
        <v>0</v>
      </c>
      <c r="F21" s="14">
        <v>0</v>
      </c>
      <c r="G21" s="14">
        <v>0</v>
      </c>
      <c r="H21" s="14">
        <v>0</v>
      </c>
      <c r="I21" s="14">
        <v>9.3963938655000003</v>
      </c>
      <c r="J21" s="14">
        <v>0</v>
      </c>
      <c r="K21" s="14">
        <v>20.070697296799999</v>
      </c>
      <c r="L21" s="15" t="s">
        <v>15</v>
      </c>
      <c r="N21" s="7">
        <f t="shared" si="0"/>
        <v>154.32932600003713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0.24</v>
      </c>
      <c r="AI21" s="23">
        <v>0</v>
      </c>
      <c r="AJ21" s="23">
        <v>0</v>
      </c>
      <c r="AK21" s="23">
        <v>0</v>
      </c>
    </row>
    <row r="22" spans="1:37" ht="14.25" customHeight="1" x14ac:dyDescent="0.45">
      <c r="A22" s="26" t="s">
        <v>31</v>
      </c>
      <c r="B22" s="27"/>
      <c r="C22" s="13" t="s">
        <v>15</v>
      </c>
      <c r="D22" s="14">
        <v>0.36002757749999997</v>
      </c>
      <c r="E22" s="14">
        <v>0</v>
      </c>
      <c r="F22" s="14">
        <v>0</v>
      </c>
      <c r="G22" s="14">
        <v>0</v>
      </c>
      <c r="H22" s="14">
        <v>0</v>
      </c>
      <c r="I22" s="14">
        <v>0.36002757749999997</v>
      </c>
      <c r="J22" s="14">
        <v>0</v>
      </c>
      <c r="K22" s="14">
        <v>0.36002757749999997</v>
      </c>
      <c r="L22" s="15" t="s">
        <v>15</v>
      </c>
      <c r="N22" s="7">
        <f t="shared" si="0"/>
        <v>2.7683549084196426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23">
        <v>0</v>
      </c>
      <c r="AJ22" s="23">
        <v>0</v>
      </c>
      <c r="AK22" s="23">
        <v>0</v>
      </c>
    </row>
    <row r="23" spans="1:37" x14ac:dyDescent="0.45">
      <c r="A23" s="26" t="s">
        <v>32</v>
      </c>
      <c r="B23" s="27"/>
      <c r="C23" s="13" t="s">
        <v>20</v>
      </c>
      <c r="D23" s="14">
        <v>0.41662499089999999</v>
      </c>
      <c r="E23" s="14">
        <v>0</v>
      </c>
      <c r="F23" s="14">
        <v>0</v>
      </c>
      <c r="G23" s="14">
        <v>0</v>
      </c>
      <c r="H23" s="14">
        <v>0</v>
      </c>
      <c r="I23" s="14">
        <v>0.41662499089999999</v>
      </c>
      <c r="J23" s="14">
        <v>0</v>
      </c>
      <c r="K23" s="14">
        <v>0.19042261830000001</v>
      </c>
      <c r="L23" s="15" t="s">
        <v>15</v>
      </c>
      <c r="N23" s="7">
        <f t="shared" si="0"/>
        <v>1.4642139185710716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23">
        <v>0</v>
      </c>
      <c r="AJ23" s="23">
        <v>0</v>
      </c>
      <c r="AK23" s="23">
        <v>0</v>
      </c>
    </row>
    <row r="24" spans="1:37" ht="14.25" customHeight="1" x14ac:dyDescent="0.45">
      <c r="A24" s="26" t="s">
        <v>99</v>
      </c>
      <c r="B24" s="27"/>
      <c r="C24" s="13" t="s">
        <v>20</v>
      </c>
      <c r="D24" s="14">
        <v>4.8042063022999999</v>
      </c>
      <c r="E24" s="14">
        <v>0</v>
      </c>
      <c r="F24" s="14">
        <v>0</v>
      </c>
      <c r="G24" s="14">
        <v>0</v>
      </c>
      <c r="H24" s="14">
        <v>0</v>
      </c>
      <c r="I24" s="14">
        <v>4.8042063022999999</v>
      </c>
      <c r="J24" s="14">
        <v>0</v>
      </c>
      <c r="K24" s="14">
        <v>9.0703414986999995</v>
      </c>
      <c r="L24" s="15" t="s">
        <v>15</v>
      </c>
      <c r="N24" s="7">
        <f t="shared" si="0"/>
        <v>69.744447309646787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0.16</v>
      </c>
      <c r="AI24" s="23">
        <v>0</v>
      </c>
      <c r="AJ24" s="23">
        <v>0</v>
      </c>
      <c r="AK24" s="23">
        <v>0</v>
      </c>
    </row>
    <row r="25" spans="1:37" x14ac:dyDescent="0.45">
      <c r="A25" s="26" t="s">
        <v>33</v>
      </c>
      <c r="B25" s="27"/>
      <c r="C25" s="13" t="s">
        <v>15</v>
      </c>
      <c r="D25" s="14">
        <v>0.1715764816</v>
      </c>
      <c r="E25" s="14">
        <v>0</v>
      </c>
      <c r="F25" s="14">
        <v>0</v>
      </c>
      <c r="G25" s="14">
        <v>0</v>
      </c>
      <c r="H25" s="14">
        <v>3.9359264800000002E-2</v>
      </c>
      <c r="I25" s="14">
        <v>0.13221721680000001</v>
      </c>
      <c r="J25" s="14">
        <v>0</v>
      </c>
      <c r="K25" s="14">
        <v>0.1715764816</v>
      </c>
      <c r="L25" s="15" t="s">
        <v>15</v>
      </c>
      <c r="N25" s="7">
        <f t="shared" si="0"/>
        <v>1.3193005888742859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23">
        <v>0</v>
      </c>
      <c r="AJ25" s="23">
        <v>0</v>
      </c>
      <c r="AK25" s="23">
        <v>0</v>
      </c>
    </row>
    <row r="26" spans="1:37" ht="14.25" customHeight="1" x14ac:dyDescent="0.45">
      <c r="A26" s="26" t="s">
        <v>34</v>
      </c>
      <c r="B26" s="27"/>
      <c r="C26" s="13" t="s">
        <v>35</v>
      </c>
      <c r="D26" s="14">
        <v>109.24123168209999</v>
      </c>
      <c r="E26" s="14">
        <v>0</v>
      </c>
      <c r="F26" s="14">
        <v>0</v>
      </c>
      <c r="G26" s="14">
        <v>0</v>
      </c>
      <c r="H26" s="14">
        <v>0</v>
      </c>
      <c r="I26" s="14">
        <v>109.24123168209999</v>
      </c>
      <c r="J26" s="14">
        <v>0</v>
      </c>
      <c r="K26" s="14">
        <v>0.63777918290000002</v>
      </c>
      <c r="L26" s="15" t="s">
        <v>15</v>
      </c>
      <c r="N26" s="7">
        <f t="shared" si="0"/>
        <v>4.9040663599417869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23">
        <v>0</v>
      </c>
      <c r="AJ26" s="23">
        <v>0</v>
      </c>
      <c r="AK26" s="23">
        <v>0</v>
      </c>
    </row>
    <row r="27" spans="1:37" ht="14.25" customHeight="1" x14ac:dyDescent="0.45">
      <c r="A27" s="26" t="s">
        <v>36</v>
      </c>
      <c r="B27" s="27"/>
      <c r="C27" s="13" t="s">
        <v>15</v>
      </c>
      <c r="D27" s="14">
        <v>4.1321413999999999E-3</v>
      </c>
      <c r="E27" s="14">
        <v>0</v>
      </c>
      <c r="F27" s="14">
        <v>0</v>
      </c>
      <c r="G27" s="14">
        <v>0</v>
      </c>
      <c r="H27" s="14">
        <v>0</v>
      </c>
      <c r="I27" s="14">
        <v>4.1321413999999999E-3</v>
      </c>
      <c r="J27" s="14">
        <v>0</v>
      </c>
      <c r="K27" s="14">
        <v>4.1321413999999999E-3</v>
      </c>
      <c r="L27" s="15" t="s">
        <v>15</v>
      </c>
      <c r="N27" s="7">
        <f t="shared" si="0"/>
        <v>3.1773215836428573E-2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23">
        <v>0</v>
      </c>
      <c r="AJ27" s="23">
        <v>0</v>
      </c>
      <c r="AK27" s="23">
        <v>1</v>
      </c>
    </row>
    <row r="28" spans="1:37" ht="14.25" customHeight="1" x14ac:dyDescent="0.45">
      <c r="A28" s="26" t="s">
        <v>37</v>
      </c>
      <c r="B28" s="27"/>
      <c r="C28" s="13" t="s">
        <v>15</v>
      </c>
      <c r="D28" s="14">
        <v>0.81263865790000001</v>
      </c>
      <c r="E28" s="14">
        <v>0</v>
      </c>
      <c r="F28" s="14">
        <v>0</v>
      </c>
      <c r="G28" s="14">
        <v>0.31579376590000002</v>
      </c>
      <c r="H28" s="14">
        <v>0</v>
      </c>
      <c r="I28" s="14">
        <v>0.49684489199999998</v>
      </c>
      <c r="J28" s="14">
        <v>0</v>
      </c>
      <c r="K28" s="14">
        <v>0.81263865790000001</v>
      </c>
      <c r="L28" s="15" t="s">
        <v>15</v>
      </c>
      <c r="N28" s="7">
        <f t="shared" si="0"/>
        <v>6.2486108230667865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23">
        <v>0</v>
      </c>
      <c r="AJ28" s="23">
        <v>0</v>
      </c>
      <c r="AK28" s="23">
        <v>0</v>
      </c>
    </row>
    <row r="29" spans="1:37" ht="14.25" customHeight="1" x14ac:dyDescent="0.45">
      <c r="A29" s="26" t="s">
        <v>38</v>
      </c>
      <c r="B29" s="27"/>
      <c r="C29" s="13" t="s">
        <v>20</v>
      </c>
      <c r="D29" s="14">
        <v>6.4217165180000002</v>
      </c>
      <c r="E29" s="14">
        <v>0</v>
      </c>
      <c r="F29" s="14">
        <v>0</v>
      </c>
      <c r="G29" s="14">
        <v>0</v>
      </c>
      <c r="H29" s="14">
        <v>3.9552929073</v>
      </c>
      <c r="I29" s="14">
        <v>2.4664236106000001</v>
      </c>
      <c r="J29" s="14">
        <v>0</v>
      </c>
      <c r="K29" s="14">
        <v>2.7172209103</v>
      </c>
      <c r="L29" s="15" t="s">
        <v>15</v>
      </c>
      <c r="N29" s="7">
        <f t="shared" si="0"/>
        <v>20.893487928128216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23">
        <v>0</v>
      </c>
      <c r="AJ29" s="23">
        <v>0</v>
      </c>
      <c r="AK29" s="23">
        <v>0</v>
      </c>
    </row>
    <row r="30" spans="1:37" ht="14.25" customHeight="1" x14ac:dyDescent="0.45">
      <c r="A30" s="26" t="s">
        <v>39</v>
      </c>
      <c r="B30" s="27"/>
      <c r="C30" s="13" t="s">
        <v>35</v>
      </c>
      <c r="D30" s="14">
        <v>241.51080625220001</v>
      </c>
      <c r="E30" s="14">
        <v>0</v>
      </c>
      <c r="F30" s="14">
        <v>0</v>
      </c>
      <c r="G30" s="14">
        <v>0</v>
      </c>
      <c r="H30" s="14">
        <v>241.51080625220001</v>
      </c>
      <c r="I30" s="14">
        <v>0</v>
      </c>
      <c r="J30" s="14">
        <v>0</v>
      </c>
      <c r="K30" s="14">
        <v>1.0972239488</v>
      </c>
      <c r="L30" s="15" t="s">
        <v>15</v>
      </c>
      <c r="N30" s="7">
        <f t="shared" si="0"/>
        <v>8.4368684348800009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0</v>
      </c>
      <c r="AH30" s="4">
        <v>0</v>
      </c>
      <c r="AI30" s="23">
        <v>0</v>
      </c>
      <c r="AJ30" s="23">
        <v>0</v>
      </c>
      <c r="AK30" s="23">
        <v>0</v>
      </c>
    </row>
    <row r="31" spans="1:37" ht="14.25" customHeight="1" x14ac:dyDescent="0.45">
      <c r="A31" s="26" t="s">
        <v>40</v>
      </c>
      <c r="B31" s="27"/>
      <c r="C31" s="13" t="s">
        <v>41</v>
      </c>
      <c r="D31" s="14">
        <v>3.3954642865000002</v>
      </c>
      <c r="E31" s="14">
        <v>0</v>
      </c>
      <c r="F31" s="14">
        <v>0</v>
      </c>
      <c r="G31" s="14">
        <v>0</v>
      </c>
      <c r="H31" s="14">
        <v>0</v>
      </c>
      <c r="I31" s="14">
        <v>3.3954642865000002</v>
      </c>
      <c r="J31" s="14">
        <v>0</v>
      </c>
      <c r="K31" s="14">
        <v>2.5465981999999998E-3</v>
      </c>
      <c r="L31" s="15" t="s">
        <v>15</v>
      </c>
      <c r="N31" s="7">
        <f t="shared" si="0"/>
        <v>1.9581521159285718E-2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</v>
      </c>
      <c r="AH31" s="4">
        <v>0</v>
      </c>
      <c r="AI31" s="23">
        <v>0</v>
      </c>
      <c r="AJ31" s="23">
        <v>0</v>
      </c>
      <c r="AK31" s="23">
        <v>0</v>
      </c>
    </row>
    <row r="32" spans="1:37" ht="14.25" customHeight="1" x14ac:dyDescent="0.45">
      <c r="A32" s="26" t="s">
        <v>42</v>
      </c>
      <c r="B32" s="27"/>
      <c r="C32" s="13" t="s">
        <v>14</v>
      </c>
      <c r="D32" s="14">
        <v>262.97753749570001</v>
      </c>
      <c r="E32" s="14">
        <v>0</v>
      </c>
      <c r="F32" s="14">
        <v>0</v>
      </c>
      <c r="G32" s="14">
        <v>0</v>
      </c>
      <c r="H32" s="14">
        <v>0</v>
      </c>
      <c r="I32" s="14">
        <v>262.97753749570001</v>
      </c>
      <c r="J32" s="14">
        <v>0</v>
      </c>
      <c r="K32" s="14">
        <v>9.4671913498000002</v>
      </c>
      <c r="L32" s="15" t="s">
        <v>15</v>
      </c>
      <c r="N32" s="7">
        <f t="shared" si="0"/>
        <v>72.795939200426432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0.14000000000000001</v>
      </c>
      <c r="AI32" s="23">
        <v>0</v>
      </c>
      <c r="AJ32" s="23">
        <v>0</v>
      </c>
      <c r="AK32" s="23">
        <v>0</v>
      </c>
    </row>
    <row r="33" spans="1:39" x14ac:dyDescent="0.45">
      <c r="A33" s="26" t="s">
        <v>43</v>
      </c>
      <c r="B33" s="27"/>
      <c r="C33" s="13" t="s">
        <v>41</v>
      </c>
      <c r="D33" s="14">
        <v>450.57240320760002</v>
      </c>
      <c r="E33" s="14">
        <v>0</v>
      </c>
      <c r="F33" s="14">
        <v>0</v>
      </c>
      <c r="G33" s="14">
        <v>0</v>
      </c>
      <c r="H33" s="14">
        <v>0</v>
      </c>
      <c r="I33" s="14">
        <v>450.57240320760002</v>
      </c>
      <c r="J33" s="14">
        <v>0</v>
      </c>
      <c r="K33" s="14">
        <v>0.33792930240000002</v>
      </c>
      <c r="L33" s="15" t="s">
        <v>15</v>
      </c>
      <c r="N33" s="7">
        <f t="shared" si="0"/>
        <v>2.5984349573828576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1</v>
      </c>
      <c r="AH33" s="4">
        <v>0</v>
      </c>
      <c r="AI33" s="23">
        <v>0</v>
      </c>
      <c r="AJ33" s="23">
        <v>0</v>
      </c>
      <c r="AK33" s="23">
        <v>0</v>
      </c>
    </row>
    <row r="34" spans="1:39" x14ac:dyDescent="0.45">
      <c r="A34" s="26" t="s">
        <v>44</v>
      </c>
      <c r="B34" s="27"/>
      <c r="C34" s="13" t="s">
        <v>15</v>
      </c>
      <c r="D34" s="14">
        <v>0.16455833719999999</v>
      </c>
      <c r="E34" s="14">
        <v>0</v>
      </c>
      <c r="F34" s="14">
        <v>0</v>
      </c>
      <c r="G34" s="14">
        <v>0.16455833719999999</v>
      </c>
      <c r="H34" s="14">
        <v>0</v>
      </c>
      <c r="I34" s="14">
        <v>0</v>
      </c>
      <c r="J34" s="14">
        <v>0</v>
      </c>
      <c r="K34" s="14">
        <v>0.16455833719999999</v>
      </c>
      <c r="L34" s="15" t="s">
        <v>15</v>
      </c>
      <c r="N34" s="7">
        <f t="shared" si="0"/>
        <v>1.2653360713985715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23">
        <v>0</v>
      </c>
      <c r="AJ34" s="23">
        <v>0</v>
      </c>
      <c r="AK34" s="23">
        <v>0</v>
      </c>
      <c r="AM34" s="4" t="s">
        <v>67</v>
      </c>
    </row>
    <row r="35" spans="1:39" ht="14.25" customHeight="1" x14ac:dyDescent="0.45">
      <c r="A35" s="26" t="s">
        <v>101</v>
      </c>
      <c r="B35" s="27"/>
      <c r="C35" s="22" t="s">
        <v>18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5" t="s">
        <v>15</v>
      </c>
      <c r="M35" s="23"/>
      <c r="N35" s="24">
        <f t="shared" si="0"/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3">
        <v>0.1</v>
      </c>
      <c r="AJ35" s="23">
        <v>0</v>
      </c>
      <c r="AK35" s="23">
        <v>0</v>
      </c>
    </row>
    <row r="36" spans="1:39" s="20" customFormat="1" ht="14.25" customHeight="1" x14ac:dyDescent="0.45">
      <c r="A36" s="26" t="s">
        <v>105</v>
      </c>
      <c r="B36" s="27"/>
      <c r="C36" s="22" t="s">
        <v>23</v>
      </c>
      <c r="D36" s="14">
        <v>207.7288738055</v>
      </c>
      <c r="E36" s="14">
        <v>0</v>
      </c>
      <c r="F36" s="14">
        <v>0</v>
      </c>
      <c r="G36" s="14">
        <v>0</v>
      </c>
      <c r="H36" s="14">
        <v>0</v>
      </c>
      <c r="I36" s="14">
        <v>207.7288738055</v>
      </c>
      <c r="J36" s="14">
        <v>0</v>
      </c>
      <c r="K36" s="14">
        <v>0.15556815360000001</v>
      </c>
      <c r="L36" s="15" t="s">
        <v>15</v>
      </c>
      <c r="M36" s="23"/>
      <c r="N36" s="24">
        <f t="shared" si="0"/>
        <v>1.1962079810742861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3">
        <v>0</v>
      </c>
      <c r="AJ36" s="23">
        <v>1</v>
      </c>
      <c r="AK36" s="23">
        <v>0</v>
      </c>
    </row>
    <row r="37" spans="1:39" s="20" customFormat="1" ht="14.25" customHeight="1" x14ac:dyDescent="0.45">
      <c r="A37" s="16"/>
      <c r="B37" s="17"/>
      <c r="C37" s="16"/>
      <c r="D37" s="18"/>
      <c r="E37" s="18"/>
      <c r="F37" s="18"/>
      <c r="G37" s="18"/>
      <c r="H37" s="18"/>
      <c r="I37" s="18"/>
      <c r="J37" s="18"/>
      <c r="K37" s="18"/>
      <c r="L37" s="19"/>
    </row>
    <row r="38" spans="1:39" x14ac:dyDescent="0.45">
      <c r="N38" s="7">
        <f>SUM(N7:N36)</f>
        <v>1260.8524865753027</v>
      </c>
      <c r="O38" s="12" t="s">
        <v>100</v>
      </c>
      <c r="P38" s="7">
        <f t="array" ref="P38:AK38">MMULT(TRANSPOSE(N7:N36),P7:AK36)</f>
        <v>5.8245292258746435</v>
      </c>
      <c r="Q38" s="7">
        <v>22.357248561768571</v>
      </c>
      <c r="R38" s="7">
        <v>0.50764418151678581</v>
      </c>
      <c r="S38" s="7">
        <v>0</v>
      </c>
      <c r="T38" s="7">
        <v>789.81841736266085</v>
      </c>
      <c r="U38" s="7">
        <v>9.3588921266210718</v>
      </c>
      <c r="V38" s="7">
        <v>0.63839800068000008</v>
      </c>
      <c r="W38" s="7">
        <v>0</v>
      </c>
      <c r="X38" s="7">
        <v>0.41683772565571436</v>
      </c>
      <c r="Y38" s="7">
        <v>6.8481193923574999</v>
      </c>
      <c r="Z38" s="7">
        <v>10.388804929773215</v>
      </c>
      <c r="AA38" s="7">
        <v>75.510893332890376</v>
      </c>
      <c r="AB38" s="7">
        <v>2.7683549084196426</v>
      </c>
      <c r="AC38" s="7">
        <v>1.4642139185710716</v>
      </c>
      <c r="AD38" s="7">
        <v>4.9040663599417869</v>
      </c>
      <c r="AE38" s="7">
        <v>20.893487928128216</v>
      </c>
      <c r="AF38" s="7">
        <v>8.4368684348800009</v>
      </c>
      <c r="AG38" s="7">
        <v>2.6180164785421431</v>
      </c>
      <c r="AH38" s="7">
        <v>58.389581297612089</v>
      </c>
      <c r="AI38" s="7">
        <v>0</v>
      </c>
      <c r="AJ38" s="7">
        <v>1.1962079810742861</v>
      </c>
      <c r="AK38" s="7">
        <v>3.1773215836428573E-2</v>
      </c>
      <c r="AM38" s="8">
        <f>SUM(P38:AK38)</f>
        <v>1022.3723553628043</v>
      </c>
    </row>
    <row r="40" spans="1:39" x14ac:dyDescent="0.45">
      <c r="O40" s="4" t="s">
        <v>64</v>
      </c>
      <c r="P40" s="4">
        <v>1.65</v>
      </c>
      <c r="Q40" s="4">
        <v>0.29699999999999999</v>
      </c>
      <c r="R40" s="4">
        <v>2.54</v>
      </c>
      <c r="S40" s="4">
        <v>5.65</v>
      </c>
      <c r="T40" s="4">
        <v>0.121</v>
      </c>
      <c r="U40" s="4">
        <v>1.63</v>
      </c>
      <c r="V40" s="4">
        <v>4.66</v>
      </c>
      <c r="W40" s="4">
        <v>22.76</v>
      </c>
      <c r="X40" s="4">
        <v>7.6</v>
      </c>
      <c r="Y40" s="4">
        <v>8.6259999999999994</v>
      </c>
      <c r="Z40" s="4">
        <v>1.736</v>
      </c>
      <c r="AA40" s="4">
        <v>0.41299999999999998</v>
      </c>
      <c r="AB40" s="4">
        <v>0.32500000000000001</v>
      </c>
      <c r="AC40" s="4">
        <v>0.39</v>
      </c>
      <c r="AD40" s="4">
        <v>0.45</v>
      </c>
      <c r="AE40" s="4">
        <v>0.28499999999999998</v>
      </c>
      <c r="AF40" s="4">
        <v>0.68100000000000005</v>
      </c>
      <c r="AG40" s="4">
        <v>2.91</v>
      </c>
      <c r="AH40" s="4">
        <v>0.91200000000000003</v>
      </c>
      <c r="AI40" s="23">
        <v>1.9119999999999999</v>
      </c>
      <c r="AJ40" s="23">
        <v>4.1920000000000002</v>
      </c>
      <c r="AK40" s="23">
        <v>0</v>
      </c>
    </row>
    <row r="41" spans="1:39" x14ac:dyDescent="0.45">
      <c r="AM41" s="4" t="s">
        <v>67</v>
      </c>
    </row>
    <row r="42" spans="1:39" x14ac:dyDescent="0.45">
      <c r="O42" s="4" t="s">
        <v>65</v>
      </c>
      <c r="P42" s="8">
        <f>P38*P40</f>
        <v>9.6104732226931606</v>
      </c>
      <c r="Q42" s="8">
        <f t="shared" ref="Q42:AK42" si="1">Q38*Q40</f>
        <v>6.6401028228452654</v>
      </c>
      <c r="R42" s="8">
        <f t="shared" si="1"/>
        <v>1.2894162210526359</v>
      </c>
      <c r="S42" s="8">
        <f t="shared" si="1"/>
        <v>0</v>
      </c>
      <c r="T42" s="8">
        <f t="shared" si="1"/>
        <v>95.568028500881965</v>
      </c>
      <c r="U42" s="8">
        <f t="shared" si="1"/>
        <v>15.254994166392347</v>
      </c>
      <c r="V42" s="8">
        <f t="shared" si="1"/>
        <v>2.9749346831688004</v>
      </c>
      <c r="W42" s="8">
        <f t="shared" si="1"/>
        <v>0</v>
      </c>
      <c r="X42" s="8">
        <f t="shared" si="1"/>
        <v>3.1679667149834292</v>
      </c>
      <c r="Y42" s="8">
        <f t="shared" si="1"/>
        <v>59.071877878475789</v>
      </c>
      <c r="Z42" s="8">
        <f t="shared" si="1"/>
        <v>18.0349653580863</v>
      </c>
      <c r="AA42" s="8">
        <f t="shared" si="1"/>
        <v>31.185998946483725</v>
      </c>
      <c r="AB42" s="8">
        <f t="shared" si="1"/>
        <v>0.89971534523638386</v>
      </c>
      <c r="AC42" s="8">
        <f t="shared" si="1"/>
        <v>0.57104342824271792</v>
      </c>
      <c r="AD42" s="8">
        <f t="shared" si="1"/>
        <v>2.2068298619738043</v>
      </c>
      <c r="AE42" s="8">
        <f t="shared" si="1"/>
        <v>5.9546440595165411</v>
      </c>
      <c r="AF42" s="8">
        <f t="shared" si="1"/>
        <v>5.7455074041532814</v>
      </c>
      <c r="AG42" s="8">
        <f t="shared" si="1"/>
        <v>7.6184279525576368</v>
      </c>
      <c r="AH42" s="8">
        <f t="shared" si="1"/>
        <v>53.251298143422225</v>
      </c>
      <c r="AI42" s="8">
        <f t="shared" si="1"/>
        <v>0</v>
      </c>
      <c r="AJ42" s="8">
        <f t="shared" si="1"/>
        <v>5.0145038566634073</v>
      </c>
      <c r="AK42" s="8">
        <f t="shared" si="1"/>
        <v>0</v>
      </c>
      <c r="AM42" s="8">
        <f>SUM(P42:AK42)</f>
        <v>324.06072856682943</v>
      </c>
    </row>
    <row r="44" spans="1:39" x14ac:dyDescent="0.45">
      <c r="O44" s="4" t="s">
        <v>66</v>
      </c>
      <c r="P44" s="10">
        <f t="shared" ref="P44:AK44" si="2">P42/$AM$42</f>
        <v>2.9656395778642583E-2</v>
      </c>
      <c r="Q44" s="10">
        <f t="shared" si="2"/>
        <v>2.0490303938435758E-2</v>
      </c>
      <c r="R44" s="10">
        <f t="shared" si="2"/>
        <v>3.9789339077126893E-3</v>
      </c>
      <c r="S44" s="10">
        <f t="shared" si="2"/>
        <v>0</v>
      </c>
      <c r="T44" s="10">
        <f t="shared" si="2"/>
        <v>0.29490777522946121</v>
      </c>
      <c r="U44" s="10">
        <f t="shared" si="2"/>
        <v>4.7074491975186636E-2</v>
      </c>
      <c r="V44" s="10">
        <f t="shared" si="2"/>
        <v>9.1801764944662041E-3</v>
      </c>
      <c r="W44" s="10">
        <f t="shared" si="2"/>
        <v>0</v>
      </c>
      <c r="X44" s="10">
        <f t="shared" si="2"/>
        <v>9.7758427224239088E-3</v>
      </c>
      <c r="Y44" s="10">
        <f t="shared" si="2"/>
        <v>0.18228644408633948</v>
      </c>
      <c r="Z44" s="10">
        <f t="shared" si="2"/>
        <v>5.565304206358667E-2</v>
      </c>
      <c r="AA44" s="10">
        <f t="shared" si="2"/>
        <v>9.6235045463253011E-2</v>
      </c>
      <c r="AB44" s="10">
        <f t="shared" si="2"/>
        <v>2.7763788263249554E-3</v>
      </c>
      <c r="AC44" s="10">
        <f t="shared" si="2"/>
        <v>1.7621494303496096E-3</v>
      </c>
      <c r="AD44" s="10">
        <f t="shared" si="2"/>
        <v>6.8099268668980377E-3</v>
      </c>
      <c r="AE44" s="10">
        <f t="shared" si="2"/>
        <v>1.8375086934634674E-2</v>
      </c>
      <c r="AF44" s="10">
        <f t="shared" si="2"/>
        <v>1.7729724393211733E-2</v>
      </c>
      <c r="AG44" s="10">
        <f t="shared" si="2"/>
        <v>2.350926008915186E-2</v>
      </c>
      <c r="AH44" s="10">
        <f t="shared" si="2"/>
        <v>0.16432505838929654</v>
      </c>
      <c r="AI44" s="10">
        <f t="shared" si="2"/>
        <v>0</v>
      </c>
      <c r="AJ44" s="10">
        <f t="shared" si="2"/>
        <v>1.5473963410624412E-2</v>
      </c>
      <c r="AK44" s="10">
        <f t="shared" si="2"/>
        <v>0</v>
      </c>
    </row>
    <row r="46" spans="1:39" x14ac:dyDescent="0.45">
      <c r="O46" s="4" t="s">
        <v>68</v>
      </c>
      <c r="P46" s="11">
        <f t="shared" ref="P46:AK46" si="3">P38/$AM$38</f>
        <v>5.6970722998547054E-3</v>
      </c>
      <c r="Q46" s="11">
        <f t="shared" si="3"/>
        <v>2.186800967817128E-2</v>
      </c>
      <c r="R46" s="11">
        <f t="shared" si="3"/>
        <v>4.9653551257911369E-4</v>
      </c>
      <c r="S46" s="11">
        <f t="shared" si="3"/>
        <v>0</v>
      </c>
      <c r="T46" s="11">
        <f t="shared" si="3"/>
        <v>0.77253499003538861</v>
      </c>
      <c r="U46" s="11">
        <f t="shared" si="3"/>
        <v>9.154093493950086E-3</v>
      </c>
      <c r="V46" s="11">
        <f t="shared" si="3"/>
        <v>6.2442807391193094E-4</v>
      </c>
      <c r="W46" s="11">
        <f t="shared" si="3"/>
        <v>0</v>
      </c>
      <c r="X46" s="11">
        <f t="shared" si="3"/>
        <v>4.0771615495001638E-4</v>
      </c>
      <c r="Y46" s="11">
        <f t="shared" si="3"/>
        <v>6.6982634618747497E-3</v>
      </c>
      <c r="Z46" s="11">
        <f t="shared" si="3"/>
        <v>1.0161468935734858E-2</v>
      </c>
      <c r="AA46" s="11">
        <f t="shared" si="3"/>
        <v>7.3858504620945259E-2</v>
      </c>
      <c r="AB46" s="11">
        <f t="shared" si="3"/>
        <v>2.7077755906626112E-3</v>
      </c>
      <c r="AC46" s="11">
        <f t="shared" si="3"/>
        <v>1.4321728388787206E-3</v>
      </c>
      <c r="AD46" s="11">
        <f t="shared" si="3"/>
        <v>4.7967517257462471E-3</v>
      </c>
      <c r="AE46" s="11">
        <f t="shared" si="3"/>
        <v>2.0436280205086185E-2</v>
      </c>
      <c r="AF46" s="11">
        <f t="shared" si="3"/>
        <v>8.2522462492504011E-3</v>
      </c>
      <c r="AG46" s="11">
        <f t="shared" si="3"/>
        <v>2.5607269844587104E-3</v>
      </c>
      <c r="AH46" s="11">
        <f t="shared" si="3"/>
        <v>5.7111854591267448E-2</v>
      </c>
      <c r="AI46" s="11">
        <f t="shared" si="3"/>
        <v>0</v>
      </c>
      <c r="AJ46" s="11">
        <f t="shared" si="3"/>
        <v>1.1700316179321902E-3</v>
      </c>
      <c r="AK46" s="11">
        <f t="shared" si="3"/>
        <v>3.1077929356915529E-5</v>
      </c>
    </row>
  </sheetData>
  <mergeCells count="33"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5:B35"/>
    <mergeCell ref="A36:B36"/>
    <mergeCell ref="A34:B34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33C9-BE39-46E9-AAF0-F98365A303CA}">
  <dimension ref="A1:AM46"/>
  <sheetViews>
    <sheetView showGridLines="0" tabSelected="1" zoomScale="90" zoomScaleNormal="90" workbookViewId="0">
      <pane xSplit="3" ySplit="6" topLeftCell="D13" activePane="bottomRight" state="frozen"/>
      <selection pane="topRight" activeCell="D1" sqref="D1"/>
      <selection pane="bottomLeft" activeCell="A7" sqref="A7"/>
      <selection pane="bottomRight" activeCell="D31" sqref="D31"/>
    </sheetView>
  </sheetViews>
  <sheetFormatPr defaultRowHeight="14.25" x14ac:dyDescent="0.45"/>
  <cols>
    <col min="1" max="1" width="13.3984375" style="20" customWidth="1"/>
    <col min="2" max="2" width="30.1328125" style="20" customWidth="1"/>
    <col min="3" max="3" width="12.33203125" style="20" customWidth="1"/>
    <col min="4" max="4" width="11" style="20" customWidth="1"/>
    <col min="5" max="5" width="12.33203125" style="20" customWidth="1"/>
    <col min="6" max="6" width="11" style="20" customWidth="1"/>
    <col min="7" max="7" width="12.33203125" style="20" customWidth="1"/>
    <col min="8" max="9" width="9.59765625" style="20" customWidth="1"/>
    <col min="10" max="11" width="12.33203125" style="20" customWidth="1"/>
    <col min="12" max="12" width="11.53125" style="20" customWidth="1"/>
    <col min="13" max="13" width="0.796875" style="20" customWidth="1"/>
    <col min="14" max="14" width="10.796875" style="20" customWidth="1"/>
    <col min="15" max="15" width="9.06640625" style="20"/>
    <col min="16" max="16" width="13.06640625" style="20" customWidth="1"/>
    <col min="17" max="17" width="11.265625" style="20" bestFit="1" customWidth="1"/>
    <col min="18" max="18" width="10.59765625" style="20" bestFit="1" customWidth="1"/>
    <col min="19" max="19" width="10.53125" style="20" customWidth="1"/>
    <col min="20" max="20" width="12.86328125" style="20" bestFit="1" customWidth="1"/>
    <col min="21" max="21" width="9.46484375" style="20" customWidth="1"/>
    <col min="22" max="22" width="11.19921875" style="20" customWidth="1"/>
    <col min="23" max="23" width="12.53125" style="20" customWidth="1"/>
    <col min="24" max="24" width="11.19921875" style="20" customWidth="1"/>
    <col min="25" max="25" width="11.33203125" style="20" customWidth="1"/>
    <col min="26" max="26" width="10.59765625" style="20" bestFit="1" customWidth="1"/>
    <col min="27" max="27" width="12.06640625" style="20" bestFit="1" customWidth="1"/>
    <col min="28" max="28" width="11.86328125" style="20" customWidth="1"/>
    <col min="29" max="29" width="11.33203125" style="20" customWidth="1"/>
    <col min="30" max="30" width="11.265625" style="20" bestFit="1" customWidth="1"/>
    <col min="31" max="31" width="12.06640625" style="20" bestFit="1" customWidth="1"/>
    <col min="32" max="32" width="10.86328125" style="20" bestFit="1" customWidth="1"/>
    <col min="33" max="33" width="10.19921875" style="20" bestFit="1" customWidth="1"/>
    <col min="34" max="34" width="10.86328125" style="20" bestFit="1" customWidth="1"/>
    <col min="35" max="35" width="10.59765625" style="20" bestFit="1" customWidth="1"/>
    <col min="36" max="37" width="10.59765625" style="20" customWidth="1"/>
    <col min="38" max="16384" width="9.06640625" style="20"/>
  </cols>
  <sheetData>
    <row r="1" spans="1:39" ht="25.5" customHeight="1" x14ac:dyDescent="0.4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39" ht="9.75" customHeight="1" x14ac:dyDescent="0.45"/>
    <row r="3" spans="1:39" ht="15" customHeight="1" x14ac:dyDescent="0.45">
      <c r="A3" s="1" t="s">
        <v>1</v>
      </c>
      <c r="B3" s="30" t="s">
        <v>107</v>
      </c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1:39" ht="18.75" customHeight="1" x14ac:dyDescent="0.45">
      <c r="A4" s="20" t="s">
        <v>45</v>
      </c>
      <c r="B4" s="8">
        <f>1400/10.765</f>
        <v>130.05109150023222</v>
      </c>
    </row>
    <row r="5" spans="1:39" ht="12" customHeight="1" x14ac:dyDescent="0.45"/>
    <row r="6" spans="1:39" ht="42.75" x14ac:dyDescent="0.45">
      <c r="A6" s="32" t="s">
        <v>2</v>
      </c>
      <c r="B6" s="33"/>
      <c r="C6" s="21" t="s">
        <v>3</v>
      </c>
      <c r="D6" s="3" t="s">
        <v>4</v>
      </c>
      <c r="E6" s="21" t="s">
        <v>5</v>
      </c>
      <c r="F6" s="21" t="s">
        <v>6</v>
      </c>
      <c r="G6" s="21" t="s">
        <v>7</v>
      </c>
      <c r="H6" s="21" t="s">
        <v>8</v>
      </c>
      <c r="I6" s="21" t="s">
        <v>9</v>
      </c>
      <c r="J6" s="21" t="s">
        <v>10</v>
      </c>
      <c r="K6" s="21" t="s">
        <v>11</v>
      </c>
      <c r="L6" s="21" t="s">
        <v>12</v>
      </c>
      <c r="N6" s="21" t="s">
        <v>46</v>
      </c>
      <c r="O6" s="20" t="s">
        <v>53</v>
      </c>
      <c r="P6" s="9" t="s">
        <v>47</v>
      </c>
      <c r="Q6" s="9" t="s">
        <v>48</v>
      </c>
      <c r="R6" s="9" t="s">
        <v>49</v>
      </c>
      <c r="S6" s="9" t="s">
        <v>50</v>
      </c>
      <c r="T6" s="9" t="s">
        <v>52</v>
      </c>
      <c r="U6" s="20" t="s">
        <v>51</v>
      </c>
      <c r="V6" s="9" t="s">
        <v>22</v>
      </c>
      <c r="W6" s="9" t="s">
        <v>24</v>
      </c>
      <c r="X6" s="9" t="s">
        <v>54</v>
      </c>
      <c r="Y6" s="9" t="s">
        <v>55</v>
      </c>
      <c r="Z6" s="9" t="s">
        <v>56</v>
      </c>
      <c r="AA6" s="9" t="s">
        <v>57</v>
      </c>
      <c r="AB6" s="9" t="s">
        <v>58</v>
      </c>
      <c r="AC6" s="9" t="s">
        <v>32</v>
      </c>
      <c r="AD6" s="9" t="s">
        <v>34</v>
      </c>
      <c r="AE6" s="9" t="s">
        <v>60</v>
      </c>
      <c r="AF6" s="9" t="s">
        <v>61</v>
      </c>
      <c r="AG6" s="9" t="s">
        <v>62</v>
      </c>
      <c r="AH6" s="20" t="s">
        <v>63</v>
      </c>
      <c r="AI6" s="23" t="s">
        <v>102</v>
      </c>
      <c r="AJ6" s="25" t="s">
        <v>106</v>
      </c>
      <c r="AK6" s="25" t="s">
        <v>59</v>
      </c>
      <c r="AL6" s="9"/>
      <c r="AM6" s="9"/>
    </row>
    <row r="7" spans="1:39" ht="14.25" customHeight="1" x14ac:dyDescent="0.45">
      <c r="A7" s="26" t="s">
        <v>13</v>
      </c>
      <c r="B7" s="27"/>
      <c r="C7" s="22" t="s">
        <v>14</v>
      </c>
      <c r="D7" s="14">
        <v>1037.9467624271999</v>
      </c>
      <c r="E7" s="14">
        <v>0</v>
      </c>
      <c r="F7" s="14">
        <v>0</v>
      </c>
      <c r="G7" s="14">
        <v>0</v>
      </c>
      <c r="H7" s="14">
        <v>1037.9467624271999</v>
      </c>
      <c r="I7" s="14">
        <v>0</v>
      </c>
      <c r="J7" s="14">
        <v>0</v>
      </c>
      <c r="K7" s="14">
        <v>0.75748638329999995</v>
      </c>
      <c r="L7" s="15" t="s">
        <v>15</v>
      </c>
      <c r="N7" s="7">
        <f>K7*1000/$B$4</f>
        <v>5.8245292258746435</v>
      </c>
      <c r="P7" s="20">
        <v>1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3">
        <v>0</v>
      </c>
      <c r="AJ7" s="23">
        <v>0</v>
      </c>
      <c r="AK7" s="23">
        <v>0</v>
      </c>
    </row>
    <row r="8" spans="1:39" ht="14.25" customHeight="1" x14ac:dyDescent="0.45">
      <c r="A8" s="26" t="s">
        <v>16</v>
      </c>
      <c r="B8" s="27"/>
      <c r="C8" s="22" t="s">
        <v>14</v>
      </c>
      <c r="D8" s="14">
        <v>360.74250352299998</v>
      </c>
      <c r="E8" s="14">
        <v>0</v>
      </c>
      <c r="F8" s="14">
        <v>0</v>
      </c>
      <c r="G8" s="14">
        <v>0</v>
      </c>
      <c r="H8" s="14">
        <v>0</v>
      </c>
      <c r="I8" s="14">
        <v>360.74250352299998</v>
      </c>
      <c r="J8" s="14">
        <v>0</v>
      </c>
      <c r="K8" s="14">
        <v>2.9075845783999998</v>
      </c>
      <c r="L8" s="15" t="s">
        <v>15</v>
      </c>
      <c r="N8" s="7">
        <f t="shared" ref="N8:N36" si="0">K8*1000/$B$4</f>
        <v>22.357248561768571</v>
      </c>
      <c r="P8" s="20">
        <v>0</v>
      </c>
      <c r="Q8" s="20">
        <v>1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3">
        <v>0</v>
      </c>
      <c r="AJ8" s="23">
        <v>0</v>
      </c>
      <c r="AK8" s="23">
        <v>0</v>
      </c>
    </row>
    <row r="9" spans="1:39" ht="14.25" customHeight="1" x14ac:dyDescent="0.45">
      <c r="A9" s="26" t="s">
        <v>17</v>
      </c>
      <c r="B9" s="27"/>
      <c r="C9" s="22" t="s">
        <v>14</v>
      </c>
      <c r="D9" s="14">
        <v>440.13119922129999</v>
      </c>
      <c r="E9" s="14">
        <v>0</v>
      </c>
      <c r="F9" s="14">
        <v>0</v>
      </c>
      <c r="G9" s="14">
        <v>208.53506886549999</v>
      </c>
      <c r="H9" s="14">
        <v>193.16102787119999</v>
      </c>
      <c r="I9" s="14">
        <v>38.435102484600002</v>
      </c>
      <c r="J9" s="14">
        <v>0</v>
      </c>
      <c r="K9" s="14">
        <v>6.6019679900000003E-2</v>
      </c>
      <c r="L9" s="15" t="s">
        <v>15</v>
      </c>
      <c r="N9" s="7">
        <f t="shared" si="0"/>
        <v>0.50764418151678581</v>
      </c>
      <c r="P9" s="20">
        <v>0</v>
      </c>
      <c r="Q9" s="20">
        <v>0</v>
      </c>
      <c r="R9" s="20">
        <v>1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3">
        <v>0</v>
      </c>
      <c r="AJ9" s="23">
        <v>0</v>
      </c>
      <c r="AK9" s="23">
        <v>0</v>
      </c>
    </row>
    <row r="10" spans="1:39" ht="14.25" customHeight="1" x14ac:dyDescent="0.45">
      <c r="A10" s="26" t="s">
        <v>96</v>
      </c>
      <c r="B10" s="27"/>
      <c r="C10" s="22" t="s">
        <v>97</v>
      </c>
      <c r="D10" s="14">
        <v>2828.8975584779</v>
      </c>
      <c r="E10" s="14">
        <v>0</v>
      </c>
      <c r="F10" s="14">
        <v>0</v>
      </c>
      <c r="G10" s="14">
        <v>0</v>
      </c>
      <c r="H10" s="14">
        <v>0</v>
      </c>
      <c r="I10" s="14">
        <v>2828.8975584779</v>
      </c>
      <c r="J10" s="14">
        <v>0</v>
      </c>
      <c r="K10" s="14">
        <v>50.156353711800001</v>
      </c>
      <c r="L10" s="15" t="s">
        <v>15</v>
      </c>
      <c r="N10" s="7">
        <f t="shared" si="0"/>
        <v>385.66653407680508</v>
      </c>
      <c r="P10" s="20">
        <v>0</v>
      </c>
      <c r="Q10" s="20">
        <v>0</v>
      </c>
      <c r="R10" s="20">
        <v>0</v>
      </c>
      <c r="S10" s="20">
        <v>0</v>
      </c>
      <c r="T10" s="20">
        <v>1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3">
        <v>0</v>
      </c>
      <c r="AJ10" s="23">
        <v>0</v>
      </c>
      <c r="AK10" s="23">
        <v>0</v>
      </c>
    </row>
    <row r="11" spans="1:39" ht="14.25" customHeight="1" x14ac:dyDescent="0.45">
      <c r="A11" s="26" t="s">
        <v>19</v>
      </c>
      <c r="B11" s="27"/>
      <c r="C11" s="22" t="s">
        <v>20</v>
      </c>
      <c r="D11" s="14">
        <v>22.918410825900001</v>
      </c>
      <c r="E11" s="14">
        <v>0</v>
      </c>
      <c r="F11" s="14">
        <v>0</v>
      </c>
      <c r="G11" s="14">
        <v>22.918410825900001</v>
      </c>
      <c r="H11" s="14">
        <v>0</v>
      </c>
      <c r="I11" s="14">
        <v>0</v>
      </c>
      <c r="J11" s="14">
        <v>0</v>
      </c>
      <c r="K11" s="14">
        <v>52.560393553200001</v>
      </c>
      <c r="L11" s="15" t="s">
        <v>15</v>
      </c>
      <c r="N11" s="7">
        <f t="shared" si="0"/>
        <v>404.15188328585577</v>
      </c>
      <c r="P11" s="20">
        <v>0</v>
      </c>
      <c r="Q11" s="20">
        <v>0</v>
      </c>
      <c r="R11" s="20">
        <v>0</v>
      </c>
      <c r="S11" s="20">
        <v>0</v>
      </c>
      <c r="T11" s="20">
        <v>1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3">
        <v>0</v>
      </c>
      <c r="AJ11" s="23">
        <v>0</v>
      </c>
      <c r="AK11" s="23">
        <v>0</v>
      </c>
    </row>
    <row r="12" spans="1:39" ht="14.25" customHeight="1" x14ac:dyDescent="0.45">
      <c r="A12" s="26" t="s">
        <v>21</v>
      </c>
      <c r="B12" s="27"/>
      <c r="C12" s="22" t="s">
        <v>14</v>
      </c>
      <c r="D12" s="14">
        <v>78.956774260499998</v>
      </c>
      <c r="E12" s="14">
        <v>0</v>
      </c>
      <c r="F12" s="14">
        <v>0</v>
      </c>
      <c r="G12" s="14">
        <v>0</v>
      </c>
      <c r="H12" s="14">
        <v>0</v>
      </c>
      <c r="I12" s="14">
        <v>78.956774260499998</v>
      </c>
      <c r="J12" s="14">
        <v>0</v>
      </c>
      <c r="K12" s="14">
        <v>1.2785569152</v>
      </c>
      <c r="L12" s="15" t="s">
        <v>15</v>
      </c>
      <c r="N12" s="7">
        <f t="shared" si="0"/>
        <v>9.8311894229485723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1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3">
        <v>0</v>
      </c>
      <c r="AJ12" s="23">
        <v>0</v>
      </c>
      <c r="AK12" s="23">
        <v>0</v>
      </c>
    </row>
    <row r="13" spans="1:39" ht="14.25" customHeight="1" x14ac:dyDescent="0.45">
      <c r="A13" s="26" t="s">
        <v>22</v>
      </c>
      <c r="B13" s="27"/>
      <c r="C13" s="22" t="s">
        <v>23</v>
      </c>
      <c r="D13" s="14">
        <v>84.2053566612</v>
      </c>
      <c r="E13" s="14">
        <v>0</v>
      </c>
      <c r="F13" s="14">
        <v>0</v>
      </c>
      <c r="G13" s="14">
        <v>9.1041731117999998</v>
      </c>
      <c r="H13" s="14">
        <v>0</v>
      </c>
      <c r="I13" s="14">
        <v>75.101183549400005</v>
      </c>
      <c r="J13" s="14">
        <v>0</v>
      </c>
      <c r="K13" s="14">
        <v>6.0627856799999998E-2</v>
      </c>
      <c r="L13" s="15" t="s">
        <v>15</v>
      </c>
      <c r="N13" s="7">
        <f t="shared" si="0"/>
        <v>0.46618491318000005</v>
      </c>
      <c r="O13" s="20">
        <f>1000*K13/D13</f>
        <v>0.72000000004674281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1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3">
        <v>0</v>
      </c>
      <c r="AJ13" s="23">
        <v>0</v>
      </c>
      <c r="AK13" s="23">
        <v>0</v>
      </c>
    </row>
    <row r="14" spans="1:39" ht="14.25" customHeight="1" x14ac:dyDescent="0.45">
      <c r="A14" s="26" t="s">
        <v>24</v>
      </c>
      <c r="B14" s="27"/>
      <c r="C14" s="22" t="s">
        <v>23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5" t="s">
        <v>15</v>
      </c>
      <c r="N14" s="7">
        <f t="shared" si="0"/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1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3">
        <v>0</v>
      </c>
      <c r="AJ14" s="23">
        <v>0</v>
      </c>
      <c r="AK14" s="23">
        <v>0</v>
      </c>
    </row>
    <row r="15" spans="1:39" x14ac:dyDescent="0.45">
      <c r="A15" s="26" t="s">
        <v>25</v>
      </c>
      <c r="B15" s="27"/>
      <c r="C15" s="22" t="s">
        <v>23</v>
      </c>
      <c r="D15" s="14">
        <v>201.2637176954</v>
      </c>
      <c r="E15" s="14">
        <v>0</v>
      </c>
      <c r="F15" s="14">
        <v>0</v>
      </c>
      <c r="G15" s="14">
        <v>0</v>
      </c>
      <c r="H15" s="14">
        <v>201.2637176954</v>
      </c>
      <c r="I15" s="14">
        <v>0</v>
      </c>
      <c r="J15" s="14">
        <v>0</v>
      </c>
      <c r="K15" s="14">
        <v>5.4210201200000002E-2</v>
      </c>
      <c r="L15" s="15" t="s">
        <v>15</v>
      </c>
      <c r="N15" s="7">
        <f t="shared" si="0"/>
        <v>0.41683772565571436</v>
      </c>
      <c r="O15" s="6">
        <f>1000*K15/D15</f>
        <v>0.26934909988120032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1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3">
        <v>0</v>
      </c>
      <c r="AJ15" s="23">
        <v>0</v>
      </c>
      <c r="AK15" s="23">
        <v>0</v>
      </c>
    </row>
    <row r="16" spans="1:39" ht="14.25" customHeight="1" x14ac:dyDescent="0.45">
      <c r="A16" s="26" t="s">
        <v>26</v>
      </c>
      <c r="B16" s="27"/>
      <c r="C16" s="22" t="s">
        <v>18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5" t="s">
        <v>15</v>
      </c>
      <c r="N16" s="7">
        <f t="shared" si="0"/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1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3">
        <v>0</v>
      </c>
      <c r="AJ16" s="23">
        <v>0</v>
      </c>
      <c r="AK16" s="23">
        <v>0</v>
      </c>
    </row>
    <row r="17" spans="1:37" ht="14.25" customHeight="1" x14ac:dyDescent="0.45">
      <c r="A17" s="26" t="s">
        <v>27</v>
      </c>
      <c r="B17" s="27"/>
      <c r="C17" s="22" t="s">
        <v>15</v>
      </c>
      <c r="D17" s="14">
        <v>0.20230194379999999</v>
      </c>
      <c r="E17" s="14">
        <v>0</v>
      </c>
      <c r="F17" s="14">
        <v>0</v>
      </c>
      <c r="G17" s="14">
        <v>0</v>
      </c>
      <c r="H17" s="14">
        <v>0.20230194379999999</v>
      </c>
      <c r="I17" s="14">
        <v>0</v>
      </c>
      <c r="J17" s="14">
        <v>0</v>
      </c>
      <c r="K17" s="14">
        <v>0.20230194379999999</v>
      </c>
      <c r="L17" s="15" t="s">
        <v>15</v>
      </c>
      <c r="N17" s="7">
        <f t="shared" si="0"/>
        <v>1.5555574464335717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1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3">
        <v>0</v>
      </c>
      <c r="AJ17" s="23">
        <v>0</v>
      </c>
      <c r="AK17" s="23">
        <v>0</v>
      </c>
    </row>
    <row r="18" spans="1:37" ht="14.25" customHeight="1" x14ac:dyDescent="0.45">
      <c r="A18" s="26" t="s">
        <v>28</v>
      </c>
      <c r="B18" s="27"/>
      <c r="C18" s="22" t="s">
        <v>14</v>
      </c>
      <c r="D18" s="14">
        <v>764.80287757799999</v>
      </c>
      <c r="E18" s="14">
        <v>0</v>
      </c>
      <c r="F18" s="14">
        <v>0</v>
      </c>
      <c r="G18" s="14">
        <v>0</v>
      </c>
      <c r="H18" s="14">
        <v>764.80287757799999</v>
      </c>
      <c r="I18" s="14">
        <v>0</v>
      </c>
      <c r="J18" s="14">
        <v>0</v>
      </c>
      <c r="K18" s="14">
        <v>9.8202740981000005</v>
      </c>
      <c r="L18" s="15" t="s">
        <v>15</v>
      </c>
      <c r="N18" s="7">
        <f t="shared" si="0"/>
        <v>75.510893332890376</v>
      </c>
      <c r="O18" s="6">
        <f>1000*K18/D18</f>
        <v>12.84026823905152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1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3">
        <v>0</v>
      </c>
      <c r="AJ18" s="23">
        <v>0</v>
      </c>
      <c r="AK18" s="23">
        <v>0</v>
      </c>
    </row>
    <row r="19" spans="1:37" x14ac:dyDescent="0.45">
      <c r="A19" s="26" t="s">
        <v>29</v>
      </c>
      <c r="B19" s="27"/>
      <c r="C19" s="22" t="s">
        <v>18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5" t="s">
        <v>15</v>
      </c>
      <c r="N19" s="7">
        <f t="shared" si="0"/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1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3">
        <v>0</v>
      </c>
      <c r="AJ19" s="23">
        <v>0</v>
      </c>
      <c r="AK19" s="23">
        <v>0</v>
      </c>
    </row>
    <row r="20" spans="1:37" x14ac:dyDescent="0.45">
      <c r="A20" s="26" t="s">
        <v>30</v>
      </c>
      <c r="B20" s="27"/>
      <c r="C20" s="22" t="s">
        <v>15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5" t="s">
        <v>15</v>
      </c>
      <c r="N20" s="7">
        <f t="shared" si="0"/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1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3">
        <v>0</v>
      </c>
      <c r="AJ20" s="23">
        <v>0</v>
      </c>
      <c r="AK20" s="23">
        <v>0</v>
      </c>
    </row>
    <row r="21" spans="1:37" ht="14.25" customHeight="1" x14ac:dyDescent="0.45">
      <c r="A21" s="26" t="s">
        <v>98</v>
      </c>
      <c r="B21" s="27"/>
      <c r="C21" s="22" t="s">
        <v>20</v>
      </c>
      <c r="D21" s="14">
        <v>9.3963938655000003</v>
      </c>
      <c r="E21" s="14">
        <v>0</v>
      </c>
      <c r="F21" s="14">
        <v>0</v>
      </c>
      <c r="G21" s="14">
        <v>0</v>
      </c>
      <c r="H21" s="14">
        <v>0</v>
      </c>
      <c r="I21" s="14">
        <v>9.3963938655000003</v>
      </c>
      <c r="J21" s="14">
        <v>0</v>
      </c>
      <c r="K21" s="14">
        <v>20.070697296799999</v>
      </c>
      <c r="L21" s="15" t="s">
        <v>15</v>
      </c>
      <c r="N21" s="7">
        <f t="shared" si="0"/>
        <v>154.32932600003713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0.24</v>
      </c>
      <c r="AI21" s="23">
        <v>0</v>
      </c>
      <c r="AJ21" s="23">
        <v>0</v>
      </c>
      <c r="AK21" s="23">
        <v>0</v>
      </c>
    </row>
    <row r="22" spans="1:37" ht="14.25" customHeight="1" x14ac:dyDescent="0.45">
      <c r="A22" s="26" t="s">
        <v>31</v>
      </c>
      <c r="B22" s="27"/>
      <c r="C22" s="22" t="s">
        <v>15</v>
      </c>
      <c r="D22" s="14">
        <v>0.36002757749999997</v>
      </c>
      <c r="E22" s="14">
        <v>0</v>
      </c>
      <c r="F22" s="14">
        <v>0</v>
      </c>
      <c r="G22" s="14">
        <v>0</v>
      </c>
      <c r="H22" s="14">
        <v>0</v>
      </c>
      <c r="I22" s="14">
        <v>0.36002757749999997</v>
      </c>
      <c r="J22" s="14">
        <v>0</v>
      </c>
      <c r="K22" s="14">
        <v>0.36002757749999997</v>
      </c>
      <c r="L22" s="15" t="s">
        <v>15</v>
      </c>
      <c r="N22" s="7">
        <f t="shared" si="0"/>
        <v>2.7683549084196426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1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3">
        <v>0</v>
      </c>
      <c r="AJ22" s="23">
        <v>0</v>
      </c>
      <c r="AK22" s="23">
        <v>0</v>
      </c>
    </row>
    <row r="23" spans="1:37" x14ac:dyDescent="0.45">
      <c r="A23" s="26" t="s">
        <v>32</v>
      </c>
      <c r="B23" s="27"/>
      <c r="C23" s="22" t="s">
        <v>20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5" t="s">
        <v>15</v>
      </c>
      <c r="N23" s="7">
        <f t="shared" si="0"/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1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3">
        <v>0</v>
      </c>
      <c r="AJ23" s="23">
        <v>0</v>
      </c>
      <c r="AK23" s="23">
        <v>0</v>
      </c>
    </row>
    <row r="24" spans="1:37" ht="14.25" customHeight="1" x14ac:dyDescent="0.45">
      <c r="A24" s="26" t="s">
        <v>99</v>
      </c>
      <c r="B24" s="27"/>
      <c r="C24" s="22" t="s">
        <v>20</v>
      </c>
      <c r="D24" s="14">
        <v>4.8042063022999999</v>
      </c>
      <c r="E24" s="14">
        <v>0</v>
      </c>
      <c r="F24" s="14">
        <v>0</v>
      </c>
      <c r="G24" s="14">
        <v>0</v>
      </c>
      <c r="H24" s="14">
        <v>0</v>
      </c>
      <c r="I24" s="14">
        <v>4.8042063022999999</v>
      </c>
      <c r="J24" s="14">
        <v>0</v>
      </c>
      <c r="K24" s="14">
        <v>9.0703414986999995</v>
      </c>
      <c r="L24" s="15" t="s">
        <v>15</v>
      </c>
      <c r="N24" s="7">
        <f t="shared" si="0"/>
        <v>69.744447309646787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0.16</v>
      </c>
      <c r="AI24" s="23">
        <v>0</v>
      </c>
      <c r="AJ24" s="23">
        <v>0</v>
      </c>
      <c r="AK24" s="23">
        <v>0</v>
      </c>
    </row>
    <row r="25" spans="1:37" x14ac:dyDescent="0.45">
      <c r="A25" s="26" t="s">
        <v>33</v>
      </c>
      <c r="B25" s="27"/>
      <c r="C25" s="22" t="s">
        <v>15</v>
      </c>
      <c r="D25" s="14">
        <v>0.1715764816</v>
      </c>
      <c r="E25" s="14">
        <v>0</v>
      </c>
      <c r="F25" s="14">
        <v>0</v>
      </c>
      <c r="G25" s="14">
        <v>0</v>
      </c>
      <c r="H25" s="14">
        <v>3.9359264800000002E-2</v>
      </c>
      <c r="I25" s="14">
        <v>0.13221721680000001</v>
      </c>
      <c r="J25" s="14">
        <v>0</v>
      </c>
      <c r="K25" s="14">
        <v>0.1715764816</v>
      </c>
      <c r="L25" s="15" t="s">
        <v>15</v>
      </c>
      <c r="N25" s="7">
        <f t="shared" si="0"/>
        <v>1.3193005888742859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1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3">
        <v>0</v>
      </c>
      <c r="AJ25" s="23">
        <v>0</v>
      </c>
      <c r="AK25" s="23">
        <v>0</v>
      </c>
    </row>
    <row r="26" spans="1:37" ht="14.25" customHeight="1" x14ac:dyDescent="0.45">
      <c r="A26" s="26" t="s">
        <v>34</v>
      </c>
      <c r="B26" s="27"/>
      <c r="C26" s="22" t="s">
        <v>35</v>
      </c>
      <c r="D26" s="14">
        <v>109.24123168209999</v>
      </c>
      <c r="E26" s="14">
        <v>0</v>
      </c>
      <c r="F26" s="14">
        <v>0</v>
      </c>
      <c r="G26" s="14">
        <v>0</v>
      </c>
      <c r="H26" s="14">
        <v>0</v>
      </c>
      <c r="I26" s="14">
        <v>109.24123168209999</v>
      </c>
      <c r="J26" s="14">
        <v>0</v>
      </c>
      <c r="K26" s="14">
        <v>0.63777918290000002</v>
      </c>
      <c r="L26" s="15" t="s">
        <v>15</v>
      </c>
      <c r="N26" s="7">
        <f t="shared" si="0"/>
        <v>4.9040663599417869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1</v>
      </c>
      <c r="AE26" s="20">
        <v>0</v>
      </c>
      <c r="AF26" s="20">
        <v>0</v>
      </c>
      <c r="AG26" s="20">
        <v>0</v>
      </c>
      <c r="AH26" s="20">
        <v>0</v>
      </c>
      <c r="AI26" s="23">
        <v>0</v>
      </c>
      <c r="AJ26" s="23">
        <v>0</v>
      </c>
      <c r="AK26" s="23">
        <v>0</v>
      </c>
    </row>
    <row r="27" spans="1:37" ht="14.25" customHeight="1" x14ac:dyDescent="0.45">
      <c r="A27" s="26" t="s">
        <v>36</v>
      </c>
      <c r="B27" s="27"/>
      <c r="C27" s="22" t="s">
        <v>15</v>
      </c>
      <c r="D27" s="14">
        <v>4.1321413999999999E-3</v>
      </c>
      <c r="E27" s="14">
        <v>0</v>
      </c>
      <c r="F27" s="14">
        <v>0</v>
      </c>
      <c r="G27" s="14">
        <v>0</v>
      </c>
      <c r="H27" s="14">
        <v>0</v>
      </c>
      <c r="I27" s="14">
        <v>4.1321413999999999E-3</v>
      </c>
      <c r="J27" s="14">
        <v>0</v>
      </c>
      <c r="K27" s="14">
        <v>4.1321413999999999E-3</v>
      </c>
      <c r="L27" s="15" t="s">
        <v>15</v>
      </c>
      <c r="N27" s="7">
        <f t="shared" si="0"/>
        <v>3.1773215836428573E-2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3">
        <v>0</v>
      </c>
      <c r="AJ27" s="23">
        <v>0</v>
      </c>
      <c r="AK27" s="23">
        <v>1</v>
      </c>
    </row>
    <row r="28" spans="1:37" ht="14.25" customHeight="1" x14ac:dyDescent="0.45">
      <c r="A28" s="26" t="s">
        <v>37</v>
      </c>
      <c r="B28" s="27"/>
      <c r="C28" s="22" t="s">
        <v>15</v>
      </c>
      <c r="D28" s="14">
        <v>0.81263865790000001</v>
      </c>
      <c r="E28" s="14">
        <v>0</v>
      </c>
      <c r="F28" s="14">
        <v>0</v>
      </c>
      <c r="G28" s="14">
        <v>0.31579376590000002</v>
      </c>
      <c r="H28" s="14">
        <v>0</v>
      </c>
      <c r="I28" s="14">
        <v>0.49684489199999998</v>
      </c>
      <c r="J28" s="14">
        <v>0</v>
      </c>
      <c r="K28" s="14">
        <v>0.81263865790000001</v>
      </c>
      <c r="L28" s="15" t="s">
        <v>15</v>
      </c>
      <c r="N28" s="7">
        <f t="shared" si="0"/>
        <v>6.2486108230667865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1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3">
        <v>0</v>
      </c>
      <c r="AJ28" s="23">
        <v>0</v>
      </c>
      <c r="AK28" s="23">
        <v>0</v>
      </c>
    </row>
    <row r="29" spans="1:37" ht="14.25" customHeight="1" x14ac:dyDescent="0.45">
      <c r="A29" s="26" t="s">
        <v>38</v>
      </c>
      <c r="B29" s="27"/>
      <c r="C29" s="22" t="s">
        <v>20</v>
      </c>
      <c r="D29" s="14">
        <v>7.3617428291999998</v>
      </c>
      <c r="E29" s="14">
        <v>0</v>
      </c>
      <c r="F29" s="14">
        <v>0</v>
      </c>
      <c r="G29" s="14">
        <v>0</v>
      </c>
      <c r="H29" s="14">
        <v>3.9552929073</v>
      </c>
      <c r="I29" s="14">
        <v>3.4064499218000002</v>
      </c>
      <c r="J29" s="14">
        <v>0</v>
      </c>
      <c r="K29" s="14">
        <v>3.1149742432999998</v>
      </c>
      <c r="L29" s="15" t="s">
        <v>15</v>
      </c>
      <c r="N29" s="7">
        <f t="shared" si="0"/>
        <v>23.951926949374645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1</v>
      </c>
      <c r="AF29" s="20">
        <v>0</v>
      </c>
      <c r="AG29" s="20">
        <v>0</v>
      </c>
      <c r="AH29" s="20">
        <v>0</v>
      </c>
      <c r="AI29" s="23">
        <v>0</v>
      </c>
      <c r="AJ29" s="23">
        <v>0</v>
      </c>
      <c r="AK29" s="23">
        <v>0</v>
      </c>
    </row>
    <row r="30" spans="1:37" ht="14.25" customHeight="1" x14ac:dyDescent="0.45">
      <c r="A30" s="26" t="s">
        <v>39</v>
      </c>
      <c r="B30" s="27"/>
      <c r="C30" s="22" t="s">
        <v>35</v>
      </c>
      <c r="D30" s="14">
        <v>241.51080625220001</v>
      </c>
      <c r="E30" s="14">
        <v>0</v>
      </c>
      <c r="F30" s="14">
        <v>0</v>
      </c>
      <c r="G30" s="14">
        <v>0</v>
      </c>
      <c r="H30" s="14">
        <v>241.51080625220001</v>
      </c>
      <c r="I30" s="14">
        <v>0</v>
      </c>
      <c r="J30" s="14">
        <v>0</v>
      </c>
      <c r="K30" s="14">
        <v>1.0972239488</v>
      </c>
      <c r="L30" s="15" t="s">
        <v>15</v>
      </c>
      <c r="N30" s="7">
        <f t="shared" si="0"/>
        <v>8.4368684348800009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1</v>
      </c>
      <c r="AG30" s="20">
        <v>0</v>
      </c>
      <c r="AH30" s="20">
        <v>0</v>
      </c>
      <c r="AI30" s="23">
        <v>0</v>
      </c>
      <c r="AJ30" s="23">
        <v>0</v>
      </c>
      <c r="AK30" s="23">
        <v>0</v>
      </c>
    </row>
    <row r="31" spans="1:37" ht="14.25" customHeight="1" x14ac:dyDescent="0.45">
      <c r="A31" s="26" t="s">
        <v>40</v>
      </c>
      <c r="B31" s="27"/>
      <c r="C31" s="22" t="s">
        <v>41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5" t="s">
        <v>15</v>
      </c>
      <c r="N31" s="7">
        <f t="shared" si="0"/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1</v>
      </c>
      <c r="AH31" s="20">
        <v>0</v>
      </c>
      <c r="AI31" s="23">
        <v>0</v>
      </c>
      <c r="AJ31" s="23">
        <v>0</v>
      </c>
      <c r="AK31" s="23">
        <v>0</v>
      </c>
    </row>
    <row r="32" spans="1:37" ht="14.25" customHeight="1" x14ac:dyDescent="0.45">
      <c r="A32" s="26" t="s">
        <v>42</v>
      </c>
      <c r="B32" s="27"/>
      <c r="C32" s="22" t="s">
        <v>14</v>
      </c>
      <c r="D32" s="14">
        <v>262.97753749570001</v>
      </c>
      <c r="E32" s="14">
        <v>0</v>
      </c>
      <c r="F32" s="14">
        <v>0</v>
      </c>
      <c r="G32" s="14">
        <v>0</v>
      </c>
      <c r="H32" s="14">
        <v>0</v>
      </c>
      <c r="I32" s="14">
        <v>262.97753749570001</v>
      </c>
      <c r="J32" s="14">
        <v>0</v>
      </c>
      <c r="K32" s="14">
        <v>9.4671913498000002</v>
      </c>
      <c r="L32" s="15" t="s">
        <v>15</v>
      </c>
      <c r="N32" s="7">
        <f t="shared" si="0"/>
        <v>72.795939200426432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0.14000000000000001</v>
      </c>
      <c r="AI32" s="23">
        <v>0</v>
      </c>
      <c r="AJ32" s="23">
        <v>0</v>
      </c>
      <c r="AK32" s="23">
        <v>0</v>
      </c>
    </row>
    <row r="33" spans="1:39" x14ac:dyDescent="0.45">
      <c r="A33" s="26" t="s">
        <v>43</v>
      </c>
      <c r="B33" s="27"/>
      <c r="C33" s="22" t="s">
        <v>41</v>
      </c>
      <c r="D33" s="14">
        <v>463.70745319899999</v>
      </c>
      <c r="E33" s="14">
        <v>0</v>
      </c>
      <c r="F33" s="14">
        <v>0</v>
      </c>
      <c r="G33" s="14">
        <v>0</v>
      </c>
      <c r="H33" s="14">
        <v>0</v>
      </c>
      <c r="I33" s="14">
        <v>463.70745319899999</v>
      </c>
      <c r="J33" s="14">
        <v>0</v>
      </c>
      <c r="K33" s="14">
        <v>0.34778058989999999</v>
      </c>
      <c r="L33" s="15" t="s">
        <v>15</v>
      </c>
      <c r="N33" s="7">
        <f t="shared" si="0"/>
        <v>2.6741843216239287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1</v>
      </c>
      <c r="AH33" s="20">
        <v>0</v>
      </c>
      <c r="AI33" s="23">
        <v>0</v>
      </c>
      <c r="AJ33" s="23">
        <v>0</v>
      </c>
      <c r="AK33" s="23">
        <v>0</v>
      </c>
    </row>
    <row r="34" spans="1:39" x14ac:dyDescent="0.45">
      <c r="A34" s="26" t="s">
        <v>44</v>
      </c>
      <c r="B34" s="27"/>
      <c r="C34" s="22" t="s">
        <v>15</v>
      </c>
      <c r="D34" s="14">
        <v>0.16455833719999999</v>
      </c>
      <c r="E34" s="14">
        <v>0</v>
      </c>
      <c r="F34" s="14">
        <v>0</v>
      </c>
      <c r="G34" s="14">
        <v>0.16455833719999999</v>
      </c>
      <c r="H34" s="14">
        <v>0</v>
      </c>
      <c r="I34" s="14">
        <v>0</v>
      </c>
      <c r="J34" s="14">
        <v>0</v>
      </c>
      <c r="K34" s="14">
        <v>0.16455833719999999</v>
      </c>
      <c r="L34" s="15" t="s">
        <v>15</v>
      </c>
      <c r="N34" s="7">
        <f t="shared" si="0"/>
        <v>1.2653360713985715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1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3">
        <v>0</v>
      </c>
      <c r="AJ34" s="23">
        <v>0</v>
      </c>
      <c r="AK34" s="23">
        <v>0</v>
      </c>
      <c r="AM34" s="20" t="s">
        <v>67</v>
      </c>
    </row>
    <row r="35" spans="1:39" ht="14.25" customHeight="1" x14ac:dyDescent="0.45">
      <c r="A35" s="26" t="s">
        <v>101</v>
      </c>
      <c r="B35" s="27"/>
      <c r="C35" s="22" t="s">
        <v>18</v>
      </c>
      <c r="D35" s="14">
        <v>1223.555088346</v>
      </c>
      <c r="E35" s="14">
        <v>0</v>
      </c>
      <c r="F35" s="14">
        <v>0</v>
      </c>
      <c r="G35" s="14">
        <v>0</v>
      </c>
      <c r="H35" s="14">
        <v>0</v>
      </c>
      <c r="I35" s="14">
        <v>1223.555088346</v>
      </c>
      <c r="J35" s="14">
        <v>0</v>
      </c>
      <c r="K35" s="14">
        <v>1.2235550882999999</v>
      </c>
      <c r="L35" s="15" t="s">
        <v>15</v>
      </c>
      <c r="M35" s="23"/>
      <c r="N35" s="24">
        <f t="shared" si="0"/>
        <v>9.4082646611067862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3">
        <v>0.1</v>
      </c>
      <c r="AJ35" s="23">
        <v>0</v>
      </c>
      <c r="AK35" s="23">
        <v>0</v>
      </c>
    </row>
    <row r="36" spans="1:39" ht="14.25" customHeight="1" x14ac:dyDescent="0.45">
      <c r="A36" s="26" t="s">
        <v>105</v>
      </c>
      <c r="B36" s="27"/>
      <c r="C36" s="22" t="s">
        <v>23</v>
      </c>
      <c r="D36" s="14">
        <v>207.7288738055</v>
      </c>
      <c r="E36" s="14">
        <v>0</v>
      </c>
      <c r="F36" s="14">
        <v>0</v>
      </c>
      <c r="G36" s="14">
        <v>0</v>
      </c>
      <c r="H36" s="14">
        <v>0</v>
      </c>
      <c r="I36" s="14">
        <v>207.7288738055</v>
      </c>
      <c r="J36" s="14">
        <v>0</v>
      </c>
      <c r="K36" s="14">
        <v>0.15556815360000001</v>
      </c>
      <c r="L36" s="15" t="s">
        <v>15</v>
      </c>
      <c r="M36" s="23"/>
      <c r="N36" s="24">
        <f t="shared" si="0"/>
        <v>1.1962079810742861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3">
        <v>0</v>
      </c>
      <c r="AJ36" s="23">
        <v>1</v>
      </c>
      <c r="AK36" s="23">
        <v>0</v>
      </c>
    </row>
    <row r="37" spans="1:39" ht="14.25" customHeight="1" x14ac:dyDescent="0.45">
      <c r="A37" s="16"/>
      <c r="B37" s="17"/>
      <c r="C37" s="16"/>
      <c r="D37" s="18"/>
      <c r="E37" s="18"/>
      <c r="F37" s="18"/>
      <c r="G37" s="18"/>
      <c r="H37" s="18"/>
      <c r="I37" s="18"/>
      <c r="J37" s="18"/>
      <c r="K37" s="18"/>
      <c r="L37" s="19"/>
    </row>
    <row r="38" spans="1:39" x14ac:dyDescent="0.45">
      <c r="N38" s="7">
        <f>SUM(N7:N36)</f>
        <v>1265.3631089986368</v>
      </c>
      <c r="O38" s="12" t="s">
        <v>100</v>
      </c>
      <c r="P38" s="7">
        <f t="array" ref="P38:AK38">MMULT(TRANSPOSE(N7:N36),P7:AK36)</f>
        <v>5.8245292258746435</v>
      </c>
      <c r="Q38" s="7">
        <v>22.357248561768571</v>
      </c>
      <c r="R38" s="7">
        <v>0.50764418151678581</v>
      </c>
      <c r="S38" s="7">
        <v>0</v>
      </c>
      <c r="T38" s="7">
        <v>789.81841736266085</v>
      </c>
      <c r="U38" s="7">
        <v>9.8311894229485723</v>
      </c>
      <c r="V38" s="7">
        <v>0.46618491318000005</v>
      </c>
      <c r="W38" s="7">
        <v>0</v>
      </c>
      <c r="X38" s="7">
        <v>0.41683772565571436</v>
      </c>
      <c r="Y38" s="7">
        <v>0</v>
      </c>
      <c r="Z38" s="7">
        <v>10.388804929773215</v>
      </c>
      <c r="AA38" s="7">
        <v>75.510893332890376</v>
      </c>
      <c r="AB38" s="7">
        <v>2.7683549084196426</v>
      </c>
      <c r="AC38" s="7">
        <v>0</v>
      </c>
      <c r="AD38" s="7">
        <v>4.9040663599417869</v>
      </c>
      <c r="AE38" s="7">
        <v>23.951926949374645</v>
      </c>
      <c r="AF38" s="7">
        <v>8.4368684348800009</v>
      </c>
      <c r="AG38" s="7">
        <v>2.6741843216239287</v>
      </c>
      <c r="AH38" s="7">
        <v>58.389581297612089</v>
      </c>
      <c r="AI38" s="7">
        <v>0.94082646611067866</v>
      </c>
      <c r="AJ38" s="7">
        <v>1.1962079810742861</v>
      </c>
      <c r="AK38" s="7">
        <v>3.1773215836428573E-2</v>
      </c>
      <c r="AM38" s="8">
        <f>SUM(P38:AK38)</f>
        <v>1018.4155395911421</v>
      </c>
    </row>
    <row r="40" spans="1:39" x14ac:dyDescent="0.45">
      <c r="O40" s="20" t="s">
        <v>64</v>
      </c>
      <c r="P40" s="20">
        <v>1.65</v>
      </c>
      <c r="Q40" s="20">
        <v>0.29699999999999999</v>
      </c>
      <c r="R40" s="20">
        <v>2.54</v>
      </c>
      <c r="S40" s="20">
        <v>5.65</v>
      </c>
      <c r="T40" s="20">
        <v>0.121</v>
      </c>
      <c r="U40" s="20">
        <v>1.63</v>
      </c>
      <c r="V40" s="20">
        <v>4.66</v>
      </c>
      <c r="W40" s="20">
        <v>22.76</v>
      </c>
      <c r="X40" s="20">
        <v>7.6</v>
      </c>
      <c r="Y40" s="20">
        <v>8.6259999999999994</v>
      </c>
      <c r="Z40" s="20">
        <v>1.736</v>
      </c>
      <c r="AA40" s="20">
        <v>0.41299999999999998</v>
      </c>
      <c r="AB40" s="20">
        <v>0.32500000000000001</v>
      </c>
      <c r="AC40" s="20">
        <v>0.39</v>
      </c>
      <c r="AD40" s="20">
        <v>0.45</v>
      </c>
      <c r="AE40" s="20">
        <v>0.28499999999999998</v>
      </c>
      <c r="AF40" s="20">
        <v>0.68100000000000005</v>
      </c>
      <c r="AG40" s="20">
        <v>2.91</v>
      </c>
      <c r="AH40" s="20">
        <v>0.91200000000000003</v>
      </c>
      <c r="AI40" s="23">
        <v>1.9119999999999999</v>
      </c>
      <c r="AJ40" s="23">
        <v>4.1920000000000002</v>
      </c>
      <c r="AK40" s="23">
        <v>0</v>
      </c>
    </row>
    <row r="41" spans="1:39" x14ac:dyDescent="0.45">
      <c r="AM41" s="20" t="s">
        <v>67</v>
      </c>
    </row>
    <row r="42" spans="1:39" x14ac:dyDescent="0.45">
      <c r="O42" s="20" t="s">
        <v>65</v>
      </c>
      <c r="P42" s="8">
        <f>P38*P40</f>
        <v>9.6104732226931606</v>
      </c>
      <c r="Q42" s="8">
        <f t="shared" ref="Q42:AK42" si="1">Q38*Q40</f>
        <v>6.6401028228452654</v>
      </c>
      <c r="R42" s="8">
        <f t="shared" si="1"/>
        <v>1.2894162210526359</v>
      </c>
      <c r="S42" s="8">
        <f t="shared" si="1"/>
        <v>0</v>
      </c>
      <c r="T42" s="8">
        <f t="shared" si="1"/>
        <v>95.568028500881965</v>
      </c>
      <c r="U42" s="8">
        <f t="shared" si="1"/>
        <v>16.024838759406173</v>
      </c>
      <c r="V42" s="8">
        <f t="shared" si="1"/>
        <v>2.1724216954188003</v>
      </c>
      <c r="W42" s="8">
        <f t="shared" si="1"/>
        <v>0</v>
      </c>
      <c r="X42" s="8">
        <f t="shared" si="1"/>
        <v>3.1679667149834292</v>
      </c>
      <c r="Y42" s="8">
        <f t="shared" si="1"/>
        <v>0</v>
      </c>
      <c r="Z42" s="8">
        <f t="shared" si="1"/>
        <v>18.0349653580863</v>
      </c>
      <c r="AA42" s="8">
        <f t="shared" si="1"/>
        <v>31.185998946483725</v>
      </c>
      <c r="AB42" s="8">
        <f t="shared" si="1"/>
        <v>0.89971534523638386</v>
      </c>
      <c r="AC42" s="8">
        <f t="shared" si="1"/>
        <v>0</v>
      </c>
      <c r="AD42" s="8">
        <f t="shared" si="1"/>
        <v>2.2068298619738043</v>
      </c>
      <c r="AE42" s="8">
        <f t="shared" si="1"/>
        <v>6.8262991805717732</v>
      </c>
      <c r="AF42" s="8">
        <f t="shared" si="1"/>
        <v>5.7455074041532814</v>
      </c>
      <c r="AG42" s="8">
        <f t="shared" si="1"/>
        <v>7.7818763759256333</v>
      </c>
      <c r="AH42" s="8">
        <f t="shared" si="1"/>
        <v>53.251298143422225</v>
      </c>
      <c r="AI42" s="8">
        <f t="shared" si="1"/>
        <v>1.7988602032036176</v>
      </c>
      <c r="AJ42" s="8">
        <f t="shared" si="1"/>
        <v>5.0145038566634073</v>
      </c>
      <c r="AK42" s="8">
        <f t="shared" si="1"/>
        <v>0</v>
      </c>
      <c r="AM42" s="8">
        <f>SUM(P42:AK42)</f>
        <v>267.21910261300155</v>
      </c>
    </row>
    <row r="44" spans="1:39" x14ac:dyDescent="0.45">
      <c r="O44" s="20" t="s">
        <v>66</v>
      </c>
      <c r="P44" s="10">
        <f t="shared" ref="P44:AK44" si="2">P42/$AM$42</f>
        <v>3.5964768718692502E-2</v>
      </c>
      <c r="Q44" s="10">
        <f t="shared" si="2"/>
        <v>2.4848907723718217E-2</v>
      </c>
      <c r="R44" s="10">
        <f t="shared" si="2"/>
        <v>4.825314539432554E-3</v>
      </c>
      <c r="S44" s="10">
        <f t="shared" si="2"/>
        <v>0</v>
      </c>
      <c r="T44" s="10">
        <f t="shared" si="2"/>
        <v>0.35763920904744517</v>
      </c>
      <c r="U44" s="10">
        <f t="shared" si="2"/>
        <v>5.9968911663527469E-2</v>
      </c>
      <c r="V44" s="10">
        <f t="shared" si="2"/>
        <v>8.1297395065539034E-3</v>
      </c>
      <c r="W44" s="10">
        <f t="shared" si="2"/>
        <v>0</v>
      </c>
      <c r="X44" s="10">
        <f t="shared" si="2"/>
        <v>1.1855315297467403E-2</v>
      </c>
      <c r="Y44" s="10">
        <f t="shared" si="2"/>
        <v>0</v>
      </c>
      <c r="Z44" s="10">
        <f t="shared" si="2"/>
        <v>6.749130276140973E-2</v>
      </c>
      <c r="AA44" s="10">
        <f t="shared" si="2"/>
        <v>0.11670572440941342</v>
      </c>
      <c r="AB44" s="10">
        <f t="shared" si="2"/>
        <v>3.3669574384410351E-3</v>
      </c>
      <c r="AC44" s="10">
        <f t="shared" si="2"/>
        <v>0</v>
      </c>
      <c r="AD44" s="10">
        <f t="shared" si="2"/>
        <v>8.2585033794153259E-3</v>
      </c>
      <c r="AE44" s="10">
        <f t="shared" si="2"/>
        <v>2.5545700564895316E-2</v>
      </c>
      <c r="AF44" s="10">
        <f t="shared" si="2"/>
        <v>2.1501110317229743E-2</v>
      </c>
      <c r="AG44" s="10">
        <f t="shared" si="2"/>
        <v>2.9121706868373436E-2</v>
      </c>
      <c r="AH44" s="10">
        <f t="shared" si="2"/>
        <v>0.19927953362130363</v>
      </c>
      <c r="AI44" s="10">
        <f t="shared" si="2"/>
        <v>6.7317799723652467E-3</v>
      </c>
      <c r="AJ44" s="10">
        <f t="shared" si="2"/>
        <v>1.8765514170316005E-2</v>
      </c>
      <c r="AK44" s="10">
        <f t="shared" si="2"/>
        <v>0</v>
      </c>
    </row>
    <row r="46" spans="1:39" x14ac:dyDescent="0.45">
      <c r="O46" s="20" t="s">
        <v>68</v>
      </c>
      <c r="P46" s="11">
        <f t="shared" ref="P46:AK46" si="3">P38/$AM$38</f>
        <v>5.7192069439680653E-3</v>
      </c>
      <c r="Q46" s="11">
        <f t="shared" si="3"/>
        <v>2.1952972723436857E-2</v>
      </c>
      <c r="R46" s="11">
        <f t="shared" si="3"/>
        <v>4.9846468536859424E-4</v>
      </c>
      <c r="S46" s="11">
        <f t="shared" si="3"/>
        <v>0</v>
      </c>
      <c r="T46" s="11">
        <f t="shared" si="3"/>
        <v>0.77553649434664473</v>
      </c>
      <c r="U46" s="11">
        <f t="shared" si="3"/>
        <v>9.6534165483133216E-3</v>
      </c>
      <c r="V46" s="11">
        <f t="shared" si="3"/>
        <v>4.5775510590417428E-4</v>
      </c>
      <c r="W46" s="11">
        <f t="shared" si="3"/>
        <v>0</v>
      </c>
      <c r="X46" s="11">
        <f t="shared" si="3"/>
        <v>4.0930024086539374E-4</v>
      </c>
      <c r="Y46" s="11">
        <f t="shared" si="3"/>
        <v>0</v>
      </c>
      <c r="Z46" s="11">
        <f t="shared" si="3"/>
        <v>1.0200948950507917E-2</v>
      </c>
      <c r="AA46" s="11">
        <f t="shared" si="3"/>
        <v>7.4145464594153124E-2</v>
      </c>
      <c r="AB46" s="11">
        <f t="shared" si="3"/>
        <v>2.7182960204348802E-3</v>
      </c>
      <c r="AC46" s="11">
        <f t="shared" si="3"/>
        <v>0</v>
      </c>
      <c r="AD46" s="11">
        <f t="shared" si="3"/>
        <v>4.8153883845002956E-3</v>
      </c>
      <c r="AE46" s="11">
        <f t="shared" si="3"/>
        <v>2.3518815275531339E-2</v>
      </c>
      <c r="AF46" s="11">
        <f t="shared" si="3"/>
        <v>8.2843084250924792E-3</v>
      </c>
      <c r="AG46" s="11">
        <f t="shared" si="3"/>
        <v>2.6258282770287651E-3</v>
      </c>
      <c r="AH46" s="11">
        <f t="shared" si="3"/>
        <v>5.7333749366249305E-2</v>
      </c>
      <c r="AI46" s="11">
        <f t="shared" si="3"/>
        <v>9.2381393403363353E-4</v>
      </c>
      <c r="AJ46" s="11">
        <f t="shared" si="3"/>
        <v>1.174577502572792E-3</v>
      </c>
      <c r="AK46" s="11">
        <f t="shared" si="3"/>
        <v>3.1198675394509785E-5</v>
      </c>
    </row>
  </sheetData>
  <mergeCells count="33"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4:B34"/>
    <mergeCell ref="A35:B35"/>
    <mergeCell ref="A36:B36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5224-5805-4EDE-A4BE-23FA267DC8FA}">
  <dimension ref="A1:AM46"/>
  <sheetViews>
    <sheetView showGridLines="0" zoomScale="90" zoomScaleNormal="9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J31" sqref="J31"/>
    </sheetView>
  </sheetViews>
  <sheetFormatPr defaultRowHeight="14.25" x14ac:dyDescent="0.45"/>
  <cols>
    <col min="1" max="1" width="13.3984375" style="20" customWidth="1"/>
    <col min="2" max="2" width="30.1328125" style="20" customWidth="1"/>
    <col min="3" max="3" width="12.33203125" style="20" customWidth="1"/>
    <col min="4" max="4" width="11" style="20" customWidth="1"/>
    <col min="5" max="5" width="12.33203125" style="20" customWidth="1"/>
    <col min="6" max="6" width="11" style="20" customWidth="1"/>
    <col min="7" max="7" width="12.33203125" style="20" customWidth="1"/>
    <col min="8" max="9" width="9.59765625" style="20" customWidth="1"/>
    <col min="10" max="11" width="12.33203125" style="20" customWidth="1"/>
    <col min="12" max="12" width="11.53125" style="20" customWidth="1"/>
    <col min="13" max="13" width="0.796875" style="20" customWidth="1"/>
    <col min="14" max="14" width="10.796875" style="20" customWidth="1"/>
    <col min="15" max="15" width="9.06640625" style="20"/>
    <col min="16" max="16" width="13.06640625" style="20" customWidth="1"/>
    <col min="17" max="17" width="11.265625" style="20" bestFit="1" customWidth="1"/>
    <col min="18" max="18" width="10.59765625" style="20" bestFit="1" customWidth="1"/>
    <col min="19" max="19" width="10.53125" style="20" customWidth="1"/>
    <col min="20" max="20" width="12.86328125" style="20" bestFit="1" customWidth="1"/>
    <col min="21" max="21" width="9.46484375" style="20" customWidth="1"/>
    <col min="22" max="22" width="11.19921875" style="20" customWidth="1"/>
    <col min="23" max="23" width="12.53125" style="20" customWidth="1"/>
    <col min="24" max="24" width="11.19921875" style="20" customWidth="1"/>
    <col min="25" max="25" width="11.33203125" style="20" customWidth="1"/>
    <col min="26" max="26" width="10.59765625" style="20" bestFit="1" customWidth="1"/>
    <col min="27" max="27" width="12.06640625" style="20" bestFit="1" customWidth="1"/>
    <col min="28" max="28" width="11.86328125" style="20" customWidth="1"/>
    <col min="29" max="29" width="11.33203125" style="20" customWidth="1"/>
    <col min="30" max="30" width="11.265625" style="20" bestFit="1" customWidth="1"/>
    <col min="31" max="31" width="12.06640625" style="20" bestFit="1" customWidth="1"/>
    <col min="32" max="32" width="10.86328125" style="20" bestFit="1" customWidth="1"/>
    <col min="33" max="33" width="10.19921875" style="20" bestFit="1" customWidth="1"/>
    <col min="34" max="34" width="10.86328125" style="20" bestFit="1" customWidth="1"/>
    <col min="35" max="35" width="10.59765625" style="20" bestFit="1" customWidth="1"/>
    <col min="36" max="37" width="10.59765625" style="20" customWidth="1"/>
    <col min="38" max="16384" width="9.06640625" style="20"/>
  </cols>
  <sheetData>
    <row r="1" spans="1:39" ht="25.5" customHeight="1" x14ac:dyDescent="0.4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39" ht="9.75" customHeight="1" x14ac:dyDescent="0.45"/>
    <row r="3" spans="1:39" ht="15" customHeight="1" x14ac:dyDescent="0.45">
      <c r="A3" s="1" t="s">
        <v>1</v>
      </c>
      <c r="B3" s="30" t="s">
        <v>107</v>
      </c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1:39" ht="18.75" customHeight="1" x14ac:dyDescent="0.45">
      <c r="A4" s="20" t="s">
        <v>45</v>
      </c>
      <c r="B4" s="8">
        <f>1400/10.765</f>
        <v>130.05109150023222</v>
      </c>
    </row>
    <row r="5" spans="1:39" ht="12" customHeight="1" x14ac:dyDescent="0.45"/>
    <row r="6" spans="1:39" ht="42.75" x14ac:dyDescent="0.45">
      <c r="A6" s="32" t="s">
        <v>2</v>
      </c>
      <c r="B6" s="33"/>
      <c r="C6" s="21" t="s">
        <v>3</v>
      </c>
      <c r="D6" s="3" t="s">
        <v>4</v>
      </c>
      <c r="E6" s="21" t="s">
        <v>5</v>
      </c>
      <c r="F6" s="21" t="s">
        <v>6</v>
      </c>
      <c r="G6" s="21" t="s">
        <v>7</v>
      </c>
      <c r="H6" s="21" t="s">
        <v>8</v>
      </c>
      <c r="I6" s="21" t="s">
        <v>9</v>
      </c>
      <c r="J6" s="21" t="s">
        <v>10</v>
      </c>
      <c r="K6" s="21" t="s">
        <v>11</v>
      </c>
      <c r="L6" s="21" t="s">
        <v>12</v>
      </c>
      <c r="N6" s="21" t="s">
        <v>46</v>
      </c>
      <c r="O6" s="20" t="s">
        <v>53</v>
      </c>
      <c r="P6" s="9" t="s">
        <v>47</v>
      </c>
      <c r="Q6" s="9" t="s">
        <v>48</v>
      </c>
      <c r="R6" s="9" t="s">
        <v>49</v>
      </c>
      <c r="S6" s="9" t="s">
        <v>50</v>
      </c>
      <c r="T6" s="9" t="s">
        <v>52</v>
      </c>
      <c r="U6" s="20" t="s">
        <v>51</v>
      </c>
      <c r="V6" s="9" t="s">
        <v>22</v>
      </c>
      <c r="W6" s="9" t="s">
        <v>24</v>
      </c>
      <c r="X6" s="9" t="s">
        <v>54</v>
      </c>
      <c r="Y6" s="9" t="s">
        <v>55</v>
      </c>
      <c r="Z6" s="9" t="s">
        <v>56</v>
      </c>
      <c r="AA6" s="9" t="s">
        <v>57</v>
      </c>
      <c r="AB6" s="9" t="s">
        <v>58</v>
      </c>
      <c r="AC6" s="9" t="s">
        <v>32</v>
      </c>
      <c r="AD6" s="9" t="s">
        <v>34</v>
      </c>
      <c r="AE6" s="9" t="s">
        <v>60</v>
      </c>
      <c r="AF6" s="9" t="s">
        <v>61</v>
      </c>
      <c r="AG6" s="9" t="s">
        <v>62</v>
      </c>
      <c r="AH6" s="20" t="s">
        <v>63</v>
      </c>
      <c r="AI6" s="23" t="s">
        <v>102</v>
      </c>
      <c r="AJ6" s="25" t="s">
        <v>106</v>
      </c>
      <c r="AK6" s="25" t="s">
        <v>59</v>
      </c>
      <c r="AL6" s="9"/>
      <c r="AM6" s="9"/>
    </row>
    <row r="7" spans="1:39" ht="14.25" customHeight="1" x14ac:dyDescent="0.45">
      <c r="A7" s="26" t="s">
        <v>13</v>
      </c>
      <c r="B7" s="27"/>
      <c r="C7" s="22" t="s">
        <v>14</v>
      </c>
      <c r="D7" s="14">
        <v>1037.9467624271999</v>
      </c>
      <c r="E7" s="14">
        <v>0</v>
      </c>
      <c r="F7" s="14">
        <v>0</v>
      </c>
      <c r="G7" s="14">
        <v>0</v>
      </c>
      <c r="H7" s="14">
        <v>1037.9467624271999</v>
      </c>
      <c r="I7" s="14">
        <v>0</v>
      </c>
      <c r="J7" s="14">
        <v>0</v>
      </c>
      <c r="K7" s="14">
        <v>0.75748638329999995</v>
      </c>
      <c r="L7" s="15" t="s">
        <v>15</v>
      </c>
      <c r="N7" s="7">
        <f>K7*1000/$B$4</f>
        <v>5.8245292258746435</v>
      </c>
      <c r="P7" s="20">
        <v>1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3">
        <v>0</v>
      </c>
      <c r="AJ7" s="23">
        <v>0</v>
      </c>
      <c r="AK7" s="23">
        <v>0</v>
      </c>
    </row>
    <row r="8" spans="1:39" ht="14.25" customHeight="1" x14ac:dyDescent="0.45">
      <c r="A8" s="26" t="s">
        <v>16</v>
      </c>
      <c r="B8" s="27"/>
      <c r="C8" s="22" t="s">
        <v>14</v>
      </c>
      <c r="D8" s="14">
        <v>360.74250352299998</v>
      </c>
      <c r="E8" s="14">
        <v>0</v>
      </c>
      <c r="F8" s="14">
        <v>0</v>
      </c>
      <c r="G8" s="14">
        <v>0</v>
      </c>
      <c r="H8" s="14">
        <v>0</v>
      </c>
      <c r="I8" s="14">
        <v>360.74250352299998</v>
      </c>
      <c r="J8" s="14">
        <v>0</v>
      </c>
      <c r="K8" s="14">
        <v>2.9075845783999998</v>
      </c>
      <c r="L8" s="15" t="s">
        <v>15</v>
      </c>
      <c r="N8" s="7">
        <f t="shared" ref="N8:N36" si="0">K8*1000/$B$4</f>
        <v>22.357248561768571</v>
      </c>
      <c r="P8" s="20">
        <v>0</v>
      </c>
      <c r="Q8" s="20">
        <v>1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3">
        <v>0</v>
      </c>
      <c r="AJ8" s="23">
        <v>0</v>
      </c>
      <c r="AK8" s="23">
        <v>0</v>
      </c>
    </row>
    <row r="9" spans="1:39" ht="14.25" customHeight="1" x14ac:dyDescent="0.45">
      <c r="A9" s="26" t="s">
        <v>17</v>
      </c>
      <c r="B9" s="27"/>
      <c r="C9" s="22" t="s">
        <v>14</v>
      </c>
      <c r="D9" s="14">
        <v>440.13119922129999</v>
      </c>
      <c r="E9" s="14">
        <v>0</v>
      </c>
      <c r="F9" s="14">
        <v>0</v>
      </c>
      <c r="G9" s="14">
        <v>208.53506886549999</v>
      </c>
      <c r="H9" s="14">
        <v>193.16102787119999</v>
      </c>
      <c r="I9" s="14">
        <v>38.435102484600002</v>
      </c>
      <c r="J9" s="14">
        <v>0</v>
      </c>
      <c r="K9" s="14">
        <v>6.6019679900000003E-2</v>
      </c>
      <c r="L9" s="15" t="s">
        <v>15</v>
      </c>
      <c r="N9" s="7">
        <f t="shared" si="0"/>
        <v>0.50764418151678581</v>
      </c>
      <c r="P9" s="20">
        <v>0</v>
      </c>
      <c r="Q9" s="20">
        <v>0</v>
      </c>
      <c r="R9" s="20">
        <v>1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3">
        <v>0</v>
      </c>
      <c r="AJ9" s="23">
        <v>0</v>
      </c>
      <c r="AK9" s="23">
        <v>0</v>
      </c>
    </row>
    <row r="10" spans="1:39" ht="14.25" customHeight="1" x14ac:dyDescent="0.45">
      <c r="A10" s="26" t="s">
        <v>96</v>
      </c>
      <c r="B10" s="27"/>
      <c r="C10" s="22" t="s">
        <v>97</v>
      </c>
      <c r="D10" s="14">
        <v>2828.8975584779</v>
      </c>
      <c r="E10" s="14">
        <v>0</v>
      </c>
      <c r="F10" s="14">
        <v>0</v>
      </c>
      <c r="G10" s="14">
        <v>0</v>
      </c>
      <c r="H10" s="14">
        <v>0</v>
      </c>
      <c r="I10" s="14">
        <v>2828.8975584779</v>
      </c>
      <c r="J10" s="14">
        <v>0</v>
      </c>
      <c r="K10" s="14">
        <v>50.156353711800001</v>
      </c>
      <c r="L10" s="15" t="s">
        <v>15</v>
      </c>
      <c r="N10" s="7">
        <f t="shared" si="0"/>
        <v>385.66653407680508</v>
      </c>
      <c r="P10" s="20">
        <v>0</v>
      </c>
      <c r="Q10" s="20">
        <v>0</v>
      </c>
      <c r="R10" s="20">
        <v>0</v>
      </c>
      <c r="S10" s="20">
        <v>0</v>
      </c>
      <c r="T10" s="20">
        <v>1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3">
        <v>0</v>
      </c>
      <c r="AJ10" s="23">
        <v>0</v>
      </c>
      <c r="AK10" s="23">
        <v>0</v>
      </c>
    </row>
    <row r="11" spans="1:39" ht="14.25" customHeight="1" x14ac:dyDescent="0.45">
      <c r="A11" s="26" t="s">
        <v>19</v>
      </c>
      <c r="B11" s="27"/>
      <c r="C11" s="22" t="s">
        <v>20</v>
      </c>
      <c r="D11" s="14">
        <v>22.918410825900001</v>
      </c>
      <c r="E11" s="14">
        <v>0</v>
      </c>
      <c r="F11" s="14">
        <v>0</v>
      </c>
      <c r="G11" s="14">
        <v>22.918410825900001</v>
      </c>
      <c r="H11" s="14">
        <v>0</v>
      </c>
      <c r="I11" s="14">
        <v>0</v>
      </c>
      <c r="J11" s="14">
        <v>0</v>
      </c>
      <c r="K11" s="14">
        <v>52.560393553200001</v>
      </c>
      <c r="L11" s="15" t="s">
        <v>15</v>
      </c>
      <c r="N11" s="7">
        <f t="shared" si="0"/>
        <v>404.15188328585577</v>
      </c>
      <c r="P11" s="20">
        <v>0</v>
      </c>
      <c r="Q11" s="20">
        <v>0</v>
      </c>
      <c r="R11" s="20">
        <v>0</v>
      </c>
      <c r="S11" s="20">
        <v>0</v>
      </c>
      <c r="T11" s="20">
        <v>1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3">
        <v>0</v>
      </c>
      <c r="AJ11" s="23">
        <v>0</v>
      </c>
      <c r="AK11" s="23">
        <v>0</v>
      </c>
    </row>
    <row r="12" spans="1:39" ht="14.25" customHeight="1" x14ac:dyDescent="0.45">
      <c r="A12" s="26" t="s">
        <v>21</v>
      </c>
      <c r="B12" s="27"/>
      <c r="C12" s="22" t="s">
        <v>14</v>
      </c>
      <c r="D12" s="14">
        <v>78.956774260499998</v>
      </c>
      <c r="E12" s="14">
        <v>0</v>
      </c>
      <c r="F12" s="14">
        <v>0</v>
      </c>
      <c r="G12" s="14">
        <v>0</v>
      </c>
      <c r="H12" s="14">
        <v>0</v>
      </c>
      <c r="I12" s="14">
        <v>78.956774260499998</v>
      </c>
      <c r="J12" s="14">
        <v>0</v>
      </c>
      <c r="K12" s="14">
        <v>1.2785569152</v>
      </c>
      <c r="L12" s="15" t="s">
        <v>15</v>
      </c>
      <c r="N12" s="7">
        <f t="shared" si="0"/>
        <v>9.8311894229485723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1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3">
        <v>0</v>
      </c>
      <c r="AJ12" s="23">
        <v>0</v>
      </c>
      <c r="AK12" s="23">
        <v>0</v>
      </c>
    </row>
    <row r="13" spans="1:39" ht="14.25" customHeight="1" x14ac:dyDescent="0.45">
      <c r="A13" s="26" t="s">
        <v>22</v>
      </c>
      <c r="B13" s="27"/>
      <c r="C13" s="22" t="s">
        <v>23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5" t="s">
        <v>15</v>
      </c>
      <c r="N13" s="7">
        <f t="shared" si="0"/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1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3">
        <v>0</v>
      </c>
      <c r="AJ13" s="23">
        <v>0</v>
      </c>
      <c r="AK13" s="23">
        <v>0</v>
      </c>
    </row>
    <row r="14" spans="1:39" ht="14.25" customHeight="1" x14ac:dyDescent="0.45">
      <c r="A14" s="26" t="s">
        <v>24</v>
      </c>
      <c r="B14" s="27"/>
      <c r="C14" s="22" t="s">
        <v>23</v>
      </c>
      <c r="D14" s="14">
        <v>358.80072536860001</v>
      </c>
      <c r="E14" s="14">
        <v>0</v>
      </c>
      <c r="F14" s="14">
        <v>0</v>
      </c>
      <c r="G14" s="14">
        <v>9.1041731117999998</v>
      </c>
      <c r="H14" s="14">
        <v>0</v>
      </c>
      <c r="I14" s="14">
        <v>349.69655225679998</v>
      </c>
      <c r="J14" s="14">
        <v>0</v>
      </c>
      <c r="K14" s="14">
        <v>0.44132489219999999</v>
      </c>
      <c r="L14" s="15" t="s">
        <v>15</v>
      </c>
      <c r="N14" s="7">
        <f t="shared" si="0"/>
        <v>3.393473188952143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1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3">
        <v>0</v>
      </c>
      <c r="AJ14" s="23">
        <v>0</v>
      </c>
      <c r="AK14" s="23">
        <v>0</v>
      </c>
    </row>
    <row r="15" spans="1:39" x14ac:dyDescent="0.45">
      <c r="A15" s="26" t="s">
        <v>25</v>
      </c>
      <c r="B15" s="27"/>
      <c r="C15" s="22" t="s">
        <v>23</v>
      </c>
      <c r="D15" s="14">
        <v>201.2637176954</v>
      </c>
      <c r="E15" s="14">
        <v>0</v>
      </c>
      <c r="F15" s="14">
        <v>0</v>
      </c>
      <c r="G15" s="14">
        <v>0</v>
      </c>
      <c r="H15" s="14">
        <v>201.2637176954</v>
      </c>
      <c r="I15" s="14">
        <v>0</v>
      </c>
      <c r="J15" s="14">
        <v>0</v>
      </c>
      <c r="K15" s="14">
        <v>5.4210201200000002E-2</v>
      </c>
      <c r="L15" s="15" t="s">
        <v>15</v>
      </c>
      <c r="N15" s="7">
        <f t="shared" si="0"/>
        <v>0.41683772565571436</v>
      </c>
      <c r="O15" s="6"/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1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3">
        <v>0</v>
      </c>
      <c r="AJ15" s="23">
        <v>0</v>
      </c>
      <c r="AK15" s="23">
        <v>0</v>
      </c>
    </row>
    <row r="16" spans="1:39" ht="14.25" customHeight="1" x14ac:dyDescent="0.45">
      <c r="A16" s="26" t="s">
        <v>26</v>
      </c>
      <c r="B16" s="27"/>
      <c r="C16" s="22" t="s">
        <v>18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5" t="s">
        <v>15</v>
      </c>
      <c r="N16" s="7">
        <f t="shared" si="0"/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1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3">
        <v>0</v>
      </c>
      <c r="AJ16" s="23">
        <v>0</v>
      </c>
      <c r="AK16" s="23">
        <v>0</v>
      </c>
    </row>
    <row r="17" spans="1:37" ht="14.25" customHeight="1" x14ac:dyDescent="0.45">
      <c r="A17" s="26" t="s">
        <v>27</v>
      </c>
      <c r="B17" s="27"/>
      <c r="C17" s="22" t="s">
        <v>15</v>
      </c>
      <c r="D17" s="14">
        <v>0.20230194379999999</v>
      </c>
      <c r="E17" s="14">
        <v>0</v>
      </c>
      <c r="F17" s="14">
        <v>0</v>
      </c>
      <c r="G17" s="14">
        <v>0</v>
      </c>
      <c r="H17" s="14">
        <v>0.20230194379999999</v>
      </c>
      <c r="I17" s="14">
        <v>0</v>
      </c>
      <c r="J17" s="14">
        <v>0</v>
      </c>
      <c r="K17" s="14">
        <v>0.20230194379999999</v>
      </c>
      <c r="L17" s="15" t="s">
        <v>15</v>
      </c>
      <c r="N17" s="7">
        <f t="shared" si="0"/>
        <v>1.5555574464335717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1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3">
        <v>0</v>
      </c>
      <c r="AJ17" s="23">
        <v>0</v>
      </c>
      <c r="AK17" s="23">
        <v>0</v>
      </c>
    </row>
    <row r="18" spans="1:37" ht="14.25" customHeight="1" x14ac:dyDescent="0.45">
      <c r="A18" s="26" t="s">
        <v>28</v>
      </c>
      <c r="B18" s="27"/>
      <c r="C18" s="22" t="s">
        <v>14</v>
      </c>
      <c r="D18" s="14">
        <v>764.80287757799999</v>
      </c>
      <c r="E18" s="14">
        <v>0</v>
      </c>
      <c r="F18" s="14">
        <v>0</v>
      </c>
      <c r="G18" s="14">
        <v>0</v>
      </c>
      <c r="H18" s="14">
        <v>764.80287757799999</v>
      </c>
      <c r="I18" s="14">
        <v>0</v>
      </c>
      <c r="J18" s="14">
        <v>0</v>
      </c>
      <c r="K18" s="14">
        <v>9.8202740981000005</v>
      </c>
      <c r="L18" s="15" t="s">
        <v>15</v>
      </c>
      <c r="N18" s="7">
        <f t="shared" si="0"/>
        <v>75.510893332890376</v>
      </c>
      <c r="O18" s="6"/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1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3">
        <v>0</v>
      </c>
      <c r="AJ18" s="23">
        <v>0</v>
      </c>
      <c r="AK18" s="23">
        <v>0</v>
      </c>
    </row>
    <row r="19" spans="1:37" x14ac:dyDescent="0.45">
      <c r="A19" s="26" t="s">
        <v>29</v>
      </c>
      <c r="B19" s="27"/>
      <c r="C19" s="22" t="s">
        <v>18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5" t="s">
        <v>15</v>
      </c>
      <c r="N19" s="7">
        <f t="shared" si="0"/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1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3">
        <v>0</v>
      </c>
      <c r="AJ19" s="23">
        <v>0</v>
      </c>
      <c r="AK19" s="23">
        <v>0</v>
      </c>
    </row>
    <row r="20" spans="1:37" x14ac:dyDescent="0.45">
      <c r="A20" s="26" t="s">
        <v>30</v>
      </c>
      <c r="B20" s="27"/>
      <c r="C20" s="22" t="s">
        <v>15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5" t="s">
        <v>15</v>
      </c>
      <c r="N20" s="7">
        <f t="shared" si="0"/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1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3">
        <v>0</v>
      </c>
      <c r="AJ20" s="23">
        <v>0</v>
      </c>
      <c r="AK20" s="23">
        <v>0</v>
      </c>
    </row>
    <row r="21" spans="1:37" ht="14.25" customHeight="1" x14ac:dyDescent="0.45">
      <c r="A21" s="26" t="s">
        <v>98</v>
      </c>
      <c r="B21" s="27"/>
      <c r="C21" s="22" t="s">
        <v>20</v>
      </c>
      <c r="D21" s="14">
        <v>9.3963938655000003</v>
      </c>
      <c r="E21" s="14">
        <v>0</v>
      </c>
      <c r="F21" s="14">
        <v>0</v>
      </c>
      <c r="G21" s="14">
        <v>0</v>
      </c>
      <c r="H21" s="14">
        <v>0</v>
      </c>
      <c r="I21" s="14">
        <v>9.3963938655000003</v>
      </c>
      <c r="J21" s="14">
        <v>0</v>
      </c>
      <c r="K21" s="14">
        <v>20.070697296799999</v>
      </c>
      <c r="L21" s="15" t="s">
        <v>15</v>
      </c>
      <c r="N21" s="7">
        <f t="shared" si="0"/>
        <v>154.32932600003713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0.24</v>
      </c>
      <c r="AI21" s="23">
        <v>0</v>
      </c>
      <c r="AJ21" s="23">
        <v>0</v>
      </c>
      <c r="AK21" s="23">
        <v>0</v>
      </c>
    </row>
    <row r="22" spans="1:37" ht="14.25" customHeight="1" x14ac:dyDescent="0.45">
      <c r="A22" s="26" t="s">
        <v>31</v>
      </c>
      <c r="B22" s="27"/>
      <c r="C22" s="22" t="s">
        <v>15</v>
      </c>
      <c r="D22" s="14">
        <v>0.36002757749999997</v>
      </c>
      <c r="E22" s="14">
        <v>0</v>
      </c>
      <c r="F22" s="14">
        <v>0</v>
      </c>
      <c r="G22" s="14">
        <v>0</v>
      </c>
      <c r="H22" s="14">
        <v>0</v>
      </c>
      <c r="I22" s="14">
        <v>0.36002757749999997</v>
      </c>
      <c r="J22" s="14">
        <v>0</v>
      </c>
      <c r="K22" s="14">
        <v>0.36002757749999997</v>
      </c>
      <c r="L22" s="15" t="s">
        <v>15</v>
      </c>
      <c r="N22" s="7">
        <f t="shared" si="0"/>
        <v>2.7683549084196426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1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3">
        <v>0</v>
      </c>
      <c r="AJ22" s="23">
        <v>0</v>
      </c>
      <c r="AK22" s="23">
        <v>0</v>
      </c>
    </row>
    <row r="23" spans="1:37" x14ac:dyDescent="0.45">
      <c r="A23" s="26" t="s">
        <v>32</v>
      </c>
      <c r="B23" s="27"/>
      <c r="C23" s="22" t="s">
        <v>20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5" t="s">
        <v>15</v>
      </c>
      <c r="N23" s="7">
        <f t="shared" si="0"/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1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3">
        <v>0</v>
      </c>
      <c r="AJ23" s="23">
        <v>0</v>
      </c>
      <c r="AK23" s="23">
        <v>0</v>
      </c>
    </row>
    <row r="24" spans="1:37" ht="14.25" customHeight="1" x14ac:dyDescent="0.45">
      <c r="A24" s="26" t="s">
        <v>99</v>
      </c>
      <c r="B24" s="27"/>
      <c r="C24" s="22" t="s">
        <v>20</v>
      </c>
      <c r="D24" s="14">
        <v>4.8042063022999999</v>
      </c>
      <c r="E24" s="14">
        <v>0</v>
      </c>
      <c r="F24" s="14">
        <v>0</v>
      </c>
      <c r="G24" s="14">
        <v>0</v>
      </c>
      <c r="H24" s="14">
        <v>0</v>
      </c>
      <c r="I24" s="14">
        <v>4.8042063022999999</v>
      </c>
      <c r="J24" s="14">
        <v>0</v>
      </c>
      <c r="K24" s="14">
        <v>9.0703414986999995</v>
      </c>
      <c r="L24" s="15" t="s">
        <v>15</v>
      </c>
      <c r="N24" s="7">
        <f t="shared" si="0"/>
        <v>69.744447309646787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0.16</v>
      </c>
      <c r="AI24" s="23">
        <v>0</v>
      </c>
      <c r="AJ24" s="23">
        <v>0</v>
      </c>
      <c r="AK24" s="23">
        <v>0</v>
      </c>
    </row>
    <row r="25" spans="1:37" x14ac:dyDescent="0.45">
      <c r="A25" s="26" t="s">
        <v>33</v>
      </c>
      <c r="B25" s="27"/>
      <c r="C25" s="22" t="s">
        <v>15</v>
      </c>
      <c r="D25" s="14">
        <v>0.1715764816</v>
      </c>
      <c r="E25" s="14">
        <v>0</v>
      </c>
      <c r="F25" s="14">
        <v>0</v>
      </c>
      <c r="G25" s="14">
        <v>0</v>
      </c>
      <c r="H25" s="14">
        <v>3.9359264800000002E-2</v>
      </c>
      <c r="I25" s="14">
        <v>0.13221721680000001</v>
      </c>
      <c r="J25" s="14">
        <v>0</v>
      </c>
      <c r="K25" s="14">
        <v>0.1715764816</v>
      </c>
      <c r="L25" s="15" t="s">
        <v>15</v>
      </c>
      <c r="N25" s="7">
        <f t="shared" si="0"/>
        <v>1.3193005888742859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1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3">
        <v>0</v>
      </c>
      <c r="AJ25" s="23">
        <v>0</v>
      </c>
      <c r="AK25" s="23">
        <v>0</v>
      </c>
    </row>
    <row r="26" spans="1:37" ht="14.25" customHeight="1" x14ac:dyDescent="0.45">
      <c r="A26" s="26" t="s">
        <v>34</v>
      </c>
      <c r="B26" s="27"/>
      <c r="C26" s="22" t="s">
        <v>35</v>
      </c>
      <c r="D26" s="14">
        <v>109.24123168209999</v>
      </c>
      <c r="E26" s="14">
        <v>0</v>
      </c>
      <c r="F26" s="14">
        <v>0</v>
      </c>
      <c r="G26" s="14">
        <v>0</v>
      </c>
      <c r="H26" s="14">
        <v>0</v>
      </c>
      <c r="I26" s="14">
        <v>109.24123168209999</v>
      </c>
      <c r="J26" s="14">
        <v>0</v>
      </c>
      <c r="K26" s="14">
        <v>0.63777918290000002</v>
      </c>
      <c r="L26" s="15" t="s">
        <v>15</v>
      </c>
      <c r="N26" s="7">
        <f t="shared" si="0"/>
        <v>4.9040663599417869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1</v>
      </c>
      <c r="AE26" s="20">
        <v>0</v>
      </c>
      <c r="AF26" s="20">
        <v>0</v>
      </c>
      <c r="AG26" s="20">
        <v>0</v>
      </c>
      <c r="AH26" s="20">
        <v>0</v>
      </c>
      <c r="AI26" s="23">
        <v>0</v>
      </c>
      <c r="AJ26" s="23">
        <v>0</v>
      </c>
      <c r="AK26" s="23">
        <v>0</v>
      </c>
    </row>
    <row r="27" spans="1:37" ht="14.25" customHeight="1" x14ac:dyDescent="0.45">
      <c r="A27" s="26" t="s">
        <v>36</v>
      </c>
      <c r="B27" s="27"/>
      <c r="C27" s="22" t="s">
        <v>15</v>
      </c>
      <c r="D27" s="14">
        <v>4.1321413999999999E-3</v>
      </c>
      <c r="E27" s="14">
        <v>0</v>
      </c>
      <c r="F27" s="14">
        <v>0</v>
      </c>
      <c r="G27" s="14">
        <v>0</v>
      </c>
      <c r="H27" s="14">
        <v>0</v>
      </c>
      <c r="I27" s="14">
        <v>4.1321413999999999E-3</v>
      </c>
      <c r="J27" s="14">
        <v>0</v>
      </c>
      <c r="K27" s="14">
        <v>4.1321413999999999E-3</v>
      </c>
      <c r="L27" s="15" t="s">
        <v>15</v>
      </c>
      <c r="N27" s="7">
        <f t="shared" si="0"/>
        <v>3.1773215836428573E-2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3">
        <v>0</v>
      </c>
      <c r="AJ27" s="23">
        <v>0</v>
      </c>
      <c r="AK27" s="23">
        <v>1</v>
      </c>
    </row>
    <row r="28" spans="1:37" ht="14.25" customHeight="1" x14ac:dyDescent="0.45">
      <c r="A28" s="26" t="s">
        <v>37</v>
      </c>
      <c r="B28" s="27"/>
      <c r="C28" s="22" t="s">
        <v>15</v>
      </c>
      <c r="D28" s="14">
        <v>0.81263865790000001</v>
      </c>
      <c r="E28" s="14">
        <v>0</v>
      </c>
      <c r="F28" s="14">
        <v>0</v>
      </c>
      <c r="G28" s="14">
        <v>0.31579376590000002</v>
      </c>
      <c r="H28" s="14">
        <v>0</v>
      </c>
      <c r="I28" s="14">
        <v>0.49684489199999998</v>
      </c>
      <c r="J28" s="14">
        <v>0</v>
      </c>
      <c r="K28" s="14">
        <v>0.81263865790000001</v>
      </c>
      <c r="L28" s="15" t="s">
        <v>15</v>
      </c>
      <c r="N28" s="7">
        <f t="shared" si="0"/>
        <v>6.2486108230667865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1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3">
        <v>0</v>
      </c>
      <c r="AJ28" s="23">
        <v>0</v>
      </c>
      <c r="AK28" s="23">
        <v>0</v>
      </c>
    </row>
    <row r="29" spans="1:37" ht="14.25" customHeight="1" x14ac:dyDescent="0.45">
      <c r="A29" s="26" t="s">
        <v>38</v>
      </c>
      <c r="B29" s="27"/>
      <c r="C29" s="22" t="s">
        <v>20</v>
      </c>
      <c r="D29" s="14">
        <v>7.3617428291999998</v>
      </c>
      <c r="E29" s="14">
        <v>0</v>
      </c>
      <c r="F29" s="14">
        <v>0</v>
      </c>
      <c r="G29" s="14">
        <v>0</v>
      </c>
      <c r="H29" s="14">
        <v>3.9552929073</v>
      </c>
      <c r="I29" s="14">
        <v>3.4064499218000002</v>
      </c>
      <c r="J29" s="14">
        <v>0</v>
      </c>
      <c r="K29" s="14">
        <v>3.1149742432999998</v>
      </c>
      <c r="L29" s="15" t="s">
        <v>15</v>
      </c>
      <c r="N29" s="7">
        <f t="shared" si="0"/>
        <v>23.951926949374645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1</v>
      </c>
      <c r="AF29" s="20">
        <v>0</v>
      </c>
      <c r="AG29" s="20">
        <v>0</v>
      </c>
      <c r="AH29" s="20">
        <v>0</v>
      </c>
      <c r="AI29" s="23">
        <v>0</v>
      </c>
      <c r="AJ29" s="23">
        <v>0</v>
      </c>
      <c r="AK29" s="23">
        <v>0</v>
      </c>
    </row>
    <row r="30" spans="1:37" ht="14.25" customHeight="1" x14ac:dyDescent="0.45">
      <c r="A30" s="26" t="s">
        <v>39</v>
      </c>
      <c r="B30" s="27"/>
      <c r="C30" s="22" t="s">
        <v>35</v>
      </c>
      <c r="D30" s="14">
        <v>241.51080625220001</v>
      </c>
      <c r="E30" s="14">
        <v>0</v>
      </c>
      <c r="F30" s="14">
        <v>0</v>
      </c>
      <c r="G30" s="14">
        <v>0</v>
      </c>
      <c r="H30" s="14">
        <v>241.51080625220001</v>
      </c>
      <c r="I30" s="14">
        <v>0</v>
      </c>
      <c r="J30" s="14">
        <v>0</v>
      </c>
      <c r="K30" s="14">
        <v>1.0972239488</v>
      </c>
      <c r="L30" s="15" t="s">
        <v>15</v>
      </c>
      <c r="N30" s="7">
        <f t="shared" si="0"/>
        <v>8.4368684348800009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1</v>
      </c>
      <c r="AG30" s="20">
        <v>0</v>
      </c>
      <c r="AH30" s="20">
        <v>0</v>
      </c>
      <c r="AI30" s="23">
        <v>0</v>
      </c>
      <c r="AJ30" s="23">
        <v>0</v>
      </c>
      <c r="AK30" s="23">
        <v>0</v>
      </c>
    </row>
    <row r="31" spans="1:37" ht="14.25" customHeight="1" x14ac:dyDescent="0.45">
      <c r="A31" s="26" t="s">
        <v>40</v>
      </c>
      <c r="B31" s="27"/>
      <c r="C31" s="22" t="s">
        <v>41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5" t="s">
        <v>15</v>
      </c>
      <c r="N31" s="7">
        <f t="shared" si="0"/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1</v>
      </c>
      <c r="AH31" s="20">
        <v>0</v>
      </c>
      <c r="AI31" s="23">
        <v>0</v>
      </c>
      <c r="AJ31" s="23">
        <v>0</v>
      </c>
      <c r="AK31" s="23">
        <v>0</v>
      </c>
    </row>
    <row r="32" spans="1:37" ht="14.25" customHeight="1" x14ac:dyDescent="0.45">
      <c r="A32" s="26" t="s">
        <v>42</v>
      </c>
      <c r="B32" s="27"/>
      <c r="C32" s="22" t="s">
        <v>14</v>
      </c>
      <c r="D32" s="14">
        <v>262.97753749570001</v>
      </c>
      <c r="E32" s="14">
        <v>0</v>
      </c>
      <c r="F32" s="14">
        <v>0</v>
      </c>
      <c r="G32" s="14">
        <v>0</v>
      </c>
      <c r="H32" s="14">
        <v>0</v>
      </c>
      <c r="I32" s="14">
        <v>262.97753749570001</v>
      </c>
      <c r="J32" s="14">
        <v>0</v>
      </c>
      <c r="K32" s="14">
        <v>9.4671913498000002</v>
      </c>
      <c r="L32" s="15" t="s">
        <v>15</v>
      </c>
      <c r="N32" s="7">
        <f t="shared" si="0"/>
        <v>72.795939200426432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0.14000000000000001</v>
      </c>
      <c r="AI32" s="23">
        <v>0</v>
      </c>
      <c r="AJ32" s="23">
        <v>0</v>
      </c>
      <c r="AK32" s="23">
        <v>0</v>
      </c>
    </row>
    <row r="33" spans="1:39" x14ac:dyDescent="0.45">
      <c r="A33" s="26" t="s">
        <v>43</v>
      </c>
      <c r="B33" s="27"/>
      <c r="C33" s="22" t="s">
        <v>41</v>
      </c>
      <c r="D33" s="14">
        <v>463.70745319899999</v>
      </c>
      <c r="E33" s="14">
        <v>0</v>
      </c>
      <c r="F33" s="14">
        <v>0</v>
      </c>
      <c r="G33" s="14">
        <v>0</v>
      </c>
      <c r="H33" s="14">
        <v>0</v>
      </c>
      <c r="I33" s="14">
        <v>463.70745319899999</v>
      </c>
      <c r="J33" s="14">
        <v>0</v>
      </c>
      <c r="K33" s="14">
        <v>0.34778058989999999</v>
      </c>
      <c r="L33" s="15" t="s">
        <v>15</v>
      </c>
      <c r="N33" s="7">
        <f t="shared" si="0"/>
        <v>2.6741843216239287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1</v>
      </c>
      <c r="AH33" s="20">
        <v>0</v>
      </c>
      <c r="AI33" s="23">
        <v>0</v>
      </c>
      <c r="AJ33" s="23">
        <v>0</v>
      </c>
      <c r="AK33" s="23">
        <v>0</v>
      </c>
    </row>
    <row r="34" spans="1:39" x14ac:dyDescent="0.45">
      <c r="A34" s="26" t="s">
        <v>44</v>
      </c>
      <c r="B34" s="27"/>
      <c r="C34" s="22" t="s">
        <v>15</v>
      </c>
      <c r="D34" s="14">
        <v>0.16455833719999999</v>
      </c>
      <c r="E34" s="14">
        <v>0</v>
      </c>
      <c r="F34" s="14">
        <v>0</v>
      </c>
      <c r="G34" s="14">
        <v>0.16455833719999999</v>
      </c>
      <c r="H34" s="14">
        <v>0</v>
      </c>
      <c r="I34" s="14">
        <v>0</v>
      </c>
      <c r="J34" s="14">
        <v>0</v>
      </c>
      <c r="K34" s="14">
        <v>0.16455833719999999</v>
      </c>
      <c r="L34" s="15" t="s">
        <v>15</v>
      </c>
      <c r="N34" s="7">
        <f t="shared" si="0"/>
        <v>1.2653360713985715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1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3">
        <v>0</v>
      </c>
      <c r="AJ34" s="23">
        <v>0</v>
      </c>
      <c r="AK34" s="23">
        <v>0</v>
      </c>
      <c r="AM34" s="20" t="s">
        <v>67</v>
      </c>
    </row>
    <row r="35" spans="1:39" ht="14.25" customHeight="1" x14ac:dyDescent="0.45">
      <c r="A35" s="26" t="s">
        <v>101</v>
      </c>
      <c r="B35" s="27"/>
      <c r="C35" s="22" t="s">
        <v>18</v>
      </c>
      <c r="D35" s="14">
        <v>1223.555088346</v>
      </c>
      <c r="E35" s="14">
        <v>0</v>
      </c>
      <c r="F35" s="14">
        <v>0</v>
      </c>
      <c r="G35" s="14">
        <v>0</v>
      </c>
      <c r="H35" s="14">
        <v>0</v>
      </c>
      <c r="I35" s="14">
        <v>1223.555088346</v>
      </c>
      <c r="J35" s="14">
        <v>0</v>
      </c>
      <c r="K35" s="14">
        <v>1.2235550882999999</v>
      </c>
      <c r="L35" s="15" t="s">
        <v>15</v>
      </c>
      <c r="M35" s="23"/>
      <c r="N35" s="24">
        <f t="shared" si="0"/>
        <v>9.4082646611067862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3">
        <v>0.1</v>
      </c>
      <c r="AJ35" s="23">
        <v>0</v>
      </c>
      <c r="AK35" s="23">
        <v>0</v>
      </c>
    </row>
    <row r="36" spans="1:39" ht="14.25" customHeight="1" x14ac:dyDescent="0.45">
      <c r="A36" s="26" t="s">
        <v>105</v>
      </c>
      <c r="B36" s="27"/>
      <c r="C36" s="22" t="s">
        <v>23</v>
      </c>
      <c r="D36" s="14">
        <v>207.7288738055</v>
      </c>
      <c r="E36" s="14">
        <v>0</v>
      </c>
      <c r="F36" s="14">
        <v>0</v>
      </c>
      <c r="G36" s="14">
        <v>0</v>
      </c>
      <c r="H36" s="14">
        <v>0</v>
      </c>
      <c r="I36" s="14">
        <v>207.7288738055</v>
      </c>
      <c r="J36" s="14">
        <v>0</v>
      </c>
      <c r="K36" s="14">
        <v>0.15556815360000001</v>
      </c>
      <c r="L36" s="15" t="s">
        <v>15</v>
      </c>
      <c r="M36" s="23"/>
      <c r="N36" s="24">
        <f t="shared" si="0"/>
        <v>1.1962079810742861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3">
        <v>0</v>
      </c>
      <c r="AJ36" s="23">
        <v>1</v>
      </c>
      <c r="AK36" s="23">
        <v>0</v>
      </c>
    </row>
    <row r="37" spans="1:39" ht="14.25" customHeight="1" x14ac:dyDescent="0.45">
      <c r="A37" s="16"/>
      <c r="B37" s="17"/>
      <c r="C37" s="16"/>
      <c r="D37" s="18"/>
      <c r="E37" s="18"/>
      <c r="F37" s="18"/>
      <c r="G37" s="18"/>
      <c r="H37" s="18"/>
      <c r="I37" s="18"/>
      <c r="J37" s="18"/>
      <c r="K37" s="18"/>
      <c r="L37" s="19"/>
    </row>
    <row r="38" spans="1:39" x14ac:dyDescent="0.45">
      <c r="N38" s="7">
        <f>SUM(N7:N36)</f>
        <v>1268.2903972744089</v>
      </c>
      <c r="O38" s="12" t="s">
        <v>100</v>
      </c>
      <c r="P38" s="7">
        <f t="array" ref="P38:AK38">MMULT(TRANSPOSE(N7:N36),P7:AK36)</f>
        <v>5.8245292258746435</v>
      </c>
      <c r="Q38" s="7">
        <v>22.357248561768571</v>
      </c>
      <c r="R38" s="7">
        <v>0.50764418151678581</v>
      </c>
      <c r="S38" s="7">
        <v>0</v>
      </c>
      <c r="T38" s="7">
        <v>789.81841736266085</v>
      </c>
      <c r="U38" s="7">
        <v>9.8311894229485723</v>
      </c>
      <c r="V38" s="7">
        <v>0</v>
      </c>
      <c r="W38" s="7">
        <v>3.393473188952143</v>
      </c>
      <c r="X38" s="7">
        <v>0.41683772565571436</v>
      </c>
      <c r="Y38" s="7">
        <v>0</v>
      </c>
      <c r="Z38" s="7">
        <v>10.388804929773215</v>
      </c>
      <c r="AA38" s="7">
        <v>75.510893332890376</v>
      </c>
      <c r="AB38" s="7">
        <v>2.7683549084196426</v>
      </c>
      <c r="AC38" s="7">
        <v>0</v>
      </c>
      <c r="AD38" s="7">
        <v>4.9040663599417869</v>
      </c>
      <c r="AE38" s="7">
        <v>23.951926949374645</v>
      </c>
      <c r="AF38" s="7">
        <v>8.4368684348800009</v>
      </c>
      <c r="AG38" s="7">
        <v>2.6741843216239287</v>
      </c>
      <c r="AH38" s="7">
        <v>58.389581297612089</v>
      </c>
      <c r="AI38" s="7">
        <v>0.94082646611067866</v>
      </c>
      <c r="AJ38" s="7">
        <v>1.1962079810742861</v>
      </c>
      <c r="AK38" s="7">
        <v>3.1773215836428573E-2</v>
      </c>
      <c r="AM38" s="8">
        <f>SUM(P38:AK38)</f>
        <v>1021.3428278669143</v>
      </c>
    </row>
    <row r="40" spans="1:39" x14ac:dyDescent="0.45">
      <c r="O40" s="20" t="s">
        <v>64</v>
      </c>
      <c r="P40" s="20">
        <v>1.65</v>
      </c>
      <c r="Q40" s="20">
        <v>0.29699999999999999</v>
      </c>
      <c r="R40" s="20">
        <v>2.54</v>
      </c>
      <c r="S40" s="20">
        <v>5.65</v>
      </c>
      <c r="T40" s="20">
        <v>0.121</v>
      </c>
      <c r="U40" s="20">
        <v>1.63</v>
      </c>
      <c r="V40" s="20">
        <v>4.66</v>
      </c>
      <c r="W40" s="20">
        <v>22.76</v>
      </c>
      <c r="X40" s="20">
        <v>7.6</v>
      </c>
      <c r="Y40" s="20">
        <v>8.6259999999999994</v>
      </c>
      <c r="Z40" s="20">
        <v>1.736</v>
      </c>
      <c r="AA40" s="20">
        <v>0.41299999999999998</v>
      </c>
      <c r="AB40" s="20">
        <v>0.32500000000000001</v>
      </c>
      <c r="AC40" s="20">
        <v>0.39</v>
      </c>
      <c r="AD40" s="20">
        <v>0.45</v>
      </c>
      <c r="AE40" s="20">
        <v>0.28499999999999998</v>
      </c>
      <c r="AF40" s="20">
        <v>0.68100000000000005</v>
      </c>
      <c r="AG40" s="20">
        <v>2.91</v>
      </c>
      <c r="AH40" s="20">
        <v>0.91200000000000003</v>
      </c>
      <c r="AI40" s="23">
        <v>1.9119999999999999</v>
      </c>
      <c r="AJ40" s="23">
        <v>4.1920000000000002</v>
      </c>
      <c r="AK40" s="23">
        <v>0</v>
      </c>
    </row>
    <row r="41" spans="1:39" x14ac:dyDescent="0.45">
      <c r="AM41" s="20" t="s">
        <v>67</v>
      </c>
    </row>
    <row r="42" spans="1:39" x14ac:dyDescent="0.45">
      <c r="O42" s="20" t="s">
        <v>65</v>
      </c>
      <c r="P42" s="8">
        <f>P38*P40</f>
        <v>9.6104732226931606</v>
      </c>
      <c r="Q42" s="8">
        <f t="shared" ref="Q42:AK42" si="1">Q38*Q40</f>
        <v>6.6401028228452654</v>
      </c>
      <c r="R42" s="8">
        <f t="shared" si="1"/>
        <v>1.2894162210526359</v>
      </c>
      <c r="S42" s="8">
        <f t="shared" si="1"/>
        <v>0</v>
      </c>
      <c r="T42" s="8">
        <f t="shared" si="1"/>
        <v>95.568028500881965</v>
      </c>
      <c r="U42" s="8">
        <f t="shared" si="1"/>
        <v>16.024838759406173</v>
      </c>
      <c r="V42" s="8">
        <f t="shared" si="1"/>
        <v>0</v>
      </c>
      <c r="W42" s="8">
        <f t="shared" si="1"/>
        <v>77.23544978055078</v>
      </c>
      <c r="X42" s="8">
        <f t="shared" si="1"/>
        <v>3.1679667149834292</v>
      </c>
      <c r="Y42" s="8">
        <f t="shared" si="1"/>
        <v>0</v>
      </c>
      <c r="Z42" s="8">
        <f t="shared" si="1"/>
        <v>18.0349653580863</v>
      </c>
      <c r="AA42" s="8">
        <f t="shared" si="1"/>
        <v>31.185998946483725</v>
      </c>
      <c r="AB42" s="8">
        <f t="shared" si="1"/>
        <v>0.89971534523638386</v>
      </c>
      <c r="AC42" s="8">
        <f t="shared" si="1"/>
        <v>0</v>
      </c>
      <c r="AD42" s="8">
        <f t="shared" si="1"/>
        <v>2.2068298619738043</v>
      </c>
      <c r="AE42" s="8">
        <f t="shared" si="1"/>
        <v>6.8262991805717732</v>
      </c>
      <c r="AF42" s="8">
        <f t="shared" si="1"/>
        <v>5.7455074041532814</v>
      </c>
      <c r="AG42" s="8">
        <f t="shared" si="1"/>
        <v>7.7818763759256333</v>
      </c>
      <c r="AH42" s="8">
        <f t="shared" si="1"/>
        <v>53.251298143422225</v>
      </c>
      <c r="AI42" s="8">
        <f t="shared" si="1"/>
        <v>1.7988602032036176</v>
      </c>
      <c r="AJ42" s="8">
        <f t="shared" si="1"/>
        <v>5.0145038566634073</v>
      </c>
      <c r="AK42" s="8">
        <f t="shared" si="1"/>
        <v>0</v>
      </c>
      <c r="AM42" s="8">
        <f>SUM(P42:AK42)</f>
        <v>342.28213069813347</v>
      </c>
    </row>
    <row r="44" spans="1:39" x14ac:dyDescent="0.45">
      <c r="O44" s="20" t="s">
        <v>66</v>
      </c>
      <c r="P44" s="10">
        <f t="shared" ref="P44:AK44" si="2">P42/$AM$42</f>
        <v>2.8077636431359191E-2</v>
      </c>
      <c r="Q44" s="10">
        <f t="shared" si="2"/>
        <v>1.9399501835815455E-2</v>
      </c>
      <c r="R44" s="10">
        <f t="shared" si="2"/>
        <v>3.7671152111349976E-3</v>
      </c>
      <c r="S44" s="10">
        <f t="shared" si="2"/>
        <v>0</v>
      </c>
      <c r="T44" s="10">
        <f t="shared" si="2"/>
        <v>0.27920834869748318</v>
      </c>
      <c r="U44" s="10">
        <f t="shared" si="2"/>
        <v>4.6817631778560034E-2</v>
      </c>
      <c r="V44" s="10">
        <f t="shared" si="2"/>
        <v>0</v>
      </c>
      <c r="W44" s="10">
        <f t="shared" si="2"/>
        <v>0.22564850120284694</v>
      </c>
      <c r="X44" s="10">
        <f t="shared" si="2"/>
        <v>9.25542536655918E-3</v>
      </c>
      <c r="Y44" s="10">
        <f t="shared" si="2"/>
        <v>0</v>
      </c>
      <c r="Z44" s="10">
        <f t="shared" si="2"/>
        <v>5.2690350271284693E-2</v>
      </c>
      <c r="AA44" s="10">
        <f t="shared" si="2"/>
        <v>9.1111969190081327E-2</v>
      </c>
      <c r="AB44" s="10">
        <f t="shared" si="2"/>
        <v>2.6285781948396938E-3</v>
      </c>
      <c r="AC44" s="10">
        <f t="shared" si="2"/>
        <v>0</v>
      </c>
      <c r="AD44" s="10">
        <f t="shared" si="2"/>
        <v>6.4474001534133799E-3</v>
      </c>
      <c r="AE44" s="10">
        <f t="shared" si="2"/>
        <v>1.9943486873382953E-2</v>
      </c>
      <c r="AF44" s="10">
        <f t="shared" si="2"/>
        <v>1.6785881846751671E-2</v>
      </c>
      <c r="AG44" s="10">
        <f t="shared" si="2"/>
        <v>2.2735269177077345E-2</v>
      </c>
      <c r="AH44" s="10">
        <f t="shared" si="2"/>
        <v>0.15557720771110245</v>
      </c>
      <c r="AI44" s="10">
        <f t="shared" si="2"/>
        <v>5.2554896731961563E-3</v>
      </c>
      <c r="AJ44" s="10">
        <f t="shared" si="2"/>
        <v>1.4650206385111627E-2</v>
      </c>
      <c r="AK44" s="10">
        <f t="shared" si="2"/>
        <v>0</v>
      </c>
    </row>
    <row r="46" spans="1:39" x14ac:dyDescent="0.45">
      <c r="O46" s="20" t="s">
        <v>68</v>
      </c>
      <c r="P46" s="11">
        <f t="shared" ref="P46:AK46" si="3">P38/$AM$38</f>
        <v>5.7028150264091413E-3</v>
      </c>
      <c r="Q46" s="11">
        <f t="shared" si="3"/>
        <v>2.1890052930084142E-2</v>
      </c>
      <c r="R46" s="11">
        <f t="shared" si="3"/>
        <v>4.9703602714575891E-4</v>
      </c>
      <c r="S46" s="11">
        <f t="shared" si="3"/>
        <v>0</v>
      </c>
      <c r="T46" s="11">
        <f t="shared" si="3"/>
        <v>0.77331371583839803</v>
      </c>
      <c r="U46" s="11">
        <f t="shared" si="3"/>
        <v>9.6257487248244747E-3</v>
      </c>
      <c r="V46" s="11">
        <f t="shared" si="3"/>
        <v>0</v>
      </c>
      <c r="W46" s="11">
        <f t="shared" si="3"/>
        <v>3.32256035521339E-3</v>
      </c>
      <c r="X46" s="11">
        <f t="shared" si="3"/>
        <v>4.0812713839317256E-4</v>
      </c>
      <c r="Y46" s="11">
        <f t="shared" si="3"/>
        <v>0</v>
      </c>
      <c r="Z46" s="11">
        <f t="shared" si="3"/>
        <v>1.0171711834967645E-2</v>
      </c>
      <c r="AA46" s="11">
        <f t="shared" si="3"/>
        <v>7.3932955000619832E-2</v>
      </c>
      <c r="AB46" s="11">
        <f t="shared" si="3"/>
        <v>2.7105050653769042E-3</v>
      </c>
      <c r="AC46" s="11">
        <f t="shared" si="3"/>
        <v>0</v>
      </c>
      <c r="AD46" s="11">
        <f t="shared" si="3"/>
        <v>4.8015869168866474E-3</v>
      </c>
      <c r="AE46" s="11">
        <f t="shared" si="3"/>
        <v>2.3451407593862002E-2</v>
      </c>
      <c r="AF46" s="11">
        <f t="shared" si="3"/>
        <v>8.2605646259841011E-3</v>
      </c>
      <c r="AG46" s="11">
        <f t="shared" si="3"/>
        <v>2.6183023453633021E-3</v>
      </c>
      <c r="AH46" s="11">
        <f t="shared" si="3"/>
        <v>5.7169424119381515E-2</v>
      </c>
      <c r="AI46" s="11">
        <f t="shared" si="3"/>
        <v>9.2116617500081252E-4</v>
      </c>
      <c r="AJ46" s="11">
        <f t="shared" si="3"/>
        <v>1.171211025755749E-3</v>
      </c>
      <c r="AK46" s="11">
        <f t="shared" si="3"/>
        <v>3.1109256333436326E-5</v>
      </c>
    </row>
  </sheetData>
  <mergeCells count="33"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4:B34"/>
    <mergeCell ref="A35:B35"/>
    <mergeCell ref="A36:B36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SlabInsulation</vt:lpstr>
      <vt:lpstr>BOM_XPSins_FibreGlass_WinDoor</vt:lpstr>
      <vt:lpstr>BOM_ISOins_FibreGlass_WinDoor</vt:lpstr>
      <vt:lpstr>BOM_ISOins_Wood_WinDoor</vt:lpstr>
      <vt:lpstr>BOM_XPSins_Wood_WinDoor</vt:lpstr>
      <vt:lpstr>BOM_ISOins_FibreGlass_WinDoor!Print_Titles</vt:lpstr>
      <vt:lpstr>BOM_ISOins_Wood_WinDoor!Print_Titles</vt:lpstr>
      <vt:lpstr>BOM_XPSins_FibreGlass_WinDoor!Print_Titles</vt:lpstr>
      <vt:lpstr>BOM_XPSins_Wood_WinDoor!Print_Titles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Berrill, Peter</cp:lastModifiedBy>
  <dcterms:created xsi:type="dcterms:W3CDTF">2021-03-26T14:44:50Z</dcterms:created>
  <dcterms:modified xsi:type="dcterms:W3CDTF">2021-04-01T20:43:34Z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