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7B929F1D-3EAA-4C2A-A7E1-27474CEABDE2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ISOins_FibreGlass_WinDoor" sheetId="5" r:id="rId3"/>
    <sheet name="BOM_ISOins_Wood_WinDoor" sheetId="8" r:id="rId4"/>
    <sheet name="BOM_XPSins_Wood_WinDoor" sheetId="9" r:id="rId5"/>
  </sheets>
  <definedNames>
    <definedName name="_xlnm.Print_Titles" localSheetId="2">BOM_ISOins_FibreGlass_WinDoor!$1:$4</definedName>
    <definedName name="_xlnm.Print_Titles" localSheetId="3">BOM_ISOins_Wood_WinDoor!$1:$4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9" l="1"/>
  <c r="N33" i="9"/>
  <c r="N30" i="9"/>
  <c r="N29" i="9"/>
  <c r="N26" i="9"/>
  <c r="N25" i="9"/>
  <c r="N22" i="9"/>
  <c r="N21" i="9"/>
  <c r="N18" i="9"/>
  <c r="N15" i="9"/>
  <c r="N13" i="9"/>
  <c r="N12" i="9"/>
  <c r="N9" i="9"/>
  <c r="N8" i="9"/>
  <c r="B4" i="9"/>
  <c r="N36" i="9" s="1"/>
  <c r="N36" i="8"/>
  <c r="N34" i="8"/>
  <c r="N33" i="8"/>
  <c r="N32" i="8"/>
  <c r="N30" i="8"/>
  <c r="N29" i="8"/>
  <c r="N28" i="8"/>
  <c r="N26" i="8"/>
  <c r="N25" i="8"/>
  <c r="N24" i="8"/>
  <c r="N22" i="8"/>
  <c r="N21" i="8"/>
  <c r="N20" i="8"/>
  <c r="O18" i="8"/>
  <c r="N18" i="8"/>
  <c r="N17" i="8"/>
  <c r="O15" i="8"/>
  <c r="N15" i="8"/>
  <c r="N14" i="8"/>
  <c r="O13" i="8"/>
  <c r="N13" i="8"/>
  <c r="N12" i="8"/>
  <c r="N11" i="8"/>
  <c r="N9" i="8"/>
  <c r="N8" i="8"/>
  <c r="N7" i="8"/>
  <c r="B4" i="8"/>
  <c r="N35" i="8" s="1"/>
  <c r="N36" i="5"/>
  <c r="N35" i="5"/>
  <c r="N10" i="9" l="1"/>
  <c r="N16" i="9"/>
  <c r="N19" i="9"/>
  <c r="N23" i="9"/>
  <c r="N27" i="9"/>
  <c r="N31" i="9"/>
  <c r="N35" i="9"/>
  <c r="N7" i="9"/>
  <c r="N11" i="9"/>
  <c r="N14" i="9"/>
  <c r="N17" i="9"/>
  <c r="N20" i="9"/>
  <c r="N24" i="9"/>
  <c r="N28" i="9"/>
  <c r="N32" i="9"/>
  <c r="N10" i="8"/>
  <c r="N16" i="8"/>
  <c r="N19" i="8"/>
  <c r="N23" i="8"/>
  <c r="N27" i="8"/>
  <c r="N31" i="8"/>
  <c r="N38" i="8" l="1"/>
  <c r="N38" i="9"/>
  <c r="P38" i="9" a="1"/>
  <c r="P38" i="8" a="1"/>
  <c r="AK38" i="8" s="1"/>
  <c r="AK38" i="9" l="1"/>
  <c r="AG38" i="9"/>
  <c r="AC38" i="9"/>
  <c r="Y38" i="9"/>
  <c r="U38" i="9"/>
  <c r="Q38" i="9"/>
  <c r="AD38" i="9"/>
  <c r="R38" i="9"/>
  <c r="AJ38" i="9"/>
  <c r="AF38" i="9"/>
  <c r="AB38" i="9"/>
  <c r="X38" i="9"/>
  <c r="T38" i="9"/>
  <c r="P38" i="9"/>
  <c r="AH38" i="9"/>
  <c r="Z38" i="9"/>
  <c r="V38" i="9"/>
  <c r="AI38" i="9"/>
  <c r="AE38" i="9"/>
  <c r="AA38" i="9"/>
  <c r="W38" i="9"/>
  <c r="S38" i="9"/>
  <c r="AA38" i="8"/>
  <c r="AA42" i="8" s="1"/>
  <c r="V38" i="8"/>
  <c r="P38" i="8"/>
  <c r="P42" i="8" s="1"/>
  <c r="AF38" i="8"/>
  <c r="AF42" i="8" s="1"/>
  <c r="Y38" i="8"/>
  <c r="Y42" i="8" s="1"/>
  <c r="AG38" i="8"/>
  <c r="AG42" i="8" s="1"/>
  <c r="AE38" i="8"/>
  <c r="AE42" i="8" s="1"/>
  <c r="Z38" i="8"/>
  <c r="Z42" i="8" s="1"/>
  <c r="T38" i="8"/>
  <c r="T42" i="8" s="1"/>
  <c r="AJ38" i="8"/>
  <c r="AJ42" i="8" s="1"/>
  <c r="AC38" i="8"/>
  <c r="AC42" i="8" s="1"/>
  <c r="S38" i="8"/>
  <c r="S42" i="8" s="1"/>
  <c r="AI38" i="8"/>
  <c r="AI42" i="8" s="1"/>
  <c r="AD38" i="8"/>
  <c r="AD42" i="8" s="1"/>
  <c r="X38" i="8"/>
  <c r="X42" i="8" s="1"/>
  <c r="Q38" i="8"/>
  <c r="Q42" i="8" s="1"/>
  <c r="W38" i="8"/>
  <c r="W42" i="8" s="1"/>
  <c r="R38" i="8"/>
  <c r="R42" i="8" s="1"/>
  <c r="AH38" i="8"/>
  <c r="AH42" i="8" s="1"/>
  <c r="AB38" i="8"/>
  <c r="AB42" i="8" s="1"/>
  <c r="U38" i="8"/>
  <c r="U42" i="8" s="1"/>
  <c r="V42" i="8"/>
  <c r="AK42" i="8"/>
  <c r="AA42" i="9" l="1"/>
  <c r="X42" i="9"/>
  <c r="R42" i="9"/>
  <c r="AH42" i="9"/>
  <c r="AD42" i="9"/>
  <c r="S42" i="9"/>
  <c r="AI42" i="9"/>
  <c r="P42" i="9"/>
  <c r="AM38" i="9"/>
  <c r="AA46" i="9" s="1"/>
  <c r="AF42" i="9"/>
  <c r="Q42" i="9"/>
  <c r="AG42" i="9"/>
  <c r="Z42" i="9"/>
  <c r="Y42" i="9"/>
  <c r="AE42" i="9"/>
  <c r="AB42" i="9"/>
  <c r="AC42" i="9"/>
  <c r="W42" i="9"/>
  <c r="V42" i="9"/>
  <c r="T42" i="9"/>
  <c r="AJ42" i="9"/>
  <c r="U42" i="9"/>
  <c r="AK42" i="9"/>
  <c r="AM38" i="8"/>
  <c r="AF46" i="8" s="1"/>
  <c r="AM42" i="8"/>
  <c r="R44" i="8" s="1"/>
  <c r="AG46" i="8" l="1"/>
  <c r="AJ46" i="8"/>
  <c r="AA46" i="8"/>
  <c r="Y46" i="8"/>
  <c r="Q46" i="8"/>
  <c r="AK46" i="8"/>
  <c r="P46" i="8"/>
  <c r="W46" i="8"/>
  <c r="V46" i="8"/>
  <c r="V46" i="9"/>
  <c r="Z46" i="9"/>
  <c r="S46" i="9"/>
  <c r="AK46" i="9"/>
  <c r="AE46" i="9"/>
  <c r="Q46" i="9"/>
  <c r="W46" i="9"/>
  <c r="AI46" i="9"/>
  <c r="AJ46" i="9"/>
  <c r="AC46" i="9"/>
  <c r="U46" i="9"/>
  <c r="T46" i="9"/>
  <c r="AB46" i="9"/>
  <c r="Y46" i="9"/>
  <c r="AG46" i="9"/>
  <c r="AF46" i="9"/>
  <c r="AH46" i="9"/>
  <c r="P46" i="9"/>
  <c r="X46" i="9"/>
  <c r="AM42" i="9"/>
  <c r="X44" i="9" s="1"/>
  <c r="AD46" i="9"/>
  <c r="R46" i="9"/>
  <c r="AC46" i="8"/>
  <c r="AI46" i="8"/>
  <c r="AE46" i="8"/>
  <c r="AH46" i="8"/>
  <c r="AD46" i="8"/>
  <c r="X46" i="8"/>
  <c r="R46" i="8"/>
  <c r="T46" i="8"/>
  <c r="S46" i="8"/>
  <c r="AB46" i="8"/>
  <c r="Z46" i="8"/>
  <c r="U46" i="8"/>
  <c r="AD44" i="8"/>
  <c r="AF44" i="8"/>
  <c r="Q44" i="8"/>
  <c r="AJ44" i="8"/>
  <c r="AB44" i="8"/>
  <c r="Z44" i="8"/>
  <c r="U44" i="8"/>
  <c r="AC44" i="8"/>
  <c r="AI44" i="8"/>
  <c r="AH44" i="8"/>
  <c r="AE44" i="8"/>
  <c r="X44" i="8"/>
  <c r="AK44" i="8"/>
  <c r="Y44" i="8"/>
  <c r="V44" i="8"/>
  <c r="T44" i="8"/>
  <c r="AG44" i="8"/>
  <c r="W44" i="8"/>
  <c r="P44" i="8"/>
  <c r="S44" i="8"/>
  <c r="AA44" i="8"/>
  <c r="AI44" i="9" l="1"/>
  <c r="AC44" i="9"/>
  <c r="AD44" i="9"/>
  <c r="AB44" i="9"/>
  <c r="AJ44" i="9"/>
  <c r="V44" i="9"/>
  <c r="AA44" i="9"/>
  <c r="AK44" i="9"/>
  <c r="W44" i="9"/>
  <c r="AF44" i="9"/>
  <c r="Q44" i="9"/>
  <c r="T44" i="9"/>
  <c r="R44" i="9"/>
  <c r="AE44" i="9"/>
  <c r="Z44" i="9"/>
  <c r="P44" i="9"/>
  <c r="AH44" i="9"/>
  <c r="AG44" i="9"/>
  <c r="U44" i="9"/>
  <c r="S44" i="9"/>
  <c r="Y44" i="9"/>
  <c r="B4" i="5" l="1"/>
  <c r="B4" i="4" l="1"/>
  <c r="P8" i="2"/>
  <c r="N32" i="5" l="1"/>
  <c r="N28" i="5"/>
  <c r="N24" i="5"/>
  <c r="N20" i="5"/>
  <c r="O18" i="5"/>
  <c r="N17" i="5"/>
  <c r="O15" i="5"/>
  <c r="O13" i="5"/>
  <c r="N12" i="5"/>
  <c r="N8" i="5"/>
  <c r="N7" i="5"/>
  <c r="N34" i="5"/>
  <c r="N11" i="5" l="1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8" i="5" l="1" a="1"/>
  <c r="Q38" i="5" s="1"/>
  <c r="Q42" i="5" s="1"/>
  <c r="N38" i="5"/>
  <c r="Y38" i="5" l="1"/>
  <c r="Y42" i="5" s="1"/>
  <c r="AH38" i="5"/>
  <c r="AH42" i="5" s="1"/>
  <c r="AA38" i="5"/>
  <c r="AA42" i="5" s="1"/>
  <c r="AG38" i="5"/>
  <c r="AG42" i="5" s="1"/>
  <c r="Z38" i="5"/>
  <c r="Z42" i="5" s="1"/>
  <c r="U38" i="5"/>
  <c r="U42" i="5" s="1"/>
  <c r="T38" i="5"/>
  <c r="T42" i="5" s="1"/>
  <c r="P38" i="5"/>
  <c r="P42" i="5" s="1"/>
  <c r="W38" i="5"/>
  <c r="W42" i="5" s="1"/>
  <c r="AC38" i="5"/>
  <c r="AC42" i="5" s="1"/>
  <c r="AK38" i="5"/>
  <c r="AK42" i="5" s="1"/>
  <c r="AD38" i="5"/>
  <c r="AD42" i="5" s="1"/>
  <c r="V38" i="5"/>
  <c r="V42" i="5" s="1"/>
  <c r="AB38" i="5"/>
  <c r="AB42" i="5" s="1"/>
  <c r="AE38" i="5"/>
  <c r="AE42" i="5" s="1"/>
  <c r="S38" i="5"/>
  <c r="S42" i="5" s="1"/>
  <c r="AF38" i="5"/>
  <c r="AF42" i="5" s="1"/>
  <c r="AI38" i="5"/>
  <c r="AI42" i="5" s="1"/>
  <c r="R38" i="5"/>
  <c r="R42" i="5" s="1"/>
  <c r="X38" i="5"/>
  <c r="X42" i="5" s="1"/>
  <c r="AJ38" i="5"/>
  <c r="AJ42" i="5" s="1"/>
  <c r="AM42" i="5" l="1"/>
  <c r="AK44" i="5" s="1"/>
  <c r="AM38" i="5"/>
  <c r="AJ46" i="5" s="1"/>
  <c r="AI44" i="5"/>
  <c r="AF44" i="5"/>
  <c r="AB44" i="5"/>
  <c r="T44" i="5"/>
  <c r="AH44" i="5"/>
  <c r="Y44" i="5"/>
  <c r="P44" i="5"/>
  <c r="W44" i="5"/>
  <c r="AE44" i="5"/>
  <c r="X44" i="5"/>
  <c r="V44" i="5"/>
  <c r="AA44" i="5"/>
  <c r="Q44" i="5"/>
  <c r="Z44" i="5" l="1"/>
  <c r="AJ44" i="5"/>
  <c r="AC44" i="5"/>
  <c r="AG44" i="5"/>
  <c r="U44" i="5"/>
  <c r="R44" i="5"/>
  <c r="AD44" i="5"/>
  <c r="S44" i="5"/>
  <c r="AA46" i="5"/>
  <c r="U46" i="5"/>
  <c r="AI46" i="5"/>
  <c r="AG46" i="5"/>
  <c r="AC46" i="5"/>
  <c r="Q46" i="5"/>
  <c r="W46" i="5"/>
  <c r="S46" i="5"/>
  <c r="R46" i="5"/>
  <c r="Y46" i="5"/>
  <c r="AF46" i="5"/>
  <c r="P46" i="5"/>
  <c r="AH46" i="5"/>
  <c r="Z46" i="5"/>
  <c r="T46" i="5"/>
  <c r="AB46" i="5"/>
  <c r="AD46" i="5"/>
  <c r="V46" i="5"/>
  <c r="X46" i="5"/>
  <c r="AK46" i="5"/>
  <c r="AE46" i="5"/>
  <c r="N29" i="4"/>
  <c r="O18" i="4"/>
  <c r="D46" i="4" s="1"/>
  <c r="N18" i="4"/>
  <c r="O15" i="4"/>
  <c r="D44" i="4" s="1"/>
  <c r="O14" i="4"/>
  <c r="D42" i="4" s="1"/>
  <c r="O13" i="4"/>
  <c r="N31" i="4"/>
  <c r="J18" i="2"/>
  <c r="H6" i="2"/>
  <c r="H5" i="2"/>
  <c r="P4" i="2" s="1"/>
  <c r="P5" i="2" s="1"/>
  <c r="P7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C36" i="4"/>
  <c r="AC40" i="4" s="1"/>
  <c r="AD36" i="4"/>
  <c r="AD40" i="4" s="1"/>
  <c r="AF36" i="4"/>
  <c r="AF40" i="4" s="1"/>
  <c r="P36" i="4"/>
  <c r="W36" i="4"/>
  <c r="W40" i="4" s="1"/>
  <c r="Y36" i="4"/>
  <c r="Y40" i="4" s="1"/>
  <c r="Z36" i="4"/>
  <c r="Z40" i="4" s="1"/>
  <c r="AB36" i="4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AB40" i="4"/>
  <c r="AA40" i="4"/>
  <c r="V40" i="4"/>
  <c r="P40" i="4"/>
  <c r="T40" i="4" l="1"/>
  <c r="AK40" i="4" s="1"/>
  <c r="AK36" i="4"/>
  <c r="T44" i="4" s="1"/>
  <c r="AB44" i="4" l="1"/>
  <c r="AA44" i="4"/>
  <c r="AI44" i="4"/>
  <c r="AD44" i="4"/>
  <c r="AC44" i="4"/>
  <c r="W44" i="4"/>
  <c r="AE44" i="4"/>
  <c r="P44" i="4"/>
  <c r="Q44" i="4"/>
  <c r="AH44" i="4"/>
  <c r="Y44" i="4"/>
  <c r="U44" i="4"/>
  <c r="V44" i="4"/>
  <c r="X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<sst xmlns="http://schemas.openxmlformats.org/spreadsheetml/2006/main" count="576" uniqueCount="109">
  <si>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</si>
  <si>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</si>
  <si>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</si>
  <si>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</si>
  <si>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</si>
  <si>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</si>
  <si>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</si>
  <si>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</si>
  <si>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</si>
  <si>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</si>
  <si>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</si>
  <si>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</si>
  <si>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</si>
  <si>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</si>
  <si>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</si>
  <si>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</si>
  <si>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</si>
  <si>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</si>
  <si>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</si>
  <si>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</si>
  <si>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</si>
  <si>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</si>
  <si>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</si>
  <si>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</si>
  <si>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</si>
  <si>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</si>
  <si>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</si>
  <si>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</si>
  <si>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</si>
  <si>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</si>
  <si>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</si>
  <si>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</si>
  <si>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</si>
  <si>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</si>
  <si>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</si>
  <si>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</si>
  <si>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</si>
  <si>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</si>
  <si>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</si>
  <si>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</si>
  <si>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</si>
  <si>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</si>
  <si>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</si>
  <si>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</si>
  <si>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</si>
  <si>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</si>
  <si>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</si>
  <si>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</si>
  <si>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</si>
  <si>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</si>
  <si>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</si>
  <si>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</si>
  <si>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</si>
  <si>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</si>
  <si>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</si>
  <si>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</si>
  <si>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</si>
  <si>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</si>
  <si>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</si>
  <si>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</si>
  <si>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</si>
  <si>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</si>
  <si>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</si>
  <si>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</si>
  <si>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</si>
  <si>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</si>
  <si>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</si>
  <si>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</si>
  <si>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</si>
  <si>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</si>
  <si>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</si>
  <si>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</si>
  <si>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</si>
  <si>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</si>
  <si>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</si>
  <si>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</si>
  <si>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</si>
  <si>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</si>
  <si>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</si>
  <si>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</si>
  <si>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</si>
  <si>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</si>
  <si>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</si>
  <si>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</si>
  <si>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</si>
  <si>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</si>
  <si>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</si>
  <si>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</si>
  <si>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</si>
  <si>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</si>
  <si>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</si>
  <si>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</si>
  <si>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</si>
  <si>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</si>
  <si>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</si>
  <si>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</si>
  <si>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</si>
  <si>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</si>
  <si>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</si>
  <si>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</si>
  <si>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</si>
  <si>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</si>
  <si>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</si>
  <si>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Small SF One-Storey Masonry incl Garage</t>
  </si>
  <si>
    <t>Small SF One-Storey Masonry incl Garage ISO</t>
  </si>
  <si>
    <t>Polyiso Foam Board (unfaced)</t>
  </si>
  <si>
    <t>Poly-iso insulation foam board</t>
  </si>
  <si>
    <t>Small SF One-Storey Masonry excl Garage ISO_Wood</t>
  </si>
  <si>
    <t>Small SF One-Storey Masonry excl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</si>
</sst>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28</v>
      </c>
      <c r="I3" s="12" t="s">
        <v>84</v>
      </c>
    </row>
    <row r="4" spans="6:17" x14ac:dyDescent="0.45">
      <c r="F4" s="12" t="s">
        <v>88</v>
      </c>
      <c r="H4">
        <v>50</v>
      </c>
      <c r="I4" s="12" t="s">
        <v>84</v>
      </c>
      <c r="M4" s="12" t="s">
        <v>86</v>
      </c>
      <c r="P4">
        <f>H5-(H3-(2*J16))*(H4-(2*J16))</f>
        <v>560</v>
      </c>
      <c r="Q4" s="12" t="s">
        <v>83</v>
      </c>
    </row>
    <row r="5" spans="6:17" x14ac:dyDescent="0.45">
      <c r="F5" s="12" t="s">
        <v>81</v>
      </c>
      <c r="H5">
        <f>H3*H4</f>
        <v>1400</v>
      </c>
      <c r="I5" s="12" t="s">
        <v>83</v>
      </c>
      <c r="M5" s="12" t="s">
        <v>89</v>
      </c>
      <c r="P5" s="7">
        <f>P4*(J14/12)</f>
        <v>93.333333333333329</v>
      </c>
      <c r="Q5" s="12" t="s">
        <v>90</v>
      </c>
    </row>
    <row r="6" spans="6:17" x14ac:dyDescent="0.45">
      <c r="F6" s="12" t="s">
        <v>82</v>
      </c>
      <c r="H6">
        <f>2*(H3+H4)</f>
        <v>156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93.333333333333329</v>
      </c>
      <c r="Q7" s="12" t="s">
        <v>90</v>
      </c>
    </row>
    <row r="8" spans="6:17" x14ac:dyDescent="0.45">
      <c r="F8" s="12" t="s">
        <v>71</v>
      </c>
      <c r="J8">
        <v>30</v>
      </c>
      <c r="K8" s="12" t="s">
        <v>72</v>
      </c>
      <c r="M8" s="12" t="s">
        <v>95</v>
      </c>
      <c r="P8" s="7">
        <f>12*P7/H5</f>
        <v>0.8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10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90" zoomScaleNormal="90" workbookViewId="0">
      <pane xSplit="3" ySplit="6" topLeftCell="R7" activePane="bottomRight" state="frozen"/>
      <selection pane="topRight" activeCell="D1" sqref="D1"/>
      <selection pane="bottomLeft" activeCell="A7" sqref="A7"/>
      <selection pane="bottomRight" activeCell="D7" sqref="D7:K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37" ht="9.75" customHeight="1" x14ac:dyDescent="0.45"/>
    <row r="3" spans="1:37" ht="15" customHeight="1" x14ac:dyDescent="0.45">
      <c r="A3" s="1" t="s">
        <v>1</v>
      </c>
      <c r="B3" s="29" t="s">
        <v>103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7" ht="18.75" customHeight="1" x14ac:dyDescent="0.45">
      <c r="A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7" t="s">
        <v>2</v>
      </c>
      <c r="B6" s="28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3" t="s">
        <v>13</v>
      </c>
      <c r="B7" s="24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3" t="s">
        <v>16</v>
      </c>
      <c r="B8" s="24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4" si="0">K8*1000/$B$4</f>
        <v>19.125053322567144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3" t="s">
        <v>17</v>
      </c>
      <c r="B9" s="24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3" t="s">
        <v>96</v>
      </c>
      <c r="B10" s="24"/>
      <c r="C10" s="13" t="s">
        <v>97</v>
      </c>
      <c r="D10" s="14">
        <v>2206.6213843821001</v>
      </c>
      <c r="E10" s="14">
        <v>0</v>
      </c>
      <c r="F10" s="14">
        <v>0</v>
      </c>
      <c r="G10" s="14">
        <v>0</v>
      </c>
      <c r="H10" s="14">
        <v>0</v>
      </c>
      <c r="I10" s="14">
        <v>2206.6213843821001</v>
      </c>
      <c r="J10" s="14">
        <v>0</v>
      </c>
      <c r="K10" s="14">
        <v>39.1233971451</v>
      </c>
      <c r="L10" s="15" t="s">
        <v>15</v>
      </c>
      <c r="N10" s="7">
        <f t="shared" si="0"/>
        <v>300.83097876214401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3" t="s">
        <v>19</v>
      </c>
      <c r="B11" s="24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3" t="s">
        <v>21</v>
      </c>
      <c r="B12" s="24"/>
      <c r="C12" s="13" t="s">
        <v>14</v>
      </c>
      <c r="D12" s="14">
        <v>43.323439016599998</v>
      </c>
      <c r="E12" s="14">
        <v>0</v>
      </c>
      <c r="F12" s="14">
        <v>0</v>
      </c>
      <c r="G12" s="14">
        <v>0</v>
      </c>
      <c r="H12" s="14">
        <v>0</v>
      </c>
      <c r="I12" s="14">
        <v>43.323439016599998</v>
      </c>
      <c r="J12" s="14">
        <v>0</v>
      </c>
      <c r="K12" s="14">
        <v>0.70154186340000002</v>
      </c>
      <c r="L12" s="15" t="s">
        <v>15</v>
      </c>
      <c r="N12" s="7">
        <f t="shared" si="0"/>
        <v>5.3943558282150006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3" t="s">
        <v>22</v>
      </c>
      <c r="B13" s="24"/>
      <c r="C13" s="13" t="s">
        <v>23</v>
      </c>
      <c r="D13" s="14">
        <v>20.737500006800001</v>
      </c>
      <c r="E13" s="14">
        <v>0</v>
      </c>
      <c r="F13" s="14">
        <v>0</v>
      </c>
      <c r="G13" s="14">
        <v>0</v>
      </c>
      <c r="H13" s="14">
        <v>0</v>
      </c>
      <c r="I13" s="14">
        <v>20.737500006800001</v>
      </c>
      <c r="J13" s="14">
        <v>0</v>
      </c>
      <c r="K13" s="14">
        <v>1.4931E-2</v>
      </c>
      <c r="L13" s="15" t="s">
        <v>15</v>
      </c>
      <c r="N13" s="7">
        <f t="shared" si="0"/>
        <v>0.11480872500000001</v>
      </c>
      <c r="O13">
        <f>1000*K13/D13</f>
        <v>0.71999999976390583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3" t="s">
        <v>24</v>
      </c>
      <c r="B14" s="24"/>
      <c r="C14" s="13" t="s">
        <v>23</v>
      </c>
      <c r="D14" s="14">
        <v>358.80072536860001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349.69655225679998</v>
      </c>
      <c r="J14" s="14">
        <v>0</v>
      </c>
      <c r="K14" s="14">
        <v>0.44132489219999999</v>
      </c>
      <c r="L14" s="15" t="s">
        <v>15</v>
      </c>
      <c r="N14" s="7">
        <f t="shared" si="0"/>
        <v>3.393473188952143</v>
      </c>
      <c r="O14">
        <f>1000*K14/D14</f>
        <v>1.2299999999905851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3" t="s">
        <v>25</v>
      </c>
      <c r="B15" s="24"/>
      <c r="C15" s="13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3" t="s">
        <v>26</v>
      </c>
      <c r="B16" s="24"/>
      <c r="C16" s="13" t="s">
        <v>18</v>
      </c>
      <c r="D16" s="14">
        <v>466.86914667669998</v>
      </c>
      <c r="E16" s="14">
        <v>0</v>
      </c>
      <c r="F16" s="14">
        <v>0</v>
      </c>
      <c r="G16" s="14">
        <v>0</v>
      </c>
      <c r="H16" s="14">
        <v>0</v>
      </c>
      <c r="I16" s="14">
        <v>466.86914667669998</v>
      </c>
      <c r="J16" s="14">
        <v>0</v>
      </c>
      <c r="K16" s="14">
        <v>0.46686914670000002</v>
      </c>
      <c r="L16" s="15" t="s">
        <v>15</v>
      </c>
      <c r="N16" s="7">
        <f t="shared" si="0"/>
        <v>3.5898902601610718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3" t="s">
        <v>27</v>
      </c>
      <c r="B17" s="24"/>
      <c r="C17" s="13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3" t="s">
        <v>28</v>
      </c>
      <c r="B18" s="24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3" t="s">
        <v>29</v>
      </c>
      <c r="B19" s="24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3" t="s">
        <v>30</v>
      </c>
      <c r="B20" s="24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3" t="s">
        <v>98</v>
      </c>
      <c r="B21" s="24"/>
      <c r="C21" s="13" t="s">
        <v>20</v>
      </c>
      <c r="D21" s="14">
        <v>7.5511327350000004</v>
      </c>
      <c r="E21" s="14">
        <v>0</v>
      </c>
      <c r="F21" s="14">
        <v>0</v>
      </c>
      <c r="G21" s="14">
        <v>0</v>
      </c>
      <c r="H21" s="14">
        <v>0</v>
      </c>
      <c r="I21" s="14">
        <v>7.5511327350000004</v>
      </c>
      <c r="J21" s="14">
        <v>0</v>
      </c>
      <c r="K21" s="14">
        <v>16.129219522</v>
      </c>
      <c r="L21" s="15" t="s">
        <v>15</v>
      </c>
      <c r="N21" s="7">
        <f t="shared" si="0"/>
        <v>124.02217725309286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3" t="s">
        <v>31</v>
      </c>
      <c r="B22" s="24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3" t="s">
        <v>32</v>
      </c>
      <c r="B23" s="24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3" t="s">
        <v>99</v>
      </c>
      <c r="B24" s="24"/>
      <c r="C24" s="13" t="s">
        <v>20</v>
      </c>
      <c r="D24" s="14">
        <v>3.7474189653000001</v>
      </c>
      <c r="E24" s="14">
        <v>0</v>
      </c>
      <c r="F24" s="14">
        <v>0</v>
      </c>
      <c r="G24" s="14">
        <v>0</v>
      </c>
      <c r="H24" s="14">
        <v>0</v>
      </c>
      <c r="I24" s="14">
        <v>3.7474189653000001</v>
      </c>
      <c r="J24" s="14">
        <v>0</v>
      </c>
      <c r="K24" s="14">
        <v>7.0751270064999998</v>
      </c>
      <c r="L24" s="15" t="s">
        <v>15</v>
      </c>
      <c r="N24" s="7">
        <f t="shared" si="0"/>
        <v>54.402673017837508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3" t="s">
        <v>33</v>
      </c>
      <c r="B25" s="24"/>
      <c r="C25" s="13" t="s">
        <v>15</v>
      </c>
      <c r="D25" s="14">
        <v>0.14990795539999999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0.1194976317</v>
      </c>
      <c r="J25" s="14">
        <v>0</v>
      </c>
      <c r="K25" s="14">
        <v>0.14990795539999999</v>
      </c>
      <c r="L25" s="15" t="s">
        <v>15</v>
      </c>
      <c r="N25" s="7">
        <f t="shared" si="0"/>
        <v>1.152685099915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3" t="s">
        <v>34</v>
      </c>
      <c r="B26" s="24"/>
      <c r="C26" s="13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3" t="s">
        <v>36</v>
      </c>
      <c r="B27" s="24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3" t="s">
        <v>37</v>
      </c>
      <c r="B28" s="24"/>
      <c r="C28" s="13" t="s">
        <v>15</v>
      </c>
      <c r="D28" s="14">
        <v>0.70940984250000005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0.39361607659999998</v>
      </c>
      <c r="J28" s="14">
        <v>0</v>
      </c>
      <c r="K28" s="14">
        <v>0.70940984250000005</v>
      </c>
      <c r="L28" s="15" t="s">
        <v>15</v>
      </c>
      <c r="N28" s="7">
        <f t="shared" si="0"/>
        <v>5.45485496750893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3" t="s">
        <v>38</v>
      </c>
      <c r="B29" s="24"/>
      <c r="C29" s="13" t="s">
        <v>20</v>
      </c>
      <c r="D29" s="14">
        <v>5.1189749404000002</v>
      </c>
      <c r="E29" s="14">
        <v>0</v>
      </c>
      <c r="F29" s="14">
        <v>0</v>
      </c>
      <c r="G29" s="14">
        <v>0</v>
      </c>
      <c r="H29" s="14">
        <v>2.8252092195</v>
      </c>
      <c r="I29" s="14">
        <v>2.2937657208000002</v>
      </c>
      <c r="J29" s="14">
        <v>0</v>
      </c>
      <c r="K29" s="14">
        <v>2.1659918665000002</v>
      </c>
      <c r="L29" s="15" t="s">
        <v>15</v>
      </c>
      <c r="N29" s="7">
        <f t="shared" si="0"/>
        <v>16.654930316337502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3" t="s">
        <v>39</v>
      </c>
      <c r="B30" s="24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3" t="s">
        <v>40</v>
      </c>
      <c r="B31" s="24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3" t="s">
        <v>42</v>
      </c>
      <c r="B32" s="24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3" t="s">
        <v>43</v>
      </c>
      <c r="B33" s="24"/>
      <c r="C33" s="13" t="s">
        <v>41</v>
      </c>
      <c r="D33" s="14">
        <v>338.37778695010002</v>
      </c>
      <c r="E33" s="14">
        <v>0</v>
      </c>
      <c r="F33" s="14">
        <v>0</v>
      </c>
      <c r="G33" s="14">
        <v>0</v>
      </c>
      <c r="H33" s="14">
        <v>0</v>
      </c>
      <c r="I33" s="14">
        <v>338.37778695010002</v>
      </c>
      <c r="J33" s="14">
        <v>0</v>
      </c>
      <c r="K33" s="14">
        <v>0.25378334019999998</v>
      </c>
      <c r="L33" s="15" t="s">
        <v>15</v>
      </c>
      <c r="N33" s="7">
        <f t="shared" si="0"/>
        <v>1.9514126123235715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3" t="s">
        <v>44</v>
      </c>
      <c r="B34" s="24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977.11269712621424</v>
      </c>
      <c r="O36" s="12" t="s">
        <v>100</v>
      </c>
      <c r="P36" s="7">
        <f t="array" ref="P36:AI36">MMULT(TRANSPOSE(N7:N34),P7:AI34)</f>
        <v>4.1603780188114285</v>
      </c>
      <c r="Q36" s="7">
        <v>19.125053322567144</v>
      </c>
      <c r="R36" s="7">
        <v>0.38033529614714295</v>
      </c>
      <c r="S36" s="7">
        <v>0</v>
      </c>
      <c r="T36" s="7">
        <v>608.76028767938976</v>
      </c>
      <c r="U36" s="7">
        <v>7.7011414771417872</v>
      </c>
      <c r="V36" s="7">
        <v>0.11480872500000001</v>
      </c>
      <c r="W36" s="7">
        <v>3.393473188952143</v>
      </c>
      <c r="X36" s="7">
        <v>0.41683772565571436</v>
      </c>
      <c r="Y36" s="7">
        <v>5.6083277601610719</v>
      </c>
      <c r="Z36" s="7">
        <v>8.6224640082932158</v>
      </c>
      <c r="AA36" s="7">
        <v>53.936352380306438</v>
      </c>
      <c r="AB36" s="7">
        <v>2.3681328718371435</v>
      </c>
      <c r="AC36" s="7">
        <v>0.97614261238071431</v>
      </c>
      <c r="AD36" s="7">
        <v>4.9040663599417869</v>
      </c>
      <c r="AE36" s="7">
        <v>16.654930316337502</v>
      </c>
      <c r="AF36" s="7">
        <v>6.0263345963428572</v>
      </c>
      <c r="AG36" s="7">
        <v>1.9644669595067858</v>
      </c>
      <c r="AH36" s="7">
        <v>45.966348956350934</v>
      </c>
      <c r="AI36" s="7">
        <v>2.7179751121071433E-2</v>
      </c>
      <c r="AK36" s="8">
        <f>SUM(P36:AI36)</f>
        <v>791.10706200624452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6.8646237310388569</v>
      </c>
      <c r="Q40" s="8">
        <f t="shared" ref="Q40:AI40" si="1">Q36*Q38</f>
        <v>5.6801408368024413</v>
      </c>
      <c r="R40" s="8">
        <f t="shared" si="1"/>
        <v>0.96605165221374312</v>
      </c>
      <c r="S40" s="8">
        <f t="shared" si="1"/>
        <v>0</v>
      </c>
      <c r="T40" s="8">
        <f t="shared" si="1"/>
        <v>73.659994809206154</v>
      </c>
      <c r="U40" s="8">
        <f t="shared" si="1"/>
        <v>12.552860607741112</v>
      </c>
      <c r="V40" s="8">
        <f t="shared" si="1"/>
        <v>0.53500865850000012</v>
      </c>
      <c r="W40" s="8">
        <f t="shared" si="1"/>
        <v>77.23544978055078</v>
      </c>
      <c r="X40" s="8">
        <f t="shared" si="1"/>
        <v>3.1679667149834292</v>
      </c>
      <c r="Y40" s="8">
        <f t="shared" si="1"/>
        <v>48.377435259149401</v>
      </c>
      <c r="Z40" s="8">
        <f t="shared" si="1"/>
        <v>14.968597518397022</v>
      </c>
      <c r="AA40" s="8">
        <f t="shared" si="1"/>
        <v>22.275713533066558</v>
      </c>
      <c r="AB40" s="8">
        <f t="shared" si="1"/>
        <v>0.76964318334707171</v>
      </c>
      <c r="AC40" s="8">
        <f t="shared" si="1"/>
        <v>0.38069561882847858</v>
      </c>
      <c r="AD40" s="8">
        <f t="shared" si="1"/>
        <v>2.2068298619738043</v>
      </c>
      <c r="AE40" s="8">
        <f t="shared" si="1"/>
        <v>4.7466551401561876</v>
      </c>
      <c r="AF40" s="8">
        <f t="shared" si="1"/>
        <v>4.1039338601094864</v>
      </c>
      <c r="AG40" s="8">
        <f t="shared" si="1"/>
        <v>5.7165988521647471</v>
      </c>
      <c r="AH40" s="8">
        <f t="shared" si="1"/>
        <v>41.921310248192057</v>
      </c>
      <c r="AI40" s="8">
        <f t="shared" si="1"/>
        <v>0</v>
      </c>
      <c r="AK40" s="8">
        <f>SUM(P40:AI40)</f>
        <v>326.1295098664213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2.1048765975978451E-2</v>
      </c>
      <c r="Q42" s="10">
        <f t="shared" si="2"/>
        <v>1.7416825724016691E-2</v>
      </c>
      <c r="R42" s="10">
        <f t="shared" si="2"/>
        <v>2.9621718458088205E-3</v>
      </c>
      <c r="S42" s="10">
        <f t="shared" si="2"/>
        <v>0</v>
      </c>
      <c r="T42" s="10">
        <f t="shared" si="2"/>
        <v>0.22586117655950974</v>
      </c>
      <c r="U42" s="10">
        <f t="shared" si="2"/>
        <v>3.8490416316151861E-2</v>
      </c>
      <c r="V42" s="10">
        <f t="shared" si="2"/>
        <v>1.6404791419185991E-3</v>
      </c>
      <c r="W42" s="10">
        <f t="shared" si="2"/>
        <v>0.23682447446165017</v>
      </c>
      <c r="X42" s="10">
        <f t="shared" si="2"/>
        <v>9.7138303009776401E-3</v>
      </c>
      <c r="Y42" s="10">
        <f t="shared" si="2"/>
        <v>0.14833811046097672</v>
      </c>
      <c r="Z42" s="10">
        <f t="shared" si="2"/>
        <v>4.5897709546517208E-2</v>
      </c>
      <c r="AA42" s="10">
        <f t="shared" si="2"/>
        <v>6.8303274800831176E-2</v>
      </c>
      <c r="AB42" s="10">
        <f t="shared" si="2"/>
        <v>2.3599311318448558E-3</v>
      </c>
      <c r="AC42" s="10">
        <f t="shared" si="2"/>
        <v>1.1673142334908818E-3</v>
      </c>
      <c r="AD42" s="10">
        <f t="shared" si="2"/>
        <v>6.7667285394618082E-3</v>
      </c>
      <c r="AE42" s="10">
        <f t="shared" si="2"/>
        <v>1.4554509777727136E-2</v>
      </c>
      <c r="AF42" s="10">
        <f t="shared" si="2"/>
        <v>1.2583755029682557E-2</v>
      </c>
      <c r="AG42" s="10">
        <f t="shared" si="2"/>
        <v>1.7528615716211011E-2</v>
      </c>
      <c r="AH42" s="10">
        <f t="shared" si="2"/>
        <v>0.12854191043724475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5.2589317155894494E-3</v>
      </c>
      <c r="Q44" s="11">
        <f t="shared" si="3"/>
        <v>2.4175050686649265E-2</v>
      </c>
      <c r="R44" s="11">
        <f t="shared" si="3"/>
        <v>4.8076336871853231E-4</v>
      </c>
      <c r="S44" s="11">
        <f t="shared" si="3"/>
        <v>0</v>
      </c>
      <c r="T44" s="11">
        <f t="shared" si="3"/>
        <v>0.76950430215548316</v>
      </c>
      <c r="U44" s="11">
        <f t="shared" si="3"/>
        <v>9.7346387701453731E-3</v>
      </c>
      <c r="V44" s="11">
        <f t="shared" si="3"/>
        <v>1.4512413112435823E-4</v>
      </c>
      <c r="W44" s="11">
        <f t="shared" si="3"/>
        <v>4.2895245813459283E-3</v>
      </c>
      <c r="X44" s="11">
        <f t="shared" si="3"/>
        <v>5.2690431633692597E-4</v>
      </c>
      <c r="Y44" s="11">
        <f t="shared" si="3"/>
        <v>7.0892146328947869E-3</v>
      </c>
      <c r="Z44" s="11">
        <f t="shared" si="3"/>
        <v>1.0899237817984686E-2</v>
      </c>
      <c r="AA44" s="11">
        <f t="shared" si="3"/>
        <v>6.8178322468167643E-2</v>
      </c>
      <c r="AB44" s="11">
        <f t="shared" si="3"/>
        <v>2.9934417041248091E-3</v>
      </c>
      <c r="AC44" s="11">
        <f t="shared" si="3"/>
        <v>1.2338944490082294E-3</v>
      </c>
      <c r="AD44" s="11">
        <f t="shared" si="3"/>
        <v>6.198992014437456E-3</v>
      </c>
      <c r="AE44" s="11">
        <f t="shared" si="3"/>
        <v>2.1052688208977256E-2</v>
      </c>
      <c r="AF44" s="11">
        <f t="shared" si="3"/>
        <v>7.6175967650447913E-3</v>
      </c>
      <c r="AG44" s="11">
        <f t="shared" si="3"/>
        <v>2.483187237040844E-3</v>
      </c>
      <c r="AH44" s="11">
        <f t="shared" si="3"/>
        <v>5.8103828374102044E-2</v>
      </c>
      <c r="AI44" s="11">
        <f t="shared" si="3"/>
        <v>3.4356602824583167E-5</v>
      </c>
    </row>
    <row r="46" spans="1:37" x14ac:dyDescent="0.45">
      <c r="D46">
        <f>C46/O18</f>
        <v>0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M46"/>
  <sheetViews>
    <sheetView showGridLines="0" zoomScale="90" zoomScaleNormal="90" workbookViewId="0">
      <pane xSplit="3" ySplit="6" topLeftCell="T16" activePane="bottomRight" state="frozen"/>
      <selection pane="topRight" activeCell="D1" sqref="D1"/>
      <selection pane="bottomLeft" activeCell="A7" sqref="A7"/>
      <selection pane="bottomRight" activeCell="AM38" sqref="AM38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37" width="10.59765625" style="20" customWidth="1"/>
    <col min="38" max="16384" width="9.06640625" style="4"/>
  </cols>
  <sheetData>
    <row r="1" spans="1:39" ht="25.5" customHeight="1" x14ac:dyDescent="0.4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39" ht="9.75" customHeight="1" x14ac:dyDescent="0.45"/>
    <row r="3" spans="1:39" ht="15" customHeight="1" x14ac:dyDescent="0.45">
      <c r="A3" s="1" t="s">
        <v>1</v>
      </c>
      <c r="B3" s="29" t="s">
        <v>104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9" ht="18.75" customHeight="1" x14ac:dyDescent="0.45">
      <c r="A4" s="4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27" t="s">
        <v>2</v>
      </c>
      <c r="B6" s="28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31" t="s">
        <v>102</v>
      </c>
      <c r="AJ6" s="33" t="s">
        <v>106</v>
      </c>
      <c r="AK6" s="33" t="s">
        <v>59</v>
      </c>
      <c r="AL6" s="9"/>
      <c r="AM6" s="9"/>
    </row>
    <row r="7" spans="1:39" ht="14.25" customHeight="1" x14ac:dyDescent="0.45">
      <c r="A7" s="23" t="s">
        <v>13</v>
      </c>
      <c r="B7" s="24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31">
        <v>0</v>
      </c>
      <c r="AJ7" s="31">
        <v>0</v>
      </c>
      <c r="AK7" s="31">
        <v>0</v>
      </c>
    </row>
    <row r="8" spans="1:39" ht="14.25" customHeight="1" x14ac:dyDescent="0.45">
      <c r="A8" s="23" t="s">
        <v>16</v>
      </c>
      <c r="B8" s="24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6" si="0">K8*1000/$B$4</f>
        <v>19.125053322567144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31">
        <v>0</v>
      </c>
      <c r="AJ8" s="31">
        <v>0</v>
      </c>
      <c r="AK8" s="31">
        <v>0</v>
      </c>
    </row>
    <row r="9" spans="1:39" ht="14.25" customHeight="1" x14ac:dyDescent="0.45">
      <c r="A9" s="23" t="s">
        <v>17</v>
      </c>
      <c r="B9" s="24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31">
        <v>0</v>
      </c>
      <c r="AJ9" s="31">
        <v>0</v>
      </c>
      <c r="AK9" s="31">
        <v>0</v>
      </c>
    </row>
    <row r="10" spans="1:39" ht="14.25" customHeight="1" x14ac:dyDescent="0.45">
      <c r="A10" s="23" t="s">
        <v>96</v>
      </c>
      <c r="B10" s="24"/>
      <c r="C10" s="13" t="s">
        <v>97</v>
      </c>
      <c r="D10" s="14">
        <v>2206.6213843821001</v>
      </c>
      <c r="E10" s="14">
        <v>0</v>
      </c>
      <c r="F10" s="14">
        <v>0</v>
      </c>
      <c r="G10" s="14">
        <v>0</v>
      </c>
      <c r="H10" s="14">
        <v>0</v>
      </c>
      <c r="I10" s="14">
        <v>2206.6213843821001</v>
      </c>
      <c r="J10" s="14">
        <v>0</v>
      </c>
      <c r="K10" s="14">
        <v>39.1233971451</v>
      </c>
      <c r="L10" s="15" t="s">
        <v>15</v>
      </c>
      <c r="N10" s="7">
        <f t="shared" si="0"/>
        <v>300.83097876214401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31">
        <v>0</v>
      </c>
      <c r="AJ10" s="31">
        <v>0</v>
      </c>
      <c r="AK10" s="31">
        <v>0</v>
      </c>
    </row>
    <row r="11" spans="1:39" ht="14.25" customHeight="1" x14ac:dyDescent="0.45">
      <c r="A11" s="23" t="s">
        <v>19</v>
      </c>
      <c r="B11" s="24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31">
        <v>0</v>
      </c>
      <c r="AJ11" s="31">
        <v>0</v>
      </c>
      <c r="AK11" s="31">
        <v>0</v>
      </c>
    </row>
    <row r="12" spans="1:39" ht="14.25" customHeight="1" x14ac:dyDescent="0.45">
      <c r="A12" s="23" t="s">
        <v>21</v>
      </c>
      <c r="B12" s="24"/>
      <c r="C12" s="13" t="s">
        <v>14</v>
      </c>
      <c r="D12" s="14">
        <v>43.323439016599998</v>
      </c>
      <c r="E12" s="14">
        <v>0</v>
      </c>
      <c r="F12" s="14">
        <v>0</v>
      </c>
      <c r="G12" s="14">
        <v>0</v>
      </c>
      <c r="H12" s="14">
        <v>0</v>
      </c>
      <c r="I12" s="14">
        <v>43.323439016599998</v>
      </c>
      <c r="J12" s="14">
        <v>0</v>
      </c>
      <c r="K12" s="14">
        <v>0.70154186340000002</v>
      </c>
      <c r="L12" s="15" t="s">
        <v>15</v>
      </c>
      <c r="N12" s="7">
        <f t="shared" si="0"/>
        <v>5.3943558282150006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31">
        <v>0</v>
      </c>
      <c r="AJ12" s="31">
        <v>0</v>
      </c>
      <c r="AK12" s="31">
        <v>0</v>
      </c>
    </row>
    <row r="13" spans="1:39" ht="14.25" customHeight="1" x14ac:dyDescent="0.45">
      <c r="A13" s="23" t="s">
        <v>22</v>
      </c>
      <c r="B13" s="24"/>
      <c r="C13" s="13" t="s">
        <v>23</v>
      </c>
      <c r="D13" s="14">
        <v>104.942856668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95.838683556199996</v>
      </c>
      <c r="J13" s="14">
        <v>0</v>
      </c>
      <c r="K13" s="14">
        <v>7.5558856800000004E-2</v>
      </c>
      <c r="L13" s="15" t="s">
        <v>15</v>
      </c>
      <c r="N13" s="7">
        <f t="shared" si="0"/>
        <v>0.58099363818000005</v>
      </c>
      <c r="O13" s="4">
        <f>1000*K13/D13</f>
        <v>0.71999999999085218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31">
        <v>0</v>
      </c>
      <c r="AJ13" s="31">
        <v>0</v>
      </c>
      <c r="AK13" s="31">
        <v>0</v>
      </c>
    </row>
    <row r="14" spans="1:39" ht="14.25" customHeight="1" x14ac:dyDescent="0.45">
      <c r="A14" s="23" t="s">
        <v>24</v>
      </c>
      <c r="B14" s="24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31">
        <v>0</v>
      </c>
      <c r="AJ14" s="31">
        <v>0</v>
      </c>
      <c r="AK14" s="31">
        <v>0</v>
      </c>
    </row>
    <row r="15" spans="1:39" x14ac:dyDescent="0.45">
      <c r="A15" s="23" t="s">
        <v>25</v>
      </c>
      <c r="B15" s="24"/>
      <c r="C15" s="13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31">
        <v>0</v>
      </c>
      <c r="AJ15" s="31">
        <v>0</v>
      </c>
      <c r="AK15" s="31">
        <v>0</v>
      </c>
    </row>
    <row r="16" spans="1:39" ht="14.25" customHeight="1" x14ac:dyDescent="0.45">
      <c r="A16" s="23" t="s">
        <v>26</v>
      </c>
      <c r="B16" s="24"/>
      <c r="C16" s="13" t="s">
        <v>18</v>
      </c>
      <c r="D16" s="14">
        <v>466.86914667669998</v>
      </c>
      <c r="E16" s="14">
        <v>0</v>
      </c>
      <c r="F16" s="14">
        <v>0</v>
      </c>
      <c r="G16" s="14">
        <v>0</v>
      </c>
      <c r="H16" s="14">
        <v>0</v>
      </c>
      <c r="I16" s="14">
        <v>466.86914667669998</v>
      </c>
      <c r="J16" s="14">
        <v>0</v>
      </c>
      <c r="K16" s="14">
        <v>0.46686914670000002</v>
      </c>
      <c r="L16" s="15" t="s">
        <v>15</v>
      </c>
      <c r="N16" s="7">
        <f t="shared" si="0"/>
        <v>3.5898902601610718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31">
        <v>0</v>
      </c>
      <c r="AJ16" s="31">
        <v>0</v>
      </c>
      <c r="AK16" s="31">
        <v>0</v>
      </c>
    </row>
    <row r="17" spans="1:37" ht="14.25" customHeight="1" x14ac:dyDescent="0.45">
      <c r="A17" s="23" t="s">
        <v>27</v>
      </c>
      <c r="B17" s="24"/>
      <c r="C17" s="13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31">
        <v>0</v>
      </c>
      <c r="AJ17" s="31">
        <v>0</v>
      </c>
      <c r="AK17" s="31">
        <v>0</v>
      </c>
    </row>
    <row r="18" spans="1:37" ht="14.25" customHeight="1" x14ac:dyDescent="0.45">
      <c r="A18" s="23" t="s">
        <v>28</v>
      </c>
      <c r="B18" s="24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31">
        <v>0</v>
      </c>
      <c r="AJ18" s="31">
        <v>0</v>
      </c>
      <c r="AK18" s="31">
        <v>0</v>
      </c>
    </row>
    <row r="19" spans="1:37" x14ac:dyDescent="0.45">
      <c r="A19" s="23" t="s">
        <v>29</v>
      </c>
      <c r="B19" s="24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31">
        <v>0</v>
      </c>
      <c r="AJ19" s="31">
        <v>0</v>
      </c>
      <c r="AK19" s="31">
        <v>0</v>
      </c>
    </row>
    <row r="20" spans="1:37" x14ac:dyDescent="0.45">
      <c r="A20" s="23" t="s">
        <v>30</v>
      </c>
      <c r="B20" s="24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31">
        <v>0</v>
      </c>
      <c r="AJ20" s="31">
        <v>0</v>
      </c>
      <c r="AK20" s="31">
        <v>0</v>
      </c>
    </row>
    <row r="21" spans="1:37" ht="14.25" customHeight="1" x14ac:dyDescent="0.45">
      <c r="A21" s="23" t="s">
        <v>98</v>
      </c>
      <c r="B21" s="24"/>
      <c r="C21" s="13" t="s">
        <v>20</v>
      </c>
      <c r="D21" s="14">
        <v>7.5511327350000004</v>
      </c>
      <c r="E21" s="14">
        <v>0</v>
      </c>
      <c r="F21" s="14">
        <v>0</v>
      </c>
      <c r="G21" s="14">
        <v>0</v>
      </c>
      <c r="H21" s="14">
        <v>0</v>
      </c>
      <c r="I21" s="14">
        <v>7.5511327350000004</v>
      </c>
      <c r="J21" s="14">
        <v>0</v>
      </c>
      <c r="K21" s="14">
        <v>16.129219522</v>
      </c>
      <c r="L21" s="15" t="s">
        <v>15</v>
      </c>
      <c r="N21" s="7">
        <f t="shared" si="0"/>
        <v>124.02217725309286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31">
        <v>0</v>
      </c>
      <c r="AJ21" s="31">
        <v>0</v>
      </c>
      <c r="AK21" s="31">
        <v>0</v>
      </c>
    </row>
    <row r="22" spans="1:37" ht="14.25" customHeight="1" x14ac:dyDescent="0.45">
      <c r="A22" s="23" t="s">
        <v>31</v>
      </c>
      <c r="B22" s="24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31">
        <v>0</v>
      </c>
      <c r="AJ22" s="31">
        <v>0</v>
      </c>
      <c r="AK22" s="31">
        <v>0</v>
      </c>
    </row>
    <row r="23" spans="1:37" x14ac:dyDescent="0.45">
      <c r="A23" s="23" t="s">
        <v>32</v>
      </c>
      <c r="B23" s="24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31">
        <v>0</v>
      </c>
      <c r="AJ23" s="31">
        <v>0</v>
      </c>
      <c r="AK23" s="31">
        <v>0</v>
      </c>
    </row>
    <row r="24" spans="1:37" ht="14.25" customHeight="1" x14ac:dyDescent="0.45">
      <c r="A24" s="23" t="s">
        <v>99</v>
      </c>
      <c r="B24" s="24"/>
      <c r="C24" s="13" t="s">
        <v>20</v>
      </c>
      <c r="D24" s="14">
        <v>3.7474189653000001</v>
      </c>
      <c r="E24" s="14">
        <v>0</v>
      </c>
      <c r="F24" s="14">
        <v>0</v>
      </c>
      <c r="G24" s="14">
        <v>0</v>
      </c>
      <c r="H24" s="14">
        <v>0</v>
      </c>
      <c r="I24" s="14">
        <v>3.7474189653000001</v>
      </c>
      <c r="J24" s="14">
        <v>0</v>
      </c>
      <c r="K24" s="14">
        <v>7.0751270064999998</v>
      </c>
      <c r="L24" s="15" t="s">
        <v>15</v>
      </c>
      <c r="N24" s="7">
        <f t="shared" si="0"/>
        <v>54.402673017837508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31">
        <v>0</v>
      </c>
      <c r="AJ24" s="31">
        <v>0</v>
      </c>
      <c r="AK24" s="31">
        <v>0</v>
      </c>
    </row>
    <row r="25" spans="1:37" x14ac:dyDescent="0.45">
      <c r="A25" s="23" t="s">
        <v>33</v>
      </c>
      <c r="B25" s="24"/>
      <c r="C25" s="13" t="s">
        <v>15</v>
      </c>
      <c r="D25" s="14">
        <v>0.14990795539999999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0.1194976317</v>
      </c>
      <c r="J25" s="14">
        <v>0</v>
      </c>
      <c r="K25" s="14">
        <v>0.14990795539999999</v>
      </c>
      <c r="L25" s="15" t="s">
        <v>15</v>
      </c>
      <c r="N25" s="7">
        <f t="shared" si="0"/>
        <v>1.152685099915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31">
        <v>0</v>
      </c>
      <c r="AJ25" s="31">
        <v>0</v>
      </c>
      <c r="AK25" s="31">
        <v>0</v>
      </c>
    </row>
    <row r="26" spans="1:37" ht="14.25" customHeight="1" x14ac:dyDescent="0.45">
      <c r="A26" s="23" t="s">
        <v>34</v>
      </c>
      <c r="B26" s="24"/>
      <c r="C26" s="13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31">
        <v>0</v>
      </c>
      <c r="AJ26" s="31">
        <v>0</v>
      </c>
      <c r="AK26" s="31">
        <v>0</v>
      </c>
    </row>
    <row r="27" spans="1:37" ht="14.25" customHeight="1" x14ac:dyDescent="0.45">
      <c r="A27" s="23" t="s">
        <v>36</v>
      </c>
      <c r="B27" s="24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31">
        <v>0</v>
      </c>
      <c r="AJ27" s="31">
        <v>0</v>
      </c>
      <c r="AK27" s="31">
        <v>1</v>
      </c>
    </row>
    <row r="28" spans="1:37" ht="14.25" customHeight="1" x14ac:dyDescent="0.45">
      <c r="A28" s="23" t="s">
        <v>37</v>
      </c>
      <c r="B28" s="24"/>
      <c r="C28" s="13" t="s">
        <v>15</v>
      </c>
      <c r="D28" s="14">
        <v>0.70940984250000005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0.39361607659999998</v>
      </c>
      <c r="J28" s="14">
        <v>0</v>
      </c>
      <c r="K28" s="14">
        <v>0.70940984250000005</v>
      </c>
      <c r="L28" s="15" t="s">
        <v>15</v>
      </c>
      <c r="N28" s="7">
        <f t="shared" si="0"/>
        <v>5.45485496750893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31">
        <v>0</v>
      </c>
      <c r="AJ28" s="31">
        <v>0</v>
      </c>
      <c r="AK28" s="31">
        <v>0</v>
      </c>
    </row>
    <row r="29" spans="1:37" ht="14.25" customHeight="1" x14ac:dyDescent="0.45">
      <c r="A29" s="23" t="s">
        <v>38</v>
      </c>
      <c r="B29" s="24"/>
      <c r="C29" s="13" t="s">
        <v>20</v>
      </c>
      <c r="D29" s="14">
        <v>5.1189749404000002</v>
      </c>
      <c r="E29" s="14">
        <v>0</v>
      </c>
      <c r="F29" s="14">
        <v>0</v>
      </c>
      <c r="G29" s="14">
        <v>0</v>
      </c>
      <c r="H29" s="14">
        <v>2.8252092195</v>
      </c>
      <c r="I29" s="14">
        <v>2.2937657208000002</v>
      </c>
      <c r="J29" s="14">
        <v>0</v>
      </c>
      <c r="K29" s="14">
        <v>2.1659918665000002</v>
      </c>
      <c r="L29" s="15" t="s">
        <v>15</v>
      </c>
      <c r="N29" s="7">
        <f t="shared" si="0"/>
        <v>16.654930316337502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31">
        <v>0</v>
      </c>
      <c r="AJ29" s="31">
        <v>0</v>
      </c>
      <c r="AK29" s="31">
        <v>0</v>
      </c>
    </row>
    <row r="30" spans="1:37" ht="14.25" customHeight="1" x14ac:dyDescent="0.45">
      <c r="A30" s="23" t="s">
        <v>39</v>
      </c>
      <c r="B30" s="24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31">
        <v>0</v>
      </c>
      <c r="AJ30" s="31">
        <v>0</v>
      </c>
      <c r="AK30" s="31">
        <v>0</v>
      </c>
    </row>
    <row r="31" spans="1:37" ht="14.25" customHeight="1" x14ac:dyDescent="0.45">
      <c r="A31" s="23" t="s">
        <v>40</v>
      </c>
      <c r="B31" s="24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31">
        <v>0</v>
      </c>
      <c r="AJ31" s="31">
        <v>0</v>
      </c>
      <c r="AK31" s="31">
        <v>0</v>
      </c>
    </row>
    <row r="32" spans="1:37" ht="14.25" customHeight="1" x14ac:dyDescent="0.45">
      <c r="A32" s="23" t="s">
        <v>42</v>
      </c>
      <c r="B32" s="24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31">
        <v>0</v>
      </c>
      <c r="AJ32" s="31">
        <v>0</v>
      </c>
      <c r="AK32" s="31">
        <v>0</v>
      </c>
    </row>
    <row r="33" spans="1:39" x14ac:dyDescent="0.45">
      <c r="A33" s="23" t="s">
        <v>43</v>
      </c>
      <c r="B33" s="24"/>
      <c r="C33" s="13" t="s">
        <v>41</v>
      </c>
      <c r="D33" s="14">
        <v>338.37778695010002</v>
      </c>
      <c r="E33" s="14">
        <v>0</v>
      </c>
      <c r="F33" s="14">
        <v>0</v>
      </c>
      <c r="G33" s="14">
        <v>0</v>
      </c>
      <c r="H33" s="14">
        <v>0</v>
      </c>
      <c r="I33" s="14">
        <v>338.37778695010002</v>
      </c>
      <c r="J33" s="14">
        <v>0</v>
      </c>
      <c r="K33" s="14">
        <v>0.25378334019999998</v>
      </c>
      <c r="L33" s="15" t="s">
        <v>15</v>
      </c>
      <c r="N33" s="7">
        <f t="shared" si="0"/>
        <v>1.9514126123235715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31">
        <v>0</v>
      </c>
      <c r="AJ33" s="31">
        <v>0</v>
      </c>
      <c r="AK33" s="31">
        <v>0</v>
      </c>
    </row>
    <row r="34" spans="1:39" x14ac:dyDescent="0.45">
      <c r="A34" s="23" t="s">
        <v>44</v>
      </c>
      <c r="B34" s="24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31">
        <v>0</v>
      </c>
      <c r="AJ34" s="31">
        <v>0</v>
      </c>
      <c r="AK34" s="31">
        <v>0</v>
      </c>
      <c r="AM34" s="4" t="s">
        <v>67</v>
      </c>
    </row>
    <row r="35" spans="1:39" ht="14.25" customHeight="1" x14ac:dyDescent="0.45">
      <c r="A35" s="23" t="s">
        <v>101</v>
      </c>
      <c r="B35" s="24"/>
      <c r="C35" s="22" t="s">
        <v>18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5" t="s">
        <v>15</v>
      </c>
      <c r="M35" s="31"/>
      <c r="N35" s="32">
        <f t="shared" si="0"/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31">
        <v>0.1</v>
      </c>
      <c r="AJ35" s="31">
        <v>0</v>
      </c>
      <c r="AK35" s="31">
        <v>0</v>
      </c>
    </row>
    <row r="36" spans="1:39" s="20" customFormat="1" ht="14.25" customHeight="1" x14ac:dyDescent="0.45">
      <c r="A36" s="23" t="s">
        <v>105</v>
      </c>
      <c r="B36" s="24"/>
      <c r="C36" s="22" t="s">
        <v>23</v>
      </c>
      <c r="D36" s="14">
        <v>207.7288738055</v>
      </c>
      <c r="E36" s="14">
        <v>0</v>
      </c>
      <c r="F36" s="14">
        <v>0</v>
      </c>
      <c r="G36" s="14">
        <v>0</v>
      </c>
      <c r="H36" s="14">
        <v>0</v>
      </c>
      <c r="I36" s="14">
        <v>207.7288738055</v>
      </c>
      <c r="J36" s="14">
        <v>0</v>
      </c>
      <c r="K36" s="14">
        <v>0.15556815360000001</v>
      </c>
      <c r="L36" s="15" t="s">
        <v>15</v>
      </c>
      <c r="M36" s="31"/>
      <c r="N36" s="32">
        <f t="shared" si="0"/>
        <v>1.1962079810742861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31">
        <v>0</v>
      </c>
      <c r="AJ36" s="31">
        <v>1</v>
      </c>
      <c r="AK36" s="31">
        <v>0</v>
      </c>
    </row>
    <row r="37" spans="1:39" s="20" customFormat="1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975.38161683151634</v>
      </c>
      <c r="O38" s="12" t="s">
        <v>100</v>
      </c>
      <c r="P38" s="7">
        <f t="array" ref="P38:AK38">MMULT(TRANSPOSE(N7:N36),P7:AK36)</f>
        <v>4.1603780188114285</v>
      </c>
      <c r="Q38" s="7">
        <v>19.125053322567144</v>
      </c>
      <c r="R38" s="7">
        <v>0.38033529614714295</v>
      </c>
      <c r="S38" s="7">
        <v>0</v>
      </c>
      <c r="T38" s="7">
        <v>608.76028767938976</v>
      </c>
      <c r="U38" s="7">
        <v>7.7011414771417872</v>
      </c>
      <c r="V38" s="7">
        <v>0.58099363818000005</v>
      </c>
      <c r="W38" s="7">
        <v>0</v>
      </c>
      <c r="X38" s="7">
        <v>0.41683772565571436</v>
      </c>
      <c r="Y38" s="7">
        <v>5.6083277601610719</v>
      </c>
      <c r="Z38" s="7">
        <v>8.6224640082932158</v>
      </c>
      <c r="AA38" s="7">
        <v>53.936352380306438</v>
      </c>
      <c r="AB38" s="7">
        <v>2.3681328718371435</v>
      </c>
      <c r="AC38" s="7">
        <v>0.97614261238071431</v>
      </c>
      <c r="AD38" s="7">
        <v>4.9040663599417869</v>
      </c>
      <c r="AE38" s="7">
        <v>16.654930316337502</v>
      </c>
      <c r="AF38" s="7">
        <v>6.0263345963428572</v>
      </c>
      <c r="AG38" s="7">
        <v>1.9644669595067858</v>
      </c>
      <c r="AH38" s="7">
        <v>45.966348956350934</v>
      </c>
      <c r="AI38" s="7">
        <v>0</v>
      </c>
      <c r="AJ38" s="7">
        <v>1.1962079810742861</v>
      </c>
      <c r="AK38" s="7">
        <v>2.7179751121071433E-2</v>
      </c>
      <c r="AM38" s="8">
        <f>SUM(P38:AK38)</f>
        <v>789.37598171154661</v>
      </c>
    </row>
    <row r="40" spans="1:39" x14ac:dyDescent="0.45">
      <c r="O40" s="4" t="s">
        <v>64</v>
      </c>
      <c r="P40" s="4">
        <v>1.65</v>
      </c>
      <c r="Q40" s="4">
        <v>0.29699999999999999</v>
      </c>
      <c r="R40" s="4">
        <v>2.54</v>
      </c>
      <c r="S40" s="4">
        <v>5.65</v>
      </c>
      <c r="T40" s="4">
        <v>0.121</v>
      </c>
      <c r="U40" s="4">
        <v>1.63</v>
      </c>
      <c r="V40" s="4">
        <v>4.66</v>
      </c>
      <c r="W40" s="4">
        <v>22.76</v>
      </c>
      <c r="X40" s="4">
        <v>7.6</v>
      </c>
      <c r="Y40" s="4">
        <v>8.6259999999999994</v>
      </c>
      <c r="Z40" s="4">
        <v>1.736</v>
      </c>
      <c r="AA40" s="4">
        <v>0.41299999999999998</v>
      </c>
      <c r="AB40" s="4">
        <v>0.32500000000000001</v>
      </c>
      <c r="AC40" s="4">
        <v>0.39</v>
      </c>
      <c r="AD40" s="4">
        <v>0.45</v>
      </c>
      <c r="AE40" s="4">
        <v>0.28499999999999998</v>
      </c>
      <c r="AF40" s="4">
        <v>0.68100000000000005</v>
      </c>
      <c r="AG40" s="4">
        <v>2.91</v>
      </c>
      <c r="AH40" s="4">
        <v>0.91200000000000003</v>
      </c>
      <c r="AI40" s="31">
        <v>1.9119999999999999</v>
      </c>
      <c r="AJ40" s="31">
        <v>4.1920000000000002</v>
      </c>
      <c r="AK40" s="31">
        <v>0</v>
      </c>
    </row>
    <row r="41" spans="1:39" x14ac:dyDescent="0.45">
      <c r="AM41" s="4" t="s">
        <v>67</v>
      </c>
    </row>
    <row r="42" spans="1:39" x14ac:dyDescent="0.45">
      <c r="O42" s="4" t="s">
        <v>65</v>
      </c>
      <c r="P42" s="8">
        <f>P38*P40</f>
        <v>6.8646237310388569</v>
      </c>
      <c r="Q42" s="8">
        <f t="shared" ref="Q42:AK42" si="1">Q38*Q40</f>
        <v>5.6801408368024413</v>
      </c>
      <c r="R42" s="8">
        <f t="shared" si="1"/>
        <v>0.96605165221374312</v>
      </c>
      <c r="S42" s="8">
        <f t="shared" si="1"/>
        <v>0</v>
      </c>
      <c r="T42" s="8">
        <f t="shared" si="1"/>
        <v>73.659994809206154</v>
      </c>
      <c r="U42" s="8">
        <f t="shared" si="1"/>
        <v>12.552860607741112</v>
      </c>
      <c r="V42" s="8">
        <f t="shared" si="1"/>
        <v>2.7074303539188005</v>
      </c>
      <c r="W42" s="8">
        <f t="shared" si="1"/>
        <v>0</v>
      </c>
      <c r="X42" s="8">
        <f t="shared" si="1"/>
        <v>3.1679667149834292</v>
      </c>
      <c r="Y42" s="8">
        <f t="shared" si="1"/>
        <v>48.377435259149401</v>
      </c>
      <c r="Z42" s="8">
        <f t="shared" si="1"/>
        <v>14.968597518397022</v>
      </c>
      <c r="AA42" s="8">
        <f t="shared" si="1"/>
        <v>22.275713533066558</v>
      </c>
      <c r="AB42" s="8">
        <f t="shared" si="1"/>
        <v>0.76964318334707171</v>
      </c>
      <c r="AC42" s="8">
        <f t="shared" si="1"/>
        <v>0.38069561882847858</v>
      </c>
      <c r="AD42" s="8">
        <f t="shared" si="1"/>
        <v>2.2068298619738043</v>
      </c>
      <c r="AE42" s="8">
        <f t="shared" si="1"/>
        <v>4.7466551401561876</v>
      </c>
      <c r="AF42" s="8">
        <f t="shared" si="1"/>
        <v>4.1039338601094864</v>
      </c>
      <c r="AG42" s="8">
        <f t="shared" si="1"/>
        <v>5.7165988521647471</v>
      </c>
      <c r="AH42" s="8">
        <f t="shared" si="1"/>
        <v>41.921310248192057</v>
      </c>
      <c r="AI42" s="8">
        <f t="shared" si="1"/>
        <v>0</v>
      </c>
      <c r="AJ42" s="8">
        <f t="shared" si="1"/>
        <v>5.0145038566634073</v>
      </c>
      <c r="AK42" s="8">
        <f t="shared" si="1"/>
        <v>0</v>
      </c>
      <c r="AM42" s="8">
        <f>SUM(P42:AK42)</f>
        <v>256.08098563795272</v>
      </c>
    </row>
    <row r="44" spans="1:39" x14ac:dyDescent="0.45">
      <c r="O44" s="4" t="s">
        <v>66</v>
      </c>
      <c r="P44" s="10">
        <f t="shared" ref="P44:AK44" si="2">P42/$AM$42</f>
        <v>2.6806456222970267E-2</v>
      </c>
      <c r="Q44" s="10">
        <f t="shared" si="2"/>
        <v>2.2181033170627609E-2</v>
      </c>
      <c r="R44" s="10">
        <f t="shared" si="2"/>
        <v>3.772445852655171E-3</v>
      </c>
      <c r="S44" s="10">
        <f t="shared" si="2"/>
        <v>0</v>
      </c>
      <c r="T44" s="10">
        <f t="shared" si="2"/>
        <v>0.28764335870429147</v>
      </c>
      <c r="U44" s="10">
        <f t="shared" si="2"/>
        <v>4.9019104547997738E-2</v>
      </c>
      <c r="V44" s="10">
        <f t="shared" si="2"/>
        <v>1.057255519059336E-2</v>
      </c>
      <c r="W44" s="10">
        <f t="shared" si="2"/>
        <v>0</v>
      </c>
      <c r="X44" s="10">
        <f t="shared" si="2"/>
        <v>1.2370956426504466E-2</v>
      </c>
      <c r="Y44" s="10">
        <f t="shared" si="2"/>
        <v>0.188914593321448</v>
      </c>
      <c r="Z44" s="10">
        <f t="shared" si="2"/>
        <v>5.8452592569913114E-2</v>
      </c>
      <c r="AA44" s="10">
        <f t="shared" si="2"/>
        <v>8.6986987642104593E-2</v>
      </c>
      <c r="AB44" s="10">
        <f t="shared" si="2"/>
        <v>3.0054679047322678E-3</v>
      </c>
      <c r="AC44" s="10">
        <f t="shared" si="2"/>
        <v>1.4866219679687816E-3</v>
      </c>
      <c r="AD44" s="10">
        <f t="shared" si="2"/>
        <v>8.6177029367335393E-3</v>
      </c>
      <c r="AE44" s="10">
        <f t="shared" si="2"/>
        <v>1.8535757851490812E-2</v>
      </c>
      <c r="AF44" s="10">
        <f t="shared" si="2"/>
        <v>1.6025921838303245E-2</v>
      </c>
      <c r="AG44" s="10">
        <f t="shared" si="2"/>
        <v>2.2323402254655775E-2</v>
      </c>
      <c r="AH44" s="10">
        <f t="shared" si="2"/>
        <v>0.16370333058410047</v>
      </c>
      <c r="AI44" s="10">
        <f t="shared" si="2"/>
        <v>0</v>
      </c>
      <c r="AJ44" s="10">
        <f t="shared" si="2"/>
        <v>1.9581711012909456E-2</v>
      </c>
      <c r="AK44" s="10">
        <f t="shared" si="2"/>
        <v>0</v>
      </c>
    </row>
    <row r="46" spans="1:39" x14ac:dyDescent="0.45">
      <c r="O46" s="4" t="s">
        <v>68</v>
      </c>
      <c r="P46" s="11">
        <f t="shared" ref="P46:AK46" si="3">P38/$AM$38</f>
        <v>5.2704644113832589E-3</v>
      </c>
      <c r="Q46" s="11">
        <f t="shared" si="3"/>
        <v>2.4228065922527412E-2</v>
      </c>
      <c r="R46" s="11">
        <f t="shared" si="3"/>
        <v>4.8181766985421772E-4</v>
      </c>
      <c r="S46" s="11">
        <f t="shared" si="3"/>
        <v>0</v>
      </c>
      <c r="T46" s="11">
        <f t="shared" si="3"/>
        <v>0.7711918043914372</v>
      </c>
      <c r="U46" s="11">
        <f t="shared" si="3"/>
        <v>9.7559865711190769E-3</v>
      </c>
      <c r="V46" s="11">
        <f t="shared" si="3"/>
        <v>7.3601636183593235E-4</v>
      </c>
      <c r="W46" s="11">
        <f t="shared" si="3"/>
        <v>0</v>
      </c>
      <c r="X46" s="11">
        <f t="shared" si="3"/>
        <v>5.280598033296065E-4</v>
      </c>
      <c r="Y46" s="11">
        <f t="shared" si="3"/>
        <v>7.104761089893997E-3</v>
      </c>
      <c r="Z46" s="11">
        <f t="shared" si="3"/>
        <v>1.0923139553344089E-2</v>
      </c>
      <c r="AA46" s="11">
        <f t="shared" si="3"/>
        <v>6.8327835695431424E-2</v>
      </c>
      <c r="AB46" s="11">
        <f t="shared" si="3"/>
        <v>3.0000062412622345E-3</v>
      </c>
      <c r="AC46" s="11">
        <f t="shared" si="3"/>
        <v>1.2366003463447357E-3</v>
      </c>
      <c r="AD46" s="11">
        <f t="shared" si="3"/>
        <v>6.2125862371802294E-3</v>
      </c>
      <c r="AE46" s="11">
        <f t="shared" si="3"/>
        <v>2.109885618792939E-2</v>
      </c>
      <c r="AF46" s="11">
        <f t="shared" si="3"/>
        <v>7.6343019498470088E-3</v>
      </c>
      <c r="AG46" s="11">
        <f t="shared" si="3"/>
        <v>2.4886327998571412E-3</v>
      </c>
      <c r="AH46" s="11">
        <f t="shared" si="3"/>
        <v>5.8231248506808428E-2</v>
      </c>
      <c r="AI46" s="11">
        <f t="shared" si="3"/>
        <v>0</v>
      </c>
      <c r="AJ46" s="11">
        <f t="shared" si="3"/>
        <v>1.5153843146844107E-3</v>
      </c>
      <c r="AK46" s="11">
        <f t="shared" si="3"/>
        <v>3.443194593042919E-5</v>
      </c>
    </row>
  </sheetData>
  <mergeCells count="33">
    <mergeCell ref="A35:B35"/>
    <mergeCell ref="A36:B36"/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33C9-BE39-46E9-AAF0-F98365A303CA}">
  <dimension ref="A1:AM46"/>
  <sheetViews>
    <sheetView showGridLines="0" zoomScale="90" zoomScaleNormal="90"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N38" sqref="N38"/>
    </sheetView>
  </sheetViews>
  <sheetFormatPr defaultRowHeight="14.25" x14ac:dyDescent="0.45"/>
  <cols>
    <col min="1" max="1" width="13.3984375" style="20" customWidth="1"/>
    <col min="2" max="2" width="30.1328125" style="20" customWidth="1"/>
    <col min="3" max="3" width="12.33203125" style="20" customWidth="1"/>
    <col min="4" max="4" width="11" style="20" customWidth="1"/>
    <col min="5" max="5" width="12.33203125" style="20" customWidth="1"/>
    <col min="6" max="6" width="11" style="20" customWidth="1"/>
    <col min="7" max="7" width="12.33203125" style="20" customWidth="1"/>
    <col min="8" max="9" width="9.59765625" style="20" customWidth="1"/>
    <col min="10" max="11" width="12.33203125" style="20" customWidth="1"/>
    <col min="12" max="12" width="11.53125" style="20" customWidth="1"/>
    <col min="13" max="13" width="0.796875" style="20" customWidth="1"/>
    <col min="14" max="14" width="10.796875" style="20" customWidth="1"/>
    <col min="15" max="15" width="9.06640625" style="20"/>
    <col min="16" max="16" width="13.06640625" style="20" customWidth="1"/>
    <col min="17" max="17" width="11.265625" style="20" bestFit="1" customWidth="1"/>
    <col min="18" max="18" width="10.59765625" style="20" bestFit="1" customWidth="1"/>
    <col min="19" max="19" width="10.53125" style="20" customWidth="1"/>
    <col min="20" max="20" width="12.86328125" style="20" bestFit="1" customWidth="1"/>
    <col min="21" max="21" width="9.46484375" style="20" customWidth="1"/>
    <col min="22" max="22" width="11.19921875" style="20" customWidth="1"/>
    <col min="23" max="23" width="12.53125" style="20" customWidth="1"/>
    <col min="24" max="24" width="11.19921875" style="20" customWidth="1"/>
    <col min="25" max="25" width="11.33203125" style="20" customWidth="1"/>
    <col min="26" max="26" width="10.59765625" style="20" bestFit="1" customWidth="1"/>
    <col min="27" max="27" width="12.06640625" style="20" bestFit="1" customWidth="1"/>
    <col min="28" max="28" width="11.86328125" style="20" customWidth="1"/>
    <col min="29" max="29" width="11.33203125" style="20" customWidth="1"/>
    <col min="30" max="30" width="11.265625" style="20" bestFit="1" customWidth="1"/>
    <col min="31" max="31" width="12.06640625" style="20" bestFit="1" customWidth="1"/>
    <col min="32" max="32" width="10.86328125" style="20" bestFit="1" customWidth="1"/>
    <col min="33" max="33" width="10.19921875" style="20" bestFit="1" customWidth="1"/>
    <col min="34" max="34" width="10.86328125" style="20" bestFit="1" customWidth="1"/>
    <col min="35" max="35" width="10.59765625" style="20" bestFit="1" customWidth="1"/>
    <col min="36" max="37" width="10.59765625" style="20" customWidth="1"/>
    <col min="38" max="16384" width="9.06640625" style="20"/>
  </cols>
  <sheetData>
    <row r="1" spans="1:39" ht="25.5" customHeight="1" x14ac:dyDescent="0.4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39" ht="9.75" customHeight="1" x14ac:dyDescent="0.45"/>
    <row r="3" spans="1:39" ht="15" customHeight="1" x14ac:dyDescent="0.45">
      <c r="A3" s="1" t="s">
        <v>1</v>
      </c>
      <c r="B3" s="29" t="s">
        <v>107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9" ht="18.75" customHeight="1" x14ac:dyDescent="0.45">
      <c r="A4" s="20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27" t="s">
        <v>2</v>
      </c>
      <c r="B6" s="28"/>
      <c r="C6" s="21" t="s">
        <v>3</v>
      </c>
      <c r="D6" s="3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N6" s="21" t="s">
        <v>46</v>
      </c>
      <c r="O6" s="20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20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20" t="s">
        <v>63</v>
      </c>
      <c r="AI6" s="31" t="s">
        <v>102</v>
      </c>
      <c r="AJ6" s="33" t="s">
        <v>106</v>
      </c>
      <c r="AK6" s="33" t="s">
        <v>59</v>
      </c>
      <c r="AL6" s="9"/>
      <c r="AM6" s="9"/>
    </row>
    <row r="7" spans="1:39" ht="14.25" customHeight="1" x14ac:dyDescent="0.45">
      <c r="A7" s="23" t="s">
        <v>13</v>
      </c>
      <c r="B7" s="24"/>
      <c r="C7" s="22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20">
        <v>1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31">
        <v>0</v>
      </c>
      <c r="AJ7" s="31">
        <v>0</v>
      </c>
      <c r="AK7" s="31">
        <v>0</v>
      </c>
    </row>
    <row r="8" spans="1:39" ht="14.25" customHeight="1" x14ac:dyDescent="0.45">
      <c r="A8" s="23" t="s">
        <v>16</v>
      </c>
      <c r="B8" s="24"/>
      <c r="C8" s="22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6" si="0">K8*1000/$B$4</f>
        <v>19.125053322567144</v>
      </c>
      <c r="P8" s="20">
        <v>0</v>
      </c>
      <c r="Q8" s="20">
        <v>1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31">
        <v>0</v>
      </c>
      <c r="AJ8" s="31">
        <v>0</v>
      </c>
      <c r="AK8" s="31">
        <v>0</v>
      </c>
    </row>
    <row r="9" spans="1:39" ht="14.25" customHeight="1" x14ac:dyDescent="0.45">
      <c r="A9" s="23" t="s">
        <v>17</v>
      </c>
      <c r="B9" s="24"/>
      <c r="C9" s="22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31">
        <v>0</v>
      </c>
      <c r="AJ9" s="31">
        <v>0</v>
      </c>
      <c r="AK9" s="31">
        <v>0</v>
      </c>
    </row>
    <row r="10" spans="1:39" ht="14.25" customHeight="1" x14ac:dyDescent="0.45">
      <c r="A10" s="23" t="s">
        <v>96</v>
      </c>
      <c r="B10" s="24"/>
      <c r="C10" s="22" t="s">
        <v>97</v>
      </c>
      <c r="D10" s="14">
        <v>2206.6213843821001</v>
      </c>
      <c r="E10" s="14">
        <v>0</v>
      </c>
      <c r="F10" s="14">
        <v>0</v>
      </c>
      <c r="G10" s="14">
        <v>0</v>
      </c>
      <c r="H10" s="14">
        <v>0</v>
      </c>
      <c r="I10" s="14">
        <v>2206.6213843821001</v>
      </c>
      <c r="J10" s="14">
        <v>0</v>
      </c>
      <c r="K10" s="14">
        <v>39.1233971451</v>
      </c>
      <c r="L10" s="15" t="s">
        <v>15</v>
      </c>
      <c r="N10" s="7">
        <f t="shared" si="0"/>
        <v>300.83097876214401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31">
        <v>0</v>
      </c>
      <c r="AJ10" s="31">
        <v>0</v>
      </c>
      <c r="AK10" s="31">
        <v>0</v>
      </c>
    </row>
    <row r="11" spans="1:39" ht="14.25" customHeight="1" x14ac:dyDescent="0.45">
      <c r="A11" s="23" t="s">
        <v>19</v>
      </c>
      <c r="B11" s="24"/>
      <c r="C11" s="22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31">
        <v>0</v>
      </c>
      <c r="AJ11" s="31">
        <v>0</v>
      </c>
      <c r="AK11" s="31">
        <v>0</v>
      </c>
    </row>
    <row r="12" spans="1:39" ht="14.25" customHeight="1" x14ac:dyDescent="0.45">
      <c r="A12" s="23" t="s">
        <v>21</v>
      </c>
      <c r="B12" s="24"/>
      <c r="C12" s="22" t="s">
        <v>14</v>
      </c>
      <c r="D12" s="14">
        <v>72.205731694299999</v>
      </c>
      <c r="E12" s="14">
        <v>0</v>
      </c>
      <c r="F12" s="14">
        <v>0</v>
      </c>
      <c r="G12" s="14">
        <v>0</v>
      </c>
      <c r="H12" s="14">
        <v>0</v>
      </c>
      <c r="I12" s="14">
        <v>72.205731694299999</v>
      </c>
      <c r="J12" s="14">
        <v>0</v>
      </c>
      <c r="K12" s="14">
        <v>1.1692364390000001</v>
      </c>
      <c r="L12" s="15" t="s">
        <v>15</v>
      </c>
      <c r="N12" s="7">
        <f t="shared" si="0"/>
        <v>8.9905930470250013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31">
        <v>0</v>
      </c>
      <c r="AJ12" s="31">
        <v>0</v>
      </c>
      <c r="AK12" s="31">
        <v>0</v>
      </c>
    </row>
    <row r="13" spans="1:39" ht="14.25" customHeight="1" x14ac:dyDescent="0.45">
      <c r="A13" s="23" t="s">
        <v>22</v>
      </c>
      <c r="B13" s="24"/>
      <c r="C13" s="22" t="s">
        <v>23</v>
      </c>
      <c r="D13" s="14">
        <v>84.2053566612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75.101183549400005</v>
      </c>
      <c r="J13" s="14">
        <v>0</v>
      </c>
      <c r="K13" s="14">
        <v>6.0627856799999998E-2</v>
      </c>
      <c r="L13" s="15" t="s">
        <v>15</v>
      </c>
      <c r="N13" s="7">
        <f t="shared" si="0"/>
        <v>0.46618491318000005</v>
      </c>
      <c r="O13" s="20">
        <f>1000*K13/D13</f>
        <v>0.72000000004674281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31">
        <v>0</v>
      </c>
      <c r="AJ13" s="31">
        <v>0</v>
      </c>
      <c r="AK13" s="31">
        <v>0</v>
      </c>
    </row>
    <row r="14" spans="1:39" ht="14.25" customHeight="1" x14ac:dyDescent="0.45">
      <c r="A14" s="23" t="s">
        <v>24</v>
      </c>
      <c r="B14" s="24"/>
      <c r="C14" s="22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31">
        <v>0</v>
      </c>
      <c r="AJ14" s="31">
        <v>0</v>
      </c>
      <c r="AK14" s="31">
        <v>0</v>
      </c>
    </row>
    <row r="15" spans="1:39" x14ac:dyDescent="0.45">
      <c r="A15" s="23" t="s">
        <v>25</v>
      </c>
      <c r="B15" s="24"/>
      <c r="C15" s="22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31">
        <v>0</v>
      </c>
      <c r="AJ15" s="31">
        <v>0</v>
      </c>
      <c r="AK15" s="31">
        <v>0</v>
      </c>
    </row>
    <row r="16" spans="1:39" ht="14.25" customHeight="1" x14ac:dyDescent="0.45">
      <c r="A16" s="23" t="s">
        <v>26</v>
      </c>
      <c r="B16" s="24"/>
      <c r="C16" s="22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31">
        <v>0</v>
      </c>
      <c r="AJ16" s="31">
        <v>0</v>
      </c>
      <c r="AK16" s="31">
        <v>0</v>
      </c>
    </row>
    <row r="17" spans="1:37" ht="14.25" customHeight="1" x14ac:dyDescent="0.45">
      <c r="A17" s="23" t="s">
        <v>27</v>
      </c>
      <c r="B17" s="24"/>
      <c r="C17" s="22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1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31">
        <v>0</v>
      </c>
      <c r="AJ17" s="31">
        <v>0</v>
      </c>
      <c r="AK17" s="31">
        <v>0</v>
      </c>
    </row>
    <row r="18" spans="1:37" ht="14.25" customHeight="1" x14ac:dyDescent="0.45">
      <c r="A18" s="23" t="s">
        <v>28</v>
      </c>
      <c r="B18" s="24"/>
      <c r="C18" s="22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1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31">
        <v>0</v>
      </c>
      <c r="AJ18" s="31">
        <v>0</v>
      </c>
      <c r="AK18" s="31">
        <v>0</v>
      </c>
    </row>
    <row r="19" spans="1:37" x14ac:dyDescent="0.45">
      <c r="A19" s="23" t="s">
        <v>29</v>
      </c>
      <c r="B19" s="24"/>
      <c r="C19" s="22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1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31">
        <v>0</v>
      </c>
      <c r="AJ19" s="31">
        <v>0</v>
      </c>
      <c r="AK19" s="31">
        <v>0</v>
      </c>
    </row>
    <row r="20" spans="1:37" x14ac:dyDescent="0.45">
      <c r="A20" s="23" t="s">
        <v>30</v>
      </c>
      <c r="B20" s="24"/>
      <c r="C20" s="22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1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31">
        <v>0</v>
      </c>
      <c r="AJ20" s="31">
        <v>0</v>
      </c>
      <c r="AK20" s="31">
        <v>0</v>
      </c>
    </row>
    <row r="21" spans="1:37" ht="14.25" customHeight="1" x14ac:dyDescent="0.45">
      <c r="A21" s="23" t="s">
        <v>98</v>
      </c>
      <c r="B21" s="24"/>
      <c r="C21" s="22" t="s">
        <v>20</v>
      </c>
      <c r="D21" s="14">
        <v>7.5511327350000004</v>
      </c>
      <c r="E21" s="14">
        <v>0</v>
      </c>
      <c r="F21" s="14">
        <v>0</v>
      </c>
      <c r="G21" s="14">
        <v>0</v>
      </c>
      <c r="H21" s="14">
        <v>0</v>
      </c>
      <c r="I21" s="14">
        <v>7.5511327350000004</v>
      </c>
      <c r="J21" s="14">
        <v>0</v>
      </c>
      <c r="K21" s="14">
        <v>16.129219522</v>
      </c>
      <c r="L21" s="15" t="s">
        <v>15</v>
      </c>
      <c r="N21" s="7">
        <f t="shared" si="0"/>
        <v>124.02217725309286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0.24</v>
      </c>
      <c r="AI21" s="31">
        <v>0</v>
      </c>
      <c r="AJ21" s="31">
        <v>0</v>
      </c>
      <c r="AK21" s="31">
        <v>0</v>
      </c>
    </row>
    <row r="22" spans="1:37" ht="14.25" customHeight="1" x14ac:dyDescent="0.45">
      <c r="A22" s="23" t="s">
        <v>31</v>
      </c>
      <c r="B22" s="24"/>
      <c r="C22" s="22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1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31">
        <v>0</v>
      </c>
      <c r="AJ22" s="31">
        <v>0</v>
      </c>
      <c r="AK22" s="31">
        <v>0</v>
      </c>
    </row>
    <row r="23" spans="1:37" x14ac:dyDescent="0.45">
      <c r="A23" s="23" t="s">
        <v>32</v>
      </c>
      <c r="B23" s="24"/>
      <c r="C23" s="22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31">
        <v>0</v>
      </c>
      <c r="AJ23" s="31">
        <v>0</v>
      </c>
      <c r="AK23" s="31">
        <v>0</v>
      </c>
    </row>
    <row r="24" spans="1:37" ht="14.25" customHeight="1" x14ac:dyDescent="0.45">
      <c r="A24" s="23" t="s">
        <v>99</v>
      </c>
      <c r="B24" s="24"/>
      <c r="C24" s="22" t="s">
        <v>20</v>
      </c>
      <c r="D24" s="14">
        <v>3.7474189653000001</v>
      </c>
      <c r="E24" s="14">
        <v>0</v>
      </c>
      <c r="F24" s="14">
        <v>0</v>
      </c>
      <c r="G24" s="14">
        <v>0</v>
      </c>
      <c r="H24" s="14">
        <v>0</v>
      </c>
      <c r="I24" s="14">
        <v>3.7474189653000001</v>
      </c>
      <c r="J24" s="14">
        <v>0</v>
      </c>
      <c r="K24" s="14">
        <v>7.0751270064999998</v>
      </c>
      <c r="L24" s="15" t="s">
        <v>15</v>
      </c>
      <c r="N24" s="7">
        <f t="shared" si="0"/>
        <v>54.402673017837508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0.16</v>
      </c>
      <c r="AI24" s="31">
        <v>0</v>
      </c>
      <c r="AJ24" s="31">
        <v>0</v>
      </c>
      <c r="AK24" s="31">
        <v>0</v>
      </c>
    </row>
    <row r="25" spans="1:37" x14ac:dyDescent="0.45">
      <c r="A25" s="23" t="s">
        <v>33</v>
      </c>
      <c r="B25" s="24"/>
      <c r="C25" s="22" t="s">
        <v>15</v>
      </c>
      <c r="D25" s="14">
        <v>0.14990795539999999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0.1194976317</v>
      </c>
      <c r="J25" s="14">
        <v>0</v>
      </c>
      <c r="K25" s="14">
        <v>0.14990795539999999</v>
      </c>
      <c r="L25" s="15" t="s">
        <v>15</v>
      </c>
      <c r="N25" s="7">
        <f t="shared" si="0"/>
        <v>1.152685099915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31">
        <v>0</v>
      </c>
      <c r="AJ25" s="31">
        <v>0</v>
      </c>
      <c r="AK25" s="31">
        <v>0</v>
      </c>
    </row>
    <row r="26" spans="1:37" ht="14.25" customHeight="1" x14ac:dyDescent="0.45">
      <c r="A26" s="23" t="s">
        <v>34</v>
      </c>
      <c r="B26" s="24"/>
      <c r="C26" s="22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1</v>
      </c>
      <c r="AE26" s="20">
        <v>0</v>
      </c>
      <c r="AF26" s="20">
        <v>0</v>
      </c>
      <c r="AG26" s="20">
        <v>0</v>
      </c>
      <c r="AH26" s="20">
        <v>0</v>
      </c>
      <c r="AI26" s="31">
        <v>0</v>
      </c>
      <c r="AJ26" s="31">
        <v>0</v>
      </c>
      <c r="AK26" s="31">
        <v>0</v>
      </c>
    </row>
    <row r="27" spans="1:37" ht="14.25" customHeight="1" x14ac:dyDescent="0.45">
      <c r="A27" s="23" t="s">
        <v>36</v>
      </c>
      <c r="B27" s="24"/>
      <c r="C27" s="22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31">
        <v>0</v>
      </c>
      <c r="AJ27" s="31">
        <v>0</v>
      </c>
      <c r="AK27" s="31">
        <v>1</v>
      </c>
    </row>
    <row r="28" spans="1:37" ht="14.25" customHeight="1" x14ac:dyDescent="0.45">
      <c r="A28" s="23" t="s">
        <v>37</v>
      </c>
      <c r="B28" s="24"/>
      <c r="C28" s="22" t="s">
        <v>15</v>
      </c>
      <c r="D28" s="14">
        <v>0.70940984250000005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0.39361607659999998</v>
      </c>
      <c r="J28" s="14">
        <v>0</v>
      </c>
      <c r="K28" s="14">
        <v>0.70940984250000005</v>
      </c>
      <c r="L28" s="15" t="s">
        <v>15</v>
      </c>
      <c r="N28" s="7">
        <f t="shared" si="0"/>
        <v>5.45485496750893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1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31">
        <v>0</v>
      </c>
      <c r="AJ28" s="31">
        <v>0</v>
      </c>
      <c r="AK28" s="31">
        <v>0</v>
      </c>
    </row>
    <row r="29" spans="1:37" ht="14.25" customHeight="1" x14ac:dyDescent="0.45">
      <c r="A29" s="23" t="s">
        <v>38</v>
      </c>
      <c r="B29" s="24"/>
      <c r="C29" s="22" t="s">
        <v>20</v>
      </c>
      <c r="D29" s="14">
        <v>5.7456591477999996</v>
      </c>
      <c r="E29" s="14">
        <v>0</v>
      </c>
      <c r="F29" s="14">
        <v>0</v>
      </c>
      <c r="G29" s="14">
        <v>0</v>
      </c>
      <c r="H29" s="14">
        <v>2.8252092195</v>
      </c>
      <c r="I29" s="14">
        <v>2.9204499283000001</v>
      </c>
      <c r="J29" s="14">
        <v>0</v>
      </c>
      <c r="K29" s="14">
        <v>2.4311607552000001</v>
      </c>
      <c r="L29" s="15" t="s">
        <v>15</v>
      </c>
      <c r="N29" s="7">
        <f t="shared" si="0"/>
        <v>18.693889664091433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1</v>
      </c>
      <c r="AF29" s="20">
        <v>0</v>
      </c>
      <c r="AG29" s="20">
        <v>0</v>
      </c>
      <c r="AH29" s="20">
        <v>0</v>
      </c>
      <c r="AI29" s="31">
        <v>0</v>
      </c>
      <c r="AJ29" s="31">
        <v>0</v>
      </c>
      <c r="AK29" s="31">
        <v>0</v>
      </c>
    </row>
    <row r="30" spans="1:37" ht="14.25" customHeight="1" x14ac:dyDescent="0.45">
      <c r="A30" s="23" t="s">
        <v>39</v>
      </c>
      <c r="B30" s="24"/>
      <c r="C30" s="22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31">
        <v>0</v>
      </c>
      <c r="AJ30" s="31">
        <v>0</v>
      </c>
      <c r="AK30" s="31">
        <v>0</v>
      </c>
    </row>
    <row r="31" spans="1:37" ht="14.25" customHeight="1" x14ac:dyDescent="0.45">
      <c r="A31" s="23" t="s">
        <v>40</v>
      </c>
      <c r="B31" s="24"/>
      <c r="C31" s="22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1</v>
      </c>
      <c r="AH31" s="20">
        <v>0</v>
      </c>
      <c r="AI31" s="31">
        <v>0</v>
      </c>
      <c r="AJ31" s="31">
        <v>0</v>
      </c>
      <c r="AK31" s="31">
        <v>0</v>
      </c>
    </row>
    <row r="32" spans="1:37" ht="14.25" customHeight="1" x14ac:dyDescent="0.45">
      <c r="A32" s="23" t="s">
        <v>42</v>
      </c>
      <c r="B32" s="24"/>
      <c r="C32" s="22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0.14000000000000001</v>
      </c>
      <c r="AI32" s="31">
        <v>0</v>
      </c>
      <c r="AJ32" s="31">
        <v>0</v>
      </c>
      <c r="AK32" s="31">
        <v>0</v>
      </c>
    </row>
    <row r="33" spans="1:39" x14ac:dyDescent="0.45">
      <c r="A33" s="23" t="s">
        <v>43</v>
      </c>
      <c r="B33" s="24"/>
      <c r="C33" s="22" t="s">
        <v>41</v>
      </c>
      <c r="D33" s="14">
        <v>347.13448694430002</v>
      </c>
      <c r="E33" s="14">
        <v>0</v>
      </c>
      <c r="F33" s="14">
        <v>0</v>
      </c>
      <c r="G33" s="14">
        <v>0</v>
      </c>
      <c r="H33" s="14">
        <v>0</v>
      </c>
      <c r="I33" s="14">
        <v>347.13448694430002</v>
      </c>
      <c r="J33" s="14">
        <v>0</v>
      </c>
      <c r="K33" s="14">
        <v>0.2603508652</v>
      </c>
      <c r="L33" s="15" t="s">
        <v>15</v>
      </c>
      <c r="N33" s="7">
        <f t="shared" si="0"/>
        <v>2.0019121884842859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1</v>
      </c>
      <c r="AH33" s="20">
        <v>0</v>
      </c>
      <c r="AI33" s="31">
        <v>0</v>
      </c>
      <c r="AJ33" s="31">
        <v>0</v>
      </c>
      <c r="AK33" s="31">
        <v>0</v>
      </c>
    </row>
    <row r="34" spans="1:39" x14ac:dyDescent="0.45">
      <c r="A34" s="23" t="s">
        <v>44</v>
      </c>
      <c r="B34" s="24"/>
      <c r="C34" s="22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1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31">
        <v>0</v>
      </c>
      <c r="AJ34" s="31">
        <v>0</v>
      </c>
      <c r="AK34" s="31">
        <v>0</v>
      </c>
      <c r="AM34" s="20" t="s">
        <v>67</v>
      </c>
    </row>
    <row r="35" spans="1:39" ht="14.25" customHeight="1" x14ac:dyDescent="0.45">
      <c r="A35" s="23" t="s">
        <v>101</v>
      </c>
      <c r="B35" s="24"/>
      <c r="C35" s="22" t="s">
        <v>18</v>
      </c>
      <c r="D35" s="14">
        <v>1149.7109984087001</v>
      </c>
      <c r="E35" s="14">
        <v>0</v>
      </c>
      <c r="F35" s="14">
        <v>0</v>
      </c>
      <c r="G35" s="14">
        <v>0</v>
      </c>
      <c r="H35" s="14">
        <v>0</v>
      </c>
      <c r="I35" s="14">
        <v>1149.7109984087001</v>
      </c>
      <c r="J35" s="14">
        <v>0</v>
      </c>
      <c r="K35" s="14">
        <v>1.1497109984</v>
      </c>
      <c r="L35" s="15" t="s">
        <v>15</v>
      </c>
      <c r="M35" s="31"/>
      <c r="N35" s="32">
        <f t="shared" si="0"/>
        <v>8.8404563555542879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31">
        <v>0.1</v>
      </c>
      <c r="AJ35" s="31">
        <v>0</v>
      </c>
      <c r="AK35" s="31">
        <v>0</v>
      </c>
    </row>
    <row r="36" spans="1:39" ht="14.25" customHeight="1" x14ac:dyDescent="0.45">
      <c r="A36" s="23" t="s">
        <v>105</v>
      </c>
      <c r="B36" s="24"/>
      <c r="C36" s="22" t="s">
        <v>23</v>
      </c>
      <c r="D36" s="14">
        <v>207.7288738055</v>
      </c>
      <c r="E36" s="14">
        <v>0</v>
      </c>
      <c r="F36" s="14">
        <v>0</v>
      </c>
      <c r="G36" s="14">
        <v>0</v>
      </c>
      <c r="H36" s="14">
        <v>0</v>
      </c>
      <c r="I36" s="14">
        <v>207.7288738055</v>
      </c>
      <c r="J36" s="14">
        <v>0</v>
      </c>
      <c r="K36" s="14">
        <v>0.15556815360000001</v>
      </c>
      <c r="L36" s="15" t="s">
        <v>15</v>
      </c>
      <c r="M36" s="31"/>
      <c r="N36" s="32">
        <f t="shared" si="0"/>
        <v>1.1962079810742861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31">
        <v>0</v>
      </c>
      <c r="AJ36" s="31">
        <v>1</v>
      </c>
      <c r="AK36" s="31">
        <v>0</v>
      </c>
    </row>
    <row r="37" spans="1:39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980.88865023614346</v>
      </c>
      <c r="O38" s="12" t="s">
        <v>100</v>
      </c>
      <c r="P38" s="7">
        <f t="array" ref="P38:AK38">MMULT(TRANSPOSE(N7:N36),P7:AK36)</f>
        <v>4.1603780188114285</v>
      </c>
      <c r="Q38" s="7">
        <v>19.125053322567144</v>
      </c>
      <c r="R38" s="7">
        <v>0.38033529614714295</v>
      </c>
      <c r="S38" s="7">
        <v>0</v>
      </c>
      <c r="T38" s="7">
        <v>608.76028767938976</v>
      </c>
      <c r="U38" s="7">
        <v>8.9905930470250013</v>
      </c>
      <c r="V38" s="7">
        <v>0.46618491318000005</v>
      </c>
      <c r="W38" s="7">
        <v>0</v>
      </c>
      <c r="X38" s="7">
        <v>0.41683772565571436</v>
      </c>
      <c r="Y38" s="7">
        <v>0</v>
      </c>
      <c r="Z38" s="7">
        <v>8.6224640082932158</v>
      </c>
      <c r="AA38" s="7">
        <v>53.936352380306438</v>
      </c>
      <c r="AB38" s="7">
        <v>2.3681328718371435</v>
      </c>
      <c r="AC38" s="7">
        <v>0</v>
      </c>
      <c r="AD38" s="7">
        <v>4.9040663599417869</v>
      </c>
      <c r="AE38" s="7">
        <v>18.693889664091433</v>
      </c>
      <c r="AF38" s="7">
        <v>6.0263345963428572</v>
      </c>
      <c r="AG38" s="7">
        <v>2.0019121884842859</v>
      </c>
      <c r="AH38" s="7">
        <v>45.966348956350934</v>
      </c>
      <c r="AI38" s="7">
        <v>0.88404563555542881</v>
      </c>
      <c r="AJ38" s="7">
        <v>1.1962079810742861</v>
      </c>
      <c r="AK38" s="7">
        <v>2.7179751121071433E-2</v>
      </c>
      <c r="AM38" s="8">
        <f>SUM(P38:AK38)</f>
        <v>786.92660439617498</v>
      </c>
    </row>
    <row r="40" spans="1:39" x14ac:dyDescent="0.45">
      <c r="O40" s="20" t="s">
        <v>64</v>
      </c>
      <c r="P40" s="20">
        <v>1.65</v>
      </c>
      <c r="Q40" s="20">
        <v>0.29699999999999999</v>
      </c>
      <c r="R40" s="20">
        <v>2.54</v>
      </c>
      <c r="S40" s="20">
        <v>5.65</v>
      </c>
      <c r="T40" s="20">
        <v>0.121</v>
      </c>
      <c r="U40" s="20">
        <v>1.63</v>
      </c>
      <c r="V40" s="20">
        <v>4.66</v>
      </c>
      <c r="W40" s="20">
        <v>22.76</v>
      </c>
      <c r="X40" s="20">
        <v>7.6</v>
      </c>
      <c r="Y40" s="20">
        <v>8.6259999999999994</v>
      </c>
      <c r="Z40" s="20">
        <v>1.736</v>
      </c>
      <c r="AA40" s="20">
        <v>0.41299999999999998</v>
      </c>
      <c r="AB40" s="20">
        <v>0.32500000000000001</v>
      </c>
      <c r="AC40" s="20">
        <v>0.39</v>
      </c>
      <c r="AD40" s="20">
        <v>0.45</v>
      </c>
      <c r="AE40" s="20">
        <v>0.28499999999999998</v>
      </c>
      <c r="AF40" s="20">
        <v>0.68100000000000005</v>
      </c>
      <c r="AG40" s="20">
        <v>2.91</v>
      </c>
      <c r="AH40" s="20">
        <v>0.91200000000000003</v>
      </c>
      <c r="AI40" s="31">
        <v>1.9119999999999999</v>
      </c>
      <c r="AJ40" s="31">
        <v>4.1920000000000002</v>
      </c>
      <c r="AK40" s="31">
        <v>0</v>
      </c>
    </row>
    <row r="41" spans="1:39" x14ac:dyDescent="0.45">
      <c r="AM41" s="20" t="s">
        <v>67</v>
      </c>
    </row>
    <row r="42" spans="1:39" x14ac:dyDescent="0.45">
      <c r="O42" s="20" t="s">
        <v>65</v>
      </c>
      <c r="P42" s="8">
        <f>P38*P40</f>
        <v>6.8646237310388569</v>
      </c>
      <c r="Q42" s="8">
        <f t="shared" ref="Q42:AK42" si="1">Q38*Q40</f>
        <v>5.6801408368024413</v>
      </c>
      <c r="R42" s="8">
        <f t="shared" si="1"/>
        <v>0.96605165221374312</v>
      </c>
      <c r="S42" s="8">
        <f t="shared" si="1"/>
        <v>0</v>
      </c>
      <c r="T42" s="8">
        <f t="shared" si="1"/>
        <v>73.659994809206154</v>
      </c>
      <c r="U42" s="8">
        <f t="shared" si="1"/>
        <v>14.654666666650751</v>
      </c>
      <c r="V42" s="8">
        <f t="shared" si="1"/>
        <v>2.1724216954188003</v>
      </c>
      <c r="W42" s="8">
        <f t="shared" si="1"/>
        <v>0</v>
      </c>
      <c r="X42" s="8">
        <f t="shared" si="1"/>
        <v>3.1679667149834292</v>
      </c>
      <c r="Y42" s="8">
        <f t="shared" si="1"/>
        <v>0</v>
      </c>
      <c r="Z42" s="8">
        <f t="shared" si="1"/>
        <v>14.968597518397022</v>
      </c>
      <c r="AA42" s="8">
        <f t="shared" si="1"/>
        <v>22.275713533066558</v>
      </c>
      <c r="AB42" s="8">
        <f t="shared" si="1"/>
        <v>0.76964318334707171</v>
      </c>
      <c r="AC42" s="8">
        <f t="shared" si="1"/>
        <v>0</v>
      </c>
      <c r="AD42" s="8">
        <f t="shared" si="1"/>
        <v>2.2068298619738043</v>
      </c>
      <c r="AE42" s="8">
        <f t="shared" si="1"/>
        <v>5.3277585542660582</v>
      </c>
      <c r="AF42" s="8">
        <f t="shared" si="1"/>
        <v>4.1039338601094864</v>
      </c>
      <c r="AG42" s="8">
        <f t="shared" si="1"/>
        <v>5.8255644684892722</v>
      </c>
      <c r="AH42" s="8">
        <f t="shared" si="1"/>
        <v>41.921310248192057</v>
      </c>
      <c r="AI42" s="8">
        <f t="shared" si="1"/>
        <v>1.6902952551819799</v>
      </c>
      <c r="AJ42" s="8">
        <f t="shared" si="1"/>
        <v>5.0145038566634073</v>
      </c>
      <c r="AK42" s="8">
        <f t="shared" si="1"/>
        <v>0</v>
      </c>
      <c r="AM42" s="8">
        <f>SUM(P42:AK42)</f>
        <v>211.27001644600091</v>
      </c>
    </row>
    <row r="44" spans="1:39" x14ac:dyDescent="0.45">
      <c r="O44" s="20" t="s">
        <v>66</v>
      </c>
      <c r="P44" s="10">
        <f t="shared" ref="P44:AK44" si="2">P42/$AM$42</f>
        <v>3.2492181552858476E-2</v>
      </c>
      <c r="Q44" s="10">
        <f t="shared" si="2"/>
        <v>2.6885693163441603E-2</v>
      </c>
      <c r="R44" s="10">
        <f t="shared" si="2"/>
        <v>4.5725923084814967E-3</v>
      </c>
      <c r="S44" s="10">
        <f t="shared" si="2"/>
        <v>0</v>
      </c>
      <c r="T44" s="10">
        <f t="shared" si="2"/>
        <v>0.34865333021845585</v>
      </c>
      <c r="U44" s="10">
        <f t="shared" si="2"/>
        <v>6.9364630690017373E-2</v>
      </c>
      <c r="V44" s="10">
        <f t="shared" si="2"/>
        <v>1.02826786875082E-2</v>
      </c>
      <c r="W44" s="10">
        <f t="shared" si="2"/>
        <v>0</v>
      </c>
      <c r="X44" s="10">
        <f t="shared" si="2"/>
        <v>1.4994871341779532E-2</v>
      </c>
      <c r="Y44" s="10">
        <f t="shared" si="2"/>
        <v>0</v>
      </c>
      <c r="Z44" s="10">
        <f t="shared" si="2"/>
        <v>7.0850553098825014E-2</v>
      </c>
      <c r="AA44" s="10">
        <f t="shared" si="2"/>
        <v>0.10543717422751311</v>
      </c>
      <c r="AB44" s="10">
        <f t="shared" si="2"/>
        <v>3.642936164317415E-3</v>
      </c>
      <c r="AC44" s="10">
        <f t="shared" si="2"/>
        <v>0</v>
      </c>
      <c r="AD44" s="10">
        <f t="shared" si="2"/>
        <v>1.0445542150737959E-2</v>
      </c>
      <c r="AE44" s="10">
        <f t="shared" si="2"/>
        <v>2.5217769392410657E-2</v>
      </c>
      <c r="AF44" s="10">
        <f t="shared" si="2"/>
        <v>1.9425065274979152E-2</v>
      </c>
      <c r="AG44" s="10">
        <f t="shared" si="2"/>
        <v>2.7574023832095666E-2</v>
      </c>
      <c r="AH44" s="10">
        <f t="shared" si="2"/>
        <v>0.19842527090874176</v>
      </c>
      <c r="AI44" s="10">
        <f t="shared" si="2"/>
        <v>8.0006395778078002E-3</v>
      </c>
      <c r="AJ44" s="10">
        <f t="shared" si="2"/>
        <v>2.3735047410028853E-2</v>
      </c>
      <c r="AK44" s="10">
        <f t="shared" si="2"/>
        <v>0</v>
      </c>
    </row>
    <row r="46" spans="1:39" x14ac:dyDescent="0.45">
      <c r="O46" s="20" t="s">
        <v>68</v>
      </c>
      <c r="P46" s="11">
        <f t="shared" ref="P46:AK46" si="3">P38/$AM$38</f>
        <v>5.2868691890316406E-3</v>
      </c>
      <c r="Q46" s="11">
        <f t="shared" si="3"/>
        <v>2.4303477879289888E-2</v>
      </c>
      <c r="R46" s="11">
        <f t="shared" si="3"/>
        <v>4.83317369145223E-4</v>
      </c>
      <c r="S46" s="11">
        <f t="shared" si="3"/>
        <v>0</v>
      </c>
      <c r="T46" s="11">
        <f t="shared" si="3"/>
        <v>0.77359220577693399</v>
      </c>
      <c r="U46" s="11">
        <f t="shared" si="3"/>
        <v>1.1424944838310136E-2</v>
      </c>
      <c r="V46" s="11">
        <f t="shared" si="3"/>
        <v>5.924121901275829E-4</v>
      </c>
      <c r="W46" s="11">
        <f t="shared" si="3"/>
        <v>0</v>
      </c>
      <c r="X46" s="11">
        <f t="shared" si="3"/>
        <v>5.2970343527216561E-4</v>
      </c>
      <c r="Y46" s="11">
        <f t="shared" si="3"/>
        <v>0</v>
      </c>
      <c r="Z46" s="11">
        <f t="shared" si="3"/>
        <v>1.0957138772693307E-2</v>
      </c>
      <c r="AA46" s="11">
        <f t="shared" si="3"/>
        <v>6.8540512010891938E-2</v>
      </c>
      <c r="AB46" s="11">
        <f t="shared" si="3"/>
        <v>3.0093440209131837E-3</v>
      </c>
      <c r="AC46" s="11">
        <f t="shared" si="3"/>
        <v>0</v>
      </c>
      <c r="AD46" s="11">
        <f t="shared" si="3"/>
        <v>6.2319234507324586E-3</v>
      </c>
      <c r="AE46" s="11">
        <f t="shared" si="3"/>
        <v>2.375556952790488E-2</v>
      </c>
      <c r="AF46" s="11">
        <f t="shared" si="3"/>
        <v>7.6580643768766566E-3</v>
      </c>
      <c r="AG46" s="11">
        <f t="shared" si="3"/>
        <v>2.5439630294624418E-3</v>
      </c>
      <c r="AH46" s="11">
        <f t="shared" si="3"/>
        <v>5.84124983188513E-2</v>
      </c>
      <c r="AI46" s="11">
        <f t="shared" si="3"/>
        <v>1.1234156154038982E-3</v>
      </c>
      <c r="AJ46" s="11">
        <f t="shared" si="3"/>
        <v>1.520101079810564E-3</v>
      </c>
      <c r="AK46" s="11">
        <f t="shared" si="3"/>
        <v>3.4539118348816047E-5</v>
      </c>
    </row>
  </sheetData>
  <mergeCells count="33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224-5805-4EDE-A4BE-23FA267DC8FA}">
  <dimension ref="A1:AM46"/>
  <sheetViews>
    <sheetView showGridLines="0" tabSelected="1" zoomScale="90" zoomScaleNormal="90" workbookViewId="0">
      <pane xSplit="3" ySplit="6" topLeftCell="D13" activePane="bottomRight" state="frozen"/>
      <selection pane="topRight" activeCell="D1" sqref="D1"/>
      <selection pane="bottomLeft" activeCell="A7" sqref="A7"/>
      <selection pane="bottomRight" activeCell="N38" sqref="N38"/>
    </sheetView>
  </sheetViews>
  <sheetFormatPr defaultRowHeight="14.25" x14ac:dyDescent="0.45"/>
  <cols>
    <col min="1" max="1" width="13.3984375" style="20" customWidth="1"/>
    <col min="2" max="2" width="30.1328125" style="20" customWidth="1"/>
    <col min="3" max="3" width="12.33203125" style="20" customWidth="1"/>
    <col min="4" max="4" width="11" style="20" customWidth="1"/>
    <col min="5" max="5" width="12.33203125" style="20" customWidth="1"/>
    <col min="6" max="6" width="11" style="20" customWidth="1"/>
    <col min="7" max="7" width="12.33203125" style="20" customWidth="1"/>
    <col min="8" max="9" width="9.59765625" style="20" customWidth="1"/>
    <col min="10" max="11" width="12.33203125" style="20" customWidth="1"/>
    <col min="12" max="12" width="11.53125" style="20" customWidth="1"/>
    <col min="13" max="13" width="0.796875" style="20" customWidth="1"/>
    <col min="14" max="14" width="10.796875" style="20" customWidth="1"/>
    <col min="15" max="15" width="9.06640625" style="20"/>
    <col min="16" max="16" width="13.06640625" style="20" customWidth="1"/>
    <col min="17" max="17" width="11.265625" style="20" bestFit="1" customWidth="1"/>
    <col min="18" max="18" width="10.59765625" style="20" bestFit="1" customWidth="1"/>
    <col min="19" max="19" width="10.53125" style="20" customWidth="1"/>
    <col min="20" max="20" width="12.86328125" style="20" bestFit="1" customWidth="1"/>
    <col min="21" max="21" width="9.46484375" style="20" customWidth="1"/>
    <col min="22" max="22" width="11.19921875" style="20" customWidth="1"/>
    <col min="23" max="23" width="12.53125" style="20" customWidth="1"/>
    <col min="24" max="24" width="11.19921875" style="20" customWidth="1"/>
    <col min="25" max="25" width="11.33203125" style="20" customWidth="1"/>
    <col min="26" max="26" width="10.59765625" style="20" bestFit="1" customWidth="1"/>
    <col min="27" max="27" width="12.06640625" style="20" bestFit="1" customWidth="1"/>
    <col min="28" max="28" width="11.86328125" style="20" customWidth="1"/>
    <col min="29" max="29" width="11.33203125" style="20" customWidth="1"/>
    <col min="30" max="30" width="11.265625" style="20" bestFit="1" customWidth="1"/>
    <col min="31" max="31" width="12.06640625" style="20" bestFit="1" customWidth="1"/>
    <col min="32" max="32" width="10.86328125" style="20" bestFit="1" customWidth="1"/>
    <col min="33" max="33" width="10.19921875" style="20" bestFit="1" customWidth="1"/>
    <col min="34" max="34" width="10.86328125" style="20" bestFit="1" customWidth="1"/>
    <col min="35" max="35" width="10.59765625" style="20" bestFit="1" customWidth="1"/>
    <col min="36" max="37" width="10.59765625" style="20" customWidth="1"/>
    <col min="38" max="16384" width="9.06640625" style="20"/>
  </cols>
  <sheetData>
    <row r="1" spans="1:39" ht="25.5" customHeight="1" x14ac:dyDescent="0.4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39" ht="9.75" customHeight="1" x14ac:dyDescent="0.45"/>
    <row r="3" spans="1:39" ht="15" customHeight="1" x14ac:dyDescent="0.45">
      <c r="A3" s="1" t="s">
        <v>1</v>
      </c>
      <c r="B3" s="29" t="s">
        <v>108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9" ht="18.75" customHeight="1" x14ac:dyDescent="0.45">
      <c r="A4" s="20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27" t="s">
        <v>2</v>
      </c>
      <c r="B6" s="28"/>
      <c r="C6" s="21" t="s">
        <v>3</v>
      </c>
      <c r="D6" s="3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N6" s="21" t="s">
        <v>46</v>
      </c>
      <c r="O6" s="20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20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20" t="s">
        <v>63</v>
      </c>
      <c r="AI6" s="31" t="s">
        <v>102</v>
      </c>
      <c r="AJ6" s="33" t="s">
        <v>106</v>
      </c>
      <c r="AK6" s="33" t="s">
        <v>59</v>
      </c>
      <c r="AL6" s="9"/>
      <c r="AM6" s="9"/>
    </row>
    <row r="7" spans="1:39" ht="14.25" customHeight="1" x14ac:dyDescent="0.45">
      <c r="A7" s="23" t="s">
        <v>13</v>
      </c>
      <c r="B7" s="24"/>
      <c r="C7" s="22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20">
        <v>1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31">
        <v>0</v>
      </c>
      <c r="AJ7" s="31">
        <v>0</v>
      </c>
      <c r="AK7" s="31">
        <v>0</v>
      </c>
    </row>
    <row r="8" spans="1:39" ht="14.25" customHeight="1" x14ac:dyDescent="0.45">
      <c r="A8" s="23" t="s">
        <v>16</v>
      </c>
      <c r="B8" s="24"/>
      <c r="C8" s="22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6" si="0">K8*1000/$B$4</f>
        <v>19.125053322567144</v>
      </c>
      <c r="P8" s="20">
        <v>0</v>
      </c>
      <c r="Q8" s="20">
        <v>1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31">
        <v>0</v>
      </c>
      <c r="AJ8" s="31">
        <v>0</v>
      </c>
      <c r="AK8" s="31">
        <v>0</v>
      </c>
    </row>
    <row r="9" spans="1:39" ht="14.25" customHeight="1" x14ac:dyDescent="0.45">
      <c r="A9" s="23" t="s">
        <v>17</v>
      </c>
      <c r="B9" s="24"/>
      <c r="C9" s="22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31">
        <v>0</v>
      </c>
      <c r="AJ9" s="31">
        <v>0</v>
      </c>
      <c r="AK9" s="31">
        <v>0</v>
      </c>
    </row>
    <row r="10" spans="1:39" ht="14.25" customHeight="1" x14ac:dyDescent="0.45">
      <c r="A10" s="23" t="s">
        <v>96</v>
      </c>
      <c r="B10" s="24"/>
      <c r="C10" s="22" t="s">
        <v>97</v>
      </c>
      <c r="D10" s="14">
        <v>2206.6213843821001</v>
      </c>
      <c r="E10" s="14">
        <v>0</v>
      </c>
      <c r="F10" s="14">
        <v>0</v>
      </c>
      <c r="G10" s="14">
        <v>0</v>
      </c>
      <c r="H10" s="14">
        <v>0</v>
      </c>
      <c r="I10" s="14">
        <v>2206.6213843821001</v>
      </c>
      <c r="J10" s="14">
        <v>0</v>
      </c>
      <c r="K10" s="14">
        <v>39.1233971451</v>
      </c>
      <c r="L10" s="15" t="s">
        <v>15</v>
      </c>
      <c r="N10" s="7">
        <f t="shared" si="0"/>
        <v>300.83097876214401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31">
        <v>0</v>
      </c>
      <c r="AJ10" s="31">
        <v>0</v>
      </c>
      <c r="AK10" s="31">
        <v>0</v>
      </c>
    </row>
    <row r="11" spans="1:39" ht="14.25" customHeight="1" x14ac:dyDescent="0.45">
      <c r="A11" s="23" t="s">
        <v>19</v>
      </c>
      <c r="B11" s="24"/>
      <c r="C11" s="22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31">
        <v>0</v>
      </c>
      <c r="AJ11" s="31">
        <v>0</v>
      </c>
      <c r="AK11" s="31">
        <v>0</v>
      </c>
    </row>
    <row r="12" spans="1:39" ht="14.25" customHeight="1" x14ac:dyDescent="0.45">
      <c r="A12" s="23" t="s">
        <v>21</v>
      </c>
      <c r="B12" s="24"/>
      <c r="C12" s="22" t="s">
        <v>14</v>
      </c>
      <c r="D12" s="14">
        <v>72.205731694299999</v>
      </c>
      <c r="E12" s="14">
        <v>0</v>
      </c>
      <c r="F12" s="14">
        <v>0</v>
      </c>
      <c r="G12" s="14">
        <v>0</v>
      </c>
      <c r="H12" s="14">
        <v>0</v>
      </c>
      <c r="I12" s="14">
        <v>72.205731694299999</v>
      </c>
      <c r="J12" s="14">
        <v>0</v>
      </c>
      <c r="K12" s="14">
        <v>1.1692364390000001</v>
      </c>
      <c r="L12" s="15" t="s">
        <v>15</v>
      </c>
      <c r="N12" s="7">
        <f t="shared" si="0"/>
        <v>8.9905930470250013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31">
        <v>0</v>
      </c>
      <c r="AJ12" s="31">
        <v>0</v>
      </c>
      <c r="AK12" s="31">
        <v>0</v>
      </c>
    </row>
    <row r="13" spans="1:39" ht="14.25" customHeight="1" x14ac:dyDescent="0.45">
      <c r="A13" s="23" t="s">
        <v>22</v>
      </c>
      <c r="B13" s="24"/>
      <c r="C13" s="22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31">
        <v>0</v>
      </c>
      <c r="AJ13" s="31">
        <v>0</v>
      </c>
      <c r="AK13" s="31">
        <v>0</v>
      </c>
    </row>
    <row r="14" spans="1:39" ht="14.25" customHeight="1" x14ac:dyDescent="0.45">
      <c r="A14" s="23" t="s">
        <v>24</v>
      </c>
      <c r="B14" s="24"/>
      <c r="C14" s="22" t="s">
        <v>23</v>
      </c>
      <c r="D14" s="14">
        <v>358.80072536860001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349.69655225679998</v>
      </c>
      <c r="J14" s="14">
        <v>0</v>
      </c>
      <c r="K14" s="14">
        <v>0.44132489219999999</v>
      </c>
      <c r="L14" s="15" t="s">
        <v>15</v>
      </c>
      <c r="N14" s="7">
        <f t="shared" si="0"/>
        <v>3.393473188952143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31">
        <v>0</v>
      </c>
      <c r="AJ14" s="31">
        <v>0</v>
      </c>
      <c r="AK14" s="31">
        <v>0</v>
      </c>
    </row>
    <row r="15" spans="1:39" x14ac:dyDescent="0.45">
      <c r="A15" s="23" t="s">
        <v>25</v>
      </c>
      <c r="B15" s="24"/>
      <c r="C15" s="22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/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31">
        <v>0</v>
      </c>
      <c r="AJ15" s="31">
        <v>0</v>
      </c>
      <c r="AK15" s="31">
        <v>0</v>
      </c>
    </row>
    <row r="16" spans="1:39" ht="14.25" customHeight="1" x14ac:dyDescent="0.45">
      <c r="A16" s="23" t="s">
        <v>26</v>
      </c>
      <c r="B16" s="24"/>
      <c r="C16" s="22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31">
        <v>0</v>
      </c>
      <c r="AJ16" s="31">
        <v>0</v>
      </c>
      <c r="AK16" s="31">
        <v>0</v>
      </c>
    </row>
    <row r="17" spans="1:37" ht="14.25" customHeight="1" x14ac:dyDescent="0.45">
      <c r="A17" s="23" t="s">
        <v>27</v>
      </c>
      <c r="B17" s="24"/>
      <c r="C17" s="22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1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31">
        <v>0</v>
      </c>
      <c r="AJ17" s="31">
        <v>0</v>
      </c>
      <c r="AK17" s="31">
        <v>0</v>
      </c>
    </row>
    <row r="18" spans="1:37" ht="14.25" customHeight="1" x14ac:dyDescent="0.45">
      <c r="A18" s="23" t="s">
        <v>28</v>
      </c>
      <c r="B18" s="24"/>
      <c r="C18" s="22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/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1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31">
        <v>0</v>
      </c>
      <c r="AJ18" s="31">
        <v>0</v>
      </c>
      <c r="AK18" s="31">
        <v>0</v>
      </c>
    </row>
    <row r="19" spans="1:37" x14ac:dyDescent="0.45">
      <c r="A19" s="23" t="s">
        <v>29</v>
      </c>
      <c r="B19" s="24"/>
      <c r="C19" s="22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1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31">
        <v>0</v>
      </c>
      <c r="AJ19" s="31">
        <v>0</v>
      </c>
      <c r="AK19" s="31">
        <v>0</v>
      </c>
    </row>
    <row r="20" spans="1:37" x14ac:dyDescent="0.45">
      <c r="A20" s="23" t="s">
        <v>30</v>
      </c>
      <c r="B20" s="24"/>
      <c r="C20" s="22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1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31">
        <v>0</v>
      </c>
      <c r="AJ20" s="31">
        <v>0</v>
      </c>
      <c r="AK20" s="31">
        <v>0</v>
      </c>
    </row>
    <row r="21" spans="1:37" ht="14.25" customHeight="1" x14ac:dyDescent="0.45">
      <c r="A21" s="23" t="s">
        <v>98</v>
      </c>
      <c r="B21" s="24"/>
      <c r="C21" s="22" t="s">
        <v>20</v>
      </c>
      <c r="D21" s="14">
        <v>7.5511327350000004</v>
      </c>
      <c r="E21" s="14">
        <v>0</v>
      </c>
      <c r="F21" s="14">
        <v>0</v>
      </c>
      <c r="G21" s="14">
        <v>0</v>
      </c>
      <c r="H21" s="14">
        <v>0</v>
      </c>
      <c r="I21" s="14">
        <v>7.5511327350000004</v>
      </c>
      <c r="J21" s="14">
        <v>0</v>
      </c>
      <c r="K21" s="14">
        <v>16.129219522</v>
      </c>
      <c r="L21" s="15" t="s">
        <v>15</v>
      </c>
      <c r="N21" s="7">
        <f t="shared" si="0"/>
        <v>124.02217725309286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0.24</v>
      </c>
      <c r="AI21" s="31">
        <v>0</v>
      </c>
      <c r="AJ21" s="31">
        <v>0</v>
      </c>
      <c r="AK21" s="31">
        <v>0</v>
      </c>
    </row>
    <row r="22" spans="1:37" ht="14.25" customHeight="1" x14ac:dyDescent="0.45">
      <c r="A22" s="23" t="s">
        <v>31</v>
      </c>
      <c r="B22" s="24"/>
      <c r="C22" s="22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1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31">
        <v>0</v>
      </c>
      <c r="AJ22" s="31">
        <v>0</v>
      </c>
      <c r="AK22" s="31">
        <v>0</v>
      </c>
    </row>
    <row r="23" spans="1:37" x14ac:dyDescent="0.45">
      <c r="A23" s="23" t="s">
        <v>32</v>
      </c>
      <c r="B23" s="24"/>
      <c r="C23" s="22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31">
        <v>0</v>
      </c>
      <c r="AJ23" s="31">
        <v>0</v>
      </c>
      <c r="AK23" s="31">
        <v>0</v>
      </c>
    </row>
    <row r="24" spans="1:37" ht="14.25" customHeight="1" x14ac:dyDescent="0.45">
      <c r="A24" s="23" t="s">
        <v>99</v>
      </c>
      <c r="B24" s="24"/>
      <c r="C24" s="22" t="s">
        <v>20</v>
      </c>
      <c r="D24" s="14">
        <v>3.7474189653000001</v>
      </c>
      <c r="E24" s="14">
        <v>0</v>
      </c>
      <c r="F24" s="14">
        <v>0</v>
      </c>
      <c r="G24" s="14">
        <v>0</v>
      </c>
      <c r="H24" s="14">
        <v>0</v>
      </c>
      <c r="I24" s="14">
        <v>3.7474189653000001</v>
      </c>
      <c r="J24" s="14">
        <v>0</v>
      </c>
      <c r="K24" s="14">
        <v>7.0751270064999998</v>
      </c>
      <c r="L24" s="15" t="s">
        <v>15</v>
      </c>
      <c r="N24" s="7">
        <f t="shared" si="0"/>
        <v>54.402673017837508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0.16</v>
      </c>
      <c r="AI24" s="31">
        <v>0</v>
      </c>
      <c r="AJ24" s="31">
        <v>0</v>
      </c>
      <c r="AK24" s="31">
        <v>0</v>
      </c>
    </row>
    <row r="25" spans="1:37" x14ac:dyDescent="0.45">
      <c r="A25" s="23" t="s">
        <v>33</v>
      </c>
      <c r="B25" s="24"/>
      <c r="C25" s="22" t="s">
        <v>15</v>
      </c>
      <c r="D25" s="14">
        <v>0.14990795539999999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0.1194976317</v>
      </c>
      <c r="J25" s="14">
        <v>0</v>
      </c>
      <c r="K25" s="14">
        <v>0.14990795539999999</v>
      </c>
      <c r="L25" s="15" t="s">
        <v>15</v>
      </c>
      <c r="N25" s="7">
        <f t="shared" si="0"/>
        <v>1.152685099915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31">
        <v>0</v>
      </c>
      <c r="AJ25" s="31">
        <v>0</v>
      </c>
      <c r="AK25" s="31">
        <v>0</v>
      </c>
    </row>
    <row r="26" spans="1:37" ht="14.25" customHeight="1" x14ac:dyDescent="0.45">
      <c r="A26" s="23" t="s">
        <v>34</v>
      </c>
      <c r="B26" s="24"/>
      <c r="C26" s="22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1</v>
      </c>
      <c r="AE26" s="20">
        <v>0</v>
      </c>
      <c r="AF26" s="20">
        <v>0</v>
      </c>
      <c r="AG26" s="20">
        <v>0</v>
      </c>
      <c r="AH26" s="20">
        <v>0</v>
      </c>
      <c r="AI26" s="31">
        <v>0</v>
      </c>
      <c r="AJ26" s="31">
        <v>0</v>
      </c>
      <c r="AK26" s="31">
        <v>0</v>
      </c>
    </row>
    <row r="27" spans="1:37" ht="14.25" customHeight="1" x14ac:dyDescent="0.45">
      <c r="A27" s="23" t="s">
        <v>36</v>
      </c>
      <c r="B27" s="24"/>
      <c r="C27" s="22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31">
        <v>0</v>
      </c>
      <c r="AJ27" s="31">
        <v>0</v>
      </c>
      <c r="AK27" s="31">
        <v>1</v>
      </c>
    </row>
    <row r="28" spans="1:37" ht="14.25" customHeight="1" x14ac:dyDescent="0.45">
      <c r="A28" s="23" t="s">
        <v>37</v>
      </c>
      <c r="B28" s="24"/>
      <c r="C28" s="22" t="s">
        <v>15</v>
      </c>
      <c r="D28" s="14">
        <v>0.70940984250000005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0.39361607659999998</v>
      </c>
      <c r="J28" s="14">
        <v>0</v>
      </c>
      <c r="K28" s="14">
        <v>0.70940984250000005</v>
      </c>
      <c r="L28" s="15" t="s">
        <v>15</v>
      </c>
      <c r="N28" s="7">
        <f t="shared" si="0"/>
        <v>5.45485496750893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1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31">
        <v>0</v>
      </c>
      <c r="AJ28" s="31">
        <v>0</v>
      </c>
      <c r="AK28" s="31">
        <v>0</v>
      </c>
    </row>
    <row r="29" spans="1:37" ht="14.25" customHeight="1" x14ac:dyDescent="0.45">
      <c r="A29" s="23" t="s">
        <v>38</v>
      </c>
      <c r="B29" s="24"/>
      <c r="C29" s="22" t="s">
        <v>20</v>
      </c>
      <c r="D29" s="14">
        <v>5.7456591477999996</v>
      </c>
      <c r="E29" s="14">
        <v>0</v>
      </c>
      <c r="F29" s="14">
        <v>0</v>
      </c>
      <c r="G29" s="14">
        <v>0</v>
      </c>
      <c r="H29" s="14">
        <v>2.8252092195</v>
      </c>
      <c r="I29" s="14">
        <v>2.9204499283000001</v>
      </c>
      <c r="J29" s="14">
        <v>0</v>
      </c>
      <c r="K29" s="14">
        <v>2.4311607552000001</v>
      </c>
      <c r="L29" s="15" t="s">
        <v>15</v>
      </c>
      <c r="N29" s="7">
        <f t="shared" si="0"/>
        <v>18.693889664091433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1</v>
      </c>
      <c r="AF29" s="20">
        <v>0</v>
      </c>
      <c r="AG29" s="20">
        <v>0</v>
      </c>
      <c r="AH29" s="20">
        <v>0</v>
      </c>
      <c r="AI29" s="31">
        <v>0</v>
      </c>
      <c r="AJ29" s="31">
        <v>0</v>
      </c>
      <c r="AK29" s="31">
        <v>0</v>
      </c>
    </row>
    <row r="30" spans="1:37" ht="14.25" customHeight="1" x14ac:dyDescent="0.45">
      <c r="A30" s="23" t="s">
        <v>39</v>
      </c>
      <c r="B30" s="24"/>
      <c r="C30" s="22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31">
        <v>0</v>
      </c>
      <c r="AJ30" s="31">
        <v>0</v>
      </c>
      <c r="AK30" s="31">
        <v>0</v>
      </c>
    </row>
    <row r="31" spans="1:37" ht="14.25" customHeight="1" x14ac:dyDescent="0.45">
      <c r="A31" s="23" t="s">
        <v>40</v>
      </c>
      <c r="B31" s="24"/>
      <c r="C31" s="22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1</v>
      </c>
      <c r="AH31" s="20">
        <v>0</v>
      </c>
      <c r="AI31" s="31">
        <v>0</v>
      </c>
      <c r="AJ31" s="31">
        <v>0</v>
      </c>
      <c r="AK31" s="31">
        <v>0</v>
      </c>
    </row>
    <row r="32" spans="1:37" ht="14.25" customHeight="1" x14ac:dyDescent="0.45">
      <c r="A32" s="23" t="s">
        <v>42</v>
      </c>
      <c r="B32" s="24"/>
      <c r="C32" s="22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0.14000000000000001</v>
      </c>
      <c r="AI32" s="31">
        <v>0</v>
      </c>
      <c r="AJ32" s="31">
        <v>0</v>
      </c>
      <c r="AK32" s="31">
        <v>0</v>
      </c>
    </row>
    <row r="33" spans="1:39" x14ac:dyDescent="0.45">
      <c r="A33" s="23" t="s">
        <v>43</v>
      </c>
      <c r="B33" s="24"/>
      <c r="C33" s="22" t="s">
        <v>41</v>
      </c>
      <c r="D33" s="14">
        <v>347.13448694430002</v>
      </c>
      <c r="E33" s="14">
        <v>0</v>
      </c>
      <c r="F33" s="14">
        <v>0</v>
      </c>
      <c r="G33" s="14">
        <v>0</v>
      </c>
      <c r="H33" s="14">
        <v>0</v>
      </c>
      <c r="I33" s="14">
        <v>347.13448694430002</v>
      </c>
      <c r="J33" s="14">
        <v>0</v>
      </c>
      <c r="K33" s="14">
        <v>0.2603508652</v>
      </c>
      <c r="L33" s="15" t="s">
        <v>15</v>
      </c>
      <c r="N33" s="7">
        <f t="shared" si="0"/>
        <v>2.0019121884842859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1</v>
      </c>
      <c r="AH33" s="20">
        <v>0</v>
      </c>
      <c r="AI33" s="31">
        <v>0</v>
      </c>
      <c r="AJ33" s="31">
        <v>0</v>
      </c>
      <c r="AK33" s="31">
        <v>0</v>
      </c>
    </row>
    <row r="34" spans="1:39" x14ac:dyDescent="0.45">
      <c r="A34" s="23" t="s">
        <v>44</v>
      </c>
      <c r="B34" s="24"/>
      <c r="C34" s="22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1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31">
        <v>0</v>
      </c>
      <c r="AJ34" s="31">
        <v>0</v>
      </c>
      <c r="AK34" s="31">
        <v>0</v>
      </c>
      <c r="AM34" s="20" t="s">
        <v>67</v>
      </c>
    </row>
    <row r="35" spans="1:39" ht="14.25" customHeight="1" x14ac:dyDescent="0.45">
      <c r="A35" s="23" t="s">
        <v>101</v>
      </c>
      <c r="B35" s="24"/>
      <c r="C35" s="22" t="s">
        <v>18</v>
      </c>
      <c r="D35" s="14">
        <v>1149.7109984087001</v>
      </c>
      <c r="E35" s="14">
        <v>0</v>
      </c>
      <c r="F35" s="14">
        <v>0</v>
      </c>
      <c r="G35" s="14">
        <v>0</v>
      </c>
      <c r="H35" s="14">
        <v>0</v>
      </c>
      <c r="I35" s="14">
        <v>1149.7109984087001</v>
      </c>
      <c r="J35" s="14">
        <v>0</v>
      </c>
      <c r="K35" s="14">
        <v>1.1497109984</v>
      </c>
      <c r="L35" s="15" t="s">
        <v>15</v>
      </c>
      <c r="M35" s="31"/>
      <c r="N35" s="32">
        <f t="shared" si="0"/>
        <v>8.8404563555542879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31">
        <v>0.1</v>
      </c>
      <c r="AJ35" s="31">
        <v>0</v>
      </c>
      <c r="AK35" s="31">
        <v>0</v>
      </c>
    </row>
    <row r="36" spans="1:39" ht="14.25" customHeight="1" x14ac:dyDescent="0.45">
      <c r="A36" s="23" t="s">
        <v>105</v>
      </c>
      <c r="B36" s="24"/>
      <c r="C36" s="22" t="s">
        <v>23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5" t="s">
        <v>15</v>
      </c>
      <c r="M36" s="31"/>
      <c r="N36" s="32">
        <f t="shared" si="0"/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31">
        <v>0</v>
      </c>
      <c r="AJ36" s="31">
        <v>1</v>
      </c>
      <c r="AK36" s="31">
        <v>0</v>
      </c>
    </row>
    <row r="37" spans="1:39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982.61973053084137</v>
      </c>
      <c r="O38" s="12" t="s">
        <v>100</v>
      </c>
      <c r="P38" s="7">
        <f t="array" ref="P38:AK38">MMULT(TRANSPOSE(N7:N36),P7:AK36)</f>
        <v>4.1603780188114285</v>
      </c>
      <c r="Q38" s="7">
        <v>19.125053322567144</v>
      </c>
      <c r="R38" s="7">
        <v>0.38033529614714295</v>
      </c>
      <c r="S38" s="7">
        <v>0</v>
      </c>
      <c r="T38" s="7">
        <v>608.76028767938976</v>
      </c>
      <c r="U38" s="7">
        <v>8.9905930470250013</v>
      </c>
      <c r="V38" s="7">
        <v>0</v>
      </c>
      <c r="W38" s="7">
        <v>3.393473188952143</v>
      </c>
      <c r="X38" s="7">
        <v>0.41683772565571436</v>
      </c>
      <c r="Y38" s="7">
        <v>0</v>
      </c>
      <c r="Z38" s="7">
        <v>8.6224640082932158</v>
      </c>
      <c r="AA38" s="7">
        <v>53.936352380306438</v>
      </c>
      <c r="AB38" s="7">
        <v>2.3681328718371435</v>
      </c>
      <c r="AC38" s="7">
        <v>0</v>
      </c>
      <c r="AD38" s="7">
        <v>4.9040663599417869</v>
      </c>
      <c r="AE38" s="7">
        <v>18.693889664091433</v>
      </c>
      <c r="AF38" s="7">
        <v>6.0263345963428572</v>
      </c>
      <c r="AG38" s="7">
        <v>2.0019121884842859</v>
      </c>
      <c r="AH38" s="7">
        <v>45.966348956350934</v>
      </c>
      <c r="AI38" s="7">
        <v>0.88404563555542881</v>
      </c>
      <c r="AJ38" s="7">
        <v>0</v>
      </c>
      <c r="AK38" s="7">
        <v>2.7179751121071433E-2</v>
      </c>
      <c r="AM38" s="8">
        <f>SUM(P38:AK38)</f>
        <v>788.65768469087288</v>
      </c>
    </row>
    <row r="40" spans="1:39" x14ac:dyDescent="0.45">
      <c r="O40" s="20" t="s">
        <v>64</v>
      </c>
      <c r="P40" s="20">
        <v>1.65</v>
      </c>
      <c r="Q40" s="20">
        <v>0.29699999999999999</v>
      </c>
      <c r="R40" s="20">
        <v>2.54</v>
      </c>
      <c r="S40" s="20">
        <v>5.65</v>
      </c>
      <c r="T40" s="20">
        <v>0.121</v>
      </c>
      <c r="U40" s="20">
        <v>1.63</v>
      </c>
      <c r="V40" s="20">
        <v>4.66</v>
      </c>
      <c r="W40" s="20">
        <v>22.76</v>
      </c>
      <c r="X40" s="20">
        <v>7.6</v>
      </c>
      <c r="Y40" s="20">
        <v>8.6259999999999994</v>
      </c>
      <c r="Z40" s="20">
        <v>1.736</v>
      </c>
      <c r="AA40" s="20">
        <v>0.41299999999999998</v>
      </c>
      <c r="AB40" s="20">
        <v>0.32500000000000001</v>
      </c>
      <c r="AC40" s="20">
        <v>0.39</v>
      </c>
      <c r="AD40" s="20">
        <v>0.45</v>
      </c>
      <c r="AE40" s="20">
        <v>0.28499999999999998</v>
      </c>
      <c r="AF40" s="20">
        <v>0.68100000000000005</v>
      </c>
      <c r="AG40" s="20">
        <v>2.91</v>
      </c>
      <c r="AH40" s="20">
        <v>0.91200000000000003</v>
      </c>
      <c r="AI40" s="31">
        <v>1.9119999999999999</v>
      </c>
      <c r="AJ40" s="31">
        <v>4.1920000000000002</v>
      </c>
      <c r="AK40" s="31">
        <v>0</v>
      </c>
    </row>
    <row r="41" spans="1:39" x14ac:dyDescent="0.45">
      <c r="AM41" s="20" t="s">
        <v>67</v>
      </c>
    </row>
    <row r="42" spans="1:39" x14ac:dyDescent="0.45">
      <c r="O42" s="20" t="s">
        <v>65</v>
      </c>
      <c r="P42" s="8">
        <f>P38*P40</f>
        <v>6.8646237310388569</v>
      </c>
      <c r="Q42" s="8">
        <f t="shared" ref="Q42:AK42" si="1">Q38*Q40</f>
        <v>5.6801408368024413</v>
      </c>
      <c r="R42" s="8">
        <f t="shared" si="1"/>
        <v>0.96605165221374312</v>
      </c>
      <c r="S42" s="8">
        <f t="shared" si="1"/>
        <v>0</v>
      </c>
      <c r="T42" s="8">
        <f t="shared" si="1"/>
        <v>73.659994809206154</v>
      </c>
      <c r="U42" s="8">
        <f t="shared" si="1"/>
        <v>14.654666666650751</v>
      </c>
      <c r="V42" s="8">
        <f t="shared" si="1"/>
        <v>0</v>
      </c>
      <c r="W42" s="8">
        <f t="shared" si="1"/>
        <v>77.23544978055078</v>
      </c>
      <c r="X42" s="8">
        <f t="shared" si="1"/>
        <v>3.1679667149834292</v>
      </c>
      <c r="Y42" s="8">
        <f t="shared" si="1"/>
        <v>0</v>
      </c>
      <c r="Z42" s="8">
        <f t="shared" si="1"/>
        <v>14.968597518397022</v>
      </c>
      <c r="AA42" s="8">
        <f t="shared" si="1"/>
        <v>22.275713533066558</v>
      </c>
      <c r="AB42" s="8">
        <f t="shared" si="1"/>
        <v>0.76964318334707171</v>
      </c>
      <c r="AC42" s="8">
        <f t="shared" si="1"/>
        <v>0</v>
      </c>
      <c r="AD42" s="8">
        <f t="shared" si="1"/>
        <v>2.2068298619738043</v>
      </c>
      <c r="AE42" s="8">
        <f t="shared" si="1"/>
        <v>5.3277585542660582</v>
      </c>
      <c r="AF42" s="8">
        <f t="shared" si="1"/>
        <v>4.1039338601094864</v>
      </c>
      <c r="AG42" s="8">
        <f t="shared" si="1"/>
        <v>5.8255644684892722</v>
      </c>
      <c r="AH42" s="8">
        <f t="shared" si="1"/>
        <v>41.921310248192057</v>
      </c>
      <c r="AI42" s="8">
        <f t="shared" si="1"/>
        <v>1.6902952551819799</v>
      </c>
      <c r="AJ42" s="8">
        <f t="shared" si="1"/>
        <v>0</v>
      </c>
      <c r="AK42" s="8">
        <f t="shared" si="1"/>
        <v>0</v>
      </c>
      <c r="AM42" s="8">
        <f>SUM(P42:AK42)</f>
        <v>281.31854067446949</v>
      </c>
    </row>
    <row r="44" spans="1:39" x14ac:dyDescent="0.45">
      <c r="O44" s="20" t="s">
        <v>66</v>
      </c>
      <c r="P44" s="10">
        <f t="shared" ref="P44:AK44" si="2">P42/$AM$42</f>
        <v>2.4401604368417096E-2</v>
      </c>
      <c r="Q44" s="10">
        <f t="shared" si="2"/>
        <v>2.0191135725303195E-2</v>
      </c>
      <c r="R44" s="10">
        <f t="shared" si="2"/>
        <v>3.4340134493005894E-3</v>
      </c>
      <c r="S44" s="10">
        <f t="shared" si="2"/>
        <v>0</v>
      </c>
      <c r="T44" s="10">
        <f t="shared" si="2"/>
        <v>0.26183839370346562</v>
      </c>
      <c r="U44" s="10">
        <f t="shared" si="2"/>
        <v>5.2092786460201865E-2</v>
      </c>
      <c r="V44" s="10">
        <f t="shared" si="2"/>
        <v>0</v>
      </c>
      <c r="W44" s="10">
        <f t="shared" si="2"/>
        <v>0.27454802515104948</v>
      </c>
      <c r="X44" s="10">
        <f t="shared" si="2"/>
        <v>1.1261137312130709E-2</v>
      </c>
      <c r="Y44" s="10">
        <f t="shared" si="2"/>
        <v>0</v>
      </c>
      <c r="Z44" s="10">
        <f t="shared" si="2"/>
        <v>5.3208713092671986E-2</v>
      </c>
      <c r="AA44" s="10">
        <f t="shared" si="2"/>
        <v>7.9183240036934208E-2</v>
      </c>
      <c r="AB44" s="10">
        <f t="shared" si="2"/>
        <v>2.7358423710781006E-3</v>
      </c>
      <c r="AC44" s="10">
        <f t="shared" si="2"/>
        <v>0</v>
      </c>
      <c r="AD44" s="10">
        <f t="shared" si="2"/>
        <v>7.8445944468603628E-3</v>
      </c>
      <c r="AE44" s="10">
        <f t="shared" si="2"/>
        <v>1.8938526204112249E-2</v>
      </c>
      <c r="AF44" s="10">
        <f t="shared" si="2"/>
        <v>1.4588209686678254E-2</v>
      </c>
      <c r="AG44" s="10">
        <f t="shared" si="2"/>
        <v>2.0708071549505092E-2</v>
      </c>
      <c r="AH44" s="10">
        <f t="shared" si="2"/>
        <v>0.14901723202347233</v>
      </c>
      <c r="AI44" s="10">
        <f t="shared" si="2"/>
        <v>6.008474418818778E-3</v>
      </c>
      <c r="AJ44" s="10">
        <f t="shared" si="2"/>
        <v>0</v>
      </c>
      <c r="AK44" s="10">
        <f t="shared" si="2"/>
        <v>0</v>
      </c>
    </row>
    <row r="46" spans="1:39" x14ac:dyDescent="0.45">
      <c r="O46" s="20" t="s">
        <v>68</v>
      </c>
      <c r="P46" s="11">
        <f t="shared" ref="P46:AK46" si="3">P38/$AM$38</f>
        <v>5.2752646675118062E-3</v>
      </c>
      <c r="Q46" s="11">
        <f t="shared" si="3"/>
        <v>2.4250132464078526E-2</v>
      </c>
      <c r="R46" s="11">
        <f t="shared" si="3"/>
        <v>4.8225650181323156E-4</v>
      </c>
      <c r="S46" s="11">
        <f t="shared" si="3"/>
        <v>0</v>
      </c>
      <c r="T46" s="11">
        <f t="shared" si="3"/>
        <v>0.77189419376291657</v>
      </c>
      <c r="U46" s="11">
        <f t="shared" si="3"/>
        <v>1.1399867422263196E-2</v>
      </c>
      <c r="V46" s="11">
        <f t="shared" si="3"/>
        <v>0</v>
      </c>
      <c r="W46" s="11">
        <f t="shared" si="3"/>
        <v>4.3028467924994219E-3</v>
      </c>
      <c r="X46" s="11">
        <f t="shared" si="3"/>
        <v>5.2854075189681399E-4</v>
      </c>
      <c r="Y46" s="11">
        <f t="shared" si="3"/>
        <v>0</v>
      </c>
      <c r="Z46" s="11">
        <f t="shared" si="3"/>
        <v>1.0933088177125834E-2</v>
      </c>
      <c r="AA46" s="11">
        <f t="shared" si="3"/>
        <v>6.8390067613996131E-2</v>
      </c>
      <c r="AB46" s="11">
        <f t="shared" si="3"/>
        <v>3.0027385997834681E-3</v>
      </c>
      <c r="AC46" s="11">
        <f t="shared" si="3"/>
        <v>0</v>
      </c>
      <c r="AD46" s="11">
        <f t="shared" si="3"/>
        <v>6.2182445630565497E-3</v>
      </c>
      <c r="AE46" s="11">
        <f t="shared" si="3"/>
        <v>2.3703426755321361E-2</v>
      </c>
      <c r="AF46" s="11">
        <f t="shared" si="3"/>
        <v>7.6412551520435336E-3</v>
      </c>
      <c r="AG46" s="11">
        <f t="shared" si="3"/>
        <v>2.5383791058461156E-3</v>
      </c>
      <c r="AH46" s="11">
        <f t="shared" si="3"/>
        <v>5.828428461249089E-2</v>
      </c>
      <c r="AI46" s="11">
        <f t="shared" si="3"/>
        <v>1.1209497513511768E-3</v>
      </c>
      <c r="AJ46" s="11">
        <f t="shared" si="3"/>
        <v>0</v>
      </c>
      <c r="AK46" s="11">
        <f t="shared" si="3"/>
        <v>3.4463306005475589E-5</v>
      </c>
    </row>
  </sheetData>
  <mergeCells count="33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BOM_ISOins_FibreGlass_WinDoor</vt:lpstr>
      <vt:lpstr>BOM_ISOins_Wood_WinDoor</vt:lpstr>
      <vt:lpstr>BOM_XPSins_Wood_WinDoor</vt:lpstr>
      <vt:lpstr>BOM_ISOins_FibreGlass_WinDoor!Print_Titles</vt:lpstr>
      <vt:lpstr>BOM_ISOins_Wood_WinDoor!Print_Titles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2021-03-26T14:44:50Z</dcterms:created>
  <dcterms:modified xsi:type="dcterms:W3CDTF">2021-04-01T20:57:13Z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