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637\Documents\Yale Courses\Research\US Housing\Athena MI Archetypes\"/>
    </mc:Choice>
  </mc:AlternateContent>
  <xr:revisionPtr revIDLastSave="0" documentId="13_ncr:1_{F1DC0F10-2C0C-4DDB-A3B1-FD43BAD7E916}" xr6:coauthVersionLast="45" xr6:coauthVersionMax="45" xr10:uidLastSave="{00000000-0000-0000-0000-000000000000}"/>
  <bookViews>
    <workbookView xWindow="38280" yWindow="105" windowWidth="29040" windowHeight="15840" tabRatio="864" activeTab="2" xr2:uid="{00000000-000D-0000-FFFF-FFFF00000000}"/>
  </bookViews>
  <sheets>
    <sheet name="BillOfMaterialsByAssemblyGroup" sheetId="1" r:id="rId1"/>
    <sheet name="SlabInsulation" sheetId="2" r:id="rId2"/>
    <sheet name="BOM_XPSins_FibreGlass_WinDoor" sheetId="4" r:id="rId3"/>
    <sheet name="BOM_ISOins_FibreGlass_WinDoor" sheetId="8" r:id="rId4"/>
    <sheet name="BOM_ISOins_Wood_WinDoor" sheetId="6" r:id="rId5"/>
    <sheet name="BOM_XPSins_Wood_WinDoor" sheetId="9" r:id="rId6"/>
  </sheets>
  <definedNames>
    <definedName name="_xlnm.Print_Titles" localSheetId="0">BillOfMaterialsByAssemblyGroup!$1:$4</definedName>
    <definedName name="_xlnm.Print_Titles" localSheetId="3">BOM_ISOins_FibreGlass_WinDoor!$1:$4</definedName>
    <definedName name="_xlnm.Print_Titles" localSheetId="4">BOM_ISOins_Wood_WinDoor!$1:$4</definedName>
    <definedName name="_xlnm.Print_Titles" localSheetId="2">BOM_XPSins_FibreGlass_WinDoor!$1:$4</definedName>
    <definedName name="_xlnm.Print_Titles" localSheetId="5">BOM_XPSins_Wood_WinDoor!$1:$4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8" i="8" l="1"/>
  <c r="N38" i="6"/>
  <c r="N38" i="9"/>
  <c r="N33" i="9"/>
  <c r="N29" i="9"/>
  <c r="N25" i="9"/>
  <c r="N21" i="9"/>
  <c r="N17" i="9"/>
  <c r="N13" i="9"/>
  <c r="N9" i="9"/>
  <c r="B4" i="9"/>
  <c r="N36" i="9" s="1"/>
  <c r="N10" i="9" l="1"/>
  <c r="N14" i="9"/>
  <c r="N18" i="9"/>
  <c r="N22" i="9"/>
  <c r="N26" i="9"/>
  <c r="N30" i="9"/>
  <c r="N34" i="9"/>
  <c r="N7" i="9"/>
  <c r="N11" i="9"/>
  <c r="N15" i="9"/>
  <c r="N19" i="9"/>
  <c r="N23" i="9"/>
  <c r="N27" i="9"/>
  <c r="N31" i="9"/>
  <c r="N35" i="9"/>
  <c r="N8" i="9"/>
  <c r="N12" i="9"/>
  <c r="N16" i="9"/>
  <c r="N20" i="9"/>
  <c r="N24" i="9"/>
  <c r="N28" i="9"/>
  <c r="N32" i="9"/>
  <c r="N33" i="8"/>
  <c r="N29" i="8"/>
  <c r="N25" i="8"/>
  <c r="N21" i="8"/>
  <c r="N17" i="8"/>
  <c r="N13" i="8"/>
  <c r="N9" i="8"/>
  <c r="B4" i="8"/>
  <c r="N36" i="8" s="1"/>
  <c r="P38" i="9" l="1" a="1"/>
  <c r="N14" i="8"/>
  <c r="N18" i="8"/>
  <c r="N22" i="8"/>
  <c r="N26" i="8"/>
  <c r="N30" i="8"/>
  <c r="N34" i="8"/>
  <c r="N7" i="8"/>
  <c r="N11" i="8"/>
  <c r="N15" i="8"/>
  <c r="N19" i="8"/>
  <c r="N23" i="8"/>
  <c r="N27" i="8"/>
  <c r="N31" i="8"/>
  <c r="N35" i="8"/>
  <c r="N10" i="8"/>
  <c r="N8" i="8"/>
  <c r="N12" i="8"/>
  <c r="N16" i="8"/>
  <c r="N20" i="8"/>
  <c r="N24" i="8"/>
  <c r="N28" i="8"/>
  <c r="N32" i="8"/>
  <c r="AK38" i="9" l="1"/>
  <c r="AG38" i="9"/>
  <c r="AC38" i="9"/>
  <c r="Y38" i="9"/>
  <c r="U38" i="9"/>
  <c r="Q38" i="9"/>
  <c r="AH38" i="9"/>
  <c r="Z38" i="9"/>
  <c r="R38" i="9"/>
  <c r="AJ38" i="9"/>
  <c r="AF38" i="9"/>
  <c r="AB38" i="9"/>
  <c r="X38" i="9"/>
  <c r="T38" i="9"/>
  <c r="P38" i="9"/>
  <c r="AI38" i="9"/>
  <c r="AE38" i="9"/>
  <c r="AA38" i="9"/>
  <c r="W38" i="9"/>
  <c r="S38" i="9"/>
  <c r="AD38" i="9"/>
  <c r="V38" i="9"/>
  <c r="P38" i="8" a="1"/>
  <c r="S42" i="9" l="1"/>
  <c r="Z42" i="9"/>
  <c r="AM38" i="9"/>
  <c r="P46" i="9" s="1"/>
  <c r="P42" i="9"/>
  <c r="AG42" i="9"/>
  <c r="AI42" i="9"/>
  <c r="AB42" i="9"/>
  <c r="Y42" i="9"/>
  <c r="W42" i="9"/>
  <c r="AF42" i="9"/>
  <c r="AH42" i="9"/>
  <c r="AC42" i="9"/>
  <c r="V42" i="9"/>
  <c r="AA42" i="9"/>
  <c r="T42" i="9"/>
  <c r="AJ42" i="9"/>
  <c r="Q42" i="9"/>
  <c r="AD42" i="9"/>
  <c r="AE42" i="9"/>
  <c r="X42" i="9"/>
  <c r="R42" i="9"/>
  <c r="U42" i="9"/>
  <c r="AK42" i="9"/>
  <c r="AK38" i="8"/>
  <c r="AG38" i="8"/>
  <c r="AC38" i="8"/>
  <c r="Y38" i="8"/>
  <c r="U38" i="8"/>
  <c r="Q38" i="8"/>
  <c r="AH38" i="8"/>
  <c r="Z38" i="8"/>
  <c r="V38" i="8"/>
  <c r="AJ38" i="8"/>
  <c r="AF38" i="8"/>
  <c r="AB38" i="8"/>
  <c r="X38" i="8"/>
  <c r="T38" i="8"/>
  <c r="P38" i="8"/>
  <c r="AD38" i="8"/>
  <c r="R38" i="8"/>
  <c r="AI38" i="8"/>
  <c r="AE38" i="8"/>
  <c r="AA38" i="8"/>
  <c r="W38" i="8"/>
  <c r="S38" i="8"/>
  <c r="N14" i="6"/>
  <c r="N36" i="6"/>
  <c r="S3" i="4"/>
  <c r="S1" i="4"/>
  <c r="AD46" i="9" l="1"/>
  <c r="Z46" i="9"/>
  <c r="AK46" i="9"/>
  <c r="AJ46" i="9"/>
  <c r="AB46" i="9"/>
  <c r="AG46" i="9"/>
  <c r="U46" i="9"/>
  <c r="Q46" i="9"/>
  <c r="T46" i="9"/>
  <c r="AA46" i="9"/>
  <c r="X46" i="9"/>
  <c r="AI46" i="9"/>
  <c r="AM42" i="9"/>
  <c r="AE44" i="9" s="1"/>
  <c r="P44" i="9"/>
  <c r="S46" i="9"/>
  <c r="Z44" i="9"/>
  <c r="AD44" i="9"/>
  <c r="AC46" i="9"/>
  <c r="AF46" i="9"/>
  <c r="Y46" i="9"/>
  <c r="AK44" i="9"/>
  <c r="R46" i="9"/>
  <c r="AE46" i="9"/>
  <c r="T44" i="9"/>
  <c r="V46" i="9"/>
  <c r="AH46" i="9"/>
  <c r="W46" i="9"/>
  <c r="AB44" i="9"/>
  <c r="AG44" i="9"/>
  <c r="Y42" i="8"/>
  <c r="Q42" i="8"/>
  <c r="AA42" i="8"/>
  <c r="AD42" i="8"/>
  <c r="AB42" i="8"/>
  <c r="Z42" i="8"/>
  <c r="AE42" i="8"/>
  <c r="P42" i="8"/>
  <c r="AM38" i="8"/>
  <c r="Y46" i="8" s="1"/>
  <c r="AF42" i="8"/>
  <c r="AH42" i="8"/>
  <c r="AC42" i="8"/>
  <c r="S42" i="8"/>
  <c r="AI42" i="8"/>
  <c r="T42" i="8"/>
  <c r="AJ42" i="8"/>
  <c r="AG42" i="8"/>
  <c r="W42" i="8"/>
  <c r="R42" i="8"/>
  <c r="X42" i="8"/>
  <c r="V42" i="8"/>
  <c r="U42" i="8"/>
  <c r="AK42" i="8"/>
  <c r="N35" i="6"/>
  <c r="X44" i="9" l="1"/>
  <c r="S44" i="9"/>
  <c r="W44" i="9"/>
  <c r="AJ44" i="9"/>
  <c r="U44" i="9"/>
  <c r="Y44" i="9"/>
  <c r="V44" i="9"/>
  <c r="AH44" i="9"/>
  <c r="Q44" i="9"/>
  <c r="AI44" i="9"/>
  <c r="AA44" i="9"/>
  <c r="AC44" i="9"/>
  <c r="R44" i="9"/>
  <c r="AF44" i="9"/>
  <c r="V46" i="8"/>
  <c r="AE46" i="8"/>
  <c r="AF46" i="8"/>
  <c r="W46" i="8"/>
  <c r="AJ46" i="8"/>
  <c r="AC46" i="8"/>
  <c r="S46" i="8"/>
  <c r="AH46" i="8"/>
  <c r="U46" i="8"/>
  <c r="X46" i="8"/>
  <c r="R46" i="8"/>
  <c r="AI46" i="8"/>
  <c r="P46" i="8"/>
  <c r="AD46" i="8"/>
  <c r="Q46" i="8"/>
  <c r="AK46" i="8"/>
  <c r="AG46" i="8"/>
  <c r="T46" i="8"/>
  <c r="Z46" i="8"/>
  <c r="AM42" i="8"/>
  <c r="V44" i="8" s="1"/>
  <c r="AB46" i="8"/>
  <c r="AA46" i="8"/>
  <c r="N34" i="6"/>
  <c r="N30" i="6"/>
  <c r="N26" i="6"/>
  <c r="N22" i="6"/>
  <c r="N13" i="6"/>
  <c r="N9" i="6"/>
  <c r="B4" i="6"/>
  <c r="N33" i="6" s="1"/>
  <c r="AK44" i="8" l="1"/>
  <c r="P44" i="8"/>
  <c r="Y44" i="8"/>
  <c r="AI44" i="8"/>
  <c r="T44" i="8"/>
  <c r="Q44" i="8"/>
  <c r="X44" i="8"/>
  <c r="U44" i="8"/>
  <c r="AE44" i="8"/>
  <c r="R44" i="8"/>
  <c r="Z44" i="8"/>
  <c r="W44" i="8"/>
  <c r="AA44" i="8"/>
  <c r="AF44" i="8"/>
  <c r="S44" i="8"/>
  <c r="AC44" i="8"/>
  <c r="AG44" i="8"/>
  <c r="AH44" i="8"/>
  <c r="AB44" i="8"/>
  <c r="AD44" i="8"/>
  <c r="AJ44" i="8"/>
  <c r="N16" i="6"/>
  <c r="N23" i="6"/>
  <c r="N27" i="6"/>
  <c r="N31" i="6"/>
  <c r="N7" i="6"/>
  <c r="N11" i="6"/>
  <c r="N17" i="6"/>
  <c r="N20" i="6"/>
  <c r="N24" i="6"/>
  <c r="N28" i="6"/>
  <c r="N32" i="6"/>
  <c r="N10" i="6"/>
  <c r="N19" i="6"/>
  <c r="N8" i="6"/>
  <c r="N12" i="6"/>
  <c r="N15" i="6"/>
  <c r="N18" i="6"/>
  <c r="N21" i="6"/>
  <c r="N25" i="6"/>
  <c r="N29" i="6"/>
  <c r="P38" i="6" l="1" a="1"/>
  <c r="P38" i="6" l="1"/>
  <c r="AK38" i="6"/>
  <c r="AK42" i="6" s="1"/>
  <c r="W38" i="6"/>
  <c r="Z38" i="6"/>
  <c r="AC38" i="6"/>
  <c r="AJ38" i="6"/>
  <c r="T38" i="6"/>
  <c r="AI38" i="6"/>
  <c r="AI42" i="6" s="1"/>
  <c r="S38" i="6"/>
  <c r="V38" i="6"/>
  <c r="Y38" i="6"/>
  <c r="AF38" i="6"/>
  <c r="AE38" i="6"/>
  <c r="AH38" i="6"/>
  <c r="R38" i="6"/>
  <c r="U38" i="6"/>
  <c r="AB38" i="6"/>
  <c r="AA38" i="6"/>
  <c r="AD38" i="6"/>
  <c r="AG38" i="6"/>
  <c r="Q38" i="6"/>
  <c r="X38" i="6"/>
  <c r="AM38" i="6" l="1"/>
  <c r="AK46" i="6" s="1"/>
  <c r="U42" i="6"/>
  <c r="AD42" i="6"/>
  <c r="Y42" i="6"/>
  <c r="R42" i="6"/>
  <c r="AH42" i="6"/>
  <c r="AE42" i="6"/>
  <c r="AC42" i="6"/>
  <c r="V42" i="6"/>
  <c r="S42" i="6"/>
  <c r="AJ42" i="6"/>
  <c r="AG42" i="6"/>
  <c r="AB42" i="6"/>
  <c r="AA42" i="6"/>
  <c r="T42" i="6"/>
  <c r="X42" i="6"/>
  <c r="Z42" i="6"/>
  <c r="W42" i="6"/>
  <c r="Q42" i="6"/>
  <c r="P42" i="6"/>
  <c r="AF42" i="6"/>
  <c r="AM42" i="6" l="1"/>
  <c r="AK44" i="6" s="1"/>
  <c r="U46" i="6"/>
  <c r="AI46" i="6"/>
  <c r="AF46" i="6"/>
  <c r="Z46" i="6"/>
  <c r="V46" i="6"/>
  <c r="P46" i="6"/>
  <c r="T46" i="6"/>
  <c r="AB46" i="6"/>
  <c r="R46" i="6"/>
  <c r="AE46" i="6"/>
  <c r="Q46" i="6"/>
  <c r="AJ46" i="6"/>
  <c r="AD46" i="6"/>
  <c r="W46" i="6"/>
  <c r="X46" i="6"/>
  <c r="AA46" i="6"/>
  <c r="AG46" i="6"/>
  <c r="S46" i="6"/>
  <c r="AC46" i="6"/>
  <c r="AH46" i="6"/>
  <c r="Y46" i="6"/>
  <c r="Z44" i="6" l="1"/>
  <c r="AI44" i="6"/>
  <c r="S44" i="6"/>
  <c r="AH44" i="6"/>
  <c r="AA44" i="6"/>
  <c r="AC44" i="6"/>
  <c r="AE44" i="6"/>
  <c r="W44" i="6"/>
  <c r="AJ44" i="6"/>
  <c r="V44" i="6"/>
  <c r="AD44" i="6"/>
  <c r="Q44" i="6"/>
  <c r="AB44" i="6"/>
  <c r="U44" i="6"/>
  <c r="AG44" i="6"/>
  <c r="T44" i="6"/>
  <c r="AF44" i="6"/>
  <c r="R44" i="6"/>
  <c r="Y44" i="6"/>
  <c r="X44" i="6"/>
  <c r="P44" i="6"/>
  <c r="N29" i="4"/>
  <c r="O18" i="4"/>
  <c r="D46" i="4" s="1"/>
  <c r="N18" i="4"/>
  <c r="O15" i="4"/>
  <c r="D44" i="4" s="1"/>
  <c r="O14" i="4"/>
  <c r="D42" i="4" s="1"/>
  <c r="O13" i="4"/>
  <c r="B4" i="4"/>
  <c r="N31" i="4" s="1"/>
  <c r="P7" i="2"/>
  <c r="P8" i="2" s="1"/>
  <c r="J18" i="2"/>
  <c r="P5" i="2"/>
  <c r="P4" i="2"/>
  <c r="H6" i="2"/>
  <c r="H5" i="2"/>
  <c r="N9" i="4" l="1"/>
  <c r="N34" i="4"/>
  <c r="N15" i="4"/>
  <c r="N21" i="4"/>
  <c r="N13" i="4"/>
  <c r="N25" i="4"/>
  <c r="N33" i="4"/>
  <c r="N10" i="4"/>
  <c r="N22" i="4"/>
  <c r="N26" i="4"/>
  <c r="N30" i="4"/>
  <c r="N8" i="4"/>
  <c r="N12" i="4"/>
  <c r="N17" i="4"/>
  <c r="N20" i="4"/>
  <c r="N24" i="4"/>
  <c r="N28" i="4"/>
  <c r="N32" i="4"/>
  <c r="D43" i="4"/>
  <c r="N7" i="4"/>
  <c r="N11" i="4"/>
  <c r="N14" i="4"/>
  <c r="N16" i="4"/>
  <c r="N19" i="4"/>
  <c r="N23" i="4"/>
  <c r="N27" i="4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P43" i="1"/>
  <c r="AL35" i="1"/>
  <c r="AL39" i="1"/>
  <c r="Q41" i="1" s="1"/>
  <c r="Q39" i="1"/>
  <c r="R39" i="1"/>
  <c r="S39" i="1"/>
  <c r="T39" i="1"/>
  <c r="U39" i="1"/>
  <c r="V39" i="1"/>
  <c r="W39" i="1"/>
  <c r="W41" i="1" s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P39" i="1"/>
  <c r="P35" i="1" a="1"/>
  <c r="P35" i="1" s="1"/>
  <c r="D45" i="1"/>
  <c r="O18" i="1"/>
  <c r="D43" i="1"/>
  <c r="O15" i="1"/>
  <c r="D42" i="1"/>
  <c r="D41" i="1"/>
  <c r="O14" i="1"/>
  <c r="O13" i="1"/>
  <c r="N36" i="4" l="1"/>
  <c r="P36" i="4" a="1"/>
  <c r="AD41" i="1"/>
  <c r="P41" i="1"/>
  <c r="AG41" i="1"/>
  <c r="AC41" i="1"/>
  <c r="Y41" i="1"/>
  <c r="U41" i="1"/>
  <c r="AJ41" i="1"/>
  <c r="AF41" i="1"/>
  <c r="AB41" i="1"/>
  <c r="X41" i="1"/>
  <c r="T41" i="1"/>
  <c r="AI41" i="1"/>
  <c r="AE41" i="1"/>
  <c r="AA41" i="1"/>
  <c r="S41" i="1"/>
  <c r="AH41" i="1"/>
  <c r="Z41" i="1"/>
  <c r="V41" i="1"/>
  <c r="R41" i="1"/>
  <c r="AA35" i="1"/>
  <c r="S35" i="1"/>
  <c r="AH35" i="1"/>
  <c r="AD35" i="1"/>
  <c r="Z35" i="1"/>
  <c r="V35" i="1"/>
  <c r="R35" i="1"/>
  <c r="Q35" i="1"/>
  <c r="AI35" i="1"/>
  <c r="AE35" i="1"/>
  <c r="W35" i="1"/>
  <c r="AG35" i="1"/>
  <c r="AC35" i="1"/>
  <c r="Y35" i="1"/>
  <c r="U35" i="1"/>
  <c r="AJ35" i="1"/>
  <c r="AF35" i="1"/>
  <c r="AB35" i="1"/>
  <c r="X35" i="1"/>
  <c r="T35" i="1"/>
  <c r="Q36" i="4" l="1"/>
  <c r="AH36" i="4"/>
  <c r="AH40" i="4" s="1"/>
  <c r="R36" i="4"/>
  <c r="R40" i="4" s="1"/>
  <c r="T36" i="4"/>
  <c r="AA36" i="4"/>
  <c r="AA40" i="4" s="1"/>
  <c r="AC36" i="4"/>
  <c r="AC40" i="4" s="1"/>
  <c r="AD36" i="4"/>
  <c r="AD40" i="4" s="1"/>
  <c r="AF36" i="4"/>
  <c r="AF40" i="4" s="1"/>
  <c r="P36" i="4"/>
  <c r="P40" i="4" s="1"/>
  <c r="W36" i="4"/>
  <c r="Y36" i="4"/>
  <c r="Y40" i="4" s="1"/>
  <c r="Z36" i="4"/>
  <c r="Z40" i="4" s="1"/>
  <c r="AB36" i="4"/>
  <c r="AB40" i="4" s="1"/>
  <c r="AI36" i="4"/>
  <c r="AI40" i="4" s="1"/>
  <c r="S36" i="4"/>
  <c r="S40" i="4" s="1"/>
  <c r="U36" i="4"/>
  <c r="U40" i="4" s="1"/>
  <c r="V36" i="4"/>
  <c r="X36" i="4"/>
  <c r="X40" i="4" s="1"/>
  <c r="AE36" i="4"/>
  <c r="AE40" i="4" s="1"/>
  <c r="AG36" i="4"/>
  <c r="AG40" i="4" s="1"/>
  <c r="Q40" i="4"/>
  <c r="W40" i="4"/>
  <c r="V40" i="4"/>
  <c r="T40" i="4" l="1"/>
  <c r="AK36" i="4"/>
  <c r="T44" i="4" s="1"/>
  <c r="AK40" i="4"/>
  <c r="W44" i="4" l="1"/>
  <c r="AB44" i="4"/>
  <c r="AA44" i="4"/>
  <c r="AI44" i="4"/>
  <c r="AD44" i="4"/>
  <c r="AC44" i="4"/>
  <c r="AE44" i="4"/>
  <c r="P44" i="4"/>
  <c r="Q44" i="4"/>
  <c r="AH44" i="4"/>
  <c r="U44" i="4"/>
  <c r="V44" i="4"/>
  <c r="X44" i="4"/>
  <c r="Y44" i="4"/>
  <c r="AG44" i="4"/>
  <c r="R44" i="4"/>
  <c r="Z44" i="4"/>
  <c r="S44" i="4"/>
  <c r="AF44" i="4"/>
  <c r="AF42" i="4"/>
  <c r="AB42" i="4"/>
  <c r="AE42" i="4"/>
  <c r="U42" i="4"/>
  <c r="AD42" i="4"/>
  <c r="R42" i="4"/>
  <c r="X42" i="4"/>
  <c r="P42" i="4"/>
  <c r="Z42" i="4"/>
  <c r="V42" i="4"/>
  <c r="Q42" i="4"/>
  <c r="AH42" i="4"/>
  <c r="T42" i="4"/>
  <c r="AG42" i="4"/>
  <c r="W42" i="4"/>
  <c r="Y42" i="4"/>
  <c r="AA42" i="4"/>
  <c r="AC42" i="4"/>
  <c r="AI42" i="4"/>
  <c r="S42" i="4"/>
  <c r="N8" i="1" l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7" i="1"/>
  <c r="B4" i="1"/>
</calcChain>
</file>

<file path=xl/sharedStrings.xml><?xml version="1.0" encoding="utf-8"?>
<sst xmlns="http://schemas.openxmlformats.org/spreadsheetml/2006/main" count="698" uniqueCount="112">
  <si>
    <t>Bill of Materials Report</t>
  </si>
  <si>
    <t>Project:</t>
  </si>
  <si>
    <t>Large SF Slab One-Storey Wood-frame incl Garage</t>
  </si>
  <si>
    <t>Material</t>
  </si>
  <si>
    <t>Unit</t>
  </si>
  <si>
    <t>Total Quantity</t>
  </si>
  <si>
    <t>Columns &amp; Beams</t>
  </si>
  <si>
    <t>Floors</t>
  </si>
  <si>
    <t>Foundations</t>
  </si>
  <si>
    <t>Roofs</t>
  </si>
  <si>
    <t>Walls</t>
  </si>
  <si>
    <t>Project Extra Materials</t>
  </si>
  <si>
    <t>Mass Value</t>
  </si>
  <si>
    <t>Mass Unit</t>
  </si>
  <si>
    <t>#15 Organic Felt</t>
  </si>
  <si>
    <t>m2</t>
  </si>
  <si>
    <t>Tonnes</t>
  </si>
  <si>
    <t>1/2"  Regular Gypsum Board</t>
  </si>
  <si>
    <t>6 mil Polyethylene</t>
  </si>
  <si>
    <t>Aluminum Window Frame</t>
  </si>
  <si>
    <t>kg</t>
  </si>
  <si>
    <t>Concrete Benchmark  USA 3000 psi</t>
  </si>
  <si>
    <t>m3</t>
  </si>
  <si>
    <t>Double Glazed No Coating Air</t>
  </si>
  <si>
    <t>Expanded Polystyrene</t>
  </si>
  <si>
    <t>m2 (25mm)</t>
  </si>
  <si>
    <t>Extruded Polystyrene</t>
  </si>
  <si>
    <t>FG Batt R20</t>
  </si>
  <si>
    <t>Fibreglass Window Frame</t>
  </si>
  <si>
    <t>Galvanized Sheet</t>
  </si>
  <si>
    <t>Glass Based shingles 30yr</t>
  </si>
  <si>
    <t>Glass Fibre</t>
  </si>
  <si>
    <t>Glazing Panel</t>
  </si>
  <si>
    <t>Joint Compound</t>
  </si>
  <si>
    <t>Laminated Veneer Lumber</t>
  </si>
  <si>
    <t>Nails</t>
  </si>
  <si>
    <t>Oriented Strand Board</t>
  </si>
  <si>
    <t>m2 (9mm)</t>
  </si>
  <si>
    <t>Paper Tape</t>
  </si>
  <si>
    <t>Rebar, Rod, Light Sections</t>
  </si>
  <si>
    <t>Small Dimension Softwood Lumber, kiln-dried</t>
  </si>
  <si>
    <t>Softwood Plywood</t>
  </si>
  <si>
    <t>Solvent Based Alkyd Paint</t>
  </si>
  <si>
    <t>L</t>
  </si>
  <si>
    <t>Stucco over porous surface</t>
  </si>
  <si>
    <t>Water Based Latex Paint</t>
  </si>
  <si>
    <t>Welded Wire Mesh / Ladder Wire</t>
  </si>
  <si>
    <t>Floor Area (m2)</t>
  </si>
  <si>
    <t>Mat Ins (kg/m2)</t>
  </si>
  <si>
    <t>Asphalt-impregnated Felt</t>
  </si>
  <si>
    <t>Gypsum Board</t>
  </si>
  <si>
    <t>General Polyethylene</t>
  </si>
  <si>
    <t>Aluminium</t>
  </si>
  <si>
    <t>Glass</t>
  </si>
  <si>
    <t>Concrete</t>
  </si>
  <si>
    <t>Density (kg/unit)</t>
  </si>
  <si>
    <t>Fiberglass Insulation</t>
  </si>
  <si>
    <t>Glass fibre reinforced plastic</t>
  </si>
  <si>
    <t>Steel</t>
  </si>
  <si>
    <t>Fibrelass Shingles</t>
  </si>
  <si>
    <t>Gypsum Joint Compound</t>
  </si>
  <si>
    <t>Void</t>
  </si>
  <si>
    <t>Timber</t>
  </si>
  <si>
    <t>Plywood</t>
  </si>
  <si>
    <t>Paint</t>
  </si>
  <si>
    <t>Stucco</t>
  </si>
  <si>
    <t>Cement</t>
  </si>
  <si>
    <t>GHGI</t>
  </si>
  <si>
    <t>GHG / m2</t>
  </si>
  <si>
    <t>% GHG/m2</t>
  </si>
  <si>
    <t>Sum</t>
  </si>
  <si>
    <t>% MI</t>
  </si>
  <si>
    <t>Assuming that the slab has a stemwall and footing as shown</t>
  </si>
  <si>
    <t>And that the slab is insulated in the interior of the stem wall and under the slab, but only around the perimeter of the slab</t>
  </si>
  <si>
    <t>Stem wall depth</t>
  </si>
  <si>
    <t>ft</t>
  </si>
  <si>
    <t>Footing width</t>
  </si>
  <si>
    <t>in</t>
  </si>
  <si>
    <t>Footing thickness/depth</t>
  </si>
  <si>
    <t>Slab insulation thickness</t>
  </si>
  <si>
    <t>Image from https://www.finehomebuilding.com/2014/07/09/insulating-a-slab-on-grade?</t>
  </si>
  <si>
    <t>Vertical insulation b/w slab and stemwall</t>
  </si>
  <si>
    <t>Horizontal insulation under slab</t>
  </si>
  <si>
    <t>Vertical insulation on edge of stem wall</t>
  </si>
  <si>
    <t>Slab floor area</t>
  </si>
  <si>
    <t>Slab perimeter</t>
  </si>
  <si>
    <t>ft2</t>
  </si>
  <si>
    <t xml:space="preserve">ft </t>
  </si>
  <si>
    <t>Extent of perimeter insulation</t>
  </si>
  <si>
    <t>Area of strip insulation</t>
  </si>
  <si>
    <t>Floor with</t>
  </si>
  <si>
    <t>Floor length</t>
  </si>
  <si>
    <t>Volume of strip insulatin</t>
  </si>
  <si>
    <t>ft3</t>
  </si>
  <si>
    <t>Depth of slab</t>
  </si>
  <si>
    <t>Depth of vertical insualtion b/w/ slab and sw</t>
  </si>
  <si>
    <t>Volume of vertical slab insulation</t>
  </si>
  <si>
    <t>Total volumne of slab insulation</t>
  </si>
  <si>
    <t>Effective insulation thickness</t>
  </si>
  <si>
    <t>8" Normal Weight Concrete Block</t>
  </si>
  <si>
    <t>Blocks</t>
  </si>
  <si>
    <t>Grout-Coarse</t>
  </si>
  <si>
    <t>Mortar</t>
  </si>
  <si>
    <t>sum kg/m2</t>
  </si>
  <si>
    <t>Vinyl Clad Wood Window Frame</t>
  </si>
  <si>
    <t>PVC</t>
  </si>
  <si>
    <t>Polyiso Foam Board (unfaced)</t>
  </si>
  <si>
    <t>Poly-iso insulation foam board</t>
  </si>
  <si>
    <t>Large SF Slab One-Storey Masonry incl Garage ISO_Wood</t>
  </si>
  <si>
    <t>Large SF Slab One-Storey Masonry incl Garage ISO</t>
  </si>
  <si>
    <t>Large SF Slab One-Storey Masonry incl Garage Wood</t>
  </si>
  <si>
    <t>Large SF Slab Two-Storey Masonry incl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</si>
</sst>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.0000;\-#,##0.0000"/>
    <numFmt numFmtId="165" formatCode="0.000"/>
    <numFmt numFmtId="166" formatCode="0.0"/>
    <numFmt numFmtId="167" formatCode="0.0%"/>
  </numFmts>
  <fonts count="12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7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4" fillId="2" borderId="2" xfId="0" applyNumberFormat="1" applyFont="1" applyFill="1" applyBorder="1" applyAlignment="1">
      <alignment horizontal="center" wrapText="1" readingOrder="1"/>
    </xf>
    <xf numFmtId="0" fontId="4" fillId="3" borderId="1" xfId="0" applyNumberFormat="1" applyFont="1" applyFill="1" applyBorder="1" applyAlignment="1">
      <alignment vertical="center" wrapText="1" readingOrder="1"/>
    </xf>
    <xf numFmtId="164" fontId="4" fillId="0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165" fontId="1" fillId="0" borderId="0" xfId="0" applyNumberFormat="1" applyFont="1" applyFill="1" applyBorder="1"/>
    <xf numFmtId="2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9" fontId="1" fillId="0" borderId="0" xfId="1" applyFont="1" applyFill="1" applyBorder="1"/>
    <xf numFmtId="167" fontId="1" fillId="0" borderId="0" xfId="1" applyNumberFormat="1" applyFont="1" applyFill="1" applyBorder="1"/>
    <xf numFmtId="0" fontId="6" fillId="0" borderId="0" xfId="0" applyFont="1" applyFill="1" applyBorder="1"/>
    <xf numFmtId="0" fontId="8" fillId="3" borderId="1" xfId="0" applyFont="1" applyFill="1" applyBorder="1" applyAlignment="1">
      <alignment vertical="center" wrapText="1" readingOrder="1"/>
    </xf>
    <xf numFmtId="164" fontId="8" fillId="0" borderId="1" xfId="0" applyNumberFormat="1" applyFont="1" applyBorder="1" applyAlignment="1">
      <alignment horizontal="right" vertical="center" wrapText="1" readingOrder="1"/>
    </xf>
    <xf numFmtId="0" fontId="8" fillId="0" borderId="1" xfId="0" applyFont="1" applyBorder="1" applyAlignment="1">
      <alignment vertical="center" wrapText="1" readingOrder="1"/>
    </xf>
    <xf numFmtId="0" fontId="8" fillId="3" borderId="0" xfId="0" applyFont="1" applyFill="1" applyBorder="1" applyAlignment="1">
      <alignment vertical="center" wrapText="1" readingOrder="1"/>
    </xf>
    <xf numFmtId="0" fontId="6" fillId="0" borderId="0" xfId="0" applyFont="1" applyBorder="1" applyAlignment="1">
      <alignment vertical="top" wrapText="1"/>
    </xf>
    <xf numFmtId="164" fontId="8" fillId="0" borderId="0" xfId="0" applyNumberFormat="1" applyFont="1" applyBorder="1" applyAlignment="1">
      <alignment horizontal="right" vertical="center" wrapText="1" readingOrder="1"/>
    </xf>
    <xf numFmtId="0" fontId="8" fillId="0" borderId="0" xfId="0" applyFont="1" applyBorder="1" applyAlignment="1">
      <alignment vertic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4" fillId="3" borderId="1" xfId="0" applyFont="1" applyFill="1" applyBorder="1" applyAlignment="1">
      <alignment vertical="center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0" fontId="4" fillId="3" borderId="1" xfId="0" applyNumberFormat="1" applyFont="1" applyFill="1" applyBorder="1" applyAlignment="1">
      <alignment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6" fillId="0" borderId="2" xfId="0" applyFont="1" applyBorder="1" applyAlignment="1">
      <alignment vertical="top" wrapText="1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/>
    <xf numFmtId="0" fontId="4" fillId="3" borderId="1" xfId="0" applyFont="1" applyFill="1" applyBorder="1" applyAlignment="1">
      <alignment vertical="center" wrapText="1" readingOrder="1"/>
    </xf>
    <xf numFmtId="0" fontId="1" fillId="0" borderId="2" xfId="0" applyFont="1" applyBorder="1" applyAlignment="1">
      <alignment vertical="top" wrapText="1"/>
    </xf>
    <xf numFmtId="0" fontId="9" fillId="0" borderId="0" xfId="0" applyFont="1" applyAlignment="1">
      <alignment horizontal="left" vertical="top" wrapText="1" readingOrder="1"/>
    </xf>
    <xf numFmtId="0" fontId="6" fillId="0" borderId="0" xfId="0" applyFont="1"/>
    <xf numFmtId="0" fontId="10" fillId="0" borderId="0" xfId="0" applyFont="1" applyAlignment="1">
      <alignment horizontal="left" vertical="top" wrapText="1" readingOrder="1"/>
    </xf>
    <xf numFmtId="0" fontId="1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4</xdr:col>
      <xdr:colOff>47625</xdr:colOff>
      <xdr:row>18</xdr:row>
      <xdr:rowOff>134682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B9D2EA-343C-40C6-B543-1F71F8453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2590800" cy="3387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showGridLines="0" zoomScale="70" zoomScaleNormal="70" workbookViewId="0">
      <pane ySplit="4" topLeftCell="A5" activePane="bottomLeft" state="frozen"/>
      <selection pane="bottomLeft" activeCell="D42" sqref="D42"/>
    </sheetView>
  </sheetViews>
  <sheetFormatPr defaultRowHeight="14.25"/>
  <cols>
    <col min="1" max="1" width="13.3984375" customWidth="1"/>
    <col min="2" max="2" width="30.1328125" customWidth="1"/>
    <col min="3" max="3" width="12.33203125" customWidth="1"/>
    <col min="4" max="4" width="11" customWidth="1"/>
    <col min="5" max="5" width="12.33203125" customWidth="1"/>
    <col min="6" max="6" width="11" customWidth="1"/>
    <col min="7" max="7" width="12.33203125" customWidth="1"/>
    <col min="8" max="9" width="9.59765625" customWidth="1"/>
    <col min="10" max="11" width="12.33203125" customWidth="1"/>
    <col min="12" max="12" width="11.53125" customWidth="1"/>
    <col min="13" max="13" width="0.796875" customWidth="1"/>
    <col min="14" max="14" width="10.796875" customWidth="1"/>
    <col min="16" max="16" width="13.06640625" customWidth="1"/>
    <col min="17" max="17" width="11.265625" bestFit="1" customWidth="1"/>
    <col min="18" max="18" width="10.59765625" bestFit="1" customWidth="1"/>
    <col min="19" max="19" width="10.53125" customWidth="1"/>
    <col min="20" max="20" width="12.86328125" bestFit="1" customWidth="1"/>
    <col min="21" max="21" width="9.46484375" customWidth="1"/>
    <col min="22" max="22" width="11.19921875" customWidth="1"/>
    <col min="23" max="23" width="12.53125" customWidth="1"/>
    <col min="24" max="24" width="11.19921875" customWidth="1"/>
    <col min="25" max="25" width="11.33203125" customWidth="1"/>
    <col min="26" max="26" width="10.59765625" bestFit="1" customWidth="1"/>
    <col min="27" max="27" width="12.06640625" bestFit="1" customWidth="1"/>
    <col min="28" max="28" width="11.86328125" customWidth="1"/>
    <col min="29" max="29" width="11.33203125" customWidth="1"/>
    <col min="30" max="30" width="11.265625" bestFit="1" customWidth="1"/>
    <col min="31" max="31" width="12.06640625" bestFit="1" customWidth="1"/>
    <col min="32" max="32" width="10.86328125" bestFit="1" customWidth="1"/>
    <col min="33" max="33" width="10.19921875" bestFit="1" customWidth="1"/>
    <col min="34" max="35" width="10.86328125" bestFit="1" customWidth="1"/>
    <col min="36" max="36" width="10.59765625" bestFit="1" customWidth="1"/>
  </cols>
  <sheetData>
    <row r="1" spans="1:38" ht="25.5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38" ht="9.75" customHeight="1"/>
    <row r="3" spans="1:38" ht="15">
      <c r="A3" s="1" t="s">
        <v>1</v>
      </c>
      <c r="B3" s="35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1:38" ht="18.75" customHeight="1">
      <c r="A4" t="s">
        <v>47</v>
      </c>
      <c r="B4" s="11">
        <f>3000/10.765</f>
        <v>278.68091035764047</v>
      </c>
    </row>
    <row r="5" spans="1:38" ht="12" customHeight="1"/>
    <row r="6" spans="1:38" ht="42.75">
      <c r="A6" s="36" t="s">
        <v>3</v>
      </c>
      <c r="B6" s="32"/>
      <c r="C6" s="2" t="s">
        <v>4</v>
      </c>
      <c r="D6" s="3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N6" s="2" t="s">
        <v>48</v>
      </c>
      <c r="O6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s="12" t="s">
        <v>65</v>
      </c>
      <c r="AI6" t="s">
        <v>66</v>
      </c>
      <c r="AJ6" s="12" t="s">
        <v>61</v>
      </c>
      <c r="AK6" s="12"/>
      <c r="AL6" s="12"/>
    </row>
    <row r="7" spans="1:38">
      <c r="A7" s="31" t="s">
        <v>14</v>
      </c>
      <c r="B7" s="32"/>
      <c r="C7" s="4" t="s">
        <v>15</v>
      </c>
      <c r="D7" s="5">
        <v>1588.6940241264999</v>
      </c>
      <c r="E7" s="5">
        <v>0</v>
      </c>
      <c r="F7" s="5">
        <v>0</v>
      </c>
      <c r="G7" s="5">
        <v>0</v>
      </c>
      <c r="H7" s="5">
        <v>1588.6940241264999</v>
      </c>
      <c r="I7" s="5">
        <v>0</v>
      </c>
      <c r="J7" s="5">
        <v>0</v>
      </c>
      <c r="K7" s="5">
        <v>1.1594179335999999</v>
      </c>
      <c r="L7" s="6" t="s">
        <v>16</v>
      </c>
      <c r="N7" s="10">
        <f>K7*1000/$B$4</f>
        <v>4.1603780184013335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8">
      <c r="A8" s="31" t="s">
        <v>17</v>
      </c>
      <c r="B8" s="32"/>
      <c r="C8" s="4" t="s">
        <v>15</v>
      </c>
      <c r="D8" s="5">
        <v>470.66847801789999</v>
      </c>
      <c r="E8" s="5">
        <v>0</v>
      </c>
      <c r="F8" s="5">
        <v>0</v>
      </c>
      <c r="G8" s="5">
        <v>0</v>
      </c>
      <c r="H8" s="5">
        <v>306.58003200130003</v>
      </c>
      <c r="I8" s="5">
        <v>164.08844601659999</v>
      </c>
      <c r="J8" s="5">
        <v>0</v>
      </c>
      <c r="K8" s="5">
        <v>3.7935879328</v>
      </c>
      <c r="L8" s="6" t="s">
        <v>16</v>
      </c>
      <c r="N8" s="10">
        <f t="shared" ref="N8:N32" si="0">K8*1000/$B$4</f>
        <v>13.612658032197334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8">
      <c r="A9" s="31" t="s">
        <v>18</v>
      </c>
      <c r="B9" s="32"/>
      <c r="C9" s="4" t="s">
        <v>15</v>
      </c>
      <c r="D9" s="5">
        <v>34.0002829672</v>
      </c>
      <c r="E9" s="5">
        <v>0</v>
      </c>
      <c r="F9" s="5">
        <v>0</v>
      </c>
      <c r="G9" s="5">
        <v>34.0002829672</v>
      </c>
      <c r="H9" s="5">
        <v>0</v>
      </c>
      <c r="I9" s="5">
        <v>0</v>
      </c>
      <c r="J9" s="5">
        <v>0</v>
      </c>
      <c r="K9" s="5">
        <v>5.1000424000000001E-3</v>
      </c>
      <c r="L9" s="6" t="s">
        <v>16</v>
      </c>
      <c r="N9" s="10">
        <f t="shared" si="0"/>
        <v>1.8300652145333336E-2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8">
      <c r="A10" s="31" t="s">
        <v>19</v>
      </c>
      <c r="B10" s="32"/>
      <c r="C10" s="4" t="s">
        <v>20</v>
      </c>
      <c r="D10" s="5">
        <v>17.828257418</v>
      </c>
      <c r="E10" s="5">
        <v>0</v>
      </c>
      <c r="F10" s="5">
        <v>0</v>
      </c>
      <c r="G10" s="5">
        <v>0</v>
      </c>
      <c r="H10" s="5">
        <v>0</v>
      </c>
      <c r="I10" s="5">
        <v>17.828257418</v>
      </c>
      <c r="J10" s="5">
        <v>0</v>
      </c>
      <c r="K10" s="5">
        <v>1.7828257399999999E-2</v>
      </c>
      <c r="L10" s="6" t="s">
        <v>16</v>
      </c>
      <c r="N10" s="10">
        <f t="shared" si="0"/>
        <v>6.3973730303666668E-2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8">
      <c r="A11" s="31" t="s">
        <v>21</v>
      </c>
      <c r="B11" s="32"/>
      <c r="C11" s="4" t="s">
        <v>22</v>
      </c>
      <c r="D11" s="5">
        <v>46.191229887799999</v>
      </c>
      <c r="E11" s="5">
        <v>0</v>
      </c>
      <c r="F11" s="5">
        <v>0</v>
      </c>
      <c r="G11" s="5">
        <v>46.191229887799999</v>
      </c>
      <c r="H11" s="5">
        <v>0</v>
      </c>
      <c r="I11" s="5">
        <v>0</v>
      </c>
      <c r="J11" s="5">
        <v>0</v>
      </c>
      <c r="K11" s="5">
        <v>105.9335762871</v>
      </c>
      <c r="L11" s="6" t="s">
        <v>16</v>
      </c>
      <c r="N11" s="10">
        <f t="shared" si="0"/>
        <v>380.12498291021052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8">
      <c r="A12" s="31" t="s">
        <v>23</v>
      </c>
      <c r="B12" s="32"/>
      <c r="C12" s="4" t="s">
        <v>15</v>
      </c>
      <c r="D12" s="5">
        <v>69.126148672900001</v>
      </c>
      <c r="E12" s="5">
        <v>0</v>
      </c>
      <c r="F12" s="5">
        <v>0</v>
      </c>
      <c r="G12" s="5">
        <v>0</v>
      </c>
      <c r="H12" s="5">
        <v>0</v>
      </c>
      <c r="I12" s="5">
        <v>69.126148672900001</v>
      </c>
      <c r="J12" s="5">
        <v>0</v>
      </c>
      <c r="K12" s="5">
        <v>1.1193683662</v>
      </c>
      <c r="L12" s="6" t="s">
        <v>16</v>
      </c>
      <c r="N12" s="10">
        <f t="shared" si="0"/>
        <v>4.0166668207143337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8">
      <c r="A13" s="31" t="s">
        <v>24</v>
      </c>
      <c r="B13" s="32"/>
      <c r="C13" s="4" t="s">
        <v>25</v>
      </c>
      <c r="D13" s="5">
        <v>51.8437500171</v>
      </c>
      <c r="E13" s="5">
        <v>0</v>
      </c>
      <c r="F13" s="5">
        <v>0</v>
      </c>
      <c r="G13" s="5">
        <v>0</v>
      </c>
      <c r="H13" s="5">
        <v>0</v>
      </c>
      <c r="I13" s="5">
        <v>51.8437500171</v>
      </c>
      <c r="J13" s="5">
        <v>0</v>
      </c>
      <c r="K13" s="5">
        <v>3.73275E-2</v>
      </c>
      <c r="L13" s="6" t="s">
        <v>16</v>
      </c>
      <c r="N13" s="10">
        <f t="shared" si="0"/>
        <v>0.13394351250000003</v>
      </c>
      <c r="O13">
        <f>1000*K13/D13</f>
        <v>0.71999999976251716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8">
      <c r="A14" s="31" t="s">
        <v>26</v>
      </c>
      <c r="B14" s="32"/>
      <c r="C14" s="4" t="s">
        <v>25</v>
      </c>
      <c r="D14" s="5">
        <v>289.85715443930002</v>
      </c>
      <c r="E14" s="5">
        <v>0</v>
      </c>
      <c r="F14" s="5">
        <v>0</v>
      </c>
      <c r="G14" s="5">
        <v>289.85715443930002</v>
      </c>
      <c r="H14" s="5">
        <v>0</v>
      </c>
      <c r="I14" s="5">
        <v>0</v>
      </c>
      <c r="J14" s="5">
        <v>0</v>
      </c>
      <c r="K14" s="5">
        <v>0.35652430000000002</v>
      </c>
      <c r="L14" s="6" t="s">
        <v>16</v>
      </c>
      <c r="N14" s="10">
        <f t="shared" si="0"/>
        <v>1.2793280298333336</v>
      </c>
      <c r="O14">
        <f>1000*K14/D14</f>
        <v>1.2300000001368294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8">
      <c r="A15" s="31" t="s">
        <v>27</v>
      </c>
      <c r="B15" s="32"/>
      <c r="C15" s="4" t="s">
        <v>25</v>
      </c>
      <c r="D15" s="5">
        <v>1231.7339482013001</v>
      </c>
      <c r="E15" s="5">
        <v>0</v>
      </c>
      <c r="F15" s="5">
        <v>0</v>
      </c>
      <c r="G15" s="5">
        <v>0</v>
      </c>
      <c r="H15" s="5">
        <v>431.27939506209998</v>
      </c>
      <c r="I15" s="5">
        <v>800.45455313920002</v>
      </c>
      <c r="J15" s="5">
        <v>0</v>
      </c>
      <c r="K15" s="5">
        <v>0.33176643039999998</v>
      </c>
      <c r="L15" s="6" t="s">
        <v>16</v>
      </c>
      <c r="N15" s="10">
        <f t="shared" si="0"/>
        <v>1.1904885410853334</v>
      </c>
      <c r="O15" s="9">
        <f>1000*K15/D15</f>
        <v>0.26934910001017526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8">
      <c r="A16" s="31" t="s">
        <v>28</v>
      </c>
      <c r="B16" s="32"/>
      <c r="C16" s="4" t="s">
        <v>20</v>
      </c>
      <c r="D16" s="5">
        <v>677.92225618379996</v>
      </c>
      <c r="E16" s="5">
        <v>0</v>
      </c>
      <c r="F16" s="5">
        <v>0</v>
      </c>
      <c r="G16" s="5">
        <v>0</v>
      </c>
      <c r="H16" s="5">
        <v>0</v>
      </c>
      <c r="I16" s="5">
        <v>677.92225618379996</v>
      </c>
      <c r="J16" s="5">
        <v>0</v>
      </c>
      <c r="K16" s="5">
        <v>0.67792225620000002</v>
      </c>
      <c r="L16" s="6" t="s">
        <v>16</v>
      </c>
      <c r="N16" s="10">
        <f t="shared" si="0"/>
        <v>2.4326110293310004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31" t="s">
        <v>29</v>
      </c>
      <c r="B17" s="32"/>
      <c r="C17" s="4" t="s">
        <v>16</v>
      </c>
      <c r="D17" s="5">
        <v>0.30964583229999998</v>
      </c>
      <c r="E17" s="5">
        <v>0</v>
      </c>
      <c r="F17" s="5">
        <v>0</v>
      </c>
      <c r="G17" s="5">
        <v>0</v>
      </c>
      <c r="H17" s="5">
        <v>0.30964583229999998</v>
      </c>
      <c r="I17" s="5">
        <v>0</v>
      </c>
      <c r="J17" s="5">
        <v>0</v>
      </c>
      <c r="K17" s="5">
        <v>0.30964583229999998</v>
      </c>
      <c r="L17" s="6" t="s">
        <v>16</v>
      </c>
      <c r="N17" s="10">
        <f t="shared" si="0"/>
        <v>1.1111124615698333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31" t="s">
        <v>30</v>
      </c>
      <c r="B18" s="32"/>
      <c r="C18" s="4" t="s">
        <v>15</v>
      </c>
      <c r="D18" s="5">
        <v>1170.6166493564001</v>
      </c>
      <c r="E18" s="5">
        <v>0</v>
      </c>
      <c r="F18" s="5">
        <v>0</v>
      </c>
      <c r="G18" s="5">
        <v>0</v>
      </c>
      <c r="H18" s="5">
        <v>1170.6166493564001</v>
      </c>
      <c r="I18" s="5">
        <v>0</v>
      </c>
      <c r="J18" s="5">
        <v>0</v>
      </c>
      <c r="K18" s="5">
        <v>15.0310317828</v>
      </c>
      <c r="L18" s="6" t="s">
        <v>16</v>
      </c>
      <c r="N18" s="10">
        <f t="shared" si="0"/>
        <v>53.936352380614004</v>
      </c>
      <c r="O18" s="9">
        <f>1000*K18/D18</f>
        <v>12.840268239020856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31" t="s">
        <v>31</v>
      </c>
      <c r="B19" s="32"/>
      <c r="C19" s="4" t="s">
        <v>20</v>
      </c>
      <c r="D19" s="5">
        <v>656.24999995669998</v>
      </c>
      <c r="E19" s="5">
        <v>0</v>
      </c>
      <c r="F19" s="5">
        <v>0</v>
      </c>
      <c r="G19" s="5">
        <v>0</v>
      </c>
      <c r="H19" s="5">
        <v>0</v>
      </c>
      <c r="I19" s="5">
        <v>656.24999995669998</v>
      </c>
      <c r="J19" s="5">
        <v>0</v>
      </c>
      <c r="K19" s="5">
        <v>0.65625</v>
      </c>
      <c r="L19" s="6" t="s">
        <v>16</v>
      </c>
      <c r="N19" s="10">
        <f t="shared" si="0"/>
        <v>2.3548437500000001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31" t="s">
        <v>32</v>
      </c>
      <c r="B20" s="32"/>
      <c r="C20" s="4" t="s">
        <v>16</v>
      </c>
      <c r="D20" s="5">
        <v>0.74999997870000001</v>
      </c>
      <c r="E20" s="5">
        <v>0</v>
      </c>
      <c r="F20" s="5">
        <v>0</v>
      </c>
      <c r="G20" s="5">
        <v>0</v>
      </c>
      <c r="H20" s="5">
        <v>0</v>
      </c>
      <c r="I20" s="5">
        <v>0.74999997870000001</v>
      </c>
      <c r="J20" s="5">
        <v>0</v>
      </c>
      <c r="K20" s="5">
        <v>0.74999997870000001</v>
      </c>
      <c r="L20" s="6" t="s">
        <v>16</v>
      </c>
      <c r="N20" s="10">
        <f t="shared" si="0"/>
        <v>2.6912499235685003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31" t="s">
        <v>33</v>
      </c>
      <c r="B21" s="32"/>
      <c r="C21" s="4" t="s">
        <v>16</v>
      </c>
      <c r="D21" s="5">
        <v>0.46973569869999998</v>
      </c>
      <c r="E21" s="5">
        <v>0</v>
      </c>
      <c r="F21" s="5">
        <v>0</v>
      </c>
      <c r="G21" s="5">
        <v>0</v>
      </c>
      <c r="H21" s="5">
        <v>0.30597244610000002</v>
      </c>
      <c r="I21" s="5">
        <v>0.16376325259999999</v>
      </c>
      <c r="J21" s="5">
        <v>0</v>
      </c>
      <c r="K21" s="5">
        <v>0.46973569869999998</v>
      </c>
      <c r="L21" s="6" t="s">
        <v>16</v>
      </c>
      <c r="N21" s="10">
        <f t="shared" si="0"/>
        <v>1.6855682655018336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31" t="s">
        <v>34</v>
      </c>
      <c r="B22" s="32"/>
      <c r="C22" s="4" t="s">
        <v>22</v>
      </c>
      <c r="D22" s="5">
        <v>0.69437498480000004</v>
      </c>
      <c r="E22" s="5">
        <v>0</v>
      </c>
      <c r="F22" s="5">
        <v>0</v>
      </c>
      <c r="G22" s="5">
        <v>0</v>
      </c>
      <c r="H22" s="5">
        <v>0</v>
      </c>
      <c r="I22" s="5">
        <v>0.69437498480000004</v>
      </c>
      <c r="J22" s="5">
        <v>0</v>
      </c>
      <c r="K22" s="5">
        <v>0.31737103059999999</v>
      </c>
      <c r="L22" s="6" t="s">
        <v>16</v>
      </c>
      <c r="N22" s="10">
        <f t="shared" si="0"/>
        <v>1.1388330481363333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31" t="s">
        <v>35</v>
      </c>
      <c r="B23" s="32"/>
      <c r="C23" s="4" t="s">
        <v>16</v>
      </c>
      <c r="D23" s="5">
        <v>0.29967500380000001</v>
      </c>
      <c r="E23" s="5">
        <v>0</v>
      </c>
      <c r="F23" s="5">
        <v>0</v>
      </c>
      <c r="G23" s="5">
        <v>1.7224223600000001E-2</v>
      </c>
      <c r="H23" s="5">
        <v>6.8035683299999997E-2</v>
      </c>
      <c r="I23" s="5">
        <v>0.21441509689999999</v>
      </c>
      <c r="J23" s="5">
        <v>0</v>
      </c>
      <c r="K23" s="5">
        <v>0.29967500380000001</v>
      </c>
      <c r="L23" s="6" t="s">
        <v>16</v>
      </c>
      <c r="N23" s="10">
        <f t="shared" si="0"/>
        <v>1.0753338053023336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31" t="s">
        <v>36</v>
      </c>
      <c r="B24" s="32"/>
      <c r="C24" s="4" t="s">
        <v>37</v>
      </c>
      <c r="D24" s="5">
        <v>550.27134925869996</v>
      </c>
      <c r="E24" s="5">
        <v>0</v>
      </c>
      <c r="F24" s="5">
        <v>0</v>
      </c>
      <c r="G24" s="5">
        <v>0</v>
      </c>
      <c r="H24" s="5">
        <v>0</v>
      </c>
      <c r="I24" s="5">
        <v>550.27134925869996</v>
      </c>
      <c r="J24" s="5">
        <v>0</v>
      </c>
      <c r="K24" s="5">
        <v>3.2126295731000001</v>
      </c>
      <c r="L24" s="6" t="s">
        <v>16</v>
      </c>
      <c r="N24" s="10">
        <f t="shared" si="0"/>
        <v>11.527985784807168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31" t="s">
        <v>38</v>
      </c>
      <c r="B25" s="32"/>
      <c r="C25" s="4" t="s">
        <v>16</v>
      </c>
      <c r="D25" s="5">
        <v>5.3912934999999999E-3</v>
      </c>
      <c r="E25" s="5">
        <v>0</v>
      </c>
      <c r="F25" s="5">
        <v>0</v>
      </c>
      <c r="G25" s="5">
        <v>0</v>
      </c>
      <c r="H25" s="5">
        <v>3.5117349000000002E-3</v>
      </c>
      <c r="I25" s="5">
        <v>1.8795585999999999E-3</v>
      </c>
      <c r="J25" s="5">
        <v>0</v>
      </c>
      <c r="K25" s="5">
        <v>5.3912934999999999E-3</v>
      </c>
      <c r="L25" s="6" t="s">
        <v>16</v>
      </c>
      <c r="N25" s="10">
        <f t="shared" si="0"/>
        <v>1.9345758175833335E-2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</row>
    <row r="26" spans="1:36">
      <c r="A26" s="31" t="s">
        <v>39</v>
      </c>
      <c r="B26" s="32"/>
      <c r="C26" s="4" t="s">
        <v>16</v>
      </c>
      <c r="D26" s="5">
        <v>0.83806807100000003</v>
      </c>
      <c r="E26" s="5">
        <v>0</v>
      </c>
      <c r="F26" s="5">
        <v>0</v>
      </c>
      <c r="G26" s="5">
        <v>0.83806807100000003</v>
      </c>
      <c r="H26" s="5">
        <v>0</v>
      </c>
      <c r="I26" s="5">
        <v>0</v>
      </c>
      <c r="J26" s="5">
        <v>0</v>
      </c>
      <c r="K26" s="5">
        <v>0.83806807100000003</v>
      </c>
      <c r="L26" s="6" t="s">
        <v>16</v>
      </c>
      <c r="N26" s="10">
        <f t="shared" si="0"/>
        <v>3.0072675947716672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31" t="s">
        <v>40</v>
      </c>
      <c r="B27" s="32"/>
      <c r="C27" s="4" t="s">
        <v>22</v>
      </c>
      <c r="D27" s="5">
        <v>16.113624073499999</v>
      </c>
      <c r="E27" s="5">
        <v>0</v>
      </c>
      <c r="F27" s="5">
        <v>0</v>
      </c>
      <c r="G27" s="5">
        <v>0</v>
      </c>
      <c r="H27" s="5">
        <v>6.0540197560999998</v>
      </c>
      <c r="I27" s="5">
        <v>10.0596043174</v>
      </c>
      <c r="J27" s="5">
        <v>0</v>
      </c>
      <c r="K27" s="5">
        <v>6.8181577541999996</v>
      </c>
      <c r="L27" s="6" t="s">
        <v>16</v>
      </c>
      <c r="N27" s="10">
        <f t="shared" si="0"/>
        <v>24.465822741321002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31" t="s">
        <v>41</v>
      </c>
      <c r="B28" s="32"/>
      <c r="C28" s="4" t="s">
        <v>37</v>
      </c>
      <c r="D28" s="5">
        <v>369.65939732560003</v>
      </c>
      <c r="E28" s="5">
        <v>0</v>
      </c>
      <c r="F28" s="5">
        <v>0</v>
      </c>
      <c r="G28" s="5">
        <v>0</v>
      </c>
      <c r="H28" s="5">
        <v>369.65939732560003</v>
      </c>
      <c r="I28" s="5">
        <v>0</v>
      </c>
      <c r="J28" s="5">
        <v>0</v>
      </c>
      <c r="K28" s="5">
        <v>1.6794244115000001</v>
      </c>
      <c r="L28" s="6" t="s">
        <v>16</v>
      </c>
      <c r="N28" s="10">
        <f t="shared" si="0"/>
        <v>6.0263345965991677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</row>
    <row r="29" spans="1:36">
      <c r="A29" s="31" t="s">
        <v>42</v>
      </c>
      <c r="B29" s="32"/>
      <c r="C29" s="4" t="s">
        <v>43</v>
      </c>
      <c r="D29" s="5">
        <v>5.6591071442000001</v>
      </c>
      <c r="E29" s="5">
        <v>0</v>
      </c>
      <c r="F29" s="5">
        <v>0</v>
      </c>
      <c r="G29" s="5">
        <v>0</v>
      </c>
      <c r="H29" s="5">
        <v>0</v>
      </c>
      <c r="I29" s="5">
        <v>5.6591071442000001</v>
      </c>
      <c r="J29" s="5">
        <v>0</v>
      </c>
      <c r="K29" s="5">
        <v>4.2443304000000003E-3</v>
      </c>
      <c r="L29" s="6" t="s">
        <v>16</v>
      </c>
      <c r="N29" s="10">
        <f t="shared" si="0"/>
        <v>1.5230072252000001E-2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</row>
    <row r="30" spans="1:36">
      <c r="A30" s="31" t="s">
        <v>44</v>
      </c>
      <c r="B30" s="32"/>
      <c r="C30" s="4" t="s">
        <v>15</v>
      </c>
      <c r="D30" s="5">
        <v>359.13011891470001</v>
      </c>
      <c r="E30" s="5">
        <v>0</v>
      </c>
      <c r="F30" s="5">
        <v>0</v>
      </c>
      <c r="G30" s="5">
        <v>0</v>
      </c>
      <c r="H30" s="5">
        <v>0</v>
      </c>
      <c r="I30" s="5">
        <v>359.13011891470001</v>
      </c>
      <c r="J30" s="5">
        <v>0</v>
      </c>
      <c r="K30" s="5">
        <v>12.928684280900001</v>
      </c>
      <c r="L30" s="6" t="s">
        <v>16</v>
      </c>
      <c r="N30" s="10">
        <f t="shared" si="0"/>
        <v>46.392428761296173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0.14000000000000001</v>
      </c>
      <c r="AJ30">
        <v>0</v>
      </c>
    </row>
    <row r="31" spans="1:36">
      <c r="A31" s="31" t="s">
        <v>45</v>
      </c>
      <c r="B31" s="32"/>
      <c r="C31" s="4" t="s">
        <v>43</v>
      </c>
      <c r="D31" s="5">
        <v>614.46692274949999</v>
      </c>
      <c r="E31" s="5">
        <v>0</v>
      </c>
      <c r="F31" s="5">
        <v>0</v>
      </c>
      <c r="G31" s="5">
        <v>0</v>
      </c>
      <c r="H31" s="5">
        <v>0</v>
      </c>
      <c r="I31" s="5">
        <v>614.46692274949999</v>
      </c>
      <c r="J31" s="5">
        <v>0</v>
      </c>
      <c r="K31" s="5">
        <v>0.4608501921</v>
      </c>
      <c r="L31" s="6" t="s">
        <v>16</v>
      </c>
      <c r="N31" s="10">
        <f t="shared" si="0"/>
        <v>1.6536841059855003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</row>
    <row r="32" spans="1:36">
      <c r="A32" s="31" t="s">
        <v>46</v>
      </c>
      <c r="B32" s="32"/>
      <c r="C32" s="4" t="s">
        <v>16</v>
      </c>
      <c r="D32" s="5">
        <v>0.3106458406</v>
      </c>
      <c r="E32" s="5">
        <v>0</v>
      </c>
      <c r="F32" s="5">
        <v>0</v>
      </c>
      <c r="G32" s="5">
        <v>0.3106458406</v>
      </c>
      <c r="H32" s="5">
        <v>0</v>
      </c>
      <c r="I32" s="5">
        <v>0</v>
      </c>
      <c r="J32" s="5">
        <v>0</v>
      </c>
      <c r="K32" s="5">
        <v>0.3106458406</v>
      </c>
      <c r="L32" s="6" t="s">
        <v>16</v>
      </c>
      <c r="N32" s="10">
        <f t="shared" si="0"/>
        <v>1.1147008246863335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4" spans="3:38">
      <c r="AL34" t="s">
        <v>70</v>
      </c>
    </row>
    <row r="35" spans="3:38">
      <c r="P35" s="10">
        <f t="array" ref="P35:AJ35">MMULT(TRANSPOSE(N7:N32),P7:AJ32)</f>
        <v>4.1603780184013335</v>
      </c>
      <c r="Q35" s="10">
        <v>13.612658032197334</v>
      </c>
      <c r="R35" s="10">
        <v>1.8300652145333336E-2</v>
      </c>
      <c r="S35" s="10">
        <v>6.3973730303666668E-2</v>
      </c>
      <c r="T35" s="10">
        <v>380.12498291021052</v>
      </c>
      <c r="U35" s="10">
        <v>6.7079167442828336</v>
      </c>
      <c r="V35" s="10">
        <v>0.13394351250000003</v>
      </c>
      <c r="W35" s="10">
        <v>1.2793280298333336</v>
      </c>
      <c r="X35" s="10">
        <v>1.1904885410853334</v>
      </c>
      <c r="Y35" s="10">
        <v>4.7874547793310001</v>
      </c>
      <c r="Z35" s="10">
        <v>6.3084146863301678</v>
      </c>
      <c r="AA35" s="10">
        <v>53.936352380614004</v>
      </c>
      <c r="AB35" s="10">
        <v>1.6855682655018336</v>
      </c>
      <c r="AC35" s="10">
        <v>0</v>
      </c>
      <c r="AD35" s="10">
        <v>11.527985784807168</v>
      </c>
      <c r="AE35" s="10">
        <v>24.465822741321002</v>
      </c>
      <c r="AF35" s="10">
        <v>6.0263345965991677</v>
      </c>
      <c r="AG35" s="10">
        <v>1.6689141782375003</v>
      </c>
      <c r="AH35" s="10">
        <v>0</v>
      </c>
      <c r="AI35" s="10">
        <v>6.4949400265814647</v>
      </c>
      <c r="AJ35" s="10">
        <v>1.9345758175833335E-2</v>
      </c>
      <c r="AL35" s="11">
        <f>SUM(P35:AJ35)</f>
        <v>524.21310336845909</v>
      </c>
    </row>
    <row r="37" spans="3:38">
      <c r="O37" t="s">
        <v>67</v>
      </c>
      <c r="P37">
        <v>1.65</v>
      </c>
      <c r="Q37">
        <v>0.29699999999999999</v>
      </c>
      <c r="R37">
        <v>2.54</v>
      </c>
      <c r="S37">
        <v>5.65</v>
      </c>
      <c r="T37">
        <v>0.121</v>
      </c>
      <c r="U37">
        <v>1.63</v>
      </c>
      <c r="V37">
        <v>4.5</v>
      </c>
      <c r="W37">
        <v>23.2</v>
      </c>
      <c r="X37">
        <v>7.6</v>
      </c>
      <c r="Y37">
        <v>8.6259999999999994</v>
      </c>
      <c r="Z37">
        <v>1.736</v>
      </c>
      <c r="AA37">
        <v>0.41299999999999998</v>
      </c>
      <c r="AB37">
        <v>0.32500000000000001</v>
      </c>
      <c r="AC37">
        <v>0.39</v>
      </c>
      <c r="AD37">
        <v>0.45</v>
      </c>
      <c r="AE37">
        <v>0.28499999999999998</v>
      </c>
      <c r="AF37">
        <v>0.68100000000000005</v>
      </c>
      <c r="AG37">
        <v>2.91</v>
      </c>
      <c r="AH37">
        <v>0</v>
      </c>
      <c r="AI37">
        <v>0.91200000000000003</v>
      </c>
      <c r="AJ37">
        <v>0</v>
      </c>
    </row>
    <row r="38" spans="3:38">
      <c r="AL38" t="s">
        <v>70</v>
      </c>
    </row>
    <row r="39" spans="3:38">
      <c r="O39" t="s">
        <v>68</v>
      </c>
      <c r="P39" s="11">
        <f>P35*P37</f>
        <v>6.8646237303622</v>
      </c>
      <c r="Q39" s="11">
        <f t="shared" ref="Q39:AJ39" si="1">Q35*Q37</f>
        <v>4.042959435562608</v>
      </c>
      <c r="R39" s="11">
        <f t="shared" si="1"/>
        <v>4.6483656449146676E-2</v>
      </c>
      <c r="S39" s="11">
        <f t="shared" si="1"/>
        <v>0.36145157621571672</v>
      </c>
      <c r="T39" s="11">
        <f t="shared" si="1"/>
        <v>45.995122932135473</v>
      </c>
      <c r="U39" s="11">
        <f t="shared" si="1"/>
        <v>10.933904293181017</v>
      </c>
      <c r="V39" s="11">
        <f t="shared" si="1"/>
        <v>0.60274580625000018</v>
      </c>
      <c r="W39" s="11">
        <f t="shared" si="1"/>
        <v>29.680410292133338</v>
      </c>
      <c r="X39" s="11">
        <f t="shared" si="1"/>
        <v>9.0477129122485334</v>
      </c>
      <c r="Y39" s="11">
        <f t="shared" si="1"/>
        <v>41.296584926509205</v>
      </c>
      <c r="Z39" s="11">
        <f t="shared" si="1"/>
        <v>10.95140789546917</v>
      </c>
      <c r="AA39" s="11">
        <f t="shared" si="1"/>
        <v>22.275713533193581</v>
      </c>
      <c r="AB39" s="11">
        <f t="shared" si="1"/>
        <v>0.5478096862880959</v>
      </c>
      <c r="AC39" s="11">
        <f t="shared" si="1"/>
        <v>0</v>
      </c>
      <c r="AD39" s="11">
        <f t="shared" si="1"/>
        <v>5.1875936031632257</v>
      </c>
      <c r="AE39" s="11">
        <f t="shared" si="1"/>
        <v>6.9727594812764853</v>
      </c>
      <c r="AF39" s="11">
        <f t="shared" si="1"/>
        <v>4.1039338602840338</v>
      </c>
      <c r="AG39" s="11">
        <f t="shared" si="1"/>
        <v>4.8565402586711262</v>
      </c>
      <c r="AH39" s="11">
        <f t="shared" si="1"/>
        <v>0</v>
      </c>
      <c r="AI39" s="11">
        <f t="shared" si="1"/>
        <v>5.9233853042422959</v>
      </c>
      <c r="AJ39" s="11">
        <f t="shared" si="1"/>
        <v>0</v>
      </c>
      <c r="AL39" s="11">
        <f>SUM(P39:AJ39)</f>
        <v>209.69114318363526</v>
      </c>
    </row>
    <row r="41" spans="3:38">
      <c r="C41">
        <v>60.8</v>
      </c>
      <c r="D41">
        <f>C41/O14</f>
        <v>49.430894303444227</v>
      </c>
      <c r="O41" t="s">
        <v>69</v>
      </c>
      <c r="P41" s="13">
        <f>P39/$AL$39</f>
        <v>3.2736832019417066E-2</v>
      </c>
      <c r="Q41" s="13">
        <f t="shared" ref="Q41:AJ41" si="2">Q39/$AL$39</f>
        <v>1.9280544586578081E-2</v>
      </c>
      <c r="R41" s="13">
        <f t="shared" si="2"/>
        <v>2.21676775391696E-4</v>
      </c>
      <c r="S41" s="13">
        <f t="shared" si="2"/>
        <v>1.7237331569086756E-3</v>
      </c>
      <c r="T41" s="13">
        <f t="shared" si="2"/>
        <v>0.21934699879935143</v>
      </c>
      <c r="U41" s="13">
        <f t="shared" si="2"/>
        <v>5.2142899920220961E-2</v>
      </c>
      <c r="V41" s="13">
        <f t="shared" si="2"/>
        <v>2.8744457066655913E-3</v>
      </c>
      <c r="W41" s="13">
        <f t="shared" si="2"/>
        <v>0.14154346169089729</v>
      </c>
      <c r="X41" s="13">
        <f t="shared" si="2"/>
        <v>4.3147806697420091E-2</v>
      </c>
      <c r="Y41" s="13">
        <f t="shared" si="2"/>
        <v>0.19694005335429959</v>
      </c>
      <c r="Z41" s="13">
        <f t="shared" si="2"/>
        <v>5.2226373175325608E-2</v>
      </c>
      <c r="AA41" s="13">
        <f t="shared" si="2"/>
        <v>0.10623106534206746</v>
      </c>
      <c r="AB41" s="13">
        <f t="shared" si="2"/>
        <v>2.6124598205292636E-3</v>
      </c>
      <c r="AC41" s="13">
        <f t="shared" si="2"/>
        <v>0</v>
      </c>
      <c r="AD41" s="13">
        <f t="shared" si="2"/>
        <v>2.4739211796943824E-2</v>
      </c>
      <c r="AE41" s="13">
        <f t="shared" si="2"/>
        <v>3.3252522616895409E-2</v>
      </c>
      <c r="AF41" s="13">
        <f t="shared" si="2"/>
        <v>1.9571326656796603E-2</v>
      </c>
      <c r="AG41" s="13">
        <f t="shared" si="2"/>
        <v>2.3160445333726146E-2</v>
      </c>
      <c r="AH41" s="13">
        <f t="shared" si="2"/>
        <v>0</v>
      </c>
      <c r="AI41" s="13">
        <f t="shared" si="2"/>
        <v>2.8248142550565146E-2</v>
      </c>
      <c r="AJ41" s="13">
        <f t="shared" si="2"/>
        <v>0</v>
      </c>
    </row>
    <row r="42" spans="3:38">
      <c r="C42">
        <v>95.3</v>
      </c>
      <c r="D42">
        <f>C42/O14</f>
        <v>77.479674788128861</v>
      </c>
    </row>
    <row r="43" spans="3:38">
      <c r="C43">
        <v>2.0459999999999998</v>
      </c>
      <c r="D43">
        <f>C43/O15</f>
        <v>7.5960899810792304</v>
      </c>
      <c r="O43" t="s">
        <v>71</v>
      </c>
      <c r="P43" s="14">
        <f>P35/$AL$35</f>
        <v>7.9364250753516281E-3</v>
      </c>
      <c r="Q43" s="14">
        <f t="shared" ref="Q43:AJ43" si="3">Q35/$AL$35</f>
        <v>2.5967794289623595E-2</v>
      </c>
      <c r="R43" s="14">
        <f t="shared" si="3"/>
        <v>3.4910710983258591E-5</v>
      </c>
      <c r="S43" s="14">
        <f t="shared" si="3"/>
        <v>1.2203764059423137E-4</v>
      </c>
      <c r="T43" s="14">
        <f t="shared" si="3"/>
        <v>0.72513445480020389</v>
      </c>
      <c r="U43" s="14">
        <f t="shared" si="3"/>
        <v>1.2796163814256988E-2</v>
      </c>
      <c r="V43" s="14">
        <f t="shared" si="3"/>
        <v>2.555134765600351E-4</v>
      </c>
      <c r="W43" s="14">
        <f t="shared" si="3"/>
        <v>2.4404731999499813E-3</v>
      </c>
      <c r="X43" s="14">
        <f t="shared" si="3"/>
        <v>2.2710011127832536E-3</v>
      </c>
      <c r="Y43" s="14">
        <f t="shared" si="3"/>
        <v>9.1326499634748586E-3</v>
      </c>
      <c r="Z43" s="14">
        <f t="shared" si="3"/>
        <v>1.203406524139498E-2</v>
      </c>
      <c r="AA43" s="14">
        <f t="shared" si="3"/>
        <v>0.10289012623689263</v>
      </c>
      <c r="AB43" s="14">
        <f t="shared" si="3"/>
        <v>3.2154256630954163E-3</v>
      </c>
      <c r="AC43" s="14">
        <f t="shared" si="3"/>
        <v>0</v>
      </c>
      <c r="AD43" s="14">
        <f t="shared" si="3"/>
        <v>2.1991029431983451E-2</v>
      </c>
      <c r="AE43" s="14">
        <f t="shared" si="3"/>
        <v>4.6671520769148829E-2</v>
      </c>
      <c r="AF43" s="14">
        <f t="shared" si="3"/>
        <v>1.1495963297894474E-2</v>
      </c>
      <c r="AG43" s="14">
        <f t="shared" si="3"/>
        <v>3.1836559740942862E-3</v>
      </c>
      <c r="AH43" s="14">
        <f t="shared" si="3"/>
        <v>0</v>
      </c>
      <c r="AI43" s="14">
        <f t="shared" si="3"/>
        <v>1.238988492436882E-2</v>
      </c>
      <c r="AJ43" s="14">
        <f t="shared" si="3"/>
        <v>3.6904377344866905E-5</v>
      </c>
    </row>
    <row r="45" spans="3:38">
      <c r="C45">
        <v>5.3</v>
      </c>
      <c r="D45">
        <f>C45/O18</f>
        <v>0.41276396266345872</v>
      </c>
    </row>
  </sheetData>
  <mergeCells count="29"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9:B29"/>
    <mergeCell ref="A30:B30"/>
    <mergeCell ref="A31:B31"/>
    <mergeCell ref="A32:B32"/>
    <mergeCell ref="A24:B24"/>
    <mergeCell ref="A25:B25"/>
    <mergeCell ref="A26:B26"/>
    <mergeCell ref="A27:B27"/>
    <mergeCell ref="A28:B28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8263-5DDF-4810-8D0E-31FCEED7EC34}">
  <dimension ref="A1:Q20"/>
  <sheetViews>
    <sheetView workbookViewId="0">
      <selection activeCell="P7" sqref="P7"/>
    </sheetView>
  </sheetViews>
  <sheetFormatPr defaultRowHeight="14.25"/>
  <sheetData>
    <row r="1" spans="6:17">
      <c r="F1" s="15" t="s">
        <v>72</v>
      </c>
    </row>
    <row r="2" spans="6:17">
      <c r="F2" s="15" t="s">
        <v>73</v>
      </c>
    </row>
    <row r="3" spans="6:17">
      <c r="F3" s="15" t="s">
        <v>90</v>
      </c>
      <c r="H3">
        <v>40</v>
      </c>
      <c r="I3" s="15" t="s">
        <v>87</v>
      </c>
    </row>
    <row r="4" spans="6:17">
      <c r="F4" s="15" t="s">
        <v>91</v>
      </c>
      <c r="H4">
        <v>75</v>
      </c>
      <c r="I4" s="15" t="s">
        <v>87</v>
      </c>
      <c r="M4" s="15" t="s">
        <v>89</v>
      </c>
      <c r="P4">
        <f>H5-(H3-(2*J16))*(H4-(2*J16))</f>
        <v>856</v>
      </c>
      <c r="Q4" s="15" t="s">
        <v>86</v>
      </c>
    </row>
    <row r="5" spans="6:17">
      <c r="F5" s="15" t="s">
        <v>84</v>
      </c>
      <c r="H5">
        <f>H3*H4</f>
        <v>3000</v>
      </c>
      <c r="I5" s="15" t="s">
        <v>86</v>
      </c>
      <c r="M5" s="15" t="s">
        <v>92</v>
      </c>
      <c r="P5" s="10">
        <f>P4*(J14/12)</f>
        <v>142.66666666666666</v>
      </c>
      <c r="Q5" s="15" t="s">
        <v>93</v>
      </c>
    </row>
    <row r="6" spans="6:17">
      <c r="F6" s="15" t="s">
        <v>85</v>
      </c>
      <c r="H6">
        <f>2*(H3+H4)</f>
        <v>230</v>
      </c>
      <c r="I6" s="15" t="s">
        <v>87</v>
      </c>
      <c r="M6" s="15" t="s">
        <v>96</v>
      </c>
      <c r="P6" s="10">
        <v>0</v>
      </c>
      <c r="Q6" s="15" t="s">
        <v>93</v>
      </c>
    </row>
    <row r="7" spans="6:17">
      <c r="M7" s="15" t="s">
        <v>97</v>
      </c>
      <c r="P7" s="10">
        <f>P5+P6</f>
        <v>142.66666666666666</v>
      </c>
      <c r="Q7" s="15" t="s">
        <v>93</v>
      </c>
    </row>
    <row r="8" spans="6:17">
      <c r="F8" s="15" t="s">
        <v>74</v>
      </c>
      <c r="J8">
        <v>30</v>
      </c>
      <c r="K8" s="15" t="s">
        <v>75</v>
      </c>
      <c r="M8" s="15" t="s">
        <v>98</v>
      </c>
      <c r="P8" s="10">
        <f>12*P7/H5</f>
        <v>0.57066666666666666</v>
      </c>
      <c r="Q8" s="15" t="s">
        <v>77</v>
      </c>
    </row>
    <row r="9" spans="6:17">
      <c r="F9" s="15" t="s">
        <v>76</v>
      </c>
      <c r="J9">
        <v>1</v>
      </c>
      <c r="K9" s="15" t="s">
        <v>75</v>
      </c>
    </row>
    <row r="10" spans="6:17">
      <c r="F10" s="15" t="s">
        <v>78</v>
      </c>
      <c r="J10">
        <v>10</v>
      </c>
      <c r="K10" s="15" t="s">
        <v>77</v>
      </c>
    </row>
    <row r="12" spans="6:17">
      <c r="F12" s="15" t="s">
        <v>79</v>
      </c>
    </row>
    <row r="13" spans="6:17">
      <c r="F13" s="15" t="s">
        <v>81</v>
      </c>
      <c r="J13">
        <v>1</v>
      </c>
      <c r="K13" s="15" t="s">
        <v>77</v>
      </c>
    </row>
    <row r="14" spans="6:17">
      <c r="F14" s="15" t="s">
        <v>82</v>
      </c>
      <c r="J14">
        <v>2</v>
      </c>
      <c r="K14" s="15" t="s">
        <v>77</v>
      </c>
    </row>
    <row r="15" spans="6:17">
      <c r="F15" s="15" t="s">
        <v>83</v>
      </c>
      <c r="J15" s="15">
        <v>2</v>
      </c>
      <c r="K15" s="15" t="s">
        <v>77</v>
      </c>
    </row>
    <row r="16" spans="6:17">
      <c r="F16" s="15" t="s">
        <v>88</v>
      </c>
      <c r="J16">
        <v>4</v>
      </c>
      <c r="K16" s="15" t="s">
        <v>75</v>
      </c>
    </row>
    <row r="17" spans="1:11">
      <c r="F17" s="15" t="s">
        <v>94</v>
      </c>
      <c r="J17">
        <v>4</v>
      </c>
      <c r="K17" s="15" t="s">
        <v>77</v>
      </c>
    </row>
    <row r="18" spans="1:11">
      <c r="F18" s="15" t="s">
        <v>95</v>
      </c>
      <c r="J18">
        <f>J14+J17</f>
        <v>6</v>
      </c>
      <c r="K18" s="15" t="s">
        <v>77</v>
      </c>
    </row>
    <row r="20" spans="1:11">
      <c r="A20" s="15" t="s">
        <v>80</v>
      </c>
    </row>
  </sheetData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7AAB-A47C-4C4F-B98A-80A97EAE75A7}">
  <dimension ref="A1:AK46"/>
  <sheetViews>
    <sheetView showGridLines="0" tabSelected="1" zoomScaleNormal="100" workbookViewId="0">
      <pane xSplit="3" ySplit="6" topLeftCell="U22" activePane="bottomRight" state="frozen"/>
      <selection pane="topRight" activeCell="D1" sqref="D1"/>
      <selection pane="bottomLeft" activeCell="A7" sqref="A7"/>
      <selection pane="bottomRight" activeCell="AK40" sqref="AK40"/>
    </sheetView>
  </sheetViews>
  <sheetFormatPr defaultRowHeight="14.25"/>
  <cols>
    <col min="1" max="1" width="13.3984375" customWidth="1"/>
    <col min="2" max="2" width="30.1328125" customWidth="1"/>
    <col min="3" max="3" width="12.33203125" customWidth="1"/>
    <col min="4" max="4" width="11" customWidth="1"/>
    <col min="5" max="5" width="12.33203125" customWidth="1"/>
    <col min="6" max="6" width="11" customWidth="1"/>
    <col min="7" max="7" width="12.33203125" customWidth="1"/>
    <col min="8" max="9" width="9.59765625" customWidth="1"/>
    <col min="10" max="11" width="12.33203125" customWidth="1"/>
    <col min="12" max="12" width="11.53125" customWidth="1"/>
    <col min="13" max="13" width="0.796875" customWidth="1"/>
    <col min="14" max="14" width="10.796875" customWidth="1"/>
    <col min="16" max="16" width="13.06640625" customWidth="1"/>
    <col min="17" max="17" width="11.265625" bestFit="1" customWidth="1"/>
    <col min="18" max="18" width="10.59765625" bestFit="1" customWidth="1"/>
    <col min="19" max="19" width="10.53125" customWidth="1"/>
    <col min="20" max="20" width="12.86328125" bestFit="1" customWidth="1"/>
    <col min="21" max="21" width="9.46484375" customWidth="1"/>
    <col min="22" max="22" width="11.19921875" customWidth="1"/>
    <col min="23" max="23" width="12.53125" customWidth="1"/>
    <col min="24" max="24" width="11.19921875" customWidth="1"/>
    <col min="25" max="25" width="11.33203125" customWidth="1"/>
    <col min="26" max="26" width="10.59765625" bestFit="1" customWidth="1"/>
    <col min="27" max="27" width="12.06640625" bestFit="1" customWidth="1"/>
    <col min="28" max="28" width="11.86328125" customWidth="1"/>
    <col min="29" max="29" width="11.33203125" customWidth="1"/>
    <col min="30" max="30" width="11.265625" bestFit="1" customWidth="1"/>
    <col min="31" max="31" width="12.06640625" bestFit="1" customWidth="1"/>
    <col min="32" max="32" width="10.86328125" bestFit="1" customWidth="1"/>
    <col min="33" max="33" width="10.19921875" bestFit="1" customWidth="1"/>
    <col min="34" max="34" width="10.86328125" bestFit="1" customWidth="1"/>
    <col min="35" max="35" width="10.59765625" bestFit="1" customWidth="1"/>
  </cols>
  <sheetData>
    <row r="1" spans="1:37" ht="25.5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S1">
        <f>3.86+0.0699+0.166+0.0693+0.0269</f>
        <v>4.1921000000000008</v>
      </c>
    </row>
    <row r="2" spans="1:37" ht="9.75" customHeight="1"/>
    <row r="3" spans="1:37" ht="15" customHeight="1">
      <c r="A3" s="1" t="s">
        <v>1</v>
      </c>
      <c r="B3" s="45" t="s">
        <v>111</v>
      </c>
      <c r="C3" s="46"/>
      <c r="D3" s="46"/>
      <c r="E3" s="46"/>
      <c r="F3" s="46"/>
      <c r="G3" s="46"/>
      <c r="H3" s="46"/>
      <c r="I3" s="46"/>
      <c r="J3" s="46"/>
      <c r="K3" s="46"/>
      <c r="L3" s="46"/>
      <c r="S3">
        <f>S1/1.08</f>
        <v>3.8815740740740745</v>
      </c>
    </row>
    <row r="4" spans="1:37" ht="18.75" customHeight="1">
      <c r="A4" t="s">
        <v>47</v>
      </c>
      <c r="B4" s="11">
        <f>3000/10.765</f>
        <v>278.68091035764047</v>
      </c>
    </row>
    <row r="5" spans="1:37" ht="12" customHeight="1"/>
    <row r="6" spans="1:37" ht="42.75">
      <c r="A6" s="36" t="s">
        <v>3</v>
      </c>
      <c r="B6" s="32"/>
      <c r="C6" s="2" t="s">
        <v>4</v>
      </c>
      <c r="D6" s="3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N6" s="2" t="s">
        <v>48</v>
      </c>
      <c r="O6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t="s">
        <v>66</v>
      </c>
      <c r="AI6" s="12" t="s">
        <v>61</v>
      </c>
      <c r="AJ6" s="12"/>
      <c r="AK6" s="12"/>
    </row>
    <row r="7" spans="1:37" ht="14.25" customHeight="1">
      <c r="A7" s="37" t="s">
        <v>14</v>
      </c>
      <c r="B7" s="38"/>
      <c r="C7" s="16" t="s">
        <v>15</v>
      </c>
      <c r="D7" s="17">
        <v>1165.042284357</v>
      </c>
      <c r="E7" s="17">
        <v>0</v>
      </c>
      <c r="F7" s="17">
        <v>0</v>
      </c>
      <c r="G7" s="17">
        <v>0</v>
      </c>
      <c r="H7" s="17">
        <v>1165.042284357</v>
      </c>
      <c r="I7" s="17">
        <v>0</v>
      </c>
      <c r="J7" s="17">
        <v>0</v>
      </c>
      <c r="K7" s="17">
        <v>0.85023981800000004</v>
      </c>
      <c r="L7" s="18" t="s">
        <v>16</v>
      </c>
      <c r="N7" s="10">
        <f>K7*1000/$B$4</f>
        <v>3.0509438802566669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ht="14.25" customHeight="1">
      <c r="A8" s="37" t="s">
        <v>17</v>
      </c>
      <c r="B8" s="38"/>
      <c r="C8" s="16" t="s">
        <v>15</v>
      </c>
      <c r="D8" s="17">
        <v>673.96510229540002</v>
      </c>
      <c r="E8" s="17">
        <v>0</v>
      </c>
      <c r="F8" s="17">
        <v>0</v>
      </c>
      <c r="G8" s="17">
        <v>0</v>
      </c>
      <c r="H8" s="17">
        <v>0</v>
      </c>
      <c r="I8" s="17">
        <v>673.96510229540002</v>
      </c>
      <c r="J8" s="17">
        <v>0</v>
      </c>
      <c r="K8" s="17">
        <v>5.4321587244999998</v>
      </c>
      <c r="L8" s="18" t="s">
        <v>16</v>
      </c>
      <c r="N8" s="10">
        <f t="shared" ref="N8:N34" si="0">K8*1000/$B$4</f>
        <v>19.492396223080835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ht="14.25" customHeight="1">
      <c r="A9" s="37" t="s">
        <v>18</v>
      </c>
      <c r="B9" s="38"/>
      <c r="C9" s="16" t="s">
        <v>15</v>
      </c>
      <c r="D9" s="17">
        <v>486.84463147180003</v>
      </c>
      <c r="E9" s="17">
        <v>0</v>
      </c>
      <c r="F9" s="17">
        <v>0</v>
      </c>
      <c r="G9" s="17">
        <v>222.7264913214</v>
      </c>
      <c r="H9" s="17">
        <v>216.8133986309</v>
      </c>
      <c r="I9" s="17">
        <v>47.3047415196</v>
      </c>
      <c r="J9" s="17">
        <v>0</v>
      </c>
      <c r="K9" s="17">
        <v>7.3026694700000006E-2</v>
      </c>
      <c r="L9" s="18" t="s">
        <v>16</v>
      </c>
      <c r="N9" s="10">
        <f t="shared" si="0"/>
        <v>0.2620441228151667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ht="14.25" customHeight="1">
      <c r="A10" s="37" t="s">
        <v>99</v>
      </c>
      <c r="B10" s="38"/>
      <c r="C10" s="16" t="s">
        <v>100</v>
      </c>
      <c r="D10" s="17">
        <v>4588.4230646530996</v>
      </c>
      <c r="E10" s="17">
        <v>0</v>
      </c>
      <c r="F10" s="17">
        <v>0</v>
      </c>
      <c r="G10" s="17">
        <v>0</v>
      </c>
      <c r="H10" s="17">
        <v>0</v>
      </c>
      <c r="I10" s="17">
        <v>4588.4230646530996</v>
      </c>
      <c r="J10" s="17">
        <v>0</v>
      </c>
      <c r="K10" s="17">
        <v>81.352740936299995</v>
      </c>
      <c r="L10" s="18" t="s">
        <v>16</v>
      </c>
      <c r="N10" s="10">
        <f t="shared" si="0"/>
        <v>291.92075205975652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ht="14.25" customHeight="1">
      <c r="A11" s="37" t="s">
        <v>21</v>
      </c>
      <c r="B11" s="38"/>
      <c r="C11" s="16" t="s">
        <v>22</v>
      </c>
      <c r="D11" s="17">
        <v>25.1642078273</v>
      </c>
      <c r="E11" s="17">
        <v>0</v>
      </c>
      <c r="F11" s="17">
        <v>0</v>
      </c>
      <c r="G11" s="17">
        <v>25.1642078273</v>
      </c>
      <c r="H11" s="17">
        <v>0</v>
      </c>
      <c r="I11" s="17">
        <v>0</v>
      </c>
      <c r="J11" s="17">
        <v>0</v>
      </c>
      <c r="K11" s="17">
        <v>57.710836798499997</v>
      </c>
      <c r="L11" s="18" t="s">
        <v>16</v>
      </c>
      <c r="N11" s="10">
        <f t="shared" si="0"/>
        <v>207.08571937861751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7" ht="14.25" customHeight="1">
      <c r="A12" s="37" t="s">
        <v>23</v>
      </c>
      <c r="B12" s="38"/>
      <c r="C12" s="16" t="s">
        <v>15</v>
      </c>
      <c r="D12" s="17">
        <v>82.518264724700003</v>
      </c>
      <c r="E12" s="17">
        <v>0</v>
      </c>
      <c r="F12" s="17">
        <v>0</v>
      </c>
      <c r="G12" s="17">
        <v>0</v>
      </c>
      <c r="H12" s="17">
        <v>0</v>
      </c>
      <c r="I12" s="17">
        <v>82.518264724700003</v>
      </c>
      <c r="J12" s="17">
        <v>0</v>
      </c>
      <c r="K12" s="17">
        <v>1.3362285755000001</v>
      </c>
      <c r="L12" s="18" t="s">
        <v>16</v>
      </c>
      <c r="N12" s="10">
        <f t="shared" si="0"/>
        <v>4.7948335384191676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7" ht="14.25" customHeight="1">
      <c r="A13" s="37" t="s">
        <v>24</v>
      </c>
      <c r="B13" s="38"/>
      <c r="C13" s="16" t="s">
        <v>25</v>
      </c>
      <c r="D13" s="17">
        <v>31.1062500102</v>
      </c>
      <c r="E13" s="17">
        <v>0</v>
      </c>
      <c r="F13" s="17">
        <v>0</v>
      </c>
      <c r="G13" s="17">
        <v>0</v>
      </c>
      <c r="H13" s="17">
        <v>0</v>
      </c>
      <c r="I13" s="17">
        <v>31.1062500102</v>
      </c>
      <c r="J13" s="17">
        <v>0</v>
      </c>
      <c r="K13" s="17">
        <v>2.23965E-2</v>
      </c>
      <c r="L13" s="18" t="s">
        <v>16</v>
      </c>
      <c r="N13" s="10">
        <f t="shared" si="0"/>
        <v>8.0366107500000006E-2</v>
      </c>
      <c r="O13">
        <f>1000*K13/D13</f>
        <v>0.71999999976390594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7" ht="14.25" customHeight="1">
      <c r="A14" s="37" t="s">
        <v>26</v>
      </c>
      <c r="B14" s="38"/>
      <c r="C14" s="16" t="s">
        <v>25</v>
      </c>
      <c r="D14" s="17">
        <v>634.81195086009996</v>
      </c>
      <c r="E14" s="17">
        <v>0</v>
      </c>
      <c r="F14" s="17">
        <v>0</v>
      </c>
      <c r="G14" s="17">
        <v>9.3646267944999995</v>
      </c>
      <c r="H14" s="17">
        <v>0</v>
      </c>
      <c r="I14" s="17">
        <v>625.44732406560001</v>
      </c>
      <c r="J14" s="17">
        <v>0</v>
      </c>
      <c r="K14" s="17">
        <v>0.78081869960000005</v>
      </c>
      <c r="L14" s="18" t="s">
        <v>16</v>
      </c>
      <c r="N14" s="10">
        <f t="shared" si="0"/>
        <v>2.8018377670646673</v>
      </c>
      <c r="O14">
        <f>1000*K14/D14</f>
        <v>1.2300000000662827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7">
      <c r="A15" s="37" t="s">
        <v>27</v>
      </c>
      <c r="B15" s="38"/>
      <c r="C15" s="16" t="s">
        <v>25</v>
      </c>
      <c r="D15" s="17">
        <v>215.63969753079999</v>
      </c>
      <c r="E15" s="17">
        <v>0</v>
      </c>
      <c r="F15" s="17">
        <v>0</v>
      </c>
      <c r="G15" s="17">
        <v>0</v>
      </c>
      <c r="H15" s="17">
        <v>215.63969753079999</v>
      </c>
      <c r="I15" s="17">
        <v>0</v>
      </c>
      <c r="J15" s="17">
        <v>0</v>
      </c>
      <c r="K15" s="17">
        <v>5.80823585E-2</v>
      </c>
      <c r="L15" s="18" t="s">
        <v>16</v>
      </c>
      <c r="N15" s="10">
        <f t="shared" si="0"/>
        <v>0.20841886308416668</v>
      </c>
      <c r="O15" s="9">
        <f>1000*K15/D15</f>
        <v>0.26934910021242287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7" ht="14.25" customHeight="1">
      <c r="A16" s="37" t="s">
        <v>28</v>
      </c>
      <c r="B16" s="38"/>
      <c r="C16" s="16" t="s">
        <v>20</v>
      </c>
      <c r="D16" s="17">
        <v>849.30724356020005</v>
      </c>
      <c r="E16" s="17">
        <v>0</v>
      </c>
      <c r="F16" s="17">
        <v>0</v>
      </c>
      <c r="G16" s="17">
        <v>0</v>
      </c>
      <c r="H16" s="17">
        <v>0</v>
      </c>
      <c r="I16" s="17">
        <v>849.30724356020005</v>
      </c>
      <c r="J16" s="17">
        <v>0</v>
      </c>
      <c r="K16" s="17">
        <v>0.84930724359999998</v>
      </c>
      <c r="L16" s="18" t="s">
        <v>16</v>
      </c>
      <c r="N16" s="10">
        <f t="shared" si="0"/>
        <v>3.0475974924513336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ht="14.25" customHeight="1">
      <c r="A17" s="37" t="s">
        <v>29</v>
      </c>
      <c r="B17" s="38"/>
      <c r="C17" s="16" t="s">
        <v>16</v>
      </c>
      <c r="D17" s="17">
        <v>0.40300874240000001</v>
      </c>
      <c r="E17" s="17">
        <v>0</v>
      </c>
      <c r="F17" s="17">
        <v>0.17593513199999999</v>
      </c>
      <c r="G17" s="17">
        <v>0</v>
      </c>
      <c r="H17" s="17">
        <v>0.22707361039999999</v>
      </c>
      <c r="I17" s="17">
        <v>0</v>
      </c>
      <c r="J17" s="17">
        <v>0</v>
      </c>
      <c r="K17" s="17">
        <v>0.40300874240000001</v>
      </c>
      <c r="L17" s="18" t="s">
        <v>16</v>
      </c>
      <c r="N17" s="10">
        <f t="shared" si="0"/>
        <v>1.4461297039786669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ht="14.25" customHeight="1">
      <c r="A18" s="37" t="s">
        <v>30</v>
      </c>
      <c r="B18" s="38"/>
      <c r="C18" s="16" t="s">
        <v>15</v>
      </c>
      <c r="D18" s="17">
        <v>858.45220952620002</v>
      </c>
      <c r="E18" s="17">
        <v>0</v>
      </c>
      <c r="F18" s="17">
        <v>0</v>
      </c>
      <c r="G18" s="17">
        <v>0</v>
      </c>
      <c r="H18" s="17">
        <v>858.45220952620002</v>
      </c>
      <c r="I18" s="17">
        <v>0</v>
      </c>
      <c r="J18" s="17">
        <v>0</v>
      </c>
      <c r="K18" s="17">
        <v>11.022756640700001</v>
      </c>
      <c r="L18" s="18" t="s">
        <v>16</v>
      </c>
      <c r="N18" s="10">
        <f t="shared" si="0"/>
        <v>39.553325079045173</v>
      </c>
      <c r="O18" s="9">
        <f>1000*K18/D18</f>
        <v>12.840268239024883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37" t="s">
        <v>31</v>
      </c>
      <c r="B19" s="38"/>
      <c r="C19" s="16" t="s">
        <v>20</v>
      </c>
      <c r="D19" s="17">
        <v>393.74999997399999</v>
      </c>
      <c r="E19" s="17">
        <v>0</v>
      </c>
      <c r="F19" s="17">
        <v>0</v>
      </c>
      <c r="G19" s="17">
        <v>0</v>
      </c>
      <c r="H19" s="17">
        <v>0</v>
      </c>
      <c r="I19" s="17">
        <v>393.74999997399999</v>
      </c>
      <c r="J19" s="17">
        <v>0</v>
      </c>
      <c r="K19" s="17">
        <v>0.39374999999999999</v>
      </c>
      <c r="L19" s="18" t="s">
        <v>16</v>
      </c>
      <c r="N19" s="10">
        <f t="shared" si="0"/>
        <v>1.4129062500000003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37" t="s">
        <v>32</v>
      </c>
      <c r="B20" s="38"/>
      <c r="C20" s="16" t="s">
        <v>16</v>
      </c>
      <c r="D20" s="17">
        <v>0.44999998720000001</v>
      </c>
      <c r="E20" s="17">
        <v>0</v>
      </c>
      <c r="F20" s="17">
        <v>0</v>
      </c>
      <c r="G20" s="17">
        <v>0</v>
      </c>
      <c r="H20" s="17">
        <v>0</v>
      </c>
      <c r="I20" s="17">
        <v>0.44999998720000001</v>
      </c>
      <c r="J20" s="17">
        <v>0</v>
      </c>
      <c r="K20" s="17">
        <v>0.44999998720000001</v>
      </c>
      <c r="L20" s="18" t="s">
        <v>16</v>
      </c>
      <c r="N20" s="10">
        <f t="shared" si="0"/>
        <v>1.6147499540693335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ht="14.25" customHeight="1">
      <c r="A21" s="37" t="s">
        <v>101</v>
      </c>
      <c r="B21" s="38"/>
      <c r="C21" s="16" t="s">
        <v>22</v>
      </c>
      <c r="D21" s="17">
        <v>14.476698301200001</v>
      </c>
      <c r="E21" s="17">
        <v>0</v>
      </c>
      <c r="F21" s="17">
        <v>0</v>
      </c>
      <c r="G21" s="17">
        <v>0</v>
      </c>
      <c r="H21" s="17">
        <v>0</v>
      </c>
      <c r="I21" s="17">
        <v>14.476698301200001</v>
      </c>
      <c r="J21" s="17">
        <v>0</v>
      </c>
      <c r="K21" s="17">
        <v>30.922227571299999</v>
      </c>
      <c r="L21" s="18" t="s">
        <v>16</v>
      </c>
      <c r="N21" s="10">
        <f t="shared" si="0"/>
        <v>110.95925993501484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0.24</v>
      </c>
      <c r="AI21">
        <v>0</v>
      </c>
    </row>
    <row r="22" spans="1:35" ht="14.25" customHeight="1">
      <c r="A22" s="37" t="s">
        <v>33</v>
      </c>
      <c r="B22" s="38"/>
      <c r="C22" s="16" t="s">
        <v>16</v>
      </c>
      <c r="D22" s="17">
        <v>0.67262942599999997</v>
      </c>
      <c r="E22" s="17">
        <v>0</v>
      </c>
      <c r="F22" s="17">
        <v>0</v>
      </c>
      <c r="G22" s="17">
        <v>0</v>
      </c>
      <c r="H22" s="17">
        <v>0</v>
      </c>
      <c r="I22" s="17">
        <v>0.67262942599999997</v>
      </c>
      <c r="J22" s="17">
        <v>0</v>
      </c>
      <c r="K22" s="17">
        <v>0.67262942599999997</v>
      </c>
      <c r="L22" s="18" t="s">
        <v>16</v>
      </c>
      <c r="N22" s="10">
        <f t="shared" si="0"/>
        <v>2.4136185902966667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37" t="s">
        <v>34</v>
      </c>
      <c r="B23" s="38"/>
      <c r="C23" s="16" t="s">
        <v>22</v>
      </c>
      <c r="D23" s="17">
        <v>0.41662499089999999</v>
      </c>
      <c r="E23" s="17">
        <v>0</v>
      </c>
      <c r="F23" s="17">
        <v>0</v>
      </c>
      <c r="G23" s="17">
        <v>0</v>
      </c>
      <c r="H23" s="17">
        <v>0</v>
      </c>
      <c r="I23" s="17">
        <v>0.41662499089999999</v>
      </c>
      <c r="J23" s="17">
        <v>0</v>
      </c>
      <c r="K23" s="17">
        <v>0.19042261830000001</v>
      </c>
      <c r="L23" s="18" t="s">
        <v>16</v>
      </c>
      <c r="N23" s="10">
        <f t="shared" si="0"/>
        <v>0.68329982866650008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ht="14.25" customHeight="1">
      <c r="A24" s="37" t="s">
        <v>102</v>
      </c>
      <c r="B24" s="38"/>
      <c r="C24" s="16" t="s">
        <v>22</v>
      </c>
      <c r="D24" s="17">
        <v>7.7923397892999997</v>
      </c>
      <c r="E24" s="17">
        <v>0</v>
      </c>
      <c r="F24" s="17">
        <v>0</v>
      </c>
      <c r="G24" s="17">
        <v>0</v>
      </c>
      <c r="H24" s="17">
        <v>0</v>
      </c>
      <c r="I24" s="17">
        <v>7.7923397892999997</v>
      </c>
      <c r="J24" s="17">
        <v>0</v>
      </c>
      <c r="K24" s="17">
        <v>14.711937522099999</v>
      </c>
      <c r="L24" s="18" t="s">
        <v>16</v>
      </c>
      <c r="N24" s="10">
        <f t="shared" si="0"/>
        <v>52.791335808468837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0.16</v>
      </c>
      <c r="AI24">
        <v>0</v>
      </c>
    </row>
    <row r="25" spans="1:35">
      <c r="A25" s="37" t="s">
        <v>35</v>
      </c>
      <c r="B25" s="38"/>
      <c r="C25" s="16" t="s">
        <v>16</v>
      </c>
      <c r="D25" s="17">
        <v>0.28336999229999998</v>
      </c>
      <c r="E25" s="17">
        <v>0</v>
      </c>
      <c r="F25" s="17">
        <v>1.4353519699999999E-2</v>
      </c>
      <c r="G25" s="17">
        <v>0</v>
      </c>
      <c r="H25" s="17">
        <v>4.3768665999999998E-2</v>
      </c>
      <c r="I25" s="17">
        <v>0.2252478067</v>
      </c>
      <c r="J25" s="17">
        <v>0</v>
      </c>
      <c r="K25" s="17">
        <v>0.28336999229999998</v>
      </c>
      <c r="L25" s="18" t="s">
        <v>16</v>
      </c>
      <c r="N25" s="10">
        <f t="shared" si="0"/>
        <v>1.0168259890365001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ht="14.25" customHeight="1">
      <c r="A26" s="37" t="s">
        <v>36</v>
      </c>
      <c r="B26" s="38"/>
      <c r="C26" s="16" t="s">
        <v>37</v>
      </c>
      <c r="D26" s="17">
        <v>513.33506930910005</v>
      </c>
      <c r="E26" s="17">
        <v>0</v>
      </c>
      <c r="F26" s="17">
        <v>292.64702288239999</v>
      </c>
      <c r="G26" s="17">
        <v>0</v>
      </c>
      <c r="H26" s="17">
        <v>0</v>
      </c>
      <c r="I26" s="17">
        <v>220.68804642660001</v>
      </c>
      <c r="J26" s="17">
        <v>0</v>
      </c>
      <c r="K26" s="17">
        <v>2.9969858085999999</v>
      </c>
      <c r="L26" s="18" t="s">
        <v>16</v>
      </c>
      <c r="N26" s="10">
        <f t="shared" si="0"/>
        <v>10.754184076526334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ht="14.25" customHeight="1">
      <c r="A27" s="37" t="s">
        <v>38</v>
      </c>
      <c r="B27" s="38"/>
      <c r="C27" s="16" t="s">
        <v>16</v>
      </c>
      <c r="D27" s="17">
        <v>7.7199638999999997E-3</v>
      </c>
      <c r="E27" s="17">
        <v>0</v>
      </c>
      <c r="F27" s="17">
        <v>0</v>
      </c>
      <c r="G27" s="17">
        <v>0</v>
      </c>
      <c r="H27" s="17">
        <v>0</v>
      </c>
      <c r="I27" s="17">
        <v>7.7199638999999997E-3</v>
      </c>
      <c r="J27" s="17">
        <v>0</v>
      </c>
      <c r="K27" s="17">
        <v>7.7199638999999997E-3</v>
      </c>
      <c r="L27" s="18" t="s">
        <v>16</v>
      </c>
      <c r="N27" s="10">
        <f t="shared" si="0"/>
        <v>2.7701803794500001E-2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</row>
    <row r="28" spans="1:35" ht="14.25" customHeight="1">
      <c r="A28" s="37" t="s">
        <v>39</v>
      </c>
      <c r="B28" s="38"/>
      <c r="C28" s="16" t="s">
        <v>16</v>
      </c>
      <c r="D28" s="17">
        <v>1.1911198052</v>
      </c>
      <c r="E28" s="17">
        <v>0</v>
      </c>
      <c r="F28" s="17">
        <v>0</v>
      </c>
      <c r="G28" s="17">
        <v>0.38866925029999999</v>
      </c>
      <c r="H28" s="17">
        <v>0</v>
      </c>
      <c r="I28" s="17">
        <v>0.80245055489999995</v>
      </c>
      <c r="J28" s="17">
        <v>0</v>
      </c>
      <c r="K28" s="17">
        <v>1.1911198052</v>
      </c>
      <c r="L28" s="18" t="s">
        <v>16</v>
      </c>
      <c r="N28" s="10">
        <f t="shared" si="0"/>
        <v>4.2741349009926672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ht="14.25" customHeight="1">
      <c r="A29" s="37" t="s">
        <v>40</v>
      </c>
      <c r="B29" s="38"/>
      <c r="C29" s="16" t="s">
        <v>22</v>
      </c>
      <c r="D29" s="17">
        <v>12.4579611876</v>
      </c>
      <c r="E29" s="17">
        <v>0</v>
      </c>
      <c r="F29" s="17">
        <v>3.5841283999</v>
      </c>
      <c r="G29" s="17">
        <v>0</v>
      </c>
      <c r="H29" s="17">
        <v>4.4396144878000001</v>
      </c>
      <c r="I29" s="17">
        <v>4.4342182999000004</v>
      </c>
      <c r="J29" s="17">
        <v>0</v>
      </c>
      <c r="K29" s="17">
        <v>5.2713371172999999</v>
      </c>
      <c r="L29" s="18" t="s">
        <v>16</v>
      </c>
      <c r="N29" s="10">
        <f t="shared" si="0"/>
        <v>18.915314689244834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</row>
    <row r="30" spans="1:35" ht="14.25" customHeight="1">
      <c r="A30" s="37" t="s">
        <v>41</v>
      </c>
      <c r="B30" s="38"/>
      <c r="C30" s="16" t="s">
        <v>37</v>
      </c>
      <c r="D30" s="17">
        <v>271.08355803820001</v>
      </c>
      <c r="E30" s="17">
        <v>0</v>
      </c>
      <c r="F30" s="17">
        <v>0</v>
      </c>
      <c r="G30" s="17">
        <v>0</v>
      </c>
      <c r="H30" s="17">
        <v>271.08355803820001</v>
      </c>
      <c r="I30" s="17">
        <v>0</v>
      </c>
      <c r="J30" s="17">
        <v>0</v>
      </c>
      <c r="K30" s="17">
        <v>1.2315779017999999</v>
      </c>
      <c r="L30" s="18" t="s">
        <v>16</v>
      </c>
      <c r="N30" s="10">
        <f t="shared" si="0"/>
        <v>4.4193120376256667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</row>
    <row r="31" spans="1:35" ht="14.25" customHeight="1">
      <c r="A31" s="37" t="s">
        <v>42</v>
      </c>
      <c r="B31" s="38"/>
      <c r="C31" s="16" t="s">
        <v>43</v>
      </c>
      <c r="D31" s="17">
        <v>3.3954642865000002</v>
      </c>
      <c r="E31" s="17">
        <v>0</v>
      </c>
      <c r="F31" s="17">
        <v>0</v>
      </c>
      <c r="G31" s="17">
        <v>0</v>
      </c>
      <c r="H31" s="17">
        <v>0</v>
      </c>
      <c r="I31" s="17">
        <v>3.3954642865000002</v>
      </c>
      <c r="J31" s="17">
        <v>0</v>
      </c>
      <c r="K31" s="17">
        <v>2.5465981999999998E-3</v>
      </c>
      <c r="L31" s="18" t="s">
        <v>16</v>
      </c>
      <c r="N31" s="10">
        <f t="shared" si="0"/>
        <v>9.1380432076666671E-3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</row>
    <row r="32" spans="1:35" ht="14.25" customHeight="1">
      <c r="A32" s="37" t="s">
        <v>44</v>
      </c>
      <c r="B32" s="38"/>
      <c r="C32" s="16" t="s">
        <v>15</v>
      </c>
      <c r="D32" s="17">
        <v>447.33432928669998</v>
      </c>
      <c r="E32" s="17">
        <v>0</v>
      </c>
      <c r="F32" s="17">
        <v>0</v>
      </c>
      <c r="G32" s="17">
        <v>0</v>
      </c>
      <c r="H32" s="17">
        <v>0</v>
      </c>
      <c r="I32" s="17">
        <v>447.33432928669998</v>
      </c>
      <c r="J32" s="17">
        <v>0</v>
      </c>
      <c r="K32" s="17">
        <v>16.104035854300001</v>
      </c>
      <c r="L32" s="18" t="s">
        <v>16</v>
      </c>
      <c r="N32" s="10">
        <f t="shared" si="0"/>
        <v>57.786648657179839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0.14000000000000001</v>
      </c>
      <c r="AI32">
        <v>0</v>
      </c>
    </row>
    <row r="33" spans="1:37">
      <c r="A33" s="37" t="s">
        <v>45</v>
      </c>
      <c r="B33" s="38"/>
      <c r="C33" s="16" t="s">
        <v>43</v>
      </c>
      <c r="D33" s="17">
        <v>774.29380689089999</v>
      </c>
      <c r="E33" s="17">
        <v>0</v>
      </c>
      <c r="F33" s="17">
        <v>0</v>
      </c>
      <c r="G33" s="17">
        <v>0</v>
      </c>
      <c r="H33" s="17">
        <v>0</v>
      </c>
      <c r="I33" s="17">
        <v>774.29380689089999</v>
      </c>
      <c r="J33" s="17">
        <v>0</v>
      </c>
      <c r="K33" s="17">
        <v>0.58072035519999998</v>
      </c>
      <c r="L33" s="18" t="s">
        <v>16</v>
      </c>
      <c r="N33" s="10">
        <f t="shared" si="0"/>
        <v>2.0838182079093333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7">
      <c r="A34" s="37" t="s">
        <v>46</v>
      </c>
      <c r="B34" s="38"/>
      <c r="C34" s="16" t="s">
        <v>16</v>
      </c>
      <c r="D34" s="17">
        <v>0.17631250409999999</v>
      </c>
      <c r="E34" s="17">
        <v>0</v>
      </c>
      <c r="F34" s="17">
        <v>0</v>
      </c>
      <c r="G34" s="17">
        <v>0.17631250409999999</v>
      </c>
      <c r="H34" s="17">
        <v>0</v>
      </c>
      <c r="I34" s="17">
        <v>0</v>
      </c>
      <c r="J34" s="17">
        <v>0</v>
      </c>
      <c r="K34" s="17">
        <v>0.17631250409999999</v>
      </c>
      <c r="L34" s="18" t="s">
        <v>16</v>
      </c>
      <c r="N34" s="10">
        <f t="shared" si="0"/>
        <v>0.6326680355455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t="s">
        <v>70</v>
      </c>
    </row>
    <row r="35" spans="1:37">
      <c r="A35" s="19"/>
      <c r="B35" s="20"/>
      <c r="C35" s="19"/>
      <c r="D35" s="21"/>
      <c r="E35" s="21"/>
      <c r="F35" s="21"/>
      <c r="G35" s="21"/>
      <c r="H35" s="21"/>
      <c r="I35" s="21"/>
      <c r="J35" s="21"/>
      <c r="K35" s="21"/>
      <c r="L35" s="22"/>
    </row>
    <row r="36" spans="1:37">
      <c r="N36" s="10">
        <f>SUM(N7:N34)</f>
        <v>843.53928102364898</v>
      </c>
      <c r="O36" s="15" t="s">
        <v>103</v>
      </c>
      <c r="P36" s="10">
        <f t="array" ref="P36:AI36">MMULT(TRANSPOSE(N7:N34),P7:AI34)</f>
        <v>3.0509438802566669</v>
      </c>
      <c r="Q36" s="10">
        <v>19.492396223080835</v>
      </c>
      <c r="R36" s="10">
        <v>0.2620441228151667</v>
      </c>
      <c r="S36" s="10">
        <v>0</v>
      </c>
      <c r="T36" s="10">
        <v>499.00647143837404</v>
      </c>
      <c r="U36" s="10">
        <v>6.4095834924885011</v>
      </c>
      <c r="V36" s="10">
        <v>8.0366107500000006E-2</v>
      </c>
      <c r="W36" s="10">
        <v>2.8018377670646673</v>
      </c>
      <c r="X36" s="10">
        <v>0.20841886308416668</v>
      </c>
      <c r="Y36" s="10">
        <v>4.4605037424513334</v>
      </c>
      <c r="Z36" s="10">
        <v>7.3697586295533339</v>
      </c>
      <c r="AA36" s="10">
        <v>39.553325079045173</v>
      </c>
      <c r="AB36" s="10">
        <v>2.4136185902966667</v>
      </c>
      <c r="AC36" s="10">
        <v>0.68329982866650008</v>
      </c>
      <c r="AD36" s="10">
        <v>10.754184076526334</v>
      </c>
      <c r="AE36" s="10">
        <v>18.915314689244834</v>
      </c>
      <c r="AF36" s="10">
        <v>4.4193120376256667</v>
      </c>
      <c r="AG36" s="10">
        <v>2.0929562511170001</v>
      </c>
      <c r="AH36" s="10">
        <v>43.166966925763752</v>
      </c>
      <c r="AI36" s="10">
        <v>2.7701803794500001E-2</v>
      </c>
      <c r="AK36" s="11">
        <f>SUM(P36:AI36)</f>
        <v>665.16900354874906</v>
      </c>
    </row>
    <row r="38" spans="1:37">
      <c r="O38" t="s">
        <v>67</v>
      </c>
      <c r="P38">
        <v>1.65</v>
      </c>
      <c r="Q38">
        <v>0.29699999999999999</v>
      </c>
      <c r="R38">
        <v>2.54</v>
      </c>
      <c r="S38">
        <v>5.65</v>
      </c>
      <c r="T38">
        <v>0.121</v>
      </c>
      <c r="U38">
        <v>1.63</v>
      </c>
      <c r="V38">
        <v>4.66</v>
      </c>
      <c r="W38">
        <v>22.76</v>
      </c>
      <c r="X38">
        <v>7.6</v>
      </c>
      <c r="Y38">
        <v>8.6259999999999994</v>
      </c>
      <c r="Z38">
        <v>1.736</v>
      </c>
      <c r="AA38">
        <v>0.41299999999999998</v>
      </c>
      <c r="AB38">
        <v>0.32500000000000001</v>
      </c>
      <c r="AC38">
        <v>0.39</v>
      </c>
      <c r="AD38">
        <v>0.45</v>
      </c>
      <c r="AE38">
        <v>0.28499999999999998</v>
      </c>
      <c r="AF38">
        <v>0.68100000000000005</v>
      </c>
      <c r="AG38">
        <v>2.91</v>
      </c>
      <c r="AH38">
        <v>0.91200000000000003</v>
      </c>
      <c r="AI38">
        <v>0</v>
      </c>
    </row>
    <row r="39" spans="1:37">
      <c r="AK39" t="s">
        <v>70</v>
      </c>
    </row>
    <row r="40" spans="1:37">
      <c r="O40" t="s">
        <v>68</v>
      </c>
      <c r="P40" s="11">
        <f>P36*P38</f>
        <v>5.0340574024234996</v>
      </c>
      <c r="Q40" s="11">
        <f t="shared" ref="Q40:AI40" si="1">Q36*Q38</f>
        <v>5.7892416782550074</v>
      </c>
      <c r="R40" s="11">
        <f t="shared" si="1"/>
        <v>0.66559207195052339</v>
      </c>
      <c r="S40" s="11">
        <f t="shared" si="1"/>
        <v>0</v>
      </c>
      <c r="T40" s="11">
        <f t="shared" si="1"/>
        <v>60.379783044043258</v>
      </c>
      <c r="U40" s="11">
        <f t="shared" si="1"/>
        <v>10.447621092756256</v>
      </c>
      <c r="V40" s="11">
        <f t="shared" si="1"/>
        <v>0.37450606095000005</v>
      </c>
      <c r="W40" s="11">
        <f t="shared" si="1"/>
        <v>63.769827578391833</v>
      </c>
      <c r="X40" s="11">
        <f t="shared" si="1"/>
        <v>1.5839833594396666</v>
      </c>
      <c r="Y40" s="11">
        <f t="shared" si="1"/>
        <v>38.476305282385198</v>
      </c>
      <c r="Z40" s="11">
        <f t="shared" si="1"/>
        <v>12.793900980904588</v>
      </c>
      <c r="AA40" s="11">
        <f t="shared" si="1"/>
        <v>16.335523257645654</v>
      </c>
      <c r="AB40" s="11">
        <f t="shared" si="1"/>
        <v>0.78442604184641673</v>
      </c>
      <c r="AC40" s="11">
        <f t="shared" si="1"/>
        <v>0.26648693317993505</v>
      </c>
      <c r="AD40" s="11">
        <f t="shared" si="1"/>
        <v>4.8393828344368508</v>
      </c>
      <c r="AE40" s="11">
        <f t="shared" si="1"/>
        <v>5.3908646864347771</v>
      </c>
      <c r="AF40" s="11">
        <f t="shared" si="1"/>
        <v>3.0095514976230793</v>
      </c>
      <c r="AG40" s="11">
        <f t="shared" si="1"/>
        <v>6.0905026907504709</v>
      </c>
      <c r="AH40" s="11">
        <f t="shared" si="1"/>
        <v>39.368273836296545</v>
      </c>
      <c r="AI40" s="11">
        <f t="shared" si="1"/>
        <v>0</v>
      </c>
      <c r="AK40" s="11">
        <f>SUM(P40:AI40)</f>
        <v>275.39983032971361</v>
      </c>
    </row>
    <row r="42" spans="1:37">
      <c r="D42">
        <f>C42/O14</f>
        <v>0</v>
      </c>
      <c r="O42" t="s">
        <v>69</v>
      </c>
      <c r="P42" s="13">
        <f t="shared" ref="P42:AI42" si="2">P40/$AK$40</f>
        <v>1.8279086796809701E-2</v>
      </c>
      <c r="Q42" s="13">
        <f t="shared" si="2"/>
        <v>2.1021224564023964E-2</v>
      </c>
      <c r="R42" s="13">
        <f t="shared" si="2"/>
        <v>2.4168209223428519E-3</v>
      </c>
      <c r="S42" s="13">
        <f t="shared" si="2"/>
        <v>0</v>
      </c>
      <c r="T42" s="13">
        <f t="shared" si="2"/>
        <v>0.21924408221949701</v>
      </c>
      <c r="U42" s="13">
        <f t="shared" si="2"/>
        <v>3.793619291721486E-2</v>
      </c>
      <c r="V42" s="13">
        <f t="shared" si="2"/>
        <v>1.3598630779896803E-3</v>
      </c>
      <c r="W42" s="13">
        <f t="shared" si="2"/>
        <v>0.23155361970283517</v>
      </c>
      <c r="X42" s="13">
        <f t="shared" si="2"/>
        <v>5.7515771071583212E-3</v>
      </c>
      <c r="Y42" s="13">
        <f t="shared" si="2"/>
        <v>0.13971070801431024</v>
      </c>
      <c r="Z42" s="13">
        <f t="shared" si="2"/>
        <v>4.6455732981343895E-2</v>
      </c>
      <c r="AA42" s="13">
        <f t="shared" si="2"/>
        <v>5.9315662025239718E-2</v>
      </c>
      <c r="AB42" s="13">
        <f t="shared" si="2"/>
        <v>2.8483170846811626E-3</v>
      </c>
      <c r="AC42" s="13">
        <f t="shared" si="2"/>
        <v>9.6763651909622501E-4</v>
      </c>
      <c r="AD42" s="13">
        <f t="shared" si="2"/>
        <v>1.7572207029478031E-2</v>
      </c>
      <c r="AE42" s="13">
        <f t="shared" si="2"/>
        <v>1.9574684123736523E-2</v>
      </c>
      <c r="AF42" s="13">
        <f t="shared" si="2"/>
        <v>1.092793519160847E-2</v>
      </c>
      <c r="AG42" s="13">
        <f t="shared" si="2"/>
        <v>2.211512869655298E-2</v>
      </c>
      <c r="AH42" s="13">
        <f t="shared" si="2"/>
        <v>0.14294952102608102</v>
      </c>
      <c r="AI42" s="13">
        <f t="shared" si="2"/>
        <v>0</v>
      </c>
    </row>
    <row r="43" spans="1:37">
      <c r="D43">
        <f>C43/O14</f>
        <v>0</v>
      </c>
    </row>
    <row r="44" spans="1:37">
      <c r="D44">
        <f>C44/O15</f>
        <v>0</v>
      </c>
      <c r="O44" t="s">
        <v>71</v>
      </c>
      <c r="P44" s="14">
        <f t="shared" ref="P44:AI44" si="3">P36/$AK$36</f>
        <v>4.5867198621396205E-3</v>
      </c>
      <c r="Q44" s="14">
        <f t="shared" si="3"/>
        <v>2.9304426572926246E-2</v>
      </c>
      <c r="R44" s="14">
        <f t="shared" si="3"/>
        <v>3.9395119348185616E-4</v>
      </c>
      <c r="S44" s="14">
        <f t="shared" si="3"/>
        <v>0</v>
      </c>
      <c r="T44" s="14">
        <f t="shared" si="3"/>
        <v>0.75019501626822682</v>
      </c>
      <c r="U44" s="14">
        <f t="shared" si="3"/>
        <v>9.6360225120122479E-3</v>
      </c>
      <c r="V44" s="14">
        <f t="shared" si="3"/>
        <v>1.2082058404892301E-4</v>
      </c>
      <c r="W44" s="14">
        <f t="shared" si="3"/>
        <v>4.2122193790097816E-3</v>
      </c>
      <c r="X44" s="14">
        <f t="shared" si="3"/>
        <v>3.1333219373156198E-4</v>
      </c>
      <c r="Y44" s="14">
        <f t="shared" si="3"/>
        <v>6.7058202030672812E-3</v>
      </c>
      <c r="Z44" s="14">
        <f t="shared" si="3"/>
        <v>1.1079528045105634E-2</v>
      </c>
      <c r="AA44" s="14">
        <f t="shared" si="3"/>
        <v>5.9463572217021352E-2</v>
      </c>
      <c r="AB44" s="14">
        <f t="shared" si="3"/>
        <v>3.6285794699087732E-3</v>
      </c>
      <c r="AC44" s="14">
        <f t="shared" si="3"/>
        <v>1.0272574714411242E-3</v>
      </c>
      <c r="AD44" s="14">
        <f t="shared" si="3"/>
        <v>1.6167596534341785E-2</v>
      </c>
      <c r="AE44" s="14">
        <f t="shared" si="3"/>
        <v>2.8436855277876105E-2</v>
      </c>
      <c r="AF44" s="14">
        <f t="shared" si="3"/>
        <v>6.6438935278826218E-3</v>
      </c>
      <c r="AG44" s="14">
        <f t="shared" si="3"/>
        <v>3.1465029788683035E-3</v>
      </c>
      <c r="AH44" s="14">
        <f t="shared" si="3"/>
        <v>6.4896239445108361E-2</v>
      </c>
      <c r="AI44" s="14">
        <f t="shared" si="3"/>
        <v>4.1646263801692297E-5</v>
      </c>
    </row>
    <row r="46" spans="1:37">
      <c r="D46">
        <f>C46/O18</f>
        <v>0</v>
      </c>
    </row>
  </sheetData>
  <mergeCells count="31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A81-FB8E-4138-B5F5-B6536D2655B5}">
  <dimension ref="A1:AM46"/>
  <sheetViews>
    <sheetView showGridLines="0" zoomScale="80" zoomScaleNormal="80" workbookViewId="0">
      <pane xSplit="3" ySplit="6" topLeftCell="Q7" activePane="bottomRight" state="frozen"/>
      <selection pane="topRight" activeCell="D1" sqref="D1"/>
      <selection pane="bottomLeft" activeCell="A7" sqref="A7"/>
      <selection pane="bottomRight" activeCell="AM42" sqref="AM42"/>
    </sheetView>
  </sheetViews>
  <sheetFormatPr defaultRowHeight="14.25"/>
  <cols>
    <col min="1" max="1" width="13.3984375" style="23" customWidth="1"/>
    <col min="2" max="2" width="30.1328125" style="23" customWidth="1"/>
    <col min="3" max="3" width="12.33203125" style="23" customWidth="1"/>
    <col min="4" max="4" width="11" style="23" customWidth="1"/>
    <col min="5" max="5" width="12.33203125" style="23" customWidth="1"/>
    <col min="6" max="6" width="11" style="23" customWidth="1"/>
    <col min="7" max="7" width="12.33203125" style="23" customWidth="1"/>
    <col min="8" max="9" width="9.59765625" style="23" customWidth="1"/>
    <col min="10" max="11" width="12.33203125" style="23" customWidth="1"/>
    <col min="12" max="12" width="11.53125" style="23" customWidth="1"/>
    <col min="13" max="13" width="0.796875" style="23" customWidth="1"/>
    <col min="14" max="14" width="10.796875" style="23" customWidth="1"/>
    <col min="15" max="15" width="9.06640625" style="23"/>
    <col min="16" max="16" width="13.06640625" style="23" customWidth="1"/>
    <col min="17" max="17" width="11.265625" style="23" bestFit="1" customWidth="1"/>
    <col min="18" max="18" width="10.59765625" style="23" bestFit="1" customWidth="1"/>
    <col min="19" max="19" width="10.53125" style="23" customWidth="1"/>
    <col min="20" max="20" width="12.86328125" style="23" bestFit="1" customWidth="1"/>
    <col min="21" max="21" width="9.46484375" style="23" customWidth="1"/>
    <col min="22" max="22" width="11.19921875" style="23" customWidth="1"/>
    <col min="23" max="23" width="12.53125" style="23" customWidth="1"/>
    <col min="24" max="24" width="11.19921875" style="23" customWidth="1"/>
    <col min="25" max="25" width="11.33203125" style="23" customWidth="1"/>
    <col min="26" max="26" width="10.59765625" style="23" bestFit="1" customWidth="1"/>
    <col min="27" max="27" width="12.06640625" style="23" bestFit="1" customWidth="1"/>
    <col min="28" max="28" width="11.86328125" style="23" customWidth="1"/>
    <col min="29" max="29" width="11.33203125" style="23" customWidth="1"/>
    <col min="30" max="30" width="11.265625" style="23" bestFit="1" customWidth="1"/>
    <col min="31" max="31" width="12.06640625" style="23" bestFit="1" customWidth="1"/>
    <col min="32" max="32" width="10.86328125" style="23" bestFit="1" customWidth="1"/>
    <col min="33" max="33" width="10.19921875" style="23" bestFit="1" customWidth="1"/>
    <col min="34" max="34" width="10.86328125" style="23" bestFit="1" customWidth="1"/>
    <col min="35" max="35" width="10.86328125" style="23" customWidth="1"/>
    <col min="36" max="37" width="10.59765625" style="23" customWidth="1"/>
    <col min="38" max="16384" width="9.06640625" style="23"/>
  </cols>
  <sheetData>
    <row r="1" spans="1:39" ht="25.5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39" ht="9.75" customHeight="1"/>
    <row r="3" spans="1:39" ht="15" customHeight="1">
      <c r="A3" s="1" t="s">
        <v>1</v>
      </c>
      <c r="B3" s="39" t="s">
        <v>109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39" ht="18.75" customHeight="1">
      <c r="A4" s="23" t="s">
        <v>47</v>
      </c>
      <c r="B4" s="11">
        <f>3000/10.765</f>
        <v>278.68091035764047</v>
      </c>
    </row>
    <row r="5" spans="1:39" ht="12" customHeight="1"/>
    <row r="6" spans="1:39" ht="42.75">
      <c r="A6" s="36" t="s">
        <v>3</v>
      </c>
      <c r="B6" s="32"/>
      <c r="C6" s="24" t="s">
        <v>4</v>
      </c>
      <c r="D6" s="3" t="s">
        <v>5</v>
      </c>
      <c r="E6" s="24" t="s">
        <v>6</v>
      </c>
      <c r="F6" s="24" t="s">
        <v>7</v>
      </c>
      <c r="G6" s="24" t="s">
        <v>8</v>
      </c>
      <c r="H6" s="24" t="s">
        <v>9</v>
      </c>
      <c r="I6" s="24" t="s">
        <v>10</v>
      </c>
      <c r="J6" s="24" t="s">
        <v>11</v>
      </c>
      <c r="K6" s="24" t="s">
        <v>12</v>
      </c>
      <c r="L6" s="24" t="s">
        <v>13</v>
      </c>
      <c r="N6" s="24" t="s">
        <v>48</v>
      </c>
      <c r="O6" s="23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s="23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s="23" t="s">
        <v>66</v>
      </c>
      <c r="AI6" s="15" t="s">
        <v>105</v>
      </c>
      <c r="AJ6" s="12" t="s">
        <v>107</v>
      </c>
      <c r="AK6" s="12" t="s">
        <v>61</v>
      </c>
      <c r="AL6" s="12"/>
      <c r="AM6" s="12"/>
    </row>
    <row r="7" spans="1:39" ht="14.25" customHeight="1">
      <c r="A7" s="37" t="s">
        <v>14</v>
      </c>
      <c r="B7" s="38"/>
      <c r="C7" s="25" t="s">
        <v>15</v>
      </c>
      <c r="D7" s="17">
        <v>1959.3892964211</v>
      </c>
      <c r="E7" s="17">
        <v>0</v>
      </c>
      <c r="F7" s="17">
        <v>0</v>
      </c>
      <c r="G7" s="17">
        <v>0</v>
      </c>
      <c r="H7" s="17">
        <v>1959.3892964211</v>
      </c>
      <c r="I7" s="17">
        <v>0</v>
      </c>
      <c r="J7" s="17">
        <v>0</v>
      </c>
      <c r="K7" s="17">
        <v>1.4299487848000001</v>
      </c>
      <c r="L7" s="18" t="s">
        <v>16</v>
      </c>
      <c r="N7" s="10">
        <f>K7*1000/$B$4</f>
        <v>5.1311328894573345</v>
      </c>
      <c r="P7" s="23">
        <v>1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</row>
    <row r="8" spans="1:39" ht="14.25" customHeight="1">
      <c r="A8" s="37" t="s">
        <v>17</v>
      </c>
      <c r="B8" s="38"/>
      <c r="C8" s="25" t="s">
        <v>15</v>
      </c>
      <c r="D8" s="17">
        <v>587.16888902719995</v>
      </c>
      <c r="E8" s="17">
        <v>0</v>
      </c>
      <c r="F8" s="17">
        <v>0</v>
      </c>
      <c r="G8" s="17">
        <v>0</v>
      </c>
      <c r="H8" s="17">
        <v>0</v>
      </c>
      <c r="I8" s="17">
        <v>587.16888902719995</v>
      </c>
      <c r="J8" s="17">
        <v>0</v>
      </c>
      <c r="K8" s="17">
        <v>4.7325812455999996</v>
      </c>
      <c r="L8" s="18" t="s">
        <v>16</v>
      </c>
      <c r="N8" s="10">
        <f t="shared" ref="N8:N36" si="0">K8*1000/$B$4</f>
        <v>16.982079036294667</v>
      </c>
      <c r="P8" s="23">
        <v>0</v>
      </c>
      <c r="Q8" s="23">
        <v>1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</row>
    <row r="9" spans="1:39" ht="14.25" customHeight="1">
      <c r="A9" s="37" t="s">
        <v>18</v>
      </c>
      <c r="B9" s="38"/>
      <c r="C9" s="25" t="s">
        <v>15</v>
      </c>
      <c r="D9" s="17">
        <v>808.61542534950001</v>
      </c>
      <c r="E9" s="17">
        <v>0</v>
      </c>
      <c r="F9" s="17">
        <v>0</v>
      </c>
      <c r="G9" s="17">
        <v>387.3075711912</v>
      </c>
      <c r="H9" s="17">
        <v>364.6407158797</v>
      </c>
      <c r="I9" s="17">
        <v>56.6671382786</v>
      </c>
      <c r="J9" s="17">
        <v>0</v>
      </c>
      <c r="K9" s="17">
        <v>0.1212923138</v>
      </c>
      <c r="L9" s="18" t="s">
        <v>16</v>
      </c>
      <c r="N9" s="10">
        <f t="shared" si="0"/>
        <v>0.43523725268566671</v>
      </c>
      <c r="P9" s="23">
        <v>0</v>
      </c>
      <c r="Q9" s="23">
        <v>0</v>
      </c>
      <c r="R9" s="23">
        <v>1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</row>
    <row r="10" spans="1:39" ht="14.25" customHeight="1">
      <c r="A10" s="37" t="s">
        <v>99</v>
      </c>
      <c r="B10" s="38"/>
      <c r="C10" s="25" t="s">
        <v>100</v>
      </c>
      <c r="D10" s="17">
        <v>3937.6953366816001</v>
      </c>
      <c r="E10" s="17">
        <v>0</v>
      </c>
      <c r="F10" s="17">
        <v>0</v>
      </c>
      <c r="G10" s="17">
        <v>0</v>
      </c>
      <c r="H10" s="17">
        <v>0</v>
      </c>
      <c r="I10" s="17">
        <v>3937.6953366816001</v>
      </c>
      <c r="J10" s="17">
        <v>0</v>
      </c>
      <c r="K10" s="17">
        <v>69.815338319399999</v>
      </c>
      <c r="L10" s="18" t="s">
        <v>16</v>
      </c>
      <c r="N10" s="10">
        <f t="shared" si="0"/>
        <v>250.52070566944704</v>
      </c>
      <c r="P10" s="23">
        <v>0</v>
      </c>
      <c r="Q10" s="23">
        <v>0</v>
      </c>
      <c r="R10" s="23">
        <v>0</v>
      </c>
      <c r="S10" s="23">
        <v>0</v>
      </c>
      <c r="T10" s="23">
        <v>1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</row>
    <row r="11" spans="1:39" ht="14.25" customHeight="1">
      <c r="A11" s="37" t="s">
        <v>21</v>
      </c>
      <c r="B11" s="38"/>
      <c r="C11" s="25" t="s">
        <v>22</v>
      </c>
      <c r="D11" s="17">
        <v>41.684949762899997</v>
      </c>
      <c r="E11" s="17">
        <v>0</v>
      </c>
      <c r="F11" s="17">
        <v>0</v>
      </c>
      <c r="G11" s="17">
        <v>41.684949762899997</v>
      </c>
      <c r="H11" s="17">
        <v>0</v>
      </c>
      <c r="I11" s="17">
        <v>0</v>
      </c>
      <c r="J11" s="17">
        <v>0</v>
      </c>
      <c r="K11" s="17">
        <v>95.599009085899993</v>
      </c>
      <c r="L11" s="18" t="s">
        <v>16</v>
      </c>
      <c r="N11" s="10">
        <f t="shared" si="0"/>
        <v>343.04111093657116</v>
      </c>
      <c r="P11" s="23">
        <v>0</v>
      </c>
      <c r="Q11" s="23">
        <v>0</v>
      </c>
      <c r="R11" s="23">
        <v>0</v>
      </c>
      <c r="S11" s="23">
        <v>0</v>
      </c>
      <c r="T11" s="23">
        <v>1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</row>
    <row r="12" spans="1:39" ht="14.25" customHeight="1">
      <c r="A12" s="37" t="s">
        <v>23</v>
      </c>
      <c r="B12" s="38"/>
      <c r="C12" s="25" t="s">
        <v>15</v>
      </c>
      <c r="D12" s="17">
        <v>68.316023564899993</v>
      </c>
      <c r="E12" s="17">
        <v>0</v>
      </c>
      <c r="F12" s="17">
        <v>0</v>
      </c>
      <c r="G12" s="17">
        <v>0</v>
      </c>
      <c r="H12" s="17">
        <v>0</v>
      </c>
      <c r="I12" s="17">
        <v>68.316023564899993</v>
      </c>
      <c r="J12" s="17">
        <v>0</v>
      </c>
      <c r="K12" s="17">
        <v>1.1062499091</v>
      </c>
      <c r="L12" s="18" t="s">
        <v>16</v>
      </c>
      <c r="N12" s="10">
        <f t="shared" si="0"/>
        <v>3.9695934238205002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1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</row>
    <row r="13" spans="1:39" ht="14.25" customHeight="1">
      <c r="A13" s="37" t="s">
        <v>24</v>
      </c>
      <c r="B13" s="38"/>
      <c r="C13" s="25" t="s">
        <v>25</v>
      </c>
      <c r="D13" s="17">
        <v>166.11830505610001</v>
      </c>
      <c r="E13" s="17">
        <v>0</v>
      </c>
      <c r="F13" s="17">
        <v>0</v>
      </c>
      <c r="G13" s="17">
        <v>13.917201091400001</v>
      </c>
      <c r="H13" s="17">
        <v>0</v>
      </c>
      <c r="I13" s="17">
        <v>152.2011039647</v>
      </c>
      <c r="J13" s="17">
        <v>0</v>
      </c>
      <c r="K13" s="17">
        <v>0.1196051796</v>
      </c>
      <c r="L13" s="18" t="s">
        <v>16</v>
      </c>
      <c r="N13" s="10">
        <f t="shared" si="0"/>
        <v>0.42918325279800007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1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</row>
    <row r="14" spans="1:39" ht="14.25" customHeight="1">
      <c r="A14" s="37" t="s">
        <v>26</v>
      </c>
      <c r="B14" s="38"/>
      <c r="C14" s="25" t="s">
        <v>25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8" t="s">
        <v>16</v>
      </c>
      <c r="N14" s="10">
        <f t="shared" si="0"/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1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</row>
    <row r="15" spans="1:39">
      <c r="A15" s="37" t="s">
        <v>27</v>
      </c>
      <c r="B15" s="38"/>
      <c r="C15" s="25" t="s">
        <v>25</v>
      </c>
      <c r="D15" s="17">
        <v>431.27939506209998</v>
      </c>
      <c r="E15" s="17">
        <v>0</v>
      </c>
      <c r="F15" s="17">
        <v>0</v>
      </c>
      <c r="G15" s="17">
        <v>0</v>
      </c>
      <c r="H15" s="17">
        <v>431.27939506209998</v>
      </c>
      <c r="I15" s="17">
        <v>0</v>
      </c>
      <c r="J15" s="17">
        <v>0</v>
      </c>
      <c r="K15" s="17">
        <v>0.11616471690000001</v>
      </c>
      <c r="L15" s="18" t="s">
        <v>16</v>
      </c>
      <c r="N15" s="10">
        <f t="shared" si="0"/>
        <v>0.41683772580950007</v>
      </c>
      <c r="O15" s="9"/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1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</row>
    <row r="16" spans="1:39" ht="14.25" customHeight="1">
      <c r="A16" s="37" t="s">
        <v>28</v>
      </c>
      <c r="B16" s="38"/>
      <c r="C16" s="25" t="s">
        <v>20</v>
      </c>
      <c r="D16" s="17">
        <v>707.90851125500001</v>
      </c>
      <c r="E16" s="17">
        <v>0</v>
      </c>
      <c r="F16" s="17">
        <v>0</v>
      </c>
      <c r="G16" s="17">
        <v>0</v>
      </c>
      <c r="H16" s="17">
        <v>0</v>
      </c>
      <c r="I16" s="17">
        <v>707.90851125500001</v>
      </c>
      <c r="J16" s="17">
        <v>0</v>
      </c>
      <c r="K16" s="17">
        <v>0.70790851129999999</v>
      </c>
      <c r="L16" s="18" t="s">
        <v>16</v>
      </c>
      <c r="N16" s="10">
        <f t="shared" si="0"/>
        <v>2.540211708048167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1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</row>
    <row r="17" spans="1:37" ht="14.25" customHeight="1">
      <c r="A17" s="37" t="s">
        <v>29</v>
      </c>
      <c r="B17" s="38"/>
      <c r="C17" s="25" t="s">
        <v>16</v>
      </c>
      <c r="D17" s="17">
        <v>0.3818965265</v>
      </c>
      <c r="E17" s="17">
        <v>0</v>
      </c>
      <c r="F17" s="17">
        <v>0</v>
      </c>
      <c r="G17" s="17">
        <v>0</v>
      </c>
      <c r="H17" s="17">
        <v>0.3818965265</v>
      </c>
      <c r="I17" s="17">
        <v>0</v>
      </c>
      <c r="J17" s="17">
        <v>0</v>
      </c>
      <c r="K17" s="17">
        <v>0.3818965265</v>
      </c>
      <c r="L17" s="18" t="s">
        <v>16</v>
      </c>
      <c r="N17" s="10">
        <f t="shared" si="0"/>
        <v>1.3703720359241669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1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</row>
    <row r="18" spans="1:37" ht="14.25" customHeight="1">
      <c r="A18" s="37" t="s">
        <v>30</v>
      </c>
      <c r="B18" s="38"/>
      <c r="C18" s="25" t="s">
        <v>15</v>
      </c>
      <c r="D18" s="17">
        <v>1443.7605342050001</v>
      </c>
      <c r="E18" s="17">
        <v>0</v>
      </c>
      <c r="F18" s="17">
        <v>0</v>
      </c>
      <c r="G18" s="17">
        <v>0</v>
      </c>
      <c r="H18" s="17">
        <v>1443.7605342050001</v>
      </c>
      <c r="I18" s="17">
        <v>0</v>
      </c>
      <c r="J18" s="17">
        <v>0</v>
      </c>
      <c r="K18" s="17">
        <v>18.538272532099999</v>
      </c>
      <c r="L18" s="18" t="s">
        <v>16</v>
      </c>
      <c r="N18" s="10">
        <f t="shared" si="0"/>
        <v>66.521501269352171</v>
      </c>
      <c r="O18" s="9"/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1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</row>
    <row r="19" spans="1:37">
      <c r="A19" s="37" t="s">
        <v>31</v>
      </c>
      <c r="B19" s="38"/>
      <c r="C19" s="25" t="s">
        <v>20</v>
      </c>
      <c r="D19" s="17">
        <v>524.99999996539998</v>
      </c>
      <c r="E19" s="17">
        <v>0</v>
      </c>
      <c r="F19" s="17">
        <v>0</v>
      </c>
      <c r="G19" s="17">
        <v>0</v>
      </c>
      <c r="H19" s="17">
        <v>0</v>
      </c>
      <c r="I19" s="17">
        <v>524.99999996539998</v>
      </c>
      <c r="J19" s="17">
        <v>0</v>
      </c>
      <c r="K19" s="17">
        <v>0.52500000000000002</v>
      </c>
      <c r="L19" s="18" t="s">
        <v>16</v>
      </c>
      <c r="N19" s="10">
        <f t="shared" si="0"/>
        <v>1.8838750000000002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1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</row>
    <row r="20" spans="1:37">
      <c r="A20" s="37" t="s">
        <v>32</v>
      </c>
      <c r="B20" s="38"/>
      <c r="C20" s="25" t="s">
        <v>16</v>
      </c>
      <c r="D20" s="17">
        <v>0.59999998300000001</v>
      </c>
      <c r="E20" s="17">
        <v>0</v>
      </c>
      <c r="F20" s="17">
        <v>0</v>
      </c>
      <c r="G20" s="17">
        <v>0</v>
      </c>
      <c r="H20" s="17">
        <v>0</v>
      </c>
      <c r="I20" s="17">
        <v>0.59999998300000001</v>
      </c>
      <c r="J20" s="17">
        <v>0</v>
      </c>
      <c r="K20" s="17">
        <v>0.59999998300000001</v>
      </c>
      <c r="L20" s="18" t="s">
        <v>16</v>
      </c>
      <c r="N20" s="10">
        <f t="shared" si="0"/>
        <v>2.1529999389983336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1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</row>
    <row r="21" spans="1:37" ht="14.25" customHeight="1">
      <c r="A21" s="37" t="s">
        <v>101</v>
      </c>
      <c r="B21" s="38"/>
      <c r="C21" s="25" t="s">
        <v>22</v>
      </c>
      <c r="D21" s="17">
        <v>13.145016158800001</v>
      </c>
      <c r="E21" s="17">
        <v>0</v>
      </c>
      <c r="F21" s="17">
        <v>0</v>
      </c>
      <c r="G21" s="17">
        <v>0</v>
      </c>
      <c r="H21" s="17">
        <v>0</v>
      </c>
      <c r="I21" s="17">
        <v>13.145016158800001</v>
      </c>
      <c r="J21" s="17">
        <v>0</v>
      </c>
      <c r="K21" s="17">
        <v>28.077754515300001</v>
      </c>
      <c r="L21" s="18" t="s">
        <v>16</v>
      </c>
      <c r="N21" s="10">
        <f t="shared" si="0"/>
        <v>100.75234245240151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0.24</v>
      </c>
      <c r="AI21" s="23">
        <v>0</v>
      </c>
      <c r="AJ21" s="23">
        <v>0</v>
      </c>
      <c r="AK21" s="23">
        <v>0</v>
      </c>
    </row>
    <row r="22" spans="1:37" ht="14.25" customHeight="1">
      <c r="A22" s="37" t="s">
        <v>33</v>
      </c>
      <c r="B22" s="38"/>
      <c r="C22" s="25" t="s">
        <v>16</v>
      </c>
      <c r="D22" s="17">
        <v>0.58600522700000002</v>
      </c>
      <c r="E22" s="17">
        <v>0</v>
      </c>
      <c r="F22" s="17">
        <v>0</v>
      </c>
      <c r="G22" s="17">
        <v>0</v>
      </c>
      <c r="H22" s="17">
        <v>0</v>
      </c>
      <c r="I22" s="17">
        <v>0.58600522700000002</v>
      </c>
      <c r="J22" s="17">
        <v>0</v>
      </c>
      <c r="K22" s="17">
        <v>0.58600522700000002</v>
      </c>
      <c r="L22" s="18" t="s">
        <v>16</v>
      </c>
      <c r="N22" s="10">
        <f t="shared" si="0"/>
        <v>2.1027820895516669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1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</row>
    <row r="23" spans="1:37">
      <c r="A23" s="37" t="s">
        <v>34</v>
      </c>
      <c r="B23" s="38"/>
      <c r="C23" s="25" t="s">
        <v>22</v>
      </c>
      <c r="D23" s="17">
        <v>0.55549998789999999</v>
      </c>
      <c r="E23" s="17">
        <v>0</v>
      </c>
      <c r="F23" s="17">
        <v>0</v>
      </c>
      <c r="G23" s="17">
        <v>0</v>
      </c>
      <c r="H23" s="17">
        <v>0</v>
      </c>
      <c r="I23" s="17">
        <v>0.55549998789999999</v>
      </c>
      <c r="J23" s="17">
        <v>0</v>
      </c>
      <c r="K23" s="17">
        <v>0.25389682450000001</v>
      </c>
      <c r="L23" s="18" t="s">
        <v>16</v>
      </c>
      <c r="N23" s="10">
        <f t="shared" si="0"/>
        <v>0.91106643858083347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1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</row>
    <row r="24" spans="1:37" ht="14.25" customHeight="1">
      <c r="A24" s="37" t="s">
        <v>102</v>
      </c>
      <c r="B24" s="38"/>
      <c r="C24" s="25" t="s">
        <v>22</v>
      </c>
      <c r="D24" s="17">
        <v>6.6872342889</v>
      </c>
      <c r="E24" s="17">
        <v>0</v>
      </c>
      <c r="F24" s="17">
        <v>0</v>
      </c>
      <c r="G24" s="17">
        <v>0</v>
      </c>
      <c r="H24" s="17">
        <v>0</v>
      </c>
      <c r="I24" s="17">
        <v>6.6872342889</v>
      </c>
      <c r="J24" s="17">
        <v>0</v>
      </c>
      <c r="K24" s="17">
        <v>12.6254983375</v>
      </c>
      <c r="L24" s="18" t="s">
        <v>16</v>
      </c>
      <c r="N24" s="10">
        <f t="shared" si="0"/>
        <v>45.304496534395838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0.16</v>
      </c>
      <c r="AI24" s="23">
        <v>0</v>
      </c>
      <c r="AJ24" s="23">
        <v>0</v>
      </c>
      <c r="AK24" s="23">
        <v>0</v>
      </c>
    </row>
    <row r="25" spans="1:37">
      <c r="A25" s="37" t="s">
        <v>35</v>
      </c>
      <c r="B25" s="38"/>
      <c r="C25" s="25" t="s">
        <v>16</v>
      </c>
      <c r="D25" s="17">
        <v>0.25930766900000002</v>
      </c>
      <c r="E25" s="17">
        <v>0</v>
      </c>
      <c r="F25" s="17">
        <v>0</v>
      </c>
      <c r="G25" s="17">
        <v>0</v>
      </c>
      <c r="H25" s="17">
        <v>7.6351155700000006E-2</v>
      </c>
      <c r="I25" s="17">
        <v>0.18295651339999999</v>
      </c>
      <c r="J25" s="17">
        <v>0</v>
      </c>
      <c r="K25" s="17">
        <v>0.25930766900000002</v>
      </c>
      <c r="L25" s="18" t="s">
        <v>16</v>
      </c>
      <c r="N25" s="10">
        <f t="shared" si="0"/>
        <v>0.93048235226166687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1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</row>
    <row r="26" spans="1:37" ht="14.25" customHeight="1">
      <c r="A26" s="37" t="s">
        <v>36</v>
      </c>
      <c r="B26" s="38"/>
      <c r="C26" s="25" t="s">
        <v>37</v>
      </c>
      <c r="D26" s="17">
        <v>208.3194825855</v>
      </c>
      <c r="E26" s="17">
        <v>0</v>
      </c>
      <c r="F26" s="17">
        <v>0</v>
      </c>
      <c r="G26" s="17">
        <v>0</v>
      </c>
      <c r="H26" s="17">
        <v>0</v>
      </c>
      <c r="I26" s="17">
        <v>208.3194825855</v>
      </c>
      <c r="J26" s="17">
        <v>0</v>
      </c>
      <c r="K26" s="17">
        <v>1.2162241979999999</v>
      </c>
      <c r="L26" s="18" t="s">
        <v>16</v>
      </c>
      <c r="N26" s="10">
        <f t="shared" si="0"/>
        <v>4.3642178304900003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1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</row>
    <row r="27" spans="1:37" ht="14.25" customHeight="1">
      <c r="A27" s="37" t="s">
        <v>38</v>
      </c>
      <c r="B27" s="38"/>
      <c r="C27" s="25" t="s">
        <v>16</v>
      </c>
      <c r="D27" s="17">
        <v>6.7257526999999996E-3</v>
      </c>
      <c r="E27" s="17">
        <v>0</v>
      </c>
      <c r="F27" s="17">
        <v>0</v>
      </c>
      <c r="G27" s="17">
        <v>0</v>
      </c>
      <c r="H27" s="17">
        <v>0</v>
      </c>
      <c r="I27" s="17">
        <v>6.7257526999999996E-3</v>
      </c>
      <c r="J27" s="17">
        <v>0</v>
      </c>
      <c r="K27" s="17">
        <v>6.7257526999999996E-3</v>
      </c>
      <c r="L27" s="18" t="s">
        <v>16</v>
      </c>
      <c r="N27" s="10">
        <f t="shared" si="0"/>
        <v>2.4134242605166667E-2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1</v>
      </c>
    </row>
    <row r="28" spans="1:37" ht="14.25" customHeight="1">
      <c r="A28" s="37" t="s">
        <v>39</v>
      </c>
      <c r="B28" s="38"/>
      <c r="C28" s="25" t="s">
        <v>16</v>
      </c>
      <c r="D28" s="17">
        <v>1.1584559469</v>
      </c>
      <c r="E28" s="17">
        <v>0</v>
      </c>
      <c r="F28" s="17">
        <v>0</v>
      </c>
      <c r="G28" s="17">
        <v>0.46559337280000002</v>
      </c>
      <c r="H28" s="17">
        <v>0</v>
      </c>
      <c r="I28" s="17">
        <v>0.69286257409999996</v>
      </c>
      <c r="J28" s="17">
        <v>0</v>
      </c>
      <c r="K28" s="17">
        <v>1.1584559469</v>
      </c>
      <c r="L28" s="18" t="s">
        <v>16</v>
      </c>
      <c r="N28" s="10">
        <f t="shared" si="0"/>
        <v>4.1569260894595006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1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</row>
    <row r="29" spans="1:37" ht="14.25" customHeight="1">
      <c r="A29" s="37" t="s">
        <v>40</v>
      </c>
      <c r="B29" s="38"/>
      <c r="C29" s="25" t="s">
        <v>22</v>
      </c>
      <c r="D29" s="17">
        <v>11.3402112818</v>
      </c>
      <c r="E29" s="17">
        <v>0</v>
      </c>
      <c r="F29" s="17">
        <v>0</v>
      </c>
      <c r="G29" s="17">
        <v>0</v>
      </c>
      <c r="H29" s="17">
        <v>7.4666243658999996</v>
      </c>
      <c r="I29" s="17">
        <v>3.8735869158999998</v>
      </c>
      <c r="J29" s="17">
        <v>0</v>
      </c>
      <c r="K29" s="17">
        <v>4.7983835997000002</v>
      </c>
      <c r="L29" s="18" t="s">
        <v>16</v>
      </c>
      <c r="N29" s="10">
        <f t="shared" si="0"/>
        <v>17.218199816923505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1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</row>
    <row r="30" spans="1:37" ht="14.25" customHeight="1">
      <c r="A30" s="37" t="s">
        <v>41</v>
      </c>
      <c r="B30" s="38"/>
      <c r="C30" s="25" t="s">
        <v>37</v>
      </c>
      <c r="D30" s="17">
        <v>455.9132567012</v>
      </c>
      <c r="E30" s="17">
        <v>0</v>
      </c>
      <c r="F30" s="17">
        <v>0</v>
      </c>
      <c r="G30" s="17">
        <v>0</v>
      </c>
      <c r="H30" s="17">
        <v>455.9132567012</v>
      </c>
      <c r="I30" s="17">
        <v>0</v>
      </c>
      <c r="J30" s="17">
        <v>0</v>
      </c>
      <c r="K30" s="17">
        <v>2.0712901074999999</v>
      </c>
      <c r="L30" s="18" t="s">
        <v>16</v>
      </c>
      <c r="N30" s="10">
        <f t="shared" si="0"/>
        <v>7.4324793357458336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1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</row>
    <row r="31" spans="1:37" ht="14.25" customHeight="1">
      <c r="A31" s="37" t="s">
        <v>42</v>
      </c>
      <c r="B31" s="38"/>
      <c r="C31" s="25" t="s">
        <v>43</v>
      </c>
      <c r="D31" s="17">
        <v>4.5272857153999997</v>
      </c>
      <c r="E31" s="17">
        <v>0</v>
      </c>
      <c r="F31" s="17">
        <v>0</v>
      </c>
      <c r="G31" s="17">
        <v>0</v>
      </c>
      <c r="H31" s="17">
        <v>0</v>
      </c>
      <c r="I31" s="17">
        <v>4.5272857153999997</v>
      </c>
      <c r="J31" s="17">
        <v>0</v>
      </c>
      <c r="K31" s="17">
        <v>3.3954643E-3</v>
      </c>
      <c r="L31" s="18" t="s">
        <v>16</v>
      </c>
      <c r="N31" s="10">
        <f t="shared" si="0"/>
        <v>1.2184057729833334E-2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1</v>
      </c>
      <c r="AH31" s="23">
        <v>0</v>
      </c>
      <c r="AI31" s="23">
        <v>0</v>
      </c>
      <c r="AJ31" s="23">
        <v>0</v>
      </c>
      <c r="AK31" s="23">
        <v>0</v>
      </c>
    </row>
    <row r="32" spans="1:37" ht="14.25" customHeight="1">
      <c r="A32" s="37" t="s">
        <v>44</v>
      </c>
      <c r="B32" s="38"/>
      <c r="C32" s="25" t="s">
        <v>15</v>
      </c>
      <c r="D32" s="17">
        <v>361.67359769870001</v>
      </c>
      <c r="E32" s="17">
        <v>0</v>
      </c>
      <c r="F32" s="17">
        <v>0</v>
      </c>
      <c r="G32" s="17">
        <v>0</v>
      </c>
      <c r="H32" s="17">
        <v>0</v>
      </c>
      <c r="I32" s="17">
        <v>361.67359769870001</v>
      </c>
      <c r="J32" s="17">
        <v>0</v>
      </c>
      <c r="K32" s="17">
        <v>13.0202495172</v>
      </c>
      <c r="L32" s="18" t="s">
        <v>16</v>
      </c>
      <c r="N32" s="10">
        <f t="shared" si="0"/>
        <v>46.720995350886007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0.14000000000000001</v>
      </c>
      <c r="AI32" s="23">
        <v>0</v>
      </c>
      <c r="AJ32" s="23">
        <v>0</v>
      </c>
      <c r="AK32" s="23">
        <v>0</v>
      </c>
    </row>
    <row r="33" spans="1:39">
      <c r="A33" s="37" t="s">
        <v>45</v>
      </c>
      <c r="B33" s="38"/>
      <c r="C33" s="25" t="s">
        <v>43</v>
      </c>
      <c r="D33" s="17">
        <v>618.57071015480005</v>
      </c>
      <c r="E33" s="17">
        <v>0</v>
      </c>
      <c r="F33" s="17">
        <v>0</v>
      </c>
      <c r="G33" s="17">
        <v>0</v>
      </c>
      <c r="H33" s="17">
        <v>0</v>
      </c>
      <c r="I33" s="17">
        <v>618.57071015480005</v>
      </c>
      <c r="J33" s="17">
        <v>0</v>
      </c>
      <c r="K33" s="17">
        <v>0.46392803259999998</v>
      </c>
      <c r="L33" s="18" t="s">
        <v>16</v>
      </c>
      <c r="N33" s="10">
        <f t="shared" si="0"/>
        <v>1.6647284236463336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1</v>
      </c>
      <c r="AH33" s="23">
        <v>0</v>
      </c>
      <c r="AI33" s="23">
        <v>0</v>
      </c>
      <c r="AJ33" s="23">
        <v>0</v>
      </c>
      <c r="AK33" s="23">
        <v>0</v>
      </c>
    </row>
    <row r="34" spans="1:39">
      <c r="A34" s="37" t="s">
        <v>46</v>
      </c>
      <c r="B34" s="38"/>
      <c r="C34" s="25" t="s">
        <v>16</v>
      </c>
      <c r="D34" s="17">
        <v>0.3106458406</v>
      </c>
      <c r="E34" s="17">
        <v>0</v>
      </c>
      <c r="F34" s="17">
        <v>0</v>
      </c>
      <c r="G34" s="17">
        <v>0.3106458406</v>
      </c>
      <c r="H34" s="17">
        <v>0</v>
      </c>
      <c r="I34" s="17">
        <v>0</v>
      </c>
      <c r="J34" s="17">
        <v>0</v>
      </c>
      <c r="K34" s="17">
        <v>0.3106458406</v>
      </c>
      <c r="L34" s="18" t="s">
        <v>16</v>
      </c>
      <c r="N34" s="10">
        <f t="shared" si="0"/>
        <v>1.1147008246863335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1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M34" s="23" t="s">
        <v>70</v>
      </c>
    </row>
    <row r="35" spans="1:39">
      <c r="A35" s="37" t="s">
        <v>104</v>
      </c>
      <c r="B35" s="38"/>
      <c r="C35" s="25" t="s">
        <v>20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8" t="s">
        <v>16</v>
      </c>
      <c r="N35" s="10">
        <f t="shared" si="0"/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0.9</v>
      </c>
      <c r="AF35" s="23">
        <v>0</v>
      </c>
      <c r="AG35" s="23">
        <v>0</v>
      </c>
      <c r="AH35" s="23">
        <v>0</v>
      </c>
      <c r="AI35" s="23">
        <v>0.1</v>
      </c>
      <c r="AJ35" s="23">
        <v>0</v>
      </c>
      <c r="AK35" s="23">
        <v>0</v>
      </c>
    </row>
    <row r="36" spans="1:39" ht="14.25" customHeight="1">
      <c r="A36" s="41" t="s">
        <v>106</v>
      </c>
      <c r="B36" s="42"/>
      <c r="C36" s="29" t="s">
        <v>25</v>
      </c>
      <c r="D36" s="30">
        <v>305.52093578180001</v>
      </c>
      <c r="E36" s="30">
        <v>0</v>
      </c>
      <c r="F36" s="30">
        <v>0</v>
      </c>
      <c r="G36" s="30">
        <v>0</v>
      </c>
      <c r="H36" s="30">
        <v>0</v>
      </c>
      <c r="I36" s="30">
        <v>305.52093578180001</v>
      </c>
      <c r="J36" s="30">
        <v>0</v>
      </c>
      <c r="K36" s="30">
        <v>0.22880462879999999</v>
      </c>
      <c r="L36" s="18" t="s">
        <v>16</v>
      </c>
      <c r="N36" s="10">
        <f t="shared" si="0"/>
        <v>0.82102727634400008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1</v>
      </c>
      <c r="AK36" s="23">
        <v>0</v>
      </c>
    </row>
    <row r="37" spans="1:39">
      <c r="A37" s="19"/>
      <c r="B37" s="20"/>
      <c r="C37" s="19"/>
      <c r="D37" s="21"/>
      <c r="E37" s="21"/>
      <c r="F37" s="21"/>
      <c r="G37" s="21"/>
      <c r="H37" s="21"/>
      <c r="I37" s="21"/>
      <c r="J37" s="21"/>
      <c r="K37" s="21"/>
      <c r="L37" s="22"/>
    </row>
    <row r="38" spans="1:39">
      <c r="N38" s="10">
        <f>SUM(N7:N36)</f>
        <v>928.9256032549149</v>
      </c>
      <c r="O38" s="15" t="s">
        <v>103</v>
      </c>
      <c r="P38" s="10">
        <f t="array" ref="P38:AK38">MMULT(TRANSPOSE(N7:N36),P7:AK36)</f>
        <v>5.1311328894573345</v>
      </c>
      <c r="Q38" s="10">
        <v>16.982079036294667</v>
      </c>
      <c r="R38" s="10">
        <v>0.43523725268566671</v>
      </c>
      <c r="S38" s="10">
        <v>0</v>
      </c>
      <c r="T38" s="10">
        <v>593.56181660601817</v>
      </c>
      <c r="U38" s="10">
        <v>6.1225933628188338</v>
      </c>
      <c r="V38" s="10">
        <v>0.42918325279800007</v>
      </c>
      <c r="W38" s="10">
        <v>0</v>
      </c>
      <c r="X38" s="10">
        <v>0.41683772580950007</v>
      </c>
      <c r="Y38" s="10">
        <v>4.4240867080481667</v>
      </c>
      <c r="Z38" s="10">
        <v>7.5724813023316679</v>
      </c>
      <c r="AA38" s="10">
        <v>66.521501269352171</v>
      </c>
      <c r="AB38" s="10">
        <v>2.1027820895516669</v>
      </c>
      <c r="AC38" s="10">
        <v>0.91106643858083347</v>
      </c>
      <c r="AD38" s="10">
        <v>4.3642178304900003</v>
      </c>
      <c r="AE38" s="10">
        <v>17.218199816923505</v>
      </c>
      <c r="AF38" s="10">
        <v>7.4324793357458336</v>
      </c>
      <c r="AG38" s="10">
        <v>1.6769124813761669</v>
      </c>
      <c r="AH38" s="10">
        <v>37.970220983203731</v>
      </c>
      <c r="AI38" s="10">
        <v>0</v>
      </c>
      <c r="AJ38" s="10">
        <v>0.82102727634400008</v>
      </c>
      <c r="AK38" s="10">
        <v>2.4134242605166667E-2</v>
      </c>
      <c r="AM38" s="11">
        <f>SUM(P38:AK38)</f>
        <v>774.11798990043508</v>
      </c>
    </row>
    <row r="40" spans="1:39">
      <c r="O40" s="23" t="s">
        <v>67</v>
      </c>
      <c r="P40" s="23">
        <v>1.65</v>
      </c>
      <c r="Q40" s="23">
        <v>0.29699999999999999</v>
      </c>
      <c r="R40" s="23">
        <v>2.54</v>
      </c>
      <c r="S40" s="23">
        <v>5.65</v>
      </c>
      <c r="T40" s="23">
        <v>0.121</v>
      </c>
      <c r="U40" s="23">
        <v>1.63</v>
      </c>
      <c r="V40" s="23">
        <v>4.66</v>
      </c>
      <c r="W40" s="23">
        <v>22.76</v>
      </c>
      <c r="X40" s="23">
        <v>7.6</v>
      </c>
      <c r="Y40" s="23">
        <v>8.6259999999999994</v>
      </c>
      <c r="Z40" s="23">
        <v>1.736</v>
      </c>
      <c r="AA40" s="23">
        <v>0.41299999999999998</v>
      </c>
      <c r="AB40" s="23">
        <v>0.32500000000000001</v>
      </c>
      <c r="AC40" s="23">
        <v>0.39</v>
      </c>
      <c r="AD40" s="23">
        <v>0.45</v>
      </c>
      <c r="AE40" s="23">
        <v>0.28499999999999998</v>
      </c>
      <c r="AF40" s="23">
        <v>0.68100000000000005</v>
      </c>
      <c r="AG40" s="23">
        <v>2.91</v>
      </c>
      <c r="AH40" s="23">
        <v>0.91200000000000003</v>
      </c>
      <c r="AI40" s="23">
        <v>1.9119999999999999</v>
      </c>
      <c r="AJ40" s="23">
        <v>4.1920000000000002</v>
      </c>
      <c r="AK40" s="23">
        <v>0</v>
      </c>
    </row>
    <row r="41" spans="1:39">
      <c r="AM41" s="23" t="s">
        <v>70</v>
      </c>
    </row>
    <row r="42" spans="1:39">
      <c r="O42" s="23" t="s">
        <v>68</v>
      </c>
      <c r="P42" s="11">
        <f>P38*P40</f>
        <v>8.4663692676046018</v>
      </c>
      <c r="Q42" s="11">
        <f t="shared" ref="Q42:AK42" si="1">Q38*Q40</f>
        <v>5.0436774737795158</v>
      </c>
      <c r="R42" s="11">
        <f t="shared" si="1"/>
        <v>1.1055026218215935</v>
      </c>
      <c r="S42" s="11">
        <f t="shared" si="1"/>
        <v>0</v>
      </c>
      <c r="T42" s="11">
        <f t="shared" si="1"/>
        <v>71.820979809328193</v>
      </c>
      <c r="U42" s="11">
        <f t="shared" si="1"/>
        <v>9.9798271813946986</v>
      </c>
      <c r="V42" s="11">
        <f t="shared" si="1"/>
        <v>1.9999939580386803</v>
      </c>
      <c r="W42" s="11">
        <f t="shared" si="1"/>
        <v>0</v>
      </c>
      <c r="X42" s="11">
        <f t="shared" si="1"/>
        <v>3.1679667161522005</v>
      </c>
      <c r="Y42" s="11">
        <f t="shared" si="1"/>
        <v>38.162171943623484</v>
      </c>
      <c r="Z42" s="11">
        <f t="shared" si="1"/>
        <v>13.145827540847776</v>
      </c>
      <c r="AA42" s="11">
        <f t="shared" si="1"/>
        <v>27.473380024242445</v>
      </c>
      <c r="AB42" s="11">
        <f t="shared" si="1"/>
        <v>0.68340417910429174</v>
      </c>
      <c r="AC42" s="11">
        <f t="shared" si="1"/>
        <v>0.35531591104652505</v>
      </c>
      <c r="AD42" s="11">
        <f t="shared" si="1"/>
        <v>1.9638980237205002</v>
      </c>
      <c r="AE42" s="11">
        <f t="shared" si="1"/>
        <v>4.9071869478231989</v>
      </c>
      <c r="AF42" s="11">
        <f t="shared" si="1"/>
        <v>5.0615184276429135</v>
      </c>
      <c r="AG42" s="11">
        <f t="shared" si="1"/>
        <v>4.8798153208046458</v>
      </c>
      <c r="AH42" s="11">
        <f t="shared" si="1"/>
        <v>34.628841536681804</v>
      </c>
      <c r="AI42" s="11">
        <f t="shared" si="1"/>
        <v>0</v>
      </c>
      <c r="AJ42" s="11">
        <f t="shared" si="1"/>
        <v>3.4417463424340484</v>
      </c>
      <c r="AK42" s="11">
        <f t="shared" si="1"/>
        <v>0</v>
      </c>
      <c r="AM42" s="11">
        <f>SUM(P42:AK42)</f>
        <v>236.28742322609111</v>
      </c>
    </row>
    <row r="44" spans="1:39">
      <c r="O44" s="23" t="s">
        <v>69</v>
      </c>
      <c r="P44" s="13">
        <f t="shared" ref="P44:AK44" si="2">P42/$AM$42</f>
        <v>3.5830807886476357E-2</v>
      </c>
      <c r="Q44" s="13">
        <f t="shared" si="2"/>
        <v>2.1345518119064186E-2</v>
      </c>
      <c r="R44" s="13">
        <f t="shared" si="2"/>
        <v>4.6786350569484004E-3</v>
      </c>
      <c r="S44" s="13">
        <f t="shared" si="2"/>
        <v>0</v>
      </c>
      <c r="T44" s="13">
        <f t="shared" si="2"/>
        <v>0.30395599913333704</v>
      </c>
      <c r="U44" s="13">
        <f t="shared" si="2"/>
        <v>4.2235964340114382E-2</v>
      </c>
      <c r="V44" s="13">
        <f t="shared" si="2"/>
        <v>8.4642421112908345E-3</v>
      </c>
      <c r="W44" s="13">
        <f t="shared" si="2"/>
        <v>0</v>
      </c>
      <c r="X44" s="13">
        <f t="shared" si="2"/>
        <v>1.3407259146082179E-2</v>
      </c>
      <c r="Y44" s="13">
        <f t="shared" si="2"/>
        <v>0.16150741932255994</v>
      </c>
      <c r="Z44" s="13">
        <f t="shared" si="2"/>
        <v>5.5634901601467036E-2</v>
      </c>
      <c r="AA44" s="13">
        <f t="shared" si="2"/>
        <v>0.11627102132285137</v>
      </c>
      <c r="AB44" s="13">
        <f t="shared" si="2"/>
        <v>2.8922579533586855E-3</v>
      </c>
      <c r="AC44" s="13">
        <f t="shared" si="2"/>
        <v>1.5037444913288585E-3</v>
      </c>
      <c r="AD44" s="13">
        <f t="shared" si="2"/>
        <v>8.3114792861461294E-3</v>
      </c>
      <c r="AE44" s="13">
        <f t="shared" si="2"/>
        <v>2.0767871945210421E-2</v>
      </c>
      <c r="AF44" s="13">
        <f t="shared" si="2"/>
        <v>2.1421023423662335E-2</v>
      </c>
      <c r="AG44" s="13">
        <f t="shared" si="2"/>
        <v>2.0652031556226354E-2</v>
      </c>
      <c r="AH44" s="13">
        <f t="shared" si="2"/>
        <v>0.14655389213647343</v>
      </c>
      <c r="AI44" s="13">
        <f t="shared" si="2"/>
        <v>0</v>
      </c>
      <c r="AJ44" s="13">
        <f t="shared" si="2"/>
        <v>1.4565931167402088E-2</v>
      </c>
      <c r="AK44" s="13">
        <f t="shared" si="2"/>
        <v>0</v>
      </c>
    </row>
    <row r="46" spans="1:39">
      <c r="O46" s="23" t="s">
        <v>71</v>
      </c>
      <c r="P46" s="14">
        <f t="shared" ref="P46:AK46" si="3">P38/$AM$38</f>
        <v>6.6283602195025678E-3</v>
      </c>
      <c r="Q46" s="14">
        <f t="shared" si="3"/>
        <v>2.193732642549601E-2</v>
      </c>
      <c r="R46" s="14">
        <f t="shared" si="3"/>
        <v>5.6223632361475763E-4</v>
      </c>
      <c r="S46" s="14">
        <f t="shared" si="3"/>
        <v>0</v>
      </c>
      <c r="T46" s="14">
        <f t="shared" si="3"/>
        <v>0.7667588460027398</v>
      </c>
      <c r="U46" s="14">
        <f t="shared" si="3"/>
        <v>7.9091216619398101E-3</v>
      </c>
      <c r="V46" s="14">
        <f t="shared" si="3"/>
        <v>5.5441581050609664E-4</v>
      </c>
      <c r="W46" s="14">
        <f t="shared" si="3"/>
        <v>0</v>
      </c>
      <c r="X46" s="14">
        <f t="shared" si="3"/>
        <v>5.3846794835902547E-4</v>
      </c>
      <c r="Y46" s="14">
        <f t="shared" si="3"/>
        <v>5.7150030948346529E-3</v>
      </c>
      <c r="Z46" s="14">
        <f t="shared" si="3"/>
        <v>9.7820763774080742E-3</v>
      </c>
      <c r="AA46" s="14">
        <f t="shared" si="3"/>
        <v>8.593199245751669E-2</v>
      </c>
      <c r="AB46" s="14">
        <f t="shared" si="3"/>
        <v>2.7163586391037377E-3</v>
      </c>
      <c r="AC46" s="14">
        <f t="shared" si="3"/>
        <v>1.1769090118910843E-3</v>
      </c>
      <c r="AD46" s="14">
        <f t="shared" si="3"/>
        <v>5.6376649133955846E-3</v>
      </c>
      <c r="AE46" s="14">
        <f t="shared" si="3"/>
        <v>2.2242345535902174E-2</v>
      </c>
      <c r="AF46" s="14">
        <f t="shared" si="3"/>
        <v>9.6012228532523555E-3</v>
      </c>
      <c r="AG46" s="14">
        <f t="shared" si="3"/>
        <v>2.1662233706671082E-3</v>
      </c>
      <c r="AH46" s="14">
        <f t="shared" si="3"/>
        <v>4.9049655838753155E-2</v>
      </c>
      <c r="AI46" s="14">
        <f t="shared" si="3"/>
        <v>0</v>
      </c>
      <c r="AJ46" s="14">
        <f t="shared" si="3"/>
        <v>1.0605970757114149E-3</v>
      </c>
      <c r="AK46" s="14">
        <f t="shared" si="3"/>
        <v>3.1176439405924082E-5</v>
      </c>
    </row>
  </sheetData>
  <mergeCells count="33">
    <mergeCell ref="A34:B34"/>
    <mergeCell ref="A35:B35"/>
    <mergeCell ref="A36:B36"/>
    <mergeCell ref="A28:B28"/>
    <mergeCell ref="A29:B29"/>
    <mergeCell ref="A30:B30"/>
    <mergeCell ref="A31:B31"/>
    <mergeCell ref="A32:B32"/>
    <mergeCell ref="A33:B33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25" bottom="1.22917007874016" header="0.25" footer="0.25"/>
  <pageSetup orientation="landscape" horizontalDpi="300" verticalDpi="300" r:id="rId1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C55A-8F3A-4337-906B-0FE78020E47D}">
  <dimension ref="A1:AM46"/>
  <sheetViews>
    <sheetView showGridLines="0" zoomScaleNormal="100" workbookViewId="0">
      <pane xSplit="3" ySplit="6" topLeftCell="W14" activePane="bottomRight" state="frozen"/>
      <selection pane="topRight" activeCell="D1" sqref="D1"/>
      <selection pane="bottomLeft" activeCell="A7" sqref="A7"/>
      <selection pane="bottomRight" activeCell="L37" sqref="L37"/>
    </sheetView>
  </sheetViews>
  <sheetFormatPr defaultRowHeight="14.25"/>
  <cols>
    <col min="1" max="1" width="13.3984375" style="7" customWidth="1"/>
    <col min="2" max="2" width="30.1328125" style="7" customWidth="1"/>
    <col min="3" max="3" width="12.33203125" style="7" customWidth="1"/>
    <col min="4" max="4" width="11" style="7" customWidth="1"/>
    <col min="5" max="5" width="12.33203125" style="7" customWidth="1"/>
    <col min="6" max="6" width="11" style="7" customWidth="1"/>
    <col min="7" max="7" width="12.33203125" style="7" customWidth="1"/>
    <col min="8" max="9" width="9.59765625" style="7" customWidth="1"/>
    <col min="10" max="11" width="12.33203125" style="7" customWidth="1"/>
    <col min="12" max="12" width="11.53125" style="7" customWidth="1"/>
    <col min="13" max="13" width="0.796875" style="7" customWidth="1"/>
    <col min="14" max="14" width="10.796875" style="7" customWidth="1"/>
    <col min="15" max="15" width="9.06640625" style="7"/>
    <col min="16" max="16" width="13.06640625" style="7" customWidth="1"/>
    <col min="17" max="17" width="11.265625" style="7" bestFit="1" customWidth="1"/>
    <col min="18" max="18" width="10.59765625" style="7" bestFit="1" customWidth="1"/>
    <col min="19" max="19" width="10.53125" style="7" customWidth="1"/>
    <col min="20" max="20" width="12.86328125" style="7" bestFit="1" customWidth="1"/>
    <col min="21" max="21" width="9.46484375" style="7" customWidth="1"/>
    <col min="22" max="22" width="11.19921875" style="7" customWidth="1"/>
    <col min="23" max="23" width="12.53125" style="7" customWidth="1"/>
    <col min="24" max="24" width="11.19921875" style="7" customWidth="1"/>
    <col min="25" max="25" width="11.33203125" style="7" customWidth="1"/>
    <col min="26" max="26" width="10.59765625" style="7" bestFit="1" customWidth="1"/>
    <col min="27" max="27" width="12.06640625" style="7" bestFit="1" customWidth="1"/>
    <col min="28" max="28" width="11.86328125" style="7" customWidth="1"/>
    <col min="29" max="29" width="11.33203125" style="7" customWidth="1"/>
    <col min="30" max="30" width="11.265625" style="7" bestFit="1" customWidth="1"/>
    <col min="31" max="31" width="12.06640625" style="7" bestFit="1" customWidth="1"/>
    <col min="32" max="32" width="10.86328125" style="7" bestFit="1" customWidth="1"/>
    <col min="33" max="33" width="10.19921875" style="7" bestFit="1" customWidth="1"/>
    <col min="34" max="34" width="10.86328125" style="7" bestFit="1" customWidth="1"/>
    <col min="35" max="35" width="10.86328125" style="7" customWidth="1"/>
    <col min="36" max="36" width="10.59765625" style="7" customWidth="1"/>
    <col min="37" max="37" width="10.59765625" style="23" customWidth="1"/>
    <col min="38" max="16384" width="9.06640625" style="7"/>
  </cols>
  <sheetData>
    <row r="1" spans="1:39" ht="25.5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39" ht="9.75" customHeight="1"/>
    <row r="3" spans="1:39" ht="15" customHeight="1">
      <c r="A3" s="1" t="s">
        <v>1</v>
      </c>
      <c r="B3" s="43" t="s">
        <v>108</v>
      </c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39" ht="18.75" customHeight="1">
      <c r="A4" s="7" t="s">
        <v>47</v>
      </c>
      <c r="B4" s="11">
        <f>3000/10.765</f>
        <v>278.68091035764047</v>
      </c>
    </row>
    <row r="5" spans="1:39" ht="12" customHeight="1"/>
    <row r="6" spans="1:39" ht="42.75">
      <c r="A6" s="36" t="s">
        <v>3</v>
      </c>
      <c r="B6" s="32"/>
      <c r="C6" s="8" t="s">
        <v>4</v>
      </c>
      <c r="D6" s="3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N6" s="8" t="s">
        <v>48</v>
      </c>
      <c r="O6" s="7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s="7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s="7" t="s">
        <v>66</v>
      </c>
      <c r="AI6" s="15" t="s">
        <v>105</v>
      </c>
      <c r="AJ6" s="12" t="s">
        <v>107</v>
      </c>
      <c r="AK6" s="12" t="s">
        <v>61</v>
      </c>
      <c r="AL6" s="12"/>
      <c r="AM6" s="12"/>
    </row>
    <row r="7" spans="1:39" ht="14.25" customHeight="1">
      <c r="A7" s="37" t="s">
        <v>14</v>
      </c>
      <c r="B7" s="38"/>
      <c r="C7" s="16" t="s">
        <v>15</v>
      </c>
      <c r="D7" s="17">
        <v>1959.3892964211</v>
      </c>
      <c r="E7" s="17">
        <v>0</v>
      </c>
      <c r="F7" s="17">
        <v>0</v>
      </c>
      <c r="G7" s="17">
        <v>0</v>
      </c>
      <c r="H7" s="17">
        <v>1959.3892964211</v>
      </c>
      <c r="I7" s="17">
        <v>0</v>
      </c>
      <c r="J7" s="17">
        <v>0</v>
      </c>
      <c r="K7" s="17">
        <v>1.4299487848000001</v>
      </c>
      <c r="L7" s="18" t="s">
        <v>16</v>
      </c>
      <c r="N7" s="10">
        <f>K7*1000/$B$4</f>
        <v>5.1311328894573345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23">
        <v>0</v>
      </c>
    </row>
    <row r="8" spans="1:39" ht="14.25" customHeight="1">
      <c r="A8" s="37" t="s">
        <v>17</v>
      </c>
      <c r="B8" s="38"/>
      <c r="C8" s="16" t="s">
        <v>15</v>
      </c>
      <c r="D8" s="17">
        <v>587.16888902719995</v>
      </c>
      <c r="E8" s="17">
        <v>0</v>
      </c>
      <c r="F8" s="17">
        <v>0</v>
      </c>
      <c r="G8" s="17">
        <v>0</v>
      </c>
      <c r="H8" s="17">
        <v>0</v>
      </c>
      <c r="I8" s="17">
        <v>587.16888902719995</v>
      </c>
      <c r="J8" s="17">
        <v>0</v>
      </c>
      <c r="K8" s="17">
        <v>4.7325812455999996</v>
      </c>
      <c r="L8" s="18" t="s">
        <v>16</v>
      </c>
      <c r="N8" s="10">
        <f t="shared" ref="N8:N35" si="0">K8*1000/$B$4</f>
        <v>16.982079036294667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23">
        <v>0</v>
      </c>
    </row>
    <row r="9" spans="1:39" ht="14.25" customHeight="1">
      <c r="A9" s="37" t="s">
        <v>18</v>
      </c>
      <c r="B9" s="38"/>
      <c r="C9" s="16" t="s">
        <v>15</v>
      </c>
      <c r="D9" s="17">
        <v>808.61542534950001</v>
      </c>
      <c r="E9" s="17">
        <v>0</v>
      </c>
      <c r="F9" s="17">
        <v>0</v>
      </c>
      <c r="G9" s="17">
        <v>387.3075711912</v>
      </c>
      <c r="H9" s="17">
        <v>364.6407158797</v>
      </c>
      <c r="I9" s="17">
        <v>56.6671382786</v>
      </c>
      <c r="J9" s="17">
        <v>0</v>
      </c>
      <c r="K9" s="17">
        <v>0.1212923138</v>
      </c>
      <c r="L9" s="18" t="s">
        <v>16</v>
      </c>
      <c r="N9" s="10">
        <f t="shared" si="0"/>
        <v>0.43523725268566671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23">
        <v>0</v>
      </c>
    </row>
    <row r="10" spans="1:39" ht="14.25" customHeight="1">
      <c r="A10" s="37" t="s">
        <v>99</v>
      </c>
      <c r="B10" s="38"/>
      <c r="C10" s="16" t="s">
        <v>100</v>
      </c>
      <c r="D10" s="17">
        <v>3937.6953366816001</v>
      </c>
      <c r="E10" s="17">
        <v>0</v>
      </c>
      <c r="F10" s="17">
        <v>0</v>
      </c>
      <c r="G10" s="17">
        <v>0</v>
      </c>
      <c r="H10" s="17">
        <v>0</v>
      </c>
      <c r="I10" s="17">
        <v>3937.6953366816001</v>
      </c>
      <c r="J10" s="17">
        <v>0</v>
      </c>
      <c r="K10" s="17">
        <v>69.815338319399999</v>
      </c>
      <c r="L10" s="18" t="s">
        <v>16</v>
      </c>
      <c r="N10" s="10">
        <f t="shared" si="0"/>
        <v>250.52070566944704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23">
        <v>0</v>
      </c>
    </row>
    <row r="11" spans="1:39" ht="14.25" customHeight="1">
      <c r="A11" s="37" t="s">
        <v>21</v>
      </c>
      <c r="B11" s="38"/>
      <c r="C11" s="16" t="s">
        <v>22</v>
      </c>
      <c r="D11" s="17">
        <v>41.684949762899997</v>
      </c>
      <c r="E11" s="17">
        <v>0</v>
      </c>
      <c r="F11" s="17">
        <v>0</v>
      </c>
      <c r="G11" s="17">
        <v>41.684949762899997</v>
      </c>
      <c r="H11" s="17">
        <v>0</v>
      </c>
      <c r="I11" s="17">
        <v>0</v>
      </c>
      <c r="J11" s="17">
        <v>0</v>
      </c>
      <c r="K11" s="17">
        <v>95.599009085899993</v>
      </c>
      <c r="L11" s="18" t="s">
        <v>16</v>
      </c>
      <c r="N11" s="10">
        <f t="shared" si="0"/>
        <v>343.04111093657116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23">
        <v>0</v>
      </c>
    </row>
    <row r="12" spans="1:39" ht="14.25" customHeight="1">
      <c r="A12" s="37" t="s">
        <v>23</v>
      </c>
      <c r="B12" s="38"/>
      <c r="C12" s="16" t="s">
        <v>15</v>
      </c>
      <c r="D12" s="17">
        <v>113.8600392749</v>
      </c>
      <c r="E12" s="17">
        <v>0</v>
      </c>
      <c r="F12" s="17">
        <v>0</v>
      </c>
      <c r="G12" s="17">
        <v>0</v>
      </c>
      <c r="H12" s="17">
        <v>0</v>
      </c>
      <c r="I12" s="17">
        <v>113.8600392749</v>
      </c>
      <c r="J12" s="17">
        <v>0</v>
      </c>
      <c r="K12" s="17">
        <v>1.8437498484999999</v>
      </c>
      <c r="L12" s="18" t="s">
        <v>16</v>
      </c>
      <c r="N12" s="10">
        <f t="shared" si="0"/>
        <v>6.6159890397008336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23">
        <v>0</v>
      </c>
    </row>
    <row r="13" spans="1:39" ht="14.25" customHeight="1">
      <c r="A13" s="37" t="s">
        <v>24</v>
      </c>
      <c r="B13" s="38"/>
      <c r="C13" s="16" t="s">
        <v>25</v>
      </c>
      <c r="D13" s="17">
        <v>124.6433050425</v>
      </c>
      <c r="E13" s="17">
        <v>0</v>
      </c>
      <c r="F13" s="17">
        <v>0</v>
      </c>
      <c r="G13" s="17">
        <v>13.917201091400001</v>
      </c>
      <c r="H13" s="17">
        <v>0</v>
      </c>
      <c r="I13" s="17">
        <v>110.7261039511</v>
      </c>
      <c r="J13" s="17">
        <v>0</v>
      </c>
      <c r="K13" s="17">
        <v>8.97431796E-2</v>
      </c>
      <c r="L13" s="18" t="s">
        <v>16</v>
      </c>
      <c r="N13" s="10">
        <f t="shared" si="0"/>
        <v>0.32202844279800003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23">
        <v>0</v>
      </c>
    </row>
    <row r="14" spans="1:39" ht="14.25" customHeight="1">
      <c r="A14" s="37" t="s">
        <v>26</v>
      </c>
      <c r="B14" s="38"/>
      <c r="C14" s="16" t="s">
        <v>25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8" t="s">
        <v>16</v>
      </c>
      <c r="N14" s="10">
        <f t="shared" si="0"/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23">
        <v>0</v>
      </c>
    </row>
    <row r="15" spans="1:39">
      <c r="A15" s="37" t="s">
        <v>27</v>
      </c>
      <c r="B15" s="38"/>
      <c r="C15" s="16" t="s">
        <v>25</v>
      </c>
      <c r="D15" s="17">
        <v>431.27939506209998</v>
      </c>
      <c r="E15" s="17">
        <v>0</v>
      </c>
      <c r="F15" s="17">
        <v>0</v>
      </c>
      <c r="G15" s="17">
        <v>0</v>
      </c>
      <c r="H15" s="17">
        <v>431.27939506209998</v>
      </c>
      <c r="I15" s="17">
        <v>0</v>
      </c>
      <c r="J15" s="17">
        <v>0</v>
      </c>
      <c r="K15" s="17">
        <v>0.11616471690000001</v>
      </c>
      <c r="L15" s="18" t="s">
        <v>16</v>
      </c>
      <c r="N15" s="10">
        <f t="shared" si="0"/>
        <v>0.41683772580950007</v>
      </c>
      <c r="O15" s="9"/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23">
        <v>0</v>
      </c>
    </row>
    <row r="16" spans="1:39" ht="14.25" customHeight="1">
      <c r="A16" s="37" t="s">
        <v>28</v>
      </c>
      <c r="B16" s="38"/>
      <c r="C16" s="16" t="s">
        <v>20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8" t="s">
        <v>16</v>
      </c>
      <c r="N16" s="10">
        <f t="shared" si="0"/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23">
        <v>0</v>
      </c>
    </row>
    <row r="17" spans="1:37" ht="14.25" customHeight="1">
      <c r="A17" s="37" t="s">
        <v>29</v>
      </c>
      <c r="B17" s="38"/>
      <c r="C17" s="16" t="s">
        <v>16</v>
      </c>
      <c r="D17" s="17">
        <v>0.3818965265</v>
      </c>
      <c r="E17" s="17">
        <v>0</v>
      </c>
      <c r="F17" s="17">
        <v>0</v>
      </c>
      <c r="G17" s="17">
        <v>0</v>
      </c>
      <c r="H17" s="17">
        <v>0.3818965265</v>
      </c>
      <c r="I17" s="17">
        <v>0</v>
      </c>
      <c r="J17" s="17">
        <v>0</v>
      </c>
      <c r="K17" s="17">
        <v>0.3818965265</v>
      </c>
      <c r="L17" s="18" t="s">
        <v>16</v>
      </c>
      <c r="N17" s="10">
        <f t="shared" si="0"/>
        <v>1.3703720359241669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1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23">
        <v>0</v>
      </c>
    </row>
    <row r="18" spans="1:37" ht="14.25" customHeight="1">
      <c r="A18" s="37" t="s">
        <v>30</v>
      </c>
      <c r="B18" s="38"/>
      <c r="C18" s="16" t="s">
        <v>15</v>
      </c>
      <c r="D18" s="17">
        <v>1443.7605342050001</v>
      </c>
      <c r="E18" s="17">
        <v>0</v>
      </c>
      <c r="F18" s="17">
        <v>0</v>
      </c>
      <c r="G18" s="17">
        <v>0</v>
      </c>
      <c r="H18" s="17">
        <v>1443.7605342050001</v>
      </c>
      <c r="I18" s="17">
        <v>0</v>
      </c>
      <c r="J18" s="17">
        <v>0</v>
      </c>
      <c r="K18" s="17">
        <v>18.538272532099999</v>
      </c>
      <c r="L18" s="18" t="s">
        <v>16</v>
      </c>
      <c r="N18" s="10">
        <f t="shared" si="0"/>
        <v>66.521501269352171</v>
      </c>
      <c r="O18" s="9"/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1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23">
        <v>0</v>
      </c>
    </row>
    <row r="19" spans="1:37">
      <c r="A19" s="37" t="s">
        <v>31</v>
      </c>
      <c r="B19" s="38"/>
      <c r="C19" s="16" t="s">
        <v>20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524.99999996539998</v>
      </c>
      <c r="J19" s="17">
        <v>0</v>
      </c>
      <c r="K19" s="17">
        <v>0</v>
      </c>
      <c r="L19" s="18" t="s">
        <v>16</v>
      </c>
      <c r="N19" s="10">
        <f t="shared" si="0"/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23">
        <v>0</v>
      </c>
    </row>
    <row r="20" spans="1:37">
      <c r="A20" s="37" t="s">
        <v>32</v>
      </c>
      <c r="B20" s="38"/>
      <c r="C20" s="16" t="s">
        <v>16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0.59999998300000001</v>
      </c>
      <c r="J20" s="17">
        <v>0</v>
      </c>
      <c r="K20" s="17">
        <v>0</v>
      </c>
      <c r="L20" s="18" t="s">
        <v>16</v>
      </c>
      <c r="N20" s="10">
        <f t="shared" si="0"/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23">
        <v>0</v>
      </c>
    </row>
    <row r="21" spans="1:37" ht="14.25" customHeight="1">
      <c r="A21" s="37" t="s">
        <v>101</v>
      </c>
      <c r="B21" s="38"/>
      <c r="C21" s="16" t="s">
        <v>22</v>
      </c>
      <c r="D21" s="17">
        <v>13.145016158800001</v>
      </c>
      <c r="E21" s="17">
        <v>0</v>
      </c>
      <c r="F21" s="17">
        <v>0</v>
      </c>
      <c r="G21" s="17">
        <v>0</v>
      </c>
      <c r="H21" s="17">
        <v>0</v>
      </c>
      <c r="I21" s="17">
        <v>13.145016158800001</v>
      </c>
      <c r="J21" s="17">
        <v>0</v>
      </c>
      <c r="K21" s="17">
        <v>28.077754515300001</v>
      </c>
      <c r="L21" s="18" t="s">
        <v>16</v>
      </c>
      <c r="N21" s="10">
        <f t="shared" si="0"/>
        <v>100.75234245240151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0.24</v>
      </c>
      <c r="AI21" s="7">
        <v>0</v>
      </c>
      <c r="AJ21" s="7">
        <v>0</v>
      </c>
      <c r="AK21" s="23">
        <v>0</v>
      </c>
    </row>
    <row r="22" spans="1:37" ht="14.25" customHeight="1">
      <c r="A22" s="37" t="s">
        <v>33</v>
      </c>
      <c r="B22" s="38"/>
      <c r="C22" s="16" t="s">
        <v>16</v>
      </c>
      <c r="D22" s="17">
        <v>0.58600522700000002</v>
      </c>
      <c r="E22" s="17">
        <v>0</v>
      </c>
      <c r="F22" s="17">
        <v>0</v>
      </c>
      <c r="G22" s="17">
        <v>0</v>
      </c>
      <c r="H22" s="17">
        <v>0</v>
      </c>
      <c r="I22" s="17">
        <v>0.58600522700000002</v>
      </c>
      <c r="J22" s="17">
        <v>0</v>
      </c>
      <c r="K22" s="17">
        <v>0.58600522700000002</v>
      </c>
      <c r="L22" s="18" t="s">
        <v>16</v>
      </c>
      <c r="N22" s="10">
        <f t="shared" si="0"/>
        <v>2.1027820895516669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23">
        <v>0</v>
      </c>
    </row>
    <row r="23" spans="1:37">
      <c r="A23" s="37" t="s">
        <v>34</v>
      </c>
      <c r="B23" s="38"/>
      <c r="C23" s="16" t="s">
        <v>22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8" t="s">
        <v>16</v>
      </c>
      <c r="N23" s="10">
        <f t="shared" si="0"/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23">
        <v>0</v>
      </c>
    </row>
    <row r="24" spans="1:37" ht="14.25" customHeight="1">
      <c r="A24" s="37" t="s">
        <v>102</v>
      </c>
      <c r="B24" s="38"/>
      <c r="C24" s="16" t="s">
        <v>22</v>
      </c>
      <c r="D24" s="17">
        <v>6.6872342889</v>
      </c>
      <c r="E24" s="17">
        <v>0</v>
      </c>
      <c r="F24" s="17">
        <v>0</v>
      </c>
      <c r="G24" s="17">
        <v>0</v>
      </c>
      <c r="H24" s="17">
        <v>0</v>
      </c>
      <c r="I24" s="17">
        <v>6.6872342889</v>
      </c>
      <c r="J24" s="17">
        <v>0</v>
      </c>
      <c r="K24" s="17">
        <v>12.6254983375</v>
      </c>
      <c r="L24" s="18" t="s">
        <v>16</v>
      </c>
      <c r="N24" s="10">
        <f t="shared" si="0"/>
        <v>45.304496534395838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0.16</v>
      </c>
      <c r="AI24" s="7">
        <v>0</v>
      </c>
      <c r="AJ24" s="7">
        <v>0</v>
      </c>
      <c r="AK24" s="23">
        <v>0</v>
      </c>
    </row>
    <row r="25" spans="1:37">
      <c r="A25" s="37" t="s">
        <v>35</v>
      </c>
      <c r="B25" s="38"/>
      <c r="C25" s="16" t="s">
        <v>16</v>
      </c>
      <c r="D25" s="17">
        <v>0.25930766900000002</v>
      </c>
      <c r="E25" s="17">
        <v>0</v>
      </c>
      <c r="F25" s="17">
        <v>0</v>
      </c>
      <c r="G25" s="17">
        <v>0</v>
      </c>
      <c r="H25" s="17">
        <v>7.6351155700000006E-2</v>
      </c>
      <c r="I25" s="17">
        <v>0.18295651339999999</v>
      </c>
      <c r="J25" s="17">
        <v>0</v>
      </c>
      <c r="K25" s="17">
        <v>0.25930766900000002</v>
      </c>
      <c r="L25" s="18" t="s">
        <v>16</v>
      </c>
      <c r="N25" s="10">
        <f t="shared" si="0"/>
        <v>0.93048235226166687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1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23">
        <v>0</v>
      </c>
    </row>
    <row r="26" spans="1:37" ht="14.25" customHeight="1">
      <c r="A26" s="37" t="s">
        <v>36</v>
      </c>
      <c r="B26" s="38"/>
      <c r="C26" s="16" t="s">
        <v>37</v>
      </c>
      <c r="D26" s="17">
        <v>208.3194825855</v>
      </c>
      <c r="E26" s="17">
        <v>0</v>
      </c>
      <c r="F26" s="17">
        <v>0</v>
      </c>
      <c r="G26" s="17">
        <v>0</v>
      </c>
      <c r="H26" s="17">
        <v>0</v>
      </c>
      <c r="I26" s="17">
        <v>208.3194825855</v>
      </c>
      <c r="J26" s="17">
        <v>0</v>
      </c>
      <c r="K26" s="17">
        <v>1.2162241979999999</v>
      </c>
      <c r="L26" s="18" t="s">
        <v>16</v>
      </c>
      <c r="N26" s="10">
        <f t="shared" si="0"/>
        <v>4.3642178304900003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23">
        <v>0</v>
      </c>
    </row>
    <row r="27" spans="1:37" ht="14.25" customHeight="1">
      <c r="A27" s="37" t="s">
        <v>38</v>
      </c>
      <c r="B27" s="38"/>
      <c r="C27" s="16" t="s">
        <v>16</v>
      </c>
      <c r="D27" s="17">
        <v>6.7257526999999996E-3</v>
      </c>
      <c r="E27" s="17">
        <v>0</v>
      </c>
      <c r="F27" s="17">
        <v>0</v>
      </c>
      <c r="G27" s="17">
        <v>0</v>
      </c>
      <c r="H27" s="17">
        <v>0</v>
      </c>
      <c r="I27" s="17">
        <v>6.7257526999999996E-3</v>
      </c>
      <c r="J27" s="17">
        <v>0</v>
      </c>
      <c r="K27" s="17">
        <v>6.7257526999999996E-3</v>
      </c>
      <c r="L27" s="18" t="s">
        <v>16</v>
      </c>
      <c r="N27" s="10">
        <f t="shared" si="0"/>
        <v>2.4134242605166667E-2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23">
        <v>1</v>
      </c>
    </row>
    <row r="28" spans="1:37" ht="14.25" customHeight="1">
      <c r="A28" s="37" t="s">
        <v>39</v>
      </c>
      <c r="B28" s="38"/>
      <c r="C28" s="16" t="s">
        <v>16</v>
      </c>
      <c r="D28" s="17">
        <v>1.1584559469</v>
      </c>
      <c r="E28" s="17">
        <v>0</v>
      </c>
      <c r="F28" s="17">
        <v>0</v>
      </c>
      <c r="G28" s="17">
        <v>0.46559337280000002</v>
      </c>
      <c r="H28" s="17">
        <v>0</v>
      </c>
      <c r="I28" s="17">
        <v>0.69286257409999996</v>
      </c>
      <c r="J28" s="17">
        <v>0</v>
      </c>
      <c r="K28" s="17">
        <v>1.1584559469</v>
      </c>
      <c r="L28" s="18" t="s">
        <v>16</v>
      </c>
      <c r="N28" s="10">
        <f t="shared" si="0"/>
        <v>4.1569260894595006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23">
        <v>0</v>
      </c>
    </row>
    <row r="29" spans="1:37" ht="14.25" customHeight="1">
      <c r="A29" s="37" t="s">
        <v>40</v>
      </c>
      <c r="B29" s="38"/>
      <c r="C29" s="16" t="s">
        <v>22</v>
      </c>
      <c r="D29" s="17">
        <v>12.593579696700001</v>
      </c>
      <c r="E29" s="17">
        <v>0</v>
      </c>
      <c r="F29" s="17">
        <v>0</v>
      </c>
      <c r="G29" s="17">
        <v>0</v>
      </c>
      <c r="H29" s="17">
        <v>7.4666243658999996</v>
      </c>
      <c r="I29" s="17">
        <v>5.1269553308000004</v>
      </c>
      <c r="J29" s="17">
        <v>0</v>
      </c>
      <c r="K29" s="17">
        <v>5.3287213770999999</v>
      </c>
      <c r="L29" s="18" t="s">
        <v>16</v>
      </c>
      <c r="N29" s="10">
        <f t="shared" si="0"/>
        <v>19.121228541493835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1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23">
        <v>0</v>
      </c>
    </row>
    <row r="30" spans="1:37" ht="14.25" customHeight="1">
      <c r="A30" s="37" t="s">
        <v>41</v>
      </c>
      <c r="B30" s="38"/>
      <c r="C30" s="16" t="s">
        <v>37</v>
      </c>
      <c r="D30" s="17">
        <v>455.9132567012</v>
      </c>
      <c r="E30" s="17">
        <v>0</v>
      </c>
      <c r="F30" s="17">
        <v>0</v>
      </c>
      <c r="G30" s="17">
        <v>0</v>
      </c>
      <c r="H30" s="17">
        <v>455.9132567012</v>
      </c>
      <c r="I30" s="17">
        <v>0</v>
      </c>
      <c r="J30" s="17">
        <v>0</v>
      </c>
      <c r="K30" s="17">
        <v>2.0712901074999999</v>
      </c>
      <c r="L30" s="18" t="s">
        <v>16</v>
      </c>
      <c r="N30" s="10">
        <f t="shared" si="0"/>
        <v>7.4324793357458336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1</v>
      </c>
      <c r="AG30" s="7">
        <v>0</v>
      </c>
      <c r="AH30" s="7">
        <v>0</v>
      </c>
      <c r="AI30" s="7">
        <v>0</v>
      </c>
      <c r="AJ30" s="7">
        <v>0</v>
      </c>
      <c r="AK30" s="23">
        <v>0</v>
      </c>
    </row>
    <row r="31" spans="1:37" ht="14.25" customHeight="1">
      <c r="A31" s="37" t="s">
        <v>42</v>
      </c>
      <c r="B31" s="38"/>
      <c r="C31" s="16" t="s">
        <v>43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8" t="s">
        <v>16</v>
      </c>
      <c r="N31" s="10">
        <f t="shared" si="0"/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1</v>
      </c>
      <c r="AH31" s="7">
        <v>0</v>
      </c>
      <c r="AI31" s="7">
        <v>0</v>
      </c>
      <c r="AJ31" s="7">
        <v>0</v>
      </c>
      <c r="AK31" s="23">
        <v>0</v>
      </c>
    </row>
    <row r="32" spans="1:37" ht="14.25" customHeight="1">
      <c r="A32" s="37" t="s">
        <v>44</v>
      </c>
      <c r="B32" s="38"/>
      <c r="C32" s="16" t="s">
        <v>15</v>
      </c>
      <c r="D32" s="17">
        <v>361.67359769870001</v>
      </c>
      <c r="E32" s="17">
        <v>0</v>
      </c>
      <c r="F32" s="17">
        <v>0</v>
      </c>
      <c r="G32" s="17">
        <v>0</v>
      </c>
      <c r="H32" s="17">
        <v>0</v>
      </c>
      <c r="I32" s="17">
        <v>361.67359769870001</v>
      </c>
      <c r="J32" s="17">
        <v>0</v>
      </c>
      <c r="K32" s="17">
        <v>13.0202495172</v>
      </c>
      <c r="L32" s="18" t="s">
        <v>16</v>
      </c>
      <c r="N32" s="10">
        <f t="shared" si="0"/>
        <v>46.720995350886007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0.14000000000000001</v>
      </c>
      <c r="AI32" s="7">
        <v>0</v>
      </c>
      <c r="AJ32" s="7">
        <v>0</v>
      </c>
      <c r="AK32" s="23">
        <v>0</v>
      </c>
    </row>
    <row r="33" spans="1:39">
      <c r="A33" s="37" t="s">
        <v>45</v>
      </c>
      <c r="B33" s="38"/>
      <c r="C33" s="16" t="s">
        <v>43</v>
      </c>
      <c r="D33" s="17">
        <v>636.08411014329999</v>
      </c>
      <c r="E33" s="17">
        <v>0</v>
      </c>
      <c r="F33" s="17">
        <v>0</v>
      </c>
      <c r="G33" s="17">
        <v>0</v>
      </c>
      <c r="H33" s="17">
        <v>0</v>
      </c>
      <c r="I33" s="17">
        <v>636.08411014329999</v>
      </c>
      <c r="J33" s="17">
        <v>0</v>
      </c>
      <c r="K33" s="17">
        <v>0.47706308260000002</v>
      </c>
      <c r="L33" s="18" t="s">
        <v>16</v>
      </c>
      <c r="N33" s="10">
        <f t="shared" si="0"/>
        <v>1.7118613613963336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1</v>
      </c>
      <c r="AH33" s="7">
        <v>0</v>
      </c>
      <c r="AI33" s="7">
        <v>0</v>
      </c>
      <c r="AJ33" s="7">
        <v>0</v>
      </c>
      <c r="AK33" s="23">
        <v>0</v>
      </c>
    </row>
    <row r="34" spans="1:39">
      <c r="A34" s="37" t="s">
        <v>46</v>
      </c>
      <c r="B34" s="38"/>
      <c r="C34" s="16" t="s">
        <v>16</v>
      </c>
      <c r="D34" s="17">
        <v>0.3106458406</v>
      </c>
      <c r="E34" s="17">
        <v>0</v>
      </c>
      <c r="F34" s="17">
        <v>0</v>
      </c>
      <c r="G34" s="17">
        <v>0.3106458406</v>
      </c>
      <c r="H34" s="17">
        <v>0</v>
      </c>
      <c r="I34" s="17">
        <v>0</v>
      </c>
      <c r="J34" s="17">
        <v>0</v>
      </c>
      <c r="K34" s="17">
        <v>0.3106458406</v>
      </c>
      <c r="L34" s="18" t="s">
        <v>16</v>
      </c>
      <c r="N34" s="10">
        <f t="shared" si="0"/>
        <v>1.1147008246863335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1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23">
        <v>0</v>
      </c>
      <c r="AM34" s="7" t="s">
        <v>70</v>
      </c>
    </row>
    <row r="35" spans="1:39">
      <c r="A35" s="37" t="s">
        <v>104</v>
      </c>
      <c r="B35" s="38"/>
      <c r="C35" s="16" t="s">
        <v>20</v>
      </c>
      <c r="D35" s="17">
        <v>1743.2940408468</v>
      </c>
      <c r="E35" s="17">
        <v>0</v>
      </c>
      <c r="F35" s="17">
        <v>0</v>
      </c>
      <c r="G35" s="17">
        <v>0</v>
      </c>
      <c r="H35" s="17">
        <v>0</v>
      </c>
      <c r="I35" s="17">
        <v>1743.2940408468</v>
      </c>
      <c r="J35" s="17">
        <v>0</v>
      </c>
      <c r="K35" s="17">
        <v>1.7432940407999999</v>
      </c>
      <c r="L35" s="18" t="s">
        <v>16</v>
      </c>
      <c r="N35" s="10">
        <f t="shared" si="0"/>
        <v>6.2555201164040009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0.9</v>
      </c>
      <c r="AF35" s="7">
        <v>0</v>
      </c>
      <c r="AG35" s="7">
        <v>0</v>
      </c>
      <c r="AH35" s="7">
        <v>0</v>
      </c>
      <c r="AI35" s="7">
        <v>0.1</v>
      </c>
      <c r="AJ35" s="7">
        <v>0</v>
      </c>
      <c r="AK35" s="23">
        <v>0</v>
      </c>
    </row>
    <row r="36" spans="1:39" s="23" customFormat="1" ht="14.25" customHeight="1">
      <c r="A36" s="41" t="s">
        <v>106</v>
      </c>
      <c r="B36" s="42"/>
      <c r="C36" s="29" t="s">
        <v>25</v>
      </c>
      <c r="D36" s="30">
        <v>305.52093578180001</v>
      </c>
      <c r="E36" s="30">
        <v>0</v>
      </c>
      <c r="F36" s="30">
        <v>0</v>
      </c>
      <c r="G36" s="30">
        <v>0</v>
      </c>
      <c r="H36" s="30">
        <v>0</v>
      </c>
      <c r="I36" s="30">
        <v>305.52093578180001</v>
      </c>
      <c r="J36" s="30">
        <v>0</v>
      </c>
      <c r="K36" s="30">
        <v>0.22880462879999999</v>
      </c>
      <c r="L36" s="18" t="s">
        <v>16</v>
      </c>
      <c r="N36" s="10">
        <f t="shared" ref="N36" si="1">K36*1000/$B$4</f>
        <v>0.82102727634400008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1</v>
      </c>
      <c r="AK36" s="23">
        <v>0</v>
      </c>
    </row>
    <row r="37" spans="1:39">
      <c r="A37" s="19"/>
      <c r="B37" s="20"/>
      <c r="C37" s="19"/>
      <c r="D37" s="21"/>
      <c r="E37" s="21"/>
      <c r="F37" s="21"/>
      <c r="G37" s="21"/>
      <c r="H37" s="21"/>
      <c r="I37" s="21"/>
      <c r="J37" s="21"/>
      <c r="K37" s="21"/>
      <c r="L37" s="22"/>
    </row>
    <row r="38" spans="1:39">
      <c r="N38" s="10">
        <f>SUM(N7:N36)</f>
        <v>932.17018869616231</v>
      </c>
      <c r="O38" s="15" t="s">
        <v>103</v>
      </c>
      <c r="P38" s="10">
        <f t="array" ref="P38:AK38">MMULT(TRANSPOSE(N7:N36),P7:AK36)</f>
        <v>5.1311328894573345</v>
      </c>
      <c r="Q38" s="10">
        <v>16.982079036294667</v>
      </c>
      <c r="R38" s="10">
        <v>0.43523725268566671</v>
      </c>
      <c r="S38" s="10">
        <v>0</v>
      </c>
      <c r="T38" s="10">
        <v>593.56181660601817</v>
      </c>
      <c r="U38" s="10">
        <v>6.6159890397008336</v>
      </c>
      <c r="V38" s="10">
        <v>0.32202844279800003</v>
      </c>
      <c r="W38" s="10">
        <v>0</v>
      </c>
      <c r="X38" s="10">
        <v>0.41683772580950007</v>
      </c>
      <c r="Y38" s="10">
        <v>0</v>
      </c>
      <c r="Z38" s="10">
        <v>7.5724813023316679</v>
      </c>
      <c r="AA38" s="10">
        <v>66.521501269352171</v>
      </c>
      <c r="AB38" s="10">
        <v>2.1027820895516669</v>
      </c>
      <c r="AC38" s="10">
        <v>0</v>
      </c>
      <c r="AD38" s="10">
        <v>4.3642178304900003</v>
      </c>
      <c r="AE38" s="10">
        <v>24.751196646257437</v>
      </c>
      <c r="AF38" s="10">
        <v>7.4324793357458336</v>
      </c>
      <c r="AG38" s="10">
        <v>1.7118613613963336</v>
      </c>
      <c r="AH38" s="10">
        <v>37.970220983203731</v>
      </c>
      <c r="AI38" s="10">
        <v>0.62555201164040009</v>
      </c>
      <c r="AJ38" s="10">
        <v>0.82102727634400008</v>
      </c>
      <c r="AK38" s="10">
        <v>2.4134242605166667E-2</v>
      </c>
      <c r="AM38" s="11">
        <f>SUM(P38:AK38)</f>
        <v>777.36257534168249</v>
      </c>
    </row>
    <row r="40" spans="1:39">
      <c r="O40" s="7" t="s">
        <v>67</v>
      </c>
      <c r="P40" s="7">
        <v>1.65</v>
      </c>
      <c r="Q40" s="7">
        <v>0.29699999999999999</v>
      </c>
      <c r="R40" s="7">
        <v>2.54</v>
      </c>
      <c r="S40" s="7">
        <v>5.65</v>
      </c>
      <c r="T40" s="7">
        <v>0.121</v>
      </c>
      <c r="U40" s="7">
        <v>1.63</v>
      </c>
      <c r="V40" s="7">
        <v>4.66</v>
      </c>
      <c r="W40" s="7">
        <v>22.76</v>
      </c>
      <c r="X40" s="7">
        <v>7.6</v>
      </c>
      <c r="Y40" s="7">
        <v>8.6259999999999994</v>
      </c>
      <c r="Z40" s="7">
        <v>1.736</v>
      </c>
      <c r="AA40" s="7">
        <v>0.41299999999999998</v>
      </c>
      <c r="AB40" s="7">
        <v>0.32500000000000001</v>
      </c>
      <c r="AC40" s="7">
        <v>0.39</v>
      </c>
      <c r="AD40" s="7">
        <v>0.45</v>
      </c>
      <c r="AE40" s="7">
        <v>0.28499999999999998</v>
      </c>
      <c r="AF40" s="7">
        <v>0.68100000000000005</v>
      </c>
      <c r="AG40" s="7">
        <v>2.91</v>
      </c>
      <c r="AH40" s="7">
        <v>0.91200000000000003</v>
      </c>
      <c r="AI40" s="7">
        <v>1.9119999999999999</v>
      </c>
      <c r="AJ40" s="7">
        <v>4.1920000000000002</v>
      </c>
      <c r="AK40" s="23">
        <v>0</v>
      </c>
    </row>
    <row r="41" spans="1:39">
      <c r="AM41" s="7" t="s">
        <v>70</v>
      </c>
    </row>
    <row r="42" spans="1:39">
      <c r="O42" s="7" t="s">
        <v>68</v>
      </c>
      <c r="P42" s="11">
        <f>P38*P40</f>
        <v>8.4663692676046018</v>
      </c>
      <c r="Q42" s="11">
        <f t="shared" ref="Q42:AK42" si="2">Q38*Q40</f>
        <v>5.0436774737795158</v>
      </c>
      <c r="R42" s="11">
        <f t="shared" si="2"/>
        <v>1.1055026218215935</v>
      </c>
      <c r="S42" s="11">
        <f t="shared" si="2"/>
        <v>0</v>
      </c>
      <c r="T42" s="11">
        <f t="shared" si="2"/>
        <v>71.820979809328193</v>
      </c>
      <c r="U42" s="11">
        <f t="shared" si="2"/>
        <v>10.784062134712357</v>
      </c>
      <c r="V42" s="11">
        <f t="shared" si="2"/>
        <v>1.5006525434386802</v>
      </c>
      <c r="W42" s="11">
        <f t="shared" si="2"/>
        <v>0</v>
      </c>
      <c r="X42" s="11">
        <f t="shared" si="2"/>
        <v>3.1679667161522005</v>
      </c>
      <c r="Y42" s="11">
        <f t="shared" si="2"/>
        <v>0</v>
      </c>
      <c r="Z42" s="11">
        <f t="shared" si="2"/>
        <v>13.145827540847776</v>
      </c>
      <c r="AA42" s="11">
        <f t="shared" si="2"/>
        <v>27.473380024242445</v>
      </c>
      <c r="AB42" s="11">
        <f t="shared" si="2"/>
        <v>0.68340417910429174</v>
      </c>
      <c r="AC42" s="11">
        <f t="shared" si="2"/>
        <v>0</v>
      </c>
      <c r="AD42" s="11">
        <f t="shared" si="2"/>
        <v>1.9638980237205002</v>
      </c>
      <c r="AE42" s="11">
        <f t="shared" si="2"/>
        <v>7.0540910441833686</v>
      </c>
      <c r="AF42" s="11">
        <f t="shared" si="2"/>
        <v>5.0615184276429135</v>
      </c>
      <c r="AG42" s="11">
        <f t="shared" si="2"/>
        <v>4.981516561663331</v>
      </c>
      <c r="AH42" s="11">
        <f t="shared" si="2"/>
        <v>34.628841536681804</v>
      </c>
      <c r="AI42" s="11">
        <f t="shared" ref="AI42" si="3">AI38*AI40</f>
        <v>1.196055446256445</v>
      </c>
      <c r="AJ42" s="11">
        <f t="shared" si="2"/>
        <v>3.4417463424340484</v>
      </c>
      <c r="AK42" s="11">
        <f t="shared" si="2"/>
        <v>0</v>
      </c>
      <c r="AM42" s="11">
        <f>SUM(P42:AK42)</f>
        <v>201.51948969361408</v>
      </c>
    </row>
    <row r="44" spans="1:39">
      <c r="O44" s="7" t="s">
        <v>69</v>
      </c>
      <c r="P44" s="13">
        <f t="shared" ref="P44:AK44" si="4">P42/$AM$42</f>
        <v>4.2012657338884138E-2</v>
      </c>
      <c r="Q44" s="13">
        <f t="shared" si="4"/>
        <v>2.5028236630848039E-2</v>
      </c>
      <c r="R44" s="13">
        <f t="shared" si="4"/>
        <v>5.4858347621978207E-3</v>
      </c>
      <c r="S44" s="13">
        <f t="shared" si="4"/>
        <v>0</v>
      </c>
      <c r="T44" s="13">
        <f t="shared" si="4"/>
        <v>0.35639718976324958</v>
      </c>
      <c r="U44" s="13">
        <f t="shared" si="4"/>
        <v>5.3513742770529116E-2</v>
      </c>
      <c r="V44" s="13">
        <f t="shared" si="4"/>
        <v>7.4466868972338117E-3</v>
      </c>
      <c r="W44" s="13">
        <f t="shared" si="4"/>
        <v>0</v>
      </c>
      <c r="X44" s="13">
        <f t="shared" si="4"/>
        <v>1.5720398662028717E-2</v>
      </c>
      <c r="Y44" s="13">
        <f t="shared" si="4"/>
        <v>0</v>
      </c>
      <c r="Z44" s="13">
        <f t="shared" si="4"/>
        <v>6.5233529326788248E-2</v>
      </c>
      <c r="AA44" s="13">
        <f t="shared" si="4"/>
        <v>0.1363311313759894</v>
      </c>
      <c r="AB44" s="13">
        <f t="shared" si="4"/>
        <v>3.3912560027981654E-3</v>
      </c>
      <c r="AC44" s="13">
        <f t="shared" si="4"/>
        <v>0</v>
      </c>
      <c r="AD44" s="13">
        <f t="shared" si="4"/>
        <v>9.7454495677136172E-3</v>
      </c>
      <c r="AE44" s="13">
        <f t="shared" si="4"/>
        <v>3.5004510258081031E-2</v>
      </c>
      <c r="AF44" s="13">
        <f t="shared" si="4"/>
        <v>2.5116768781711079E-2</v>
      </c>
      <c r="AG44" s="13">
        <f t="shared" si="4"/>
        <v>2.4719775587151011E-2</v>
      </c>
      <c r="AH44" s="13">
        <f t="shared" si="4"/>
        <v>0.17183867222634772</v>
      </c>
      <c r="AI44" s="13">
        <f t="shared" ref="AI44" si="5">AI42/$AM$42</f>
        <v>5.9351849693292796E-3</v>
      </c>
      <c r="AJ44" s="13">
        <f t="shared" si="4"/>
        <v>1.7078975079119176E-2</v>
      </c>
      <c r="AK44" s="13">
        <f t="shared" si="4"/>
        <v>0</v>
      </c>
    </row>
    <row r="46" spans="1:39">
      <c r="O46" s="7" t="s">
        <v>71</v>
      </c>
      <c r="P46" s="14">
        <f t="shared" ref="P46:AK46" si="6">P38/$AM$38</f>
        <v>6.6006945178728122E-3</v>
      </c>
      <c r="Q46" s="14">
        <f t="shared" si="6"/>
        <v>2.1845763579280045E-2</v>
      </c>
      <c r="R46" s="14">
        <f t="shared" si="6"/>
        <v>5.5988964029347855E-4</v>
      </c>
      <c r="S46" s="14">
        <f t="shared" si="6"/>
        <v>0</v>
      </c>
      <c r="T46" s="14">
        <f t="shared" si="6"/>
        <v>0.76355851880973769</v>
      </c>
      <c r="U46" s="14">
        <f t="shared" si="6"/>
        <v>8.5108149653240466E-3</v>
      </c>
      <c r="V46" s="14">
        <f t="shared" si="6"/>
        <v>4.1425771321246772E-4</v>
      </c>
      <c r="W46" s="14">
        <f t="shared" si="6"/>
        <v>0</v>
      </c>
      <c r="X46" s="14">
        <f t="shared" si="6"/>
        <v>5.3622047038511336E-4</v>
      </c>
      <c r="Y46" s="14">
        <f t="shared" si="6"/>
        <v>0</v>
      </c>
      <c r="Z46" s="14">
        <f t="shared" si="6"/>
        <v>9.7412475755000866E-3</v>
      </c>
      <c r="AA46" s="14">
        <f t="shared" si="6"/>
        <v>8.5573326243694278E-2</v>
      </c>
      <c r="AB46" s="14">
        <f t="shared" si="6"/>
        <v>2.705020998248351E-3</v>
      </c>
      <c r="AC46" s="14">
        <f t="shared" si="6"/>
        <v>0</v>
      </c>
      <c r="AD46" s="14">
        <f t="shared" si="6"/>
        <v>5.6141342134611366E-3</v>
      </c>
      <c r="AE46" s="14">
        <f t="shared" si="6"/>
        <v>3.1839964298999449E-2</v>
      </c>
      <c r="AF46" s="14">
        <f t="shared" si="6"/>
        <v>9.5611489046523203E-3</v>
      </c>
      <c r="AG46" s="14">
        <f t="shared" si="6"/>
        <v>2.2021401797531876E-3</v>
      </c>
      <c r="AH46" s="14">
        <f t="shared" si="6"/>
        <v>4.8844930522303924E-2</v>
      </c>
      <c r="AI46" s="14">
        <f t="shared" ref="AI46" si="7">AI38/$AM$38</f>
        <v>8.0471073792746516E-4</v>
      </c>
      <c r="AJ46" s="14">
        <f t="shared" si="6"/>
        <v>1.0561703153552577E-3</v>
      </c>
      <c r="AK46" s="14">
        <f t="shared" si="6"/>
        <v>3.1046313999048239E-5</v>
      </c>
    </row>
  </sheetData>
  <mergeCells count="33">
    <mergeCell ref="A36:B36"/>
    <mergeCell ref="A34:B34"/>
    <mergeCell ref="A35:B35"/>
    <mergeCell ref="A28:B28"/>
    <mergeCell ref="A29:B29"/>
    <mergeCell ref="A30:B30"/>
    <mergeCell ref="A31:B31"/>
    <mergeCell ref="A32:B32"/>
    <mergeCell ref="A33:B33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25" bottom="1.22917007874016" header="0.25" footer="0.25"/>
  <pageSetup orientation="landscape" horizontalDpi="300" verticalDpi="300" r:id="rId1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4527-9E0A-4B25-AB2E-B2ADD6CD3462}">
  <dimension ref="A1:AM46"/>
  <sheetViews>
    <sheetView showGridLines="0" zoomScale="80" zoomScaleNormal="80" workbookViewId="0">
      <pane xSplit="3" ySplit="6" topLeftCell="Q7" activePane="bottomRight" state="frozen"/>
      <selection pane="topRight" activeCell="D1" sqref="D1"/>
      <selection pane="bottomLeft" activeCell="A7" sqref="A7"/>
      <selection pane="bottomRight" activeCell="AM42" sqref="AM42"/>
    </sheetView>
  </sheetViews>
  <sheetFormatPr defaultRowHeight="14.25"/>
  <cols>
    <col min="1" max="1" width="13.3984375" style="26" customWidth="1"/>
    <col min="2" max="2" width="30.1328125" style="26" customWidth="1"/>
    <col min="3" max="3" width="12.33203125" style="26" customWidth="1"/>
    <col min="4" max="4" width="11" style="26" customWidth="1"/>
    <col min="5" max="5" width="12.33203125" style="26" customWidth="1"/>
    <col min="6" max="6" width="11" style="26" customWidth="1"/>
    <col min="7" max="7" width="12.33203125" style="26" customWidth="1"/>
    <col min="8" max="9" width="9.59765625" style="26" customWidth="1"/>
    <col min="10" max="11" width="12.33203125" style="26" customWidth="1"/>
    <col min="12" max="12" width="11.53125" style="26" customWidth="1"/>
    <col min="13" max="13" width="0.796875" style="26" customWidth="1"/>
    <col min="14" max="14" width="10.796875" style="26" customWidth="1"/>
    <col min="15" max="15" width="9.06640625" style="26"/>
    <col min="16" max="16" width="13.06640625" style="26" customWidth="1"/>
    <col min="17" max="17" width="11.265625" style="26" bestFit="1" customWidth="1"/>
    <col min="18" max="18" width="10.59765625" style="26" bestFit="1" customWidth="1"/>
    <col min="19" max="19" width="10.53125" style="26" customWidth="1"/>
    <col min="20" max="20" width="12.86328125" style="26" bestFit="1" customWidth="1"/>
    <col min="21" max="21" width="9.46484375" style="26" customWidth="1"/>
    <col min="22" max="22" width="11.19921875" style="26" customWidth="1"/>
    <col min="23" max="23" width="12.53125" style="26" customWidth="1"/>
    <col min="24" max="24" width="11.19921875" style="26" customWidth="1"/>
    <col min="25" max="25" width="11.33203125" style="26" customWidth="1"/>
    <col min="26" max="26" width="10.59765625" style="26" bestFit="1" customWidth="1"/>
    <col min="27" max="27" width="12.06640625" style="26" bestFit="1" customWidth="1"/>
    <col min="28" max="28" width="11.86328125" style="26" customWidth="1"/>
    <col min="29" max="29" width="11.33203125" style="26" customWidth="1"/>
    <col min="30" max="30" width="11.265625" style="26" bestFit="1" customWidth="1"/>
    <col min="31" max="31" width="12.06640625" style="26" bestFit="1" customWidth="1"/>
    <col min="32" max="32" width="10.86328125" style="26" bestFit="1" customWidth="1"/>
    <col min="33" max="33" width="10.19921875" style="26" bestFit="1" customWidth="1"/>
    <col min="34" max="34" width="10.86328125" style="26" bestFit="1" customWidth="1"/>
    <col min="35" max="35" width="10.86328125" style="26" customWidth="1"/>
    <col min="36" max="37" width="10.59765625" style="26" customWidth="1"/>
    <col min="38" max="16384" width="9.06640625" style="26"/>
  </cols>
  <sheetData>
    <row r="1" spans="1:39" ht="25.5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39" ht="9.75" customHeight="1"/>
    <row r="3" spans="1:39" ht="15" customHeight="1">
      <c r="A3" s="1" t="s">
        <v>1</v>
      </c>
      <c r="B3" s="39" t="s">
        <v>110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39" ht="18.75" customHeight="1">
      <c r="A4" s="26" t="s">
        <v>47</v>
      </c>
      <c r="B4" s="11">
        <f>3000/10.765</f>
        <v>278.68091035764047</v>
      </c>
    </row>
    <row r="5" spans="1:39" ht="12" customHeight="1"/>
    <row r="6" spans="1:39" ht="42.75">
      <c r="A6" s="36" t="s">
        <v>3</v>
      </c>
      <c r="B6" s="32"/>
      <c r="C6" s="27" t="s">
        <v>4</v>
      </c>
      <c r="D6" s="3" t="s">
        <v>5</v>
      </c>
      <c r="E6" s="27" t="s">
        <v>6</v>
      </c>
      <c r="F6" s="27" t="s">
        <v>7</v>
      </c>
      <c r="G6" s="27" t="s">
        <v>8</v>
      </c>
      <c r="H6" s="27" t="s">
        <v>9</v>
      </c>
      <c r="I6" s="27" t="s">
        <v>10</v>
      </c>
      <c r="J6" s="27" t="s">
        <v>11</v>
      </c>
      <c r="K6" s="27" t="s">
        <v>12</v>
      </c>
      <c r="L6" s="27" t="s">
        <v>13</v>
      </c>
      <c r="N6" s="27" t="s">
        <v>48</v>
      </c>
      <c r="O6" s="26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s="26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s="26" t="s">
        <v>66</v>
      </c>
      <c r="AI6" s="15" t="s">
        <v>105</v>
      </c>
      <c r="AJ6" s="12" t="s">
        <v>107</v>
      </c>
      <c r="AK6" s="12" t="s">
        <v>61</v>
      </c>
      <c r="AL6" s="12"/>
      <c r="AM6" s="12"/>
    </row>
    <row r="7" spans="1:39" ht="14.25" customHeight="1">
      <c r="A7" s="37" t="s">
        <v>14</v>
      </c>
      <c r="B7" s="38"/>
      <c r="C7" s="28" t="s">
        <v>15</v>
      </c>
      <c r="D7" s="17">
        <v>1959.3892964211</v>
      </c>
      <c r="E7" s="17">
        <v>0</v>
      </c>
      <c r="F7" s="17">
        <v>0</v>
      </c>
      <c r="G7" s="17">
        <v>0</v>
      </c>
      <c r="H7" s="17">
        <v>1959.3892964211</v>
      </c>
      <c r="I7" s="17">
        <v>0</v>
      </c>
      <c r="J7" s="17">
        <v>0</v>
      </c>
      <c r="K7" s="17">
        <v>1.4299487848000001</v>
      </c>
      <c r="L7" s="18" t="s">
        <v>16</v>
      </c>
      <c r="N7" s="10">
        <f>K7*1000/$B$4</f>
        <v>5.1311328894573345</v>
      </c>
      <c r="P7" s="26">
        <v>1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</row>
    <row r="8" spans="1:39" ht="14.25" customHeight="1">
      <c r="A8" s="37" t="s">
        <v>17</v>
      </c>
      <c r="B8" s="38"/>
      <c r="C8" s="28" t="s">
        <v>15</v>
      </c>
      <c r="D8" s="17">
        <v>587.16888902719995</v>
      </c>
      <c r="E8" s="17">
        <v>0</v>
      </c>
      <c r="F8" s="17">
        <v>0</v>
      </c>
      <c r="G8" s="17">
        <v>0</v>
      </c>
      <c r="H8" s="17">
        <v>0</v>
      </c>
      <c r="I8" s="17">
        <v>587.16888902719995</v>
      </c>
      <c r="J8" s="17">
        <v>0</v>
      </c>
      <c r="K8" s="17">
        <v>4.7325812455999996</v>
      </c>
      <c r="L8" s="18" t="s">
        <v>16</v>
      </c>
      <c r="N8" s="10">
        <f t="shared" ref="N8:N36" si="0">K8*1000/$B$4</f>
        <v>16.982079036294667</v>
      </c>
      <c r="P8" s="26">
        <v>0</v>
      </c>
      <c r="Q8" s="26">
        <v>1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</row>
    <row r="9" spans="1:39" ht="14.25" customHeight="1">
      <c r="A9" s="37" t="s">
        <v>18</v>
      </c>
      <c r="B9" s="38"/>
      <c r="C9" s="28" t="s">
        <v>15</v>
      </c>
      <c r="D9" s="17">
        <v>808.61542534950001</v>
      </c>
      <c r="E9" s="17">
        <v>0</v>
      </c>
      <c r="F9" s="17">
        <v>0</v>
      </c>
      <c r="G9" s="17">
        <v>387.3075711912</v>
      </c>
      <c r="H9" s="17">
        <v>364.6407158797</v>
      </c>
      <c r="I9" s="17">
        <v>56.6671382786</v>
      </c>
      <c r="J9" s="17">
        <v>0</v>
      </c>
      <c r="K9" s="17">
        <v>0.1212923138</v>
      </c>
      <c r="L9" s="18" t="s">
        <v>16</v>
      </c>
      <c r="N9" s="10">
        <f t="shared" si="0"/>
        <v>0.43523725268566671</v>
      </c>
      <c r="P9" s="26">
        <v>0</v>
      </c>
      <c r="Q9" s="26">
        <v>0</v>
      </c>
      <c r="R9" s="26">
        <v>1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</row>
    <row r="10" spans="1:39" ht="14.25" customHeight="1">
      <c r="A10" s="37" t="s">
        <v>99</v>
      </c>
      <c r="B10" s="38"/>
      <c r="C10" s="28" t="s">
        <v>100</v>
      </c>
      <c r="D10" s="17">
        <v>3937.6953366816001</v>
      </c>
      <c r="E10" s="17">
        <v>0</v>
      </c>
      <c r="F10" s="17">
        <v>0</v>
      </c>
      <c r="G10" s="17">
        <v>0</v>
      </c>
      <c r="H10" s="17">
        <v>0</v>
      </c>
      <c r="I10" s="17">
        <v>3937.6953366816001</v>
      </c>
      <c r="J10" s="17">
        <v>0</v>
      </c>
      <c r="K10" s="17">
        <v>69.815338319399999</v>
      </c>
      <c r="L10" s="18" t="s">
        <v>16</v>
      </c>
      <c r="N10" s="10">
        <f t="shared" si="0"/>
        <v>250.52070566944704</v>
      </c>
      <c r="P10" s="26">
        <v>0</v>
      </c>
      <c r="Q10" s="26">
        <v>0</v>
      </c>
      <c r="R10" s="26">
        <v>0</v>
      </c>
      <c r="S10" s="26">
        <v>0</v>
      </c>
      <c r="T10" s="26">
        <v>1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</row>
    <row r="11" spans="1:39" ht="14.25" customHeight="1">
      <c r="A11" s="37" t="s">
        <v>21</v>
      </c>
      <c r="B11" s="38"/>
      <c r="C11" s="28" t="s">
        <v>22</v>
      </c>
      <c r="D11" s="17">
        <v>41.684949762899997</v>
      </c>
      <c r="E11" s="17">
        <v>0</v>
      </c>
      <c r="F11" s="17">
        <v>0</v>
      </c>
      <c r="G11" s="17">
        <v>41.684949762899997</v>
      </c>
      <c r="H11" s="17">
        <v>0</v>
      </c>
      <c r="I11" s="17">
        <v>0</v>
      </c>
      <c r="J11" s="17">
        <v>0</v>
      </c>
      <c r="K11" s="17">
        <v>95.599009085899993</v>
      </c>
      <c r="L11" s="18" t="s">
        <v>16</v>
      </c>
      <c r="N11" s="10">
        <f t="shared" si="0"/>
        <v>343.04111093657116</v>
      </c>
      <c r="P11" s="26">
        <v>0</v>
      </c>
      <c r="Q11" s="26">
        <v>0</v>
      </c>
      <c r="R11" s="26">
        <v>0</v>
      </c>
      <c r="S11" s="26">
        <v>0</v>
      </c>
      <c r="T11" s="26">
        <v>1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</row>
    <row r="12" spans="1:39" ht="14.25" customHeight="1">
      <c r="A12" s="37" t="s">
        <v>23</v>
      </c>
      <c r="B12" s="38"/>
      <c r="C12" s="28" t="s">
        <v>15</v>
      </c>
      <c r="D12" s="17">
        <v>113.8600392749</v>
      </c>
      <c r="E12" s="17">
        <v>0</v>
      </c>
      <c r="F12" s="17">
        <v>0</v>
      </c>
      <c r="G12" s="17">
        <v>0</v>
      </c>
      <c r="H12" s="17">
        <v>0</v>
      </c>
      <c r="I12" s="17">
        <v>113.8600392749</v>
      </c>
      <c r="J12" s="17">
        <v>0</v>
      </c>
      <c r="K12" s="17">
        <v>1.8437498484999999</v>
      </c>
      <c r="L12" s="18" t="s">
        <v>16</v>
      </c>
      <c r="N12" s="10">
        <f t="shared" si="0"/>
        <v>6.6159890397008336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1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</row>
    <row r="13" spans="1:39" ht="14.25" customHeight="1">
      <c r="A13" s="37" t="s">
        <v>24</v>
      </c>
      <c r="B13" s="38"/>
      <c r="C13" s="28" t="s">
        <v>25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8" t="s">
        <v>16</v>
      </c>
      <c r="N13" s="10">
        <f t="shared" si="0"/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1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</row>
    <row r="14" spans="1:39" ht="14.25" customHeight="1">
      <c r="A14" s="37" t="s">
        <v>26</v>
      </c>
      <c r="B14" s="38"/>
      <c r="C14" s="28" t="s">
        <v>25</v>
      </c>
      <c r="D14" s="17">
        <v>528.51026720799996</v>
      </c>
      <c r="E14" s="17">
        <v>0</v>
      </c>
      <c r="F14" s="17">
        <v>0</v>
      </c>
      <c r="G14" s="17">
        <v>13.917201091400001</v>
      </c>
      <c r="H14" s="17">
        <v>0</v>
      </c>
      <c r="I14" s="17">
        <v>514.59306611659997</v>
      </c>
      <c r="J14" s="17">
        <v>0</v>
      </c>
      <c r="K14" s="17">
        <v>0.65006762870000001</v>
      </c>
      <c r="L14" s="18" t="s">
        <v>16</v>
      </c>
      <c r="N14" s="10">
        <f t="shared" si="0"/>
        <v>2.3326593409851668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1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</row>
    <row r="15" spans="1:39">
      <c r="A15" s="37" t="s">
        <v>27</v>
      </c>
      <c r="B15" s="38"/>
      <c r="C15" s="28" t="s">
        <v>25</v>
      </c>
      <c r="D15" s="17">
        <v>431.27939506209998</v>
      </c>
      <c r="E15" s="17">
        <v>0</v>
      </c>
      <c r="F15" s="17">
        <v>0</v>
      </c>
      <c r="G15" s="17">
        <v>0</v>
      </c>
      <c r="H15" s="17">
        <v>431.27939506209998</v>
      </c>
      <c r="I15" s="17">
        <v>0</v>
      </c>
      <c r="J15" s="17">
        <v>0</v>
      </c>
      <c r="K15" s="17">
        <v>0.11616471690000001</v>
      </c>
      <c r="L15" s="18" t="s">
        <v>16</v>
      </c>
      <c r="N15" s="10">
        <f t="shared" si="0"/>
        <v>0.41683772580950007</v>
      </c>
      <c r="O15" s="9"/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1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</row>
    <row r="16" spans="1:39" ht="14.25" customHeight="1">
      <c r="A16" s="37" t="s">
        <v>28</v>
      </c>
      <c r="B16" s="38"/>
      <c r="C16" s="28" t="s">
        <v>20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8" t="s">
        <v>16</v>
      </c>
      <c r="N16" s="10">
        <f t="shared" si="0"/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1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</row>
    <row r="17" spans="1:37" ht="14.25" customHeight="1">
      <c r="A17" s="37" t="s">
        <v>29</v>
      </c>
      <c r="B17" s="38"/>
      <c r="C17" s="28" t="s">
        <v>16</v>
      </c>
      <c r="D17" s="17">
        <v>0.3818965265</v>
      </c>
      <c r="E17" s="17">
        <v>0</v>
      </c>
      <c r="F17" s="17">
        <v>0</v>
      </c>
      <c r="G17" s="17">
        <v>0</v>
      </c>
      <c r="H17" s="17">
        <v>0.3818965265</v>
      </c>
      <c r="I17" s="17">
        <v>0</v>
      </c>
      <c r="J17" s="17">
        <v>0</v>
      </c>
      <c r="K17" s="17">
        <v>0.3818965265</v>
      </c>
      <c r="L17" s="18" t="s">
        <v>16</v>
      </c>
      <c r="N17" s="10">
        <f t="shared" si="0"/>
        <v>1.3703720359241669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1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</row>
    <row r="18" spans="1:37" ht="14.25" customHeight="1">
      <c r="A18" s="37" t="s">
        <v>30</v>
      </c>
      <c r="B18" s="38"/>
      <c r="C18" s="28" t="s">
        <v>15</v>
      </c>
      <c r="D18" s="17">
        <v>1443.7605342050001</v>
      </c>
      <c r="E18" s="17">
        <v>0</v>
      </c>
      <c r="F18" s="17">
        <v>0</v>
      </c>
      <c r="G18" s="17">
        <v>0</v>
      </c>
      <c r="H18" s="17">
        <v>1443.7605342050001</v>
      </c>
      <c r="I18" s="17">
        <v>0</v>
      </c>
      <c r="J18" s="17">
        <v>0</v>
      </c>
      <c r="K18" s="17">
        <v>18.538272532099999</v>
      </c>
      <c r="L18" s="18" t="s">
        <v>16</v>
      </c>
      <c r="N18" s="10">
        <f t="shared" si="0"/>
        <v>66.521501269352171</v>
      </c>
      <c r="O18" s="9"/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1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</row>
    <row r="19" spans="1:37">
      <c r="A19" s="37" t="s">
        <v>31</v>
      </c>
      <c r="B19" s="38"/>
      <c r="C19" s="28" t="s">
        <v>20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524.99999996539998</v>
      </c>
      <c r="J19" s="17">
        <v>0</v>
      </c>
      <c r="K19" s="17">
        <v>0</v>
      </c>
      <c r="L19" s="18" t="s">
        <v>16</v>
      </c>
      <c r="N19" s="10">
        <f t="shared" si="0"/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1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</row>
    <row r="20" spans="1:37">
      <c r="A20" s="37" t="s">
        <v>32</v>
      </c>
      <c r="B20" s="38"/>
      <c r="C20" s="28" t="s">
        <v>16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0.59999998300000001</v>
      </c>
      <c r="J20" s="17">
        <v>0</v>
      </c>
      <c r="K20" s="17">
        <v>0</v>
      </c>
      <c r="L20" s="18" t="s">
        <v>16</v>
      </c>
      <c r="N20" s="10">
        <f t="shared" si="0"/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1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</row>
    <row r="21" spans="1:37" ht="14.25" customHeight="1">
      <c r="A21" s="37" t="s">
        <v>101</v>
      </c>
      <c r="B21" s="38"/>
      <c r="C21" s="28" t="s">
        <v>22</v>
      </c>
      <c r="D21" s="17">
        <v>13.145016158800001</v>
      </c>
      <c r="E21" s="17">
        <v>0</v>
      </c>
      <c r="F21" s="17">
        <v>0</v>
      </c>
      <c r="G21" s="17">
        <v>0</v>
      </c>
      <c r="H21" s="17">
        <v>0</v>
      </c>
      <c r="I21" s="17">
        <v>13.145016158800001</v>
      </c>
      <c r="J21" s="17">
        <v>0</v>
      </c>
      <c r="K21" s="17">
        <v>28.077754515300001</v>
      </c>
      <c r="L21" s="18" t="s">
        <v>16</v>
      </c>
      <c r="N21" s="10">
        <f t="shared" si="0"/>
        <v>100.75234245240151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0.24</v>
      </c>
      <c r="AI21" s="26">
        <v>0</v>
      </c>
      <c r="AJ21" s="26">
        <v>0</v>
      </c>
      <c r="AK21" s="26">
        <v>0</v>
      </c>
    </row>
    <row r="22" spans="1:37" ht="14.25" customHeight="1">
      <c r="A22" s="37" t="s">
        <v>33</v>
      </c>
      <c r="B22" s="38"/>
      <c r="C22" s="28" t="s">
        <v>16</v>
      </c>
      <c r="D22" s="17">
        <v>0.58600522700000002</v>
      </c>
      <c r="E22" s="17">
        <v>0</v>
      </c>
      <c r="F22" s="17">
        <v>0</v>
      </c>
      <c r="G22" s="17">
        <v>0</v>
      </c>
      <c r="H22" s="17">
        <v>0</v>
      </c>
      <c r="I22" s="17">
        <v>0.58600522700000002</v>
      </c>
      <c r="J22" s="17">
        <v>0</v>
      </c>
      <c r="K22" s="17">
        <v>0.58600522700000002</v>
      </c>
      <c r="L22" s="18" t="s">
        <v>16</v>
      </c>
      <c r="N22" s="10">
        <f t="shared" si="0"/>
        <v>2.1027820895516669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1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</row>
    <row r="23" spans="1:37">
      <c r="A23" s="37" t="s">
        <v>34</v>
      </c>
      <c r="B23" s="38"/>
      <c r="C23" s="28" t="s">
        <v>22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8" t="s">
        <v>16</v>
      </c>
      <c r="N23" s="10">
        <f t="shared" si="0"/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1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</row>
    <row r="24" spans="1:37" ht="14.25" customHeight="1">
      <c r="A24" s="37" t="s">
        <v>102</v>
      </c>
      <c r="B24" s="38"/>
      <c r="C24" s="28" t="s">
        <v>22</v>
      </c>
      <c r="D24" s="17">
        <v>6.6872342889</v>
      </c>
      <c r="E24" s="17">
        <v>0</v>
      </c>
      <c r="F24" s="17">
        <v>0</v>
      </c>
      <c r="G24" s="17">
        <v>0</v>
      </c>
      <c r="H24" s="17">
        <v>0</v>
      </c>
      <c r="I24" s="17">
        <v>6.6872342889</v>
      </c>
      <c r="J24" s="17">
        <v>0</v>
      </c>
      <c r="K24" s="17">
        <v>12.6254983375</v>
      </c>
      <c r="L24" s="18" t="s">
        <v>16</v>
      </c>
      <c r="N24" s="10">
        <f t="shared" si="0"/>
        <v>45.304496534395838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0.16</v>
      </c>
      <c r="AI24" s="26">
        <v>0</v>
      </c>
      <c r="AJ24" s="26">
        <v>0</v>
      </c>
      <c r="AK24" s="26">
        <v>0</v>
      </c>
    </row>
    <row r="25" spans="1:37">
      <c r="A25" s="37" t="s">
        <v>35</v>
      </c>
      <c r="B25" s="38"/>
      <c r="C25" s="28" t="s">
        <v>16</v>
      </c>
      <c r="D25" s="17">
        <v>0.25930766900000002</v>
      </c>
      <c r="E25" s="17">
        <v>0</v>
      </c>
      <c r="F25" s="17">
        <v>0</v>
      </c>
      <c r="G25" s="17">
        <v>0</v>
      </c>
      <c r="H25" s="17">
        <v>7.6351155700000006E-2</v>
      </c>
      <c r="I25" s="17">
        <v>0.18295651339999999</v>
      </c>
      <c r="J25" s="17">
        <v>0</v>
      </c>
      <c r="K25" s="17">
        <v>0.25930766900000002</v>
      </c>
      <c r="L25" s="18" t="s">
        <v>16</v>
      </c>
      <c r="N25" s="10">
        <f t="shared" si="0"/>
        <v>0.93048235226166687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1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</row>
    <row r="26" spans="1:37" ht="14.25" customHeight="1">
      <c r="A26" s="37" t="s">
        <v>36</v>
      </c>
      <c r="B26" s="38"/>
      <c r="C26" s="28" t="s">
        <v>37</v>
      </c>
      <c r="D26" s="17">
        <v>208.3194825855</v>
      </c>
      <c r="E26" s="17">
        <v>0</v>
      </c>
      <c r="F26" s="17">
        <v>0</v>
      </c>
      <c r="G26" s="17">
        <v>0</v>
      </c>
      <c r="H26" s="17">
        <v>0</v>
      </c>
      <c r="I26" s="17">
        <v>208.3194825855</v>
      </c>
      <c r="J26" s="17">
        <v>0</v>
      </c>
      <c r="K26" s="17">
        <v>1.2162241979999999</v>
      </c>
      <c r="L26" s="18" t="s">
        <v>16</v>
      </c>
      <c r="N26" s="10">
        <f t="shared" si="0"/>
        <v>4.3642178304900003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1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</row>
    <row r="27" spans="1:37" ht="14.25" customHeight="1">
      <c r="A27" s="37" t="s">
        <v>38</v>
      </c>
      <c r="B27" s="38"/>
      <c r="C27" s="28" t="s">
        <v>16</v>
      </c>
      <c r="D27" s="17">
        <v>6.7257526999999996E-3</v>
      </c>
      <c r="E27" s="17">
        <v>0</v>
      </c>
      <c r="F27" s="17">
        <v>0</v>
      </c>
      <c r="G27" s="17">
        <v>0</v>
      </c>
      <c r="H27" s="17">
        <v>0</v>
      </c>
      <c r="I27" s="17">
        <v>6.7257526999999996E-3</v>
      </c>
      <c r="J27" s="17">
        <v>0</v>
      </c>
      <c r="K27" s="17">
        <v>6.7257526999999996E-3</v>
      </c>
      <c r="L27" s="18" t="s">
        <v>16</v>
      </c>
      <c r="N27" s="10">
        <f t="shared" si="0"/>
        <v>2.4134242605166667E-2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1</v>
      </c>
    </row>
    <row r="28" spans="1:37" ht="14.25" customHeight="1">
      <c r="A28" s="37" t="s">
        <v>39</v>
      </c>
      <c r="B28" s="38"/>
      <c r="C28" s="28" t="s">
        <v>16</v>
      </c>
      <c r="D28" s="17">
        <v>1.1584559469</v>
      </c>
      <c r="E28" s="17">
        <v>0</v>
      </c>
      <c r="F28" s="17">
        <v>0</v>
      </c>
      <c r="G28" s="17">
        <v>0.46559337280000002</v>
      </c>
      <c r="H28" s="17">
        <v>0</v>
      </c>
      <c r="I28" s="17">
        <v>0.69286257409999996</v>
      </c>
      <c r="J28" s="17">
        <v>0</v>
      </c>
      <c r="K28" s="17">
        <v>1.1584559469</v>
      </c>
      <c r="L28" s="18" t="s">
        <v>16</v>
      </c>
      <c r="N28" s="10">
        <f t="shared" si="0"/>
        <v>4.1569260894595006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1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</row>
    <row r="29" spans="1:37" ht="14.25" customHeight="1">
      <c r="A29" s="37" t="s">
        <v>40</v>
      </c>
      <c r="B29" s="38"/>
      <c r="C29" s="28" t="s">
        <v>22</v>
      </c>
      <c r="D29" s="17">
        <v>12.593579696700001</v>
      </c>
      <c r="E29" s="17">
        <v>0</v>
      </c>
      <c r="F29" s="17">
        <v>0</v>
      </c>
      <c r="G29" s="17">
        <v>0</v>
      </c>
      <c r="H29" s="17">
        <v>7.4666243658999996</v>
      </c>
      <c r="I29" s="17">
        <v>5.1269553308000004</v>
      </c>
      <c r="J29" s="17">
        <v>0</v>
      </c>
      <c r="K29" s="17">
        <v>5.3287213770999999</v>
      </c>
      <c r="L29" s="18" t="s">
        <v>16</v>
      </c>
      <c r="N29" s="10">
        <f t="shared" si="0"/>
        <v>19.121228541493835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1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</row>
    <row r="30" spans="1:37" ht="14.25" customHeight="1">
      <c r="A30" s="37" t="s">
        <v>41</v>
      </c>
      <c r="B30" s="38"/>
      <c r="C30" s="28" t="s">
        <v>37</v>
      </c>
      <c r="D30" s="17">
        <v>455.9132567012</v>
      </c>
      <c r="E30" s="17">
        <v>0</v>
      </c>
      <c r="F30" s="17">
        <v>0</v>
      </c>
      <c r="G30" s="17">
        <v>0</v>
      </c>
      <c r="H30" s="17">
        <v>455.9132567012</v>
      </c>
      <c r="I30" s="17">
        <v>0</v>
      </c>
      <c r="J30" s="17">
        <v>0</v>
      </c>
      <c r="K30" s="17">
        <v>2.0712901074999999</v>
      </c>
      <c r="L30" s="18" t="s">
        <v>16</v>
      </c>
      <c r="N30" s="10">
        <f t="shared" si="0"/>
        <v>7.4324793357458336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1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</row>
    <row r="31" spans="1:37" ht="14.25" customHeight="1">
      <c r="A31" s="37" t="s">
        <v>42</v>
      </c>
      <c r="B31" s="38"/>
      <c r="C31" s="28" t="s">
        <v>43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8" t="s">
        <v>16</v>
      </c>
      <c r="N31" s="10">
        <f t="shared" si="0"/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1</v>
      </c>
      <c r="AH31" s="26">
        <v>0</v>
      </c>
      <c r="AI31" s="26">
        <v>0</v>
      </c>
      <c r="AJ31" s="26">
        <v>0</v>
      </c>
      <c r="AK31" s="26">
        <v>0</v>
      </c>
    </row>
    <row r="32" spans="1:37" ht="14.25" customHeight="1">
      <c r="A32" s="37" t="s">
        <v>44</v>
      </c>
      <c r="B32" s="38"/>
      <c r="C32" s="28" t="s">
        <v>15</v>
      </c>
      <c r="D32" s="17">
        <v>361.67359769870001</v>
      </c>
      <c r="E32" s="17">
        <v>0</v>
      </c>
      <c r="F32" s="17">
        <v>0</v>
      </c>
      <c r="G32" s="17">
        <v>0</v>
      </c>
      <c r="H32" s="17">
        <v>0</v>
      </c>
      <c r="I32" s="17">
        <v>361.67359769870001</v>
      </c>
      <c r="J32" s="17">
        <v>0</v>
      </c>
      <c r="K32" s="17">
        <v>13.0202495172</v>
      </c>
      <c r="L32" s="18" t="s">
        <v>16</v>
      </c>
      <c r="N32" s="10">
        <f t="shared" si="0"/>
        <v>46.720995350886007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0.14000000000000001</v>
      </c>
      <c r="AI32" s="26">
        <v>0</v>
      </c>
      <c r="AJ32" s="26">
        <v>0</v>
      </c>
      <c r="AK32" s="26">
        <v>0</v>
      </c>
    </row>
    <row r="33" spans="1:39">
      <c r="A33" s="37" t="s">
        <v>45</v>
      </c>
      <c r="B33" s="38"/>
      <c r="C33" s="28" t="s">
        <v>43</v>
      </c>
      <c r="D33" s="17">
        <v>636.08411014329999</v>
      </c>
      <c r="E33" s="17">
        <v>0</v>
      </c>
      <c r="F33" s="17">
        <v>0</v>
      </c>
      <c r="G33" s="17">
        <v>0</v>
      </c>
      <c r="H33" s="17">
        <v>0</v>
      </c>
      <c r="I33" s="17">
        <v>636.08411014329999</v>
      </c>
      <c r="J33" s="17">
        <v>0</v>
      </c>
      <c r="K33" s="17">
        <v>0.47706308260000002</v>
      </c>
      <c r="L33" s="18" t="s">
        <v>16</v>
      </c>
      <c r="N33" s="10">
        <f t="shared" si="0"/>
        <v>1.7118613613963336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1</v>
      </c>
      <c r="AH33" s="26">
        <v>0</v>
      </c>
      <c r="AI33" s="26">
        <v>0</v>
      </c>
      <c r="AJ33" s="26">
        <v>0</v>
      </c>
      <c r="AK33" s="26">
        <v>0</v>
      </c>
    </row>
    <row r="34" spans="1:39">
      <c r="A34" s="37" t="s">
        <v>46</v>
      </c>
      <c r="B34" s="38"/>
      <c r="C34" s="28" t="s">
        <v>16</v>
      </c>
      <c r="D34" s="17">
        <v>0.3106458406</v>
      </c>
      <c r="E34" s="17">
        <v>0</v>
      </c>
      <c r="F34" s="17">
        <v>0</v>
      </c>
      <c r="G34" s="17">
        <v>0.3106458406</v>
      </c>
      <c r="H34" s="17">
        <v>0</v>
      </c>
      <c r="I34" s="17">
        <v>0</v>
      </c>
      <c r="J34" s="17">
        <v>0</v>
      </c>
      <c r="K34" s="17">
        <v>0.3106458406</v>
      </c>
      <c r="L34" s="18" t="s">
        <v>16</v>
      </c>
      <c r="N34" s="10">
        <f t="shared" si="0"/>
        <v>1.1147008246863335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1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M34" s="26" t="s">
        <v>70</v>
      </c>
    </row>
    <row r="35" spans="1:39">
      <c r="A35" s="37" t="s">
        <v>104</v>
      </c>
      <c r="B35" s="38"/>
      <c r="C35" s="28" t="s">
        <v>20</v>
      </c>
      <c r="D35" s="17">
        <v>1743.2940408468</v>
      </c>
      <c r="E35" s="17">
        <v>0</v>
      </c>
      <c r="F35" s="17">
        <v>0</v>
      </c>
      <c r="G35" s="17">
        <v>0</v>
      </c>
      <c r="H35" s="17">
        <v>0</v>
      </c>
      <c r="I35" s="17">
        <v>1743.2940408468</v>
      </c>
      <c r="J35" s="17">
        <v>0</v>
      </c>
      <c r="K35" s="17">
        <v>1.7432940407999999</v>
      </c>
      <c r="L35" s="18" t="s">
        <v>16</v>
      </c>
      <c r="N35" s="10">
        <f t="shared" si="0"/>
        <v>6.2555201164040009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0.9</v>
      </c>
      <c r="AF35" s="26">
        <v>0</v>
      </c>
      <c r="AG35" s="26">
        <v>0</v>
      </c>
      <c r="AH35" s="26">
        <v>0</v>
      </c>
      <c r="AI35" s="26">
        <v>0.1</v>
      </c>
      <c r="AJ35" s="26">
        <v>0</v>
      </c>
      <c r="AK35" s="26">
        <v>0</v>
      </c>
    </row>
    <row r="36" spans="1:39" ht="14.25" customHeight="1">
      <c r="A36" s="41" t="s">
        <v>106</v>
      </c>
      <c r="B36" s="42"/>
      <c r="C36" s="29" t="s">
        <v>25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18" t="s">
        <v>16</v>
      </c>
      <c r="N36" s="10">
        <f t="shared" si="0"/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1</v>
      </c>
      <c r="AK36" s="26">
        <v>0</v>
      </c>
    </row>
    <row r="37" spans="1:39">
      <c r="A37" s="19"/>
      <c r="B37" s="20"/>
      <c r="C37" s="19"/>
      <c r="D37" s="21"/>
      <c r="E37" s="21"/>
      <c r="F37" s="21"/>
      <c r="G37" s="21"/>
      <c r="H37" s="21"/>
      <c r="I37" s="21"/>
      <c r="J37" s="21"/>
      <c r="K37" s="21"/>
      <c r="L37" s="22"/>
    </row>
    <row r="38" spans="1:39">
      <c r="N38" s="10">
        <f>SUM(N7:N36)</f>
        <v>933.35979231800547</v>
      </c>
      <c r="O38" s="15" t="s">
        <v>103</v>
      </c>
      <c r="P38" s="10">
        <f t="array" ref="P38:AK38">MMULT(TRANSPOSE(N7:N36),P7:AK36)</f>
        <v>5.1311328894573345</v>
      </c>
      <c r="Q38" s="10">
        <v>16.982079036294667</v>
      </c>
      <c r="R38" s="10">
        <v>0.43523725268566671</v>
      </c>
      <c r="S38" s="10">
        <v>0</v>
      </c>
      <c r="T38" s="10">
        <v>593.56181660601817</v>
      </c>
      <c r="U38" s="10">
        <v>6.6159890397008336</v>
      </c>
      <c r="V38" s="10">
        <v>0</v>
      </c>
      <c r="W38" s="10">
        <v>2.3326593409851668</v>
      </c>
      <c r="X38" s="10">
        <v>0.41683772580950007</v>
      </c>
      <c r="Y38" s="10">
        <v>0</v>
      </c>
      <c r="Z38" s="10">
        <v>7.5724813023316679</v>
      </c>
      <c r="AA38" s="10">
        <v>66.521501269352171</v>
      </c>
      <c r="AB38" s="10">
        <v>2.1027820895516669</v>
      </c>
      <c r="AC38" s="10">
        <v>0</v>
      </c>
      <c r="AD38" s="10">
        <v>4.3642178304900003</v>
      </c>
      <c r="AE38" s="10">
        <v>24.751196646257437</v>
      </c>
      <c r="AF38" s="10">
        <v>7.4324793357458336</v>
      </c>
      <c r="AG38" s="10">
        <v>1.7118613613963336</v>
      </c>
      <c r="AH38" s="10">
        <v>37.970220983203731</v>
      </c>
      <c r="AI38" s="10">
        <v>0.62555201164040009</v>
      </c>
      <c r="AJ38" s="10">
        <v>0</v>
      </c>
      <c r="AK38" s="10">
        <v>2.4134242605166667E-2</v>
      </c>
      <c r="AM38" s="11">
        <f>SUM(P38:AK38)</f>
        <v>778.55217896352565</v>
      </c>
    </row>
    <row r="40" spans="1:39">
      <c r="O40" s="26" t="s">
        <v>67</v>
      </c>
      <c r="P40" s="26">
        <v>1.65</v>
      </c>
      <c r="Q40" s="26">
        <v>0.29699999999999999</v>
      </c>
      <c r="R40" s="26">
        <v>2.54</v>
      </c>
      <c r="S40" s="26">
        <v>5.65</v>
      </c>
      <c r="T40" s="26">
        <v>0.121</v>
      </c>
      <c r="U40" s="26">
        <v>1.63</v>
      </c>
      <c r="V40" s="26">
        <v>4.66</v>
      </c>
      <c r="W40" s="26">
        <v>22.76</v>
      </c>
      <c r="X40" s="26">
        <v>7.6</v>
      </c>
      <c r="Y40" s="26">
        <v>8.6259999999999994</v>
      </c>
      <c r="Z40" s="26">
        <v>1.736</v>
      </c>
      <c r="AA40" s="26">
        <v>0.41299999999999998</v>
      </c>
      <c r="AB40" s="26">
        <v>0.32500000000000001</v>
      </c>
      <c r="AC40" s="26">
        <v>0.39</v>
      </c>
      <c r="AD40" s="26">
        <v>0.45</v>
      </c>
      <c r="AE40" s="26">
        <v>0.28499999999999998</v>
      </c>
      <c r="AF40" s="26">
        <v>0.68100000000000005</v>
      </c>
      <c r="AG40" s="26">
        <v>2.91</v>
      </c>
      <c r="AH40" s="26">
        <v>0.91200000000000003</v>
      </c>
      <c r="AI40" s="26">
        <v>1.9119999999999999</v>
      </c>
      <c r="AJ40" s="26">
        <v>4.1920000000000002</v>
      </c>
      <c r="AK40" s="26">
        <v>0</v>
      </c>
    </row>
    <row r="41" spans="1:39">
      <c r="AM41" s="26" t="s">
        <v>70</v>
      </c>
    </row>
    <row r="42" spans="1:39">
      <c r="O42" s="26" t="s">
        <v>68</v>
      </c>
      <c r="P42" s="11">
        <f>P38*P40</f>
        <v>8.4663692676046018</v>
      </c>
      <c r="Q42" s="11">
        <f t="shared" ref="Q42:AK42" si="1">Q38*Q40</f>
        <v>5.0436774737795158</v>
      </c>
      <c r="R42" s="11">
        <f t="shared" si="1"/>
        <v>1.1055026218215935</v>
      </c>
      <c r="S42" s="11">
        <f t="shared" si="1"/>
        <v>0</v>
      </c>
      <c r="T42" s="11">
        <f t="shared" si="1"/>
        <v>71.820979809328193</v>
      </c>
      <c r="U42" s="11">
        <f t="shared" si="1"/>
        <v>10.784062134712357</v>
      </c>
      <c r="V42" s="11">
        <f t="shared" si="1"/>
        <v>0</v>
      </c>
      <c r="W42" s="11">
        <f t="shared" si="1"/>
        <v>53.091326600822399</v>
      </c>
      <c r="X42" s="11">
        <f t="shared" si="1"/>
        <v>3.1679667161522005</v>
      </c>
      <c r="Y42" s="11">
        <f t="shared" si="1"/>
        <v>0</v>
      </c>
      <c r="Z42" s="11">
        <f t="shared" si="1"/>
        <v>13.145827540847776</v>
      </c>
      <c r="AA42" s="11">
        <f t="shared" si="1"/>
        <v>27.473380024242445</v>
      </c>
      <c r="AB42" s="11">
        <f t="shared" si="1"/>
        <v>0.68340417910429174</v>
      </c>
      <c r="AC42" s="11">
        <f t="shared" si="1"/>
        <v>0</v>
      </c>
      <c r="AD42" s="11">
        <f t="shared" si="1"/>
        <v>1.9638980237205002</v>
      </c>
      <c r="AE42" s="11">
        <f t="shared" si="1"/>
        <v>7.0540910441833686</v>
      </c>
      <c r="AF42" s="11">
        <f t="shared" si="1"/>
        <v>5.0615184276429135</v>
      </c>
      <c r="AG42" s="11">
        <f t="shared" si="1"/>
        <v>4.981516561663331</v>
      </c>
      <c r="AH42" s="11">
        <f t="shared" si="1"/>
        <v>34.628841536681804</v>
      </c>
      <c r="AI42" s="11">
        <f t="shared" si="1"/>
        <v>1.196055446256445</v>
      </c>
      <c r="AJ42" s="11">
        <f t="shared" si="1"/>
        <v>0</v>
      </c>
      <c r="AK42" s="11">
        <f t="shared" si="1"/>
        <v>0</v>
      </c>
      <c r="AM42" s="11">
        <f>SUM(P42:AK42)</f>
        <v>249.66841740856373</v>
      </c>
    </row>
    <row r="44" spans="1:39">
      <c r="O44" s="26" t="s">
        <v>69</v>
      </c>
      <c r="P44" s="13">
        <f t="shared" ref="P44:AK44" si="2">P42/$AM$42</f>
        <v>3.391045353465761E-2</v>
      </c>
      <c r="Q44" s="13">
        <f t="shared" si="2"/>
        <v>2.0201503762992633E-2</v>
      </c>
      <c r="R44" s="13">
        <f t="shared" si="2"/>
        <v>4.4278833233941679E-3</v>
      </c>
      <c r="S44" s="13">
        <f t="shared" si="2"/>
        <v>0</v>
      </c>
      <c r="T44" s="13">
        <f t="shared" si="2"/>
        <v>0.28766545867032323</v>
      </c>
      <c r="U44" s="13">
        <f t="shared" si="2"/>
        <v>4.3193537439158936E-2</v>
      </c>
      <c r="V44" s="13">
        <f t="shared" si="2"/>
        <v>0</v>
      </c>
      <c r="W44" s="13">
        <f t="shared" si="2"/>
        <v>0.21264734703685972</v>
      </c>
      <c r="X44" s="13">
        <f t="shared" si="2"/>
        <v>1.2688696267770463E-2</v>
      </c>
      <c r="Y44" s="13">
        <f t="shared" si="2"/>
        <v>0</v>
      </c>
      <c r="Z44" s="13">
        <f t="shared" si="2"/>
        <v>5.2653145629291229E-2</v>
      </c>
      <c r="AA44" s="13">
        <f t="shared" si="2"/>
        <v>0.11003946878585091</v>
      </c>
      <c r="AB44" s="13">
        <f t="shared" si="2"/>
        <v>2.7372472105110187E-3</v>
      </c>
      <c r="AC44" s="13">
        <f t="shared" si="2"/>
        <v>0</v>
      </c>
      <c r="AD44" s="13">
        <f t="shared" si="2"/>
        <v>7.8660250427539172E-3</v>
      </c>
      <c r="AE44" s="13">
        <f t="shared" si="2"/>
        <v>2.8253838100154555E-2</v>
      </c>
      <c r="AF44" s="13">
        <f t="shared" si="2"/>
        <v>2.0272962356148221E-2</v>
      </c>
      <c r="AG44" s="13">
        <f t="shared" si="2"/>
        <v>1.9952529892923745E-2</v>
      </c>
      <c r="AH44" s="13">
        <f t="shared" si="2"/>
        <v>0.13869932727620207</v>
      </c>
      <c r="AI44" s="13">
        <f t="shared" si="2"/>
        <v>4.7905756710076375E-3</v>
      </c>
      <c r="AJ44" s="13">
        <f t="shared" si="2"/>
        <v>0</v>
      </c>
      <c r="AK44" s="13">
        <f t="shared" si="2"/>
        <v>0</v>
      </c>
    </row>
    <row r="46" spans="1:39">
      <c r="O46" s="26" t="s">
        <v>71</v>
      </c>
      <c r="P46" s="14">
        <f t="shared" ref="P46:AK46" si="3">P38/$AM$38</f>
        <v>6.5906088610378456E-3</v>
      </c>
      <c r="Q46" s="14">
        <f t="shared" si="3"/>
        <v>2.1812383928977816E-2</v>
      </c>
      <c r="R46" s="14">
        <f t="shared" si="3"/>
        <v>5.5903414625990938E-4</v>
      </c>
      <c r="S46" s="14">
        <f t="shared" si="3"/>
        <v>0</v>
      </c>
      <c r="T46" s="14">
        <f t="shared" si="3"/>
        <v>0.76239182503633574</v>
      </c>
      <c r="U46" s="14">
        <f t="shared" si="3"/>
        <v>8.4978107035916291E-3</v>
      </c>
      <c r="V46" s="14">
        <f t="shared" si="3"/>
        <v>0</v>
      </c>
      <c r="W46" s="14">
        <f t="shared" si="3"/>
        <v>2.9961502953990827E-3</v>
      </c>
      <c r="X46" s="14">
        <f t="shared" si="3"/>
        <v>5.3540114211025598E-4</v>
      </c>
      <c r="Y46" s="14">
        <f t="shared" si="3"/>
        <v>0</v>
      </c>
      <c r="Z46" s="14">
        <f t="shared" si="3"/>
        <v>9.7263632508392608E-3</v>
      </c>
      <c r="AA46" s="14">
        <f t="shared" si="3"/>
        <v>8.5442572850943921E-2</v>
      </c>
      <c r="AB46" s="14">
        <f t="shared" si="3"/>
        <v>2.7008878099231163E-3</v>
      </c>
      <c r="AC46" s="14">
        <f t="shared" si="3"/>
        <v>0</v>
      </c>
      <c r="AD46" s="14">
        <f t="shared" si="3"/>
        <v>5.6055559902227943E-3</v>
      </c>
      <c r="AE46" s="14">
        <f t="shared" si="3"/>
        <v>3.1791313819464637E-2</v>
      </c>
      <c r="AF46" s="14">
        <f t="shared" si="3"/>
        <v>9.5465397651838535E-3</v>
      </c>
      <c r="AG46" s="14">
        <f t="shared" si="3"/>
        <v>2.1987753777470741E-3</v>
      </c>
      <c r="AH46" s="14">
        <f t="shared" si="3"/>
        <v>4.877029698093311E-2</v>
      </c>
      <c r="AI46" s="14">
        <f t="shared" si="3"/>
        <v>8.0348116483751634E-4</v>
      </c>
      <c r="AJ46" s="14">
        <f t="shared" si="3"/>
        <v>0</v>
      </c>
      <c r="AK46" s="14">
        <f t="shared" si="3"/>
        <v>3.099887619259663E-5</v>
      </c>
    </row>
  </sheetData>
  <mergeCells count="33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35:B35"/>
    <mergeCell ref="A36:B36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 r:id="rId1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BillOfMaterialsByAssemblyGroup</vt:lpstr>
      <vt:lpstr>SlabInsulation</vt:lpstr>
      <vt:lpstr>BOM_XPSins_FibreGlass_WinDoor</vt:lpstr>
      <vt:lpstr>BOM_ISOins_FibreGlass_WinDoor</vt:lpstr>
      <vt:lpstr>BOM_ISOins_Wood_WinDoor</vt:lpstr>
      <vt:lpstr>BOM_XPSins_Wood_WinDoor</vt:lpstr>
      <vt:lpstr>BillOfMaterialsByAssemblyGroup!Print_Titles</vt:lpstr>
      <vt:lpstr>BOM_ISOins_FibreGlass_WinDoor!Print_Titles</vt:lpstr>
      <vt:lpstr>BOM_ISOins_Wood_WinDoor!Print_Titles</vt:lpstr>
      <vt:lpstr>BOM_XPSins_FibreGlass_WinDoor!Print_Titles</vt:lpstr>
      <vt:lpstr>BOM_XPSins_Wood_WinDoor!Print_Titles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Berrill, Peter</cp:lastModifiedBy>
  <dcterms:created xsi:type="dcterms:W3CDTF">2021-03-31T18:53:26Z</dcterms:created>
  <dcterms:modified xsi:type="dcterms:W3CDTF">2021-04-02T21:48:52Z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