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637\Documents\Yale Courses\Research\US Housing\Athena MI Archetypes\"/>
    </mc:Choice>
  </mc:AlternateContent>
  <xr:revisionPtr revIDLastSave="0" documentId="13_ncr:1_{573B3E50-DFF9-45AC-9C2C-55CF1CD9E7AB}" xr6:coauthVersionLast="45" xr6:coauthVersionMax="45" xr10:uidLastSave="{00000000-0000-0000-0000-000000000000}"/>
  <bookViews>
    <workbookView xWindow="38280" yWindow="105" windowWidth="29040" windowHeight="15840" tabRatio="864" activeTab="4" xr2:uid="{00000000-000D-0000-FFFF-FFFF00000000}"/>
  </bookViews>
  <sheets>
    <sheet name="SlabInsulation" sheetId="2" r:id="rId1"/>
    <sheet name="BOM_XPSins_FibreGlass_WinDoor" sheetId="4" r:id="rId2"/>
    <sheet name="BOM_EPSins_FibreGlass_WinDoor" sheetId="5" r:id="rId3"/>
    <sheet name="BOM_EPSins_Wood_WinDoor" sheetId="6" r:id="rId4"/>
    <sheet name="BOM_XPSins_Wood_WinDoor" sheetId="7" r:id="rId5"/>
  </sheets>
  <definedNames>
    <definedName name="_xlnm.Print_Titles" localSheetId="2">BOM_EPSins_FibreGlass_WinDoor!$1:$4</definedName>
    <definedName name="_xlnm.Print_Titles" localSheetId="3">BOM_EPSins_Wood_WinDoor!$1:$4</definedName>
    <definedName name="_xlnm.Print_Titles" localSheetId="1">BOM_XPSins_FibreGlass_WinDoor!$1:$4</definedName>
    <definedName name="_xlnm.Print_Titles" localSheetId="4">BOM_XPSins_Wood_WinDoor!$1:$4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4" i="6"/>
  <c r="B4" i="5"/>
  <c r="B4" i="4" l="1"/>
  <c r="P8" i="2"/>
  <c r="N35" i="6" l="1"/>
  <c r="N35" i="7"/>
  <c r="N32" i="7" l="1"/>
  <c r="N31" i="7"/>
  <c r="N28" i="7"/>
  <c r="N27" i="7"/>
  <c r="N24" i="7"/>
  <c r="N23" i="7"/>
  <c r="N20" i="7"/>
  <c r="N19" i="7"/>
  <c r="O18" i="7"/>
  <c r="N17" i="7"/>
  <c r="N16" i="7"/>
  <c r="O15" i="7"/>
  <c r="O14" i="7"/>
  <c r="N14" i="7"/>
  <c r="O13" i="7"/>
  <c r="N12" i="7"/>
  <c r="N11" i="7"/>
  <c r="N8" i="7"/>
  <c r="N7" i="7"/>
  <c r="N34" i="7"/>
  <c r="N34" i="6"/>
  <c r="N30" i="6"/>
  <c r="N26" i="6"/>
  <c r="N22" i="6"/>
  <c r="O18" i="6"/>
  <c r="O15" i="6"/>
  <c r="O13" i="6"/>
  <c r="N13" i="6"/>
  <c r="N9" i="6"/>
  <c r="N33" i="6"/>
  <c r="N32" i="5"/>
  <c r="N28" i="5"/>
  <c r="N24" i="5"/>
  <c r="N20" i="5"/>
  <c r="O18" i="5"/>
  <c r="N17" i="5"/>
  <c r="O15" i="5"/>
  <c r="O13" i="5"/>
  <c r="N12" i="5"/>
  <c r="N8" i="5"/>
  <c r="N7" i="5"/>
  <c r="N34" i="5"/>
  <c r="N9" i="7" l="1"/>
  <c r="N13" i="7"/>
  <c r="N15" i="7"/>
  <c r="N18" i="7"/>
  <c r="N21" i="7"/>
  <c r="N25" i="7"/>
  <c r="N29" i="7"/>
  <c r="N33" i="7"/>
  <c r="N10" i="7"/>
  <c r="N22" i="7"/>
  <c r="N26" i="7"/>
  <c r="N30" i="7"/>
  <c r="N16" i="6"/>
  <c r="N23" i="6"/>
  <c r="N27" i="6"/>
  <c r="N31" i="6"/>
  <c r="N7" i="6"/>
  <c r="N11" i="6"/>
  <c r="N14" i="6"/>
  <c r="N17" i="6"/>
  <c r="N20" i="6"/>
  <c r="N24" i="6"/>
  <c r="N28" i="6"/>
  <c r="N32" i="6"/>
  <c r="N10" i="6"/>
  <c r="N19" i="6"/>
  <c r="N8" i="6"/>
  <c r="N12" i="6"/>
  <c r="N15" i="6"/>
  <c r="N18" i="6"/>
  <c r="N21" i="6"/>
  <c r="N25" i="6"/>
  <c r="N29" i="6"/>
  <c r="N11" i="5"/>
  <c r="N14" i="5"/>
  <c r="N16" i="5"/>
  <c r="N19" i="5"/>
  <c r="N23" i="5"/>
  <c r="N27" i="5"/>
  <c r="N31" i="5"/>
  <c r="N9" i="5"/>
  <c r="N13" i="5"/>
  <c r="N15" i="5"/>
  <c r="N18" i="5"/>
  <c r="N21" i="5"/>
  <c r="N25" i="5"/>
  <c r="N29" i="5"/>
  <c r="N33" i="5"/>
  <c r="N10" i="5"/>
  <c r="N22" i="5"/>
  <c r="N26" i="5"/>
  <c r="N30" i="5"/>
  <c r="P37" i="7" l="1" a="1"/>
  <c r="X37" i="7" s="1"/>
  <c r="P37" i="6" a="1"/>
  <c r="N37" i="7"/>
  <c r="N37" i="6"/>
  <c r="P36" i="5" a="1"/>
  <c r="AG36" i="5" s="1"/>
  <c r="N36" i="5"/>
  <c r="AG37" i="7" l="1"/>
  <c r="R37" i="7"/>
  <c r="AI37" i="7"/>
  <c r="AI41" i="7" s="1"/>
  <c r="V37" i="7"/>
  <c r="U37" i="7"/>
  <c r="AA37" i="7"/>
  <c r="AD37" i="7"/>
  <c r="T37" i="7"/>
  <c r="AF37" i="7"/>
  <c r="Q37" i="7"/>
  <c r="P37" i="7"/>
  <c r="AC37" i="7"/>
  <c r="S37" i="7"/>
  <c r="Y37" i="7"/>
  <c r="AE37" i="7"/>
  <c r="AH37" i="7"/>
  <c r="AB37" i="7"/>
  <c r="W37" i="7"/>
  <c r="Z37" i="7"/>
  <c r="AJ37" i="7"/>
  <c r="Q37" i="6"/>
  <c r="AH37" i="6"/>
  <c r="R37" i="6"/>
  <c r="X37" i="6"/>
  <c r="AE37" i="6"/>
  <c r="AG37" i="6"/>
  <c r="AD37" i="6"/>
  <c r="AJ37" i="6"/>
  <c r="T37" i="6"/>
  <c r="AC37" i="6"/>
  <c r="Z37" i="6"/>
  <c r="AF37" i="6"/>
  <c r="P37" i="6"/>
  <c r="Y37" i="6"/>
  <c r="AB37" i="6"/>
  <c r="S37" i="6"/>
  <c r="U37" i="6"/>
  <c r="AA37" i="6"/>
  <c r="W37" i="6"/>
  <c r="V37" i="6"/>
  <c r="AI37" i="6"/>
  <c r="R36" i="5"/>
  <c r="AH36" i="5"/>
  <c r="P36" i="5"/>
  <c r="AF36" i="5"/>
  <c r="AF40" i="5" s="1"/>
  <c r="U36" i="5"/>
  <c r="V36" i="5"/>
  <c r="AI36" i="5"/>
  <c r="T36" i="5"/>
  <c r="T40" i="5" s="1"/>
  <c r="S36" i="5"/>
  <c r="Y36" i="5"/>
  <c r="Y40" i="5" s="1"/>
  <c r="Z36" i="5"/>
  <c r="Z40" i="5" s="1"/>
  <c r="W36" i="5"/>
  <c r="W40" i="5" s="1"/>
  <c r="X36" i="5"/>
  <c r="AA36" i="5"/>
  <c r="AC36" i="5"/>
  <c r="AC40" i="5" s="1"/>
  <c r="AD36" i="5"/>
  <c r="AE36" i="5"/>
  <c r="AB36" i="5"/>
  <c r="Q36" i="5"/>
  <c r="AD40" i="5"/>
  <c r="AE40" i="5"/>
  <c r="AB40" i="5"/>
  <c r="Q40" i="5"/>
  <c r="AG40" i="5"/>
  <c r="R40" i="5"/>
  <c r="AH40" i="5"/>
  <c r="P40" i="5"/>
  <c r="AK36" i="5"/>
  <c r="AF44" i="5" s="1"/>
  <c r="U40" i="5"/>
  <c r="V40" i="5"/>
  <c r="AI40" i="5"/>
  <c r="S40" i="5"/>
  <c r="X40" i="5"/>
  <c r="AA40" i="5"/>
  <c r="AI41" i="6" l="1"/>
  <c r="AD41" i="7"/>
  <c r="P41" i="7"/>
  <c r="AL37" i="7"/>
  <c r="AF41" i="7"/>
  <c r="AA41" i="7"/>
  <c r="U41" i="7"/>
  <c r="T41" i="7"/>
  <c r="R41" i="7"/>
  <c r="AH41" i="7"/>
  <c r="AE41" i="7"/>
  <c r="Y41" i="7"/>
  <c r="X41" i="7"/>
  <c r="V41" i="7"/>
  <c r="S41" i="7"/>
  <c r="AJ41" i="7"/>
  <c r="AC41" i="7"/>
  <c r="AB41" i="7"/>
  <c r="Z41" i="7"/>
  <c r="W41" i="7"/>
  <c r="Q41" i="7"/>
  <c r="AG41" i="7"/>
  <c r="U41" i="6"/>
  <c r="AD41" i="6"/>
  <c r="Y41" i="6"/>
  <c r="R41" i="6"/>
  <c r="AH41" i="6"/>
  <c r="AE41" i="6"/>
  <c r="AC41" i="6"/>
  <c r="V41" i="6"/>
  <c r="S41" i="6"/>
  <c r="AJ41" i="6"/>
  <c r="AG41" i="6"/>
  <c r="AB41" i="6"/>
  <c r="AA41" i="6"/>
  <c r="T41" i="6"/>
  <c r="X41" i="6"/>
  <c r="Z41" i="6"/>
  <c r="W41" i="6"/>
  <c r="Q41" i="6"/>
  <c r="AL37" i="6"/>
  <c r="U45" i="6" s="1"/>
  <c r="P41" i="6"/>
  <c r="AF41" i="6"/>
  <c r="AH44" i="5"/>
  <c r="AG44" i="5"/>
  <c r="AB44" i="5"/>
  <c r="AD44" i="5"/>
  <c r="AC44" i="5"/>
  <c r="X44" i="5"/>
  <c r="Z44" i="5"/>
  <c r="S44" i="5"/>
  <c r="AI44" i="5"/>
  <c r="U44" i="5"/>
  <c r="AK40" i="5"/>
  <c r="S42" i="5" s="1"/>
  <c r="P44" i="5"/>
  <c r="R44" i="5"/>
  <c r="Q44" i="5"/>
  <c r="AE44" i="5"/>
  <c r="AA44" i="5"/>
  <c r="W44" i="5"/>
  <c r="Y44" i="5"/>
  <c r="T44" i="5"/>
  <c r="V44" i="5"/>
  <c r="AI45" i="6" l="1"/>
  <c r="AD45" i="7"/>
  <c r="AI45" i="7"/>
  <c r="AG45" i="7"/>
  <c r="AJ45" i="7"/>
  <c r="AH45" i="7"/>
  <c r="T45" i="7"/>
  <c r="W45" i="7"/>
  <c r="AB45" i="7"/>
  <c r="Z45" i="7"/>
  <c r="V45" i="7"/>
  <c r="Y45" i="7"/>
  <c r="Q45" i="7"/>
  <c r="AA45" i="7"/>
  <c r="R45" i="7"/>
  <c r="P45" i="7"/>
  <c r="AC45" i="7"/>
  <c r="S45" i="7"/>
  <c r="X45" i="7"/>
  <c r="AE45" i="7"/>
  <c r="U45" i="7"/>
  <c r="AF45" i="7"/>
  <c r="AL41" i="7"/>
  <c r="AF45" i="6"/>
  <c r="Z45" i="6"/>
  <c r="V45" i="6"/>
  <c r="P45" i="6"/>
  <c r="T45" i="6"/>
  <c r="AB45" i="6"/>
  <c r="R45" i="6"/>
  <c r="AE45" i="6"/>
  <c r="Q45" i="6"/>
  <c r="AJ45" i="6"/>
  <c r="AD45" i="6"/>
  <c r="AL41" i="6"/>
  <c r="W45" i="6"/>
  <c r="X45" i="6"/>
  <c r="AA45" i="6"/>
  <c r="AG45" i="6"/>
  <c r="S45" i="6"/>
  <c r="AC45" i="6"/>
  <c r="AH45" i="6"/>
  <c r="Y45" i="6"/>
  <c r="AI42" i="5"/>
  <c r="AF42" i="5"/>
  <c r="AD42" i="5"/>
  <c r="Z42" i="5"/>
  <c r="AB42" i="5"/>
  <c r="T42" i="5"/>
  <c r="R42" i="5"/>
  <c r="AH42" i="5"/>
  <c r="Y42" i="5"/>
  <c r="P42" i="5"/>
  <c r="U42" i="5"/>
  <c r="W42" i="5"/>
  <c r="AE42" i="5"/>
  <c r="X42" i="5"/>
  <c r="AG42" i="5"/>
  <c r="V42" i="5"/>
  <c r="AA42" i="5"/>
  <c r="Q42" i="5"/>
  <c r="AC42" i="5"/>
  <c r="Z43" i="6" l="1"/>
  <c r="AI43" i="6"/>
  <c r="AH43" i="7"/>
  <c r="AI43" i="7"/>
  <c r="T43" i="7"/>
  <c r="Z43" i="7"/>
  <c r="AJ43" i="7"/>
  <c r="Q43" i="7"/>
  <c r="AD43" i="7"/>
  <c r="AG43" i="7"/>
  <c r="AB43" i="7"/>
  <c r="AA43" i="7"/>
  <c r="W43" i="7"/>
  <c r="U43" i="7"/>
  <c r="V43" i="7"/>
  <c r="X43" i="7"/>
  <c r="Y43" i="7"/>
  <c r="P43" i="7"/>
  <c r="S43" i="7"/>
  <c r="AE43" i="7"/>
  <c r="R43" i="7"/>
  <c r="AC43" i="7"/>
  <c r="AF43" i="7"/>
  <c r="S43" i="6"/>
  <c r="AH43" i="6"/>
  <c r="AA43" i="6"/>
  <c r="AC43" i="6"/>
  <c r="AE43" i="6"/>
  <c r="W43" i="6"/>
  <c r="AJ43" i="6"/>
  <c r="V43" i="6"/>
  <c r="AD43" i="6"/>
  <c r="Q43" i="6"/>
  <c r="AB43" i="6"/>
  <c r="U43" i="6"/>
  <c r="AG43" i="6"/>
  <c r="T43" i="6"/>
  <c r="AF43" i="6"/>
  <c r="R43" i="6"/>
  <c r="Y43" i="6"/>
  <c r="X43" i="6"/>
  <c r="P43" i="6"/>
  <c r="N29" i="4"/>
  <c r="O18" i="4"/>
  <c r="D46" i="4" s="1"/>
  <c r="N18" i="4"/>
  <c r="O15" i="4"/>
  <c r="D44" i="4" s="1"/>
  <c r="O14" i="4"/>
  <c r="D42" i="4" s="1"/>
  <c r="O13" i="4"/>
  <c r="N31" i="4"/>
  <c r="J18" i="2"/>
  <c r="H6" i="2"/>
  <c r="H5" i="2"/>
  <c r="P4" i="2" s="1"/>
  <c r="P5" i="2" s="1"/>
  <c r="P7" i="2" s="1"/>
  <c r="N9" i="4" l="1"/>
  <c r="N34" i="4"/>
  <c r="N15" i="4"/>
  <c r="N21" i="4"/>
  <c r="N13" i="4"/>
  <c r="N25" i="4"/>
  <c r="N33" i="4"/>
  <c r="N10" i="4"/>
  <c r="N22" i="4"/>
  <c r="N26" i="4"/>
  <c r="N30" i="4"/>
  <c r="N8" i="4"/>
  <c r="N12" i="4"/>
  <c r="N17" i="4"/>
  <c r="N20" i="4"/>
  <c r="N24" i="4"/>
  <c r="N28" i="4"/>
  <c r="N32" i="4"/>
  <c r="D43" i="4"/>
  <c r="N7" i="4"/>
  <c r="N11" i="4"/>
  <c r="N14" i="4"/>
  <c r="N16" i="4"/>
  <c r="N19" i="4"/>
  <c r="N23" i="4"/>
  <c r="N27" i="4"/>
  <c r="N36" i="4" l="1"/>
  <c r="P36" i="4" a="1"/>
  <c r="Q36" i="4" l="1"/>
  <c r="AH36" i="4"/>
  <c r="R36" i="4"/>
  <c r="R40" i="4" s="1"/>
  <c r="T36" i="4"/>
  <c r="AA36" i="4"/>
  <c r="AC36" i="4"/>
  <c r="AD36" i="4"/>
  <c r="AF36" i="4"/>
  <c r="P36" i="4"/>
  <c r="W36" i="4"/>
  <c r="Y36" i="4"/>
  <c r="Y40" i="4" s="1"/>
  <c r="Z36" i="4"/>
  <c r="Z40" i="4" s="1"/>
  <c r="AB36" i="4"/>
  <c r="AI36" i="4"/>
  <c r="S36" i="4"/>
  <c r="S40" i="4" s="1"/>
  <c r="U36" i="4"/>
  <c r="U40" i="4" s="1"/>
  <c r="V36" i="4"/>
  <c r="X36" i="4"/>
  <c r="AE36" i="4"/>
  <c r="AE40" i="4" s="1"/>
  <c r="AG36" i="4"/>
  <c r="AG40" i="4" s="1"/>
  <c r="AI40" i="4"/>
  <c r="AC40" i="4"/>
  <c r="AH40" i="4"/>
  <c r="AD40" i="4"/>
  <c r="X40" i="4"/>
  <c r="Q40" i="4"/>
  <c r="W40" i="4"/>
  <c r="AB40" i="4"/>
  <c r="AA40" i="4"/>
  <c r="V40" i="4"/>
  <c r="P40" i="4"/>
  <c r="AF40" i="4"/>
  <c r="T40" i="4" l="1"/>
  <c r="AK40" i="4" s="1"/>
  <c r="AK36" i="4"/>
  <c r="T44" i="4" s="1"/>
  <c r="AB44" i="4"/>
  <c r="AA44" i="4" l="1"/>
  <c r="AI44" i="4"/>
  <c r="AD44" i="4"/>
  <c r="AC44" i="4"/>
  <c r="W44" i="4"/>
  <c r="AE44" i="4"/>
  <c r="P44" i="4"/>
  <c r="Q44" i="4"/>
  <c r="AH44" i="4"/>
  <c r="Y44" i="4"/>
  <c r="U44" i="4"/>
  <c r="V44" i="4"/>
  <c r="X44" i="4"/>
  <c r="AG44" i="4"/>
  <c r="R44" i="4"/>
  <c r="Z44" i="4"/>
  <c r="S44" i="4"/>
  <c r="AF44" i="4"/>
  <c r="AF42" i="4"/>
  <c r="AB42" i="4"/>
  <c r="AE42" i="4"/>
  <c r="U42" i="4"/>
  <c r="AD42" i="4"/>
  <c r="R42" i="4"/>
  <c r="X42" i="4"/>
  <c r="P42" i="4"/>
  <c r="Z42" i="4"/>
  <c r="V42" i="4"/>
  <c r="Q42" i="4"/>
  <c r="AH42" i="4"/>
  <c r="T42" i="4"/>
  <c r="AG42" i="4"/>
  <c r="W42" i="4"/>
  <c r="Y42" i="4"/>
  <c r="AA42" i="4"/>
  <c r="AC42" i="4"/>
  <c r="AI42" i="4"/>
  <c r="S42" i="4"/>
</calcChain>
</file>

<file path=xl/sharedStrings.xml><?xml version="1.0" encoding="utf-8"?>
<sst xmlns="http://schemas.openxmlformats.org/spreadsheetml/2006/main" count="560" uniqueCount="104">
  <si>
    <t>Bill of Materials Report</t>
  </si>
  <si>
    <t>Project:</t>
  </si>
  <si>
    <t>Large SF Slab One-Storey Wood-frame incl Garage</t>
  </si>
  <si>
    <t>Material</t>
  </si>
  <si>
    <t>Unit</t>
  </si>
  <si>
    <t>Total Quantity</t>
  </si>
  <si>
    <t>Columns &amp; Beams</t>
  </si>
  <si>
    <t>Floors</t>
  </si>
  <si>
    <t>Foundations</t>
  </si>
  <si>
    <t>Roofs</t>
  </si>
  <si>
    <t>Walls</t>
  </si>
  <si>
    <t>Project Extra Materials</t>
  </si>
  <si>
    <t>Mass Value</t>
  </si>
  <si>
    <t>Mass Unit</t>
  </si>
  <si>
    <t>#15 Organic Felt</t>
  </si>
  <si>
    <t>m2</t>
  </si>
  <si>
    <t>Tonnes</t>
  </si>
  <si>
    <t>1/2"  Regular Gypsum Board</t>
  </si>
  <si>
    <t>6 mil Polyethylene</t>
  </si>
  <si>
    <t>kg</t>
  </si>
  <si>
    <t>Concrete Benchmark  USA 3000 psi</t>
  </si>
  <si>
    <t>m3</t>
  </si>
  <si>
    <t>Double Glazed No Coating Air</t>
  </si>
  <si>
    <t>Expanded Polystyrene</t>
  </si>
  <si>
    <t>m2 (25mm)</t>
  </si>
  <si>
    <t>Extruded Polystyrene</t>
  </si>
  <si>
    <t>FG Batt R20</t>
  </si>
  <si>
    <t>Fibreglass Window Frame</t>
  </si>
  <si>
    <t>Galvanized Sheet</t>
  </si>
  <si>
    <t>Glass Based shingles 30yr</t>
  </si>
  <si>
    <t>Glass Fibre</t>
  </si>
  <si>
    <t>Glazing Panel</t>
  </si>
  <si>
    <t>Joint Compound</t>
  </si>
  <si>
    <t>Laminated Veneer Lumber</t>
  </si>
  <si>
    <t>Nails</t>
  </si>
  <si>
    <t>Oriented Strand Board</t>
  </si>
  <si>
    <t>m2 (9mm)</t>
  </si>
  <si>
    <t>Paper Tape</t>
  </si>
  <si>
    <t>Rebar, Rod, Light Sections</t>
  </si>
  <si>
    <t>Small Dimension Softwood Lumber, kiln-dried</t>
  </si>
  <si>
    <t>Softwood Plywood</t>
  </si>
  <si>
    <t>Solvent Based Alkyd Paint</t>
  </si>
  <si>
    <t>L</t>
  </si>
  <si>
    <t>Stucco over porous surface</t>
  </si>
  <si>
    <t>Water Based Latex Paint</t>
  </si>
  <si>
    <t>Welded Wire Mesh / Ladder Wire</t>
  </si>
  <si>
    <t>Floor Area (m2)</t>
  </si>
  <si>
    <t>Mat Ins (kg/m2)</t>
  </si>
  <si>
    <t>Asphalt-impregnated Felt</t>
  </si>
  <si>
    <t>Gypsum Board</t>
  </si>
  <si>
    <t>General Polyethylene</t>
  </si>
  <si>
    <t>Aluminium</t>
  </si>
  <si>
    <t>Glass</t>
  </si>
  <si>
    <t>Concrete</t>
  </si>
  <si>
    <t>Density (kg/unit)</t>
  </si>
  <si>
    <t>Fiberglass Insulation</t>
  </si>
  <si>
    <t>Glass fibre reinforced plastic</t>
  </si>
  <si>
    <t>Steel</t>
  </si>
  <si>
    <t>Fibrelass Shingles</t>
  </si>
  <si>
    <t>Gypsum Joint Compound</t>
  </si>
  <si>
    <t>Void</t>
  </si>
  <si>
    <t>Timber</t>
  </si>
  <si>
    <t>Plywood</t>
  </si>
  <si>
    <t>Paint</t>
  </si>
  <si>
    <t>Cement</t>
  </si>
  <si>
    <t>GHGI</t>
  </si>
  <si>
    <t>GHG / m2</t>
  </si>
  <si>
    <t>% GHG/m2</t>
  </si>
  <si>
    <t>Sum</t>
  </si>
  <si>
    <t>% MI</t>
  </si>
  <si>
    <t>Assuming that the slab has a stemwall and footing as shown</t>
  </si>
  <si>
    <t>And that the slab is insulated in the interior of the stem wall and under the slab, but only around the perimeter of the slab</t>
  </si>
  <si>
    <t>Stem wall depth</t>
  </si>
  <si>
    <t>ft</t>
  </si>
  <si>
    <t>Footing width</t>
  </si>
  <si>
    <t>in</t>
  </si>
  <si>
    <t>Footing thickness/depth</t>
  </si>
  <si>
    <t>Slab insulation thickness</t>
  </si>
  <si>
    <t>Image from https://www.finehomebuilding.com/2014/07/09/insulating-a-slab-on-grade?</t>
  </si>
  <si>
    <t>Vertical insulation b/w slab and stemwall</t>
  </si>
  <si>
    <t>Horizontal insulation under slab</t>
  </si>
  <si>
    <t>Vertical insulation on edge of stem wall</t>
  </si>
  <si>
    <t>Slab floor area</t>
  </si>
  <si>
    <t>Slab perimeter</t>
  </si>
  <si>
    <t>ft2</t>
  </si>
  <si>
    <t xml:space="preserve">ft </t>
  </si>
  <si>
    <t>Extent of perimeter insulation</t>
  </si>
  <si>
    <t>Area of strip insulation</t>
  </si>
  <si>
    <t>Floor with</t>
  </si>
  <si>
    <t>Floor length</t>
  </si>
  <si>
    <t>Volume of strip insulatin</t>
  </si>
  <si>
    <t>ft3</t>
  </si>
  <si>
    <t>Depth of slab</t>
  </si>
  <si>
    <t>Depth of vertical insualtion b/w/ slab and sw</t>
  </si>
  <si>
    <t>Volume of vertical slab insulation</t>
  </si>
  <si>
    <t>Total volumne of slab insulation</t>
  </si>
  <si>
    <t>Effective insulation thickness</t>
  </si>
  <si>
    <t>8" Normal Weight Concrete Block</t>
  </si>
  <si>
    <t>Blocks</t>
  </si>
  <si>
    <t>Grout-Coarse</t>
  </si>
  <si>
    <t>Mortar</t>
  </si>
  <si>
    <t>sum kg/m2</t>
  </si>
  <si>
    <t>Vinyl Clad Wood Window Frame</t>
  </si>
  <si>
    <t>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</si>
</sst>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.0000;\-#,##0.0000"/>
    <numFmt numFmtId="165" formatCode="0.000"/>
    <numFmt numFmtId="166" formatCode="0.0"/>
    <numFmt numFmtId="167" formatCode="0.0%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Verdana"/>
    </font>
    <font>
      <b/>
      <sz val="12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wrapText="1" readingOrder="1"/>
    </xf>
    <xf numFmtId="165" fontId="1" fillId="0" borderId="0" xfId="0" applyNumberFormat="1" applyFont="1" applyFill="1" applyBorder="1"/>
    <xf numFmtId="2" fontId="1" fillId="0" borderId="0" xfId="0" applyNumberFormat="1" applyFont="1" applyFill="1" applyBorder="1"/>
    <xf numFmtId="166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9" fontId="1" fillId="0" borderId="0" xfId="1" applyFont="1" applyFill="1" applyBorder="1"/>
    <xf numFmtId="167" fontId="1" fillId="0" borderId="0" xfId="1" applyNumberFormat="1" applyFont="1" applyFill="1" applyBorder="1"/>
    <xf numFmtId="0" fontId="6" fillId="0" borderId="0" xfId="0" applyFont="1" applyFill="1" applyBorder="1"/>
    <xf numFmtId="0" fontId="8" fillId="3" borderId="1" xfId="0" applyFont="1" applyFill="1" applyBorder="1" applyAlignment="1">
      <alignment vertical="center" wrapText="1" readingOrder="1"/>
    </xf>
    <xf numFmtId="164" fontId="8" fillId="0" borderId="1" xfId="0" applyNumberFormat="1" applyFont="1" applyBorder="1" applyAlignment="1">
      <alignment horizontal="right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3" borderId="0" xfId="0" applyFont="1" applyFill="1" applyBorder="1" applyAlignment="1">
      <alignment vertical="center" wrapText="1" readingOrder="1"/>
    </xf>
    <xf numFmtId="0" fontId="6" fillId="0" borderId="0" xfId="0" applyFont="1" applyBorder="1" applyAlignment="1">
      <alignment vertical="top" wrapText="1"/>
    </xf>
    <xf numFmtId="164" fontId="8" fillId="0" borderId="0" xfId="0" applyNumberFormat="1" applyFont="1" applyBorder="1" applyAlignment="1">
      <alignment horizontal="right" vertical="center" wrapText="1" readingOrder="1"/>
    </xf>
    <xf numFmtId="0" fontId="8" fillId="0" borderId="0" xfId="0" applyFont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3" borderId="1" xfId="0" applyFont="1" applyFill="1" applyBorder="1" applyAlignment="1">
      <alignment vertical="center" wrapText="1" readingOrder="1"/>
    </xf>
    <xf numFmtId="0" fontId="6" fillId="0" borderId="2" xfId="0" applyFont="1" applyBorder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47625</xdr:colOff>
      <xdr:row>18</xdr:row>
      <xdr:rowOff>134682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B9D2EA-343C-40C6-B543-1F71F8453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2590800" cy="3387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A8263-5DDF-4810-8D0E-31FCEED7EC34}">
  <dimension ref="A1:Q20"/>
  <sheetViews>
    <sheetView workbookViewId="0">
      <selection activeCell="P7" sqref="P7"/>
    </sheetView>
  </sheetViews>
  <sheetFormatPr defaultRowHeight="14.25" x14ac:dyDescent="0.45"/>
  <sheetData>
    <row r="1" spans="6:17" x14ac:dyDescent="0.45">
      <c r="F1" s="12" t="s">
        <v>70</v>
      </c>
    </row>
    <row r="2" spans="6:17" x14ac:dyDescent="0.45">
      <c r="F2" s="12" t="s">
        <v>71</v>
      </c>
    </row>
    <row r="3" spans="6:17" x14ac:dyDescent="0.45">
      <c r="F3" s="12" t="s">
        <v>88</v>
      </c>
      <c r="H3">
        <v>28</v>
      </c>
      <c r="I3" s="12" t="s">
        <v>85</v>
      </c>
    </row>
    <row r="4" spans="6:17" x14ac:dyDescent="0.45">
      <c r="F4" s="12" t="s">
        <v>89</v>
      </c>
      <c r="H4">
        <v>50</v>
      </c>
      <c r="I4" s="12" t="s">
        <v>85</v>
      </c>
      <c r="M4" s="12" t="s">
        <v>87</v>
      </c>
      <c r="P4">
        <f>H5-(H3-(2*J16))*(H4-(2*J16))</f>
        <v>560</v>
      </c>
      <c r="Q4" s="12" t="s">
        <v>84</v>
      </c>
    </row>
    <row r="5" spans="6:17" x14ac:dyDescent="0.45">
      <c r="F5" s="12" t="s">
        <v>82</v>
      </c>
      <c r="H5">
        <f>H3*H4</f>
        <v>1400</v>
      </c>
      <c r="I5" s="12" t="s">
        <v>84</v>
      </c>
      <c r="M5" s="12" t="s">
        <v>90</v>
      </c>
      <c r="P5" s="7">
        <f>P4*(J14/12)</f>
        <v>93.333333333333329</v>
      </c>
      <c r="Q5" s="12" t="s">
        <v>91</v>
      </c>
    </row>
    <row r="6" spans="6:17" x14ac:dyDescent="0.45">
      <c r="F6" s="12" t="s">
        <v>83</v>
      </c>
      <c r="H6">
        <f>2*(H3+H4)</f>
        <v>156</v>
      </c>
      <c r="I6" s="12" t="s">
        <v>85</v>
      </c>
      <c r="M6" s="12" t="s">
        <v>94</v>
      </c>
      <c r="P6" s="7">
        <v>0</v>
      </c>
      <c r="Q6" s="12" t="s">
        <v>91</v>
      </c>
    </row>
    <row r="7" spans="6:17" x14ac:dyDescent="0.45">
      <c r="M7" s="12" t="s">
        <v>95</v>
      </c>
      <c r="P7" s="7">
        <f>P5+P6</f>
        <v>93.333333333333329</v>
      </c>
      <c r="Q7" s="12" t="s">
        <v>91</v>
      </c>
    </row>
    <row r="8" spans="6:17" x14ac:dyDescent="0.45">
      <c r="F8" s="12" t="s">
        <v>72</v>
      </c>
      <c r="J8">
        <v>30</v>
      </c>
      <c r="K8" s="12" t="s">
        <v>73</v>
      </c>
      <c r="M8" s="12" t="s">
        <v>96</v>
      </c>
      <c r="P8" s="7">
        <f>12*P7/H5</f>
        <v>0.8</v>
      </c>
      <c r="Q8" s="12" t="s">
        <v>75</v>
      </c>
    </row>
    <row r="9" spans="6:17" x14ac:dyDescent="0.45">
      <c r="F9" s="12" t="s">
        <v>74</v>
      </c>
      <c r="J9">
        <v>1</v>
      </c>
      <c r="K9" s="12" t="s">
        <v>73</v>
      </c>
    </row>
    <row r="10" spans="6:17" x14ac:dyDescent="0.45">
      <c r="F10" s="12" t="s">
        <v>76</v>
      </c>
      <c r="J10">
        <v>10</v>
      </c>
      <c r="K10" s="12" t="s">
        <v>75</v>
      </c>
    </row>
    <row r="12" spans="6:17" x14ac:dyDescent="0.45">
      <c r="F12" s="12" t="s">
        <v>77</v>
      </c>
    </row>
    <row r="13" spans="6:17" x14ac:dyDescent="0.45">
      <c r="F13" s="12" t="s">
        <v>79</v>
      </c>
      <c r="J13">
        <v>1</v>
      </c>
      <c r="K13" s="12" t="s">
        <v>75</v>
      </c>
    </row>
    <row r="14" spans="6:17" x14ac:dyDescent="0.45">
      <c r="F14" s="12" t="s">
        <v>80</v>
      </c>
      <c r="J14">
        <v>2</v>
      </c>
      <c r="K14" s="12" t="s">
        <v>75</v>
      </c>
    </row>
    <row r="15" spans="6:17" x14ac:dyDescent="0.45">
      <c r="F15" s="12" t="s">
        <v>81</v>
      </c>
      <c r="J15" s="12">
        <v>2</v>
      </c>
      <c r="K15" s="12" t="s">
        <v>75</v>
      </c>
    </row>
    <row r="16" spans="6:17" x14ac:dyDescent="0.45">
      <c r="F16" s="12" t="s">
        <v>86</v>
      </c>
      <c r="J16">
        <v>4</v>
      </c>
      <c r="K16" s="12" t="s">
        <v>73</v>
      </c>
    </row>
    <row r="17" spans="1:11" x14ac:dyDescent="0.45">
      <c r="F17" s="12" t="s">
        <v>92</v>
      </c>
      <c r="J17">
        <v>4</v>
      </c>
      <c r="K17" s="12" t="s">
        <v>75</v>
      </c>
    </row>
    <row r="18" spans="1:11" x14ac:dyDescent="0.45">
      <c r="F18" s="12" t="s">
        <v>93</v>
      </c>
      <c r="J18">
        <f>J14+J17</f>
        <v>6</v>
      </c>
      <c r="K18" s="12" t="s">
        <v>75</v>
      </c>
    </row>
    <row r="20" spans="1:11" x14ac:dyDescent="0.45">
      <c r="A20" s="12" t="s">
        <v>78</v>
      </c>
    </row>
  </sheetData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AAB-A47C-4C4F-B98A-80A97EAE75A7}">
  <dimension ref="A1:AK46"/>
  <sheetViews>
    <sheetView showGridLines="0" zoomScale="90" zoomScaleNormal="9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B4" sqref="B4"/>
    </sheetView>
  </sheetViews>
  <sheetFormatPr defaultRowHeight="14.25" x14ac:dyDescent="0.45"/>
  <cols>
    <col min="1" max="1" width="13.3984375" customWidth="1"/>
    <col min="2" max="2" width="30.1328125" customWidth="1"/>
    <col min="3" max="3" width="12.33203125" customWidth="1"/>
    <col min="4" max="4" width="11" customWidth="1"/>
    <col min="5" max="5" width="12.33203125" customWidth="1"/>
    <col min="6" max="6" width="11" customWidth="1"/>
    <col min="7" max="7" width="12.33203125" customWidth="1"/>
    <col min="8" max="9" width="9.59765625" customWidth="1"/>
    <col min="10" max="11" width="12.33203125" customWidth="1"/>
    <col min="12" max="12" width="11.53125" customWidth="1"/>
    <col min="13" max="13" width="0.796875" customWidth="1"/>
    <col min="14" max="14" width="10.796875" customWidth="1"/>
    <col min="16" max="16" width="13.06640625" customWidth="1"/>
    <col min="17" max="17" width="11.265625" bestFit="1" customWidth="1"/>
    <col min="18" max="18" width="10.59765625" bestFit="1" customWidth="1"/>
    <col min="19" max="19" width="10.53125" customWidth="1"/>
    <col min="20" max="20" width="12.86328125" bestFit="1" customWidth="1"/>
    <col min="21" max="21" width="9.46484375" customWidth="1"/>
    <col min="22" max="22" width="11.19921875" customWidth="1"/>
    <col min="23" max="23" width="12.53125" customWidth="1"/>
    <col min="24" max="24" width="11.19921875" customWidth="1"/>
    <col min="25" max="25" width="11.33203125" customWidth="1"/>
    <col min="26" max="26" width="10.59765625" bestFit="1" customWidth="1"/>
    <col min="27" max="27" width="12.06640625" bestFit="1" customWidth="1"/>
    <col min="28" max="28" width="11.86328125" customWidth="1"/>
    <col min="29" max="29" width="11.33203125" customWidth="1"/>
    <col min="30" max="30" width="11.265625" bestFit="1" customWidth="1"/>
    <col min="31" max="31" width="12.06640625" bestFit="1" customWidth="1"/>
    <col min="32" max="32" width="10.86328125" bestFit="1" customWidth="1"/>
    <col min="33" max="33" width="10.19921875" bestFit="1" customWidth="1"/>
    <col min="34" max="34" width="10.86328125" bestFit="1" customWidth="1"/>
    <col min="35" max="35" width="10.59765625" bestFit="1" customWidth="1"/>
  </cols>
  <sheetData>
    <row r="1" spans="1:37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7" ht="9.75" customHeight="1" x14ac:dyDescent="0.45"/>
    <row r="3" spans="1:37" ht="15" x14ac:dyDescent="0.45">
      <c r="A3" s="1" t="s">
        <v>1</v>
      </c>
      <c r="B3" s="22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37" ht="18.75" customHeight="1" x14ac:dyDescent="0.45">
      <c r="A4" t="s">
        <v>46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3" t="s">
        <v>3</v>
      </c>
      <c r="B6" s="24"/>
      <c r="C6" s="2" t="s">
        <v>4</v>
      </c>
      <c r="D6" s="3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N6" s="2" t="s">
        <v>47</v>
      </c>
      <c r="O6" t="s">
        <v>54</v>
      </c>
      <c r="P6" s="9" t="s">
        <v>48</v>
      </c>
      <c r="Q6" s="9" t="s">
        <v>49</v>
      </c>
      <c r="R6" s="9" t="s">
        <v>50</v>
      </c>
      <c r="S6" s="9" t="s">
        <v>51</v>
      </c>
      <c r="T6" s="9" t="s">
        <v>53</v>
      </c>
      <c r="U6" t="s">
        <v>52</v>
      </c>
      <c r="V6" s="9" t="s">
        <v>23</v>
      </c>
      <c r="W6" s="9" t="s">
        <v>25</v>
      </c>
      <c r="X6" s="9" t="s">
        <v>55</v>
      </c>
      <c r="Y6" s="9" t="s">
        <v>56</v>
      </c>
      <c r="Z6" s="9" t="s">
        <v>57</v>
      </c>
      <c r="AA6" s="9" t="s">
        <v>58</v>
      </c>
      <c r="AB6" s="9" t="s">
        <v>59</v>
      </c>
      <c r="AC6" s="9" t="s">
        <v>33</v>
      </c>
      <c r="AD6" s="9" t="s">
        <v>35</v>
      </c>
      <c r="AE6" s="9" t="s">
        <v>61</v>
      </c>
      <c r="AF6" s="9" t="s">
        <v>62</v>
      </c>
      <c r="AG6" s="9" t="s">
        <v>63</v>
      </c>
      <c r="AH6" t="s">
        <v>64</v>
      </c>
      <c r="AI6" s="9" t="s">
        <v>60</v>
      </c>
      <c r="AJ6" s="9"/>
      <c r="AK6" s="9"/>
    </row>
    <row r="7" spans="1:37" ht="14.25" customHeight="1" x14ac:dyDescent="0.45">
      <c r="A7" s="25" t="s">
        <v>14</v>
      </c>
      <c r="B7" s="26"/>
      <c r="C7" s="13" t="s">
        <v>15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16</v>
      </c>
      <c r="N7" s="7">
        <f>K7*1000/$B$4</f>
        <v>5.8245292258746435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7" ht="14.25" customHeight="1" x14ac:dyDescent="0.45">
      <c r="A8" s="25" t="s">
        <v>17</v>
      </c>
      <c r="B8" s="26"/>
      <c r="C8" s="13" t="s">
        <v>15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16</v>
      </c>
      <c r="N8" s="7">
        <f t="shared" ref="N8:N34" si="0">K8*1000/$B$4</f>
        <v>22.357248561768571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7" ht="14.25" customHeight="1" x14ac:dyDescent="0.45">
      <c r="A9" s="25" t="s">
        <v>18</v>
      </c>
      <c r="B9" s="26"/>
      <c r="C9" s="13" t="s">
        <v>15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16</v>
      </c>
      <c r="N9" s="7">
        <f t="shared" si="0"/>
        <v>0.50764418151678581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7" ht="14.25" customHeight="1" x14ac:dyDescent="0.45">
      <c r="A10" s="25" t="s">
        <v>97</v>
      </c>
      <c r="B10" s="26"/>
      <c r="C10" s="13" t="s">
        <v>98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16</v>
      </c>
      <c r="N10" s="7">
        <f t="shared" si="0"/>
        <v>64.831874481306798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7" ht="14.25" customHeight="1" x14ac:dyDescent="0.45">
      <c r="A11" s="25" t="s">
        <v>20</v>
      </c>
      <c r="B11" s="26"/>
      <c r="C11" s="13" t="s">
        <v>21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16</v>
      </c>
      <c r="N11" s="7">
        <f t="shared" si="0"/>
        <v>404.15188328585577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7" ht="14.25" customHeight="1" x14ac:dyDescent="0.45">
      <c r="A12" s="25" t="s">
        <v>22</v>
      </c>
      <c r="B12" s="26"/>
      <c r="C12" s="13" t="s">
        <v>15</v>
      </c>
      <c r="D12" s="14">
        <v>47.374064556299999</v>
      </c>
      <c r="E12" s="14">
        <v>0</v>
      </c>
      <c r="F12" s="14">
        <v>0</v>
      </c>
      <c r="G12" s="14">
        <v>0</v>
      </c>
      <c r="H12" s="14">
        <v>0</v>
      </c>
      <c r="I12" s="14">
        <v>47.374064556299999</v>
      </c>
      <c r="J12" s="14">
        <v>0</v>
      </c>
      <c r="K12" s="14">
        <v>0.7671341491</v>
      </c>
      <c r="L12" s="15" t="s">
        <v>16</v>
      </c>
      <c r="N12" s="7">
        <f t="shared" si="0"/>
        <v>5.8987136536153573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7" ht="14.25" customHeight="1" x14ac:dyDescent="0.45">
      <c r="A13" s="25" t="s">
        <v>23</v>
      </c>
      <c r="B13" s="26"/>
      <c r="C13" s="13" t="s">
        <v>24</v>
      </c>
      <c r="D13" s="14">
        <v>31.1062500102</v>
      </c>
      <c r="E13" s="14">
        <v>0</v>
      </c>
      <c r="F13" s="14">
        <v>0</v>
      </c>
      <c r="G13" s="14">
        <v>0</v>
      </c>
      <c r="H13" s="14">
        <v>0</v>
      </c>
      <c r="I13" s="14">
        <v>31.1062500102</v>
      </c>
      <c r="J13" s="14">
        <v>0</v>
      </c>
      <c r="K13" s="14">
        <v>2.23965E-2</v>
      </c>
      <c r="L13" s="15" t="s">
        <v>16</v>
      </c>
      <c r="N13" s="7">
        <f t="shared" si="0"/>
        <v>0.17221308750000003</v>
      </c>
      <c r="O13">
        <f>1000*K13/D13</f>
        <v>0.71999999976390594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7" ht="14.25" customHeight="1" x14ac:dyDescent="0.45">
      <c r="A14" s="25" t="s">
        <v>25</v>
      </c>
      <c r="B14" s="26"/>
      <c r="C14" s="13" t="s">
        <v>24</v>
      </c>
      <c r="D14" s="14">
        <v>84.467033266000001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75.362860154200007</v>
      </c>
      <c r="J14" s="14">
        <v>0</v>
      </c>
      <c r="K14" s="14">
        <v>0.1038944509</v>
      </c>
      <c r="L14" s="15" t="s">
        <v>16</v>
      </c>
      <c r="N14" s="7">
        <f t="shared" si="0"/>
        <v>0.79887411709892875</v>
      </c>
      <c r="O14">
        <f>1000*K14/D14</f>
        <v>1.2299999997966071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7" x14ac:dyDescent="0.45">
      <c r="A15" s="25" t="s">
        <v>26</v>
      </c>
      <c r="B15" s="26"/>
      <c r="C15" s="13" t="s">
        <v>24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16</v>
      </c>
      <c r="N15" s="7">
        <f t="shared" si="0"/>
        <v>1.5440198623757142</v>
      </c>
      <c r="O15" s="6">
        <f>1000*K15/D15</f>
        <v>0.26934909997171003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7" ht="14.25" customHeight="1" x14ac:dyDescent="0.45">
      <c r="A16" s="25" t="s">
        <v>27</v>
      </c>
      <c r="B16" s="26"/>
      <c r="C16" s="13" t="s">
        <v>19</v>
      </c>
      <c r="D16" s="14">
        <v>496.85540174789998</v>
      </c>
      <c r="E16" s="14">
        <v>0</v>
      </c>
      <c r="F16" s="14">
        <v>0</v>
      </c>
      <c r="G16" s="14">
        <v>0</v>
      </c>
      <c r="H16" s="14">
        <v>0</v>
      </c>
      <c r="I16" s="14">
        <v>496.85540174789998</v>
      </c>
      <c r="J16" s="14">
        <v>0</v>
      </c>
      <c r="K16" s="14">
        <v>0.49685540169999998</v>
      </c>
      <c r="L16" s="15" t="s">
        <v>16</v>
      </c>
      <c r="N16" s="7">
        <f t="shared" si="0"/>
        <v>3.8204631423575002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ht="14.25" customHeight="1" x14ac:dyDescent="0.45">
      <c r="A17" s="25" t="s">
        <v>28</v>
      </c>
      <c r="B17" s="26"/>
      <c r="C17" s="13" t="s">
        <v>16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16</v>
      </c>
      <c r="N17" s="7">
        <f t="shared" si="0"/>
        <v>1.5555574464335717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ht="14.25" customHeight="1" x14ac:dyDescent="0.45">
      <c r="A18" s="25" t="s">
        <v>29</v>
      </c>
      <c r="B18" s="26"/>
      <c r="C18" s="13" t="s">
        <v>15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16</v>
      </c>
      <c r="N18" s="7">
        <f t="shared" si="0"/>
        <v>75.510893332890376</v>
      </c>
      <c r="O18" s="6">
        <f>1000*K18/D18</f>
        <v>12.84026823905152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s="25" t="s">
        <v>30</v>
      </c>
      <c r="B19" s="26"/>
      <c r="C19" s="13" t="s">
        <v>19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16</v>
      </c>
      <c r="N19" s="7">
        <f t="shared" si="0"/>
        <v>3.0276562500000002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s="25" t="s">
        <v>31</v>
      </c>
      <c r="B20" s="26"/>
      <c r="C20" s="13" t="s">
        <v>16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16</v>
      </c>
      <c r="N20" s="7">
        <f t="shared" si="0"/>
        <v>3.460178473005715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ht="14.25" customHeight="1" x14ac:dyDescent="0.45">
      <c r="A21" s="25" t="s">
        <v>99</v>
      </c>
      <c r="B21" s="26"/>
      <c r="C21" s="13" t="s">
        <v>21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16</v>
      </c>
      <c r="N21" s="7">
        <f t="shared" si="0"/>
        <v>38.298975708259292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</row>
    <row r="22" spans="1:35" ht="14.25" customHeight="1" x14ac:dyDescent="0.45">
      <c r="A22" s="25" t="s">
        <v>32</v>
      </c>
      <c r="B22" s="26"/>
      <c r="C22" s="13" t="s">
        <v>16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16</v>
      </c>
      <c r="N22" s="7">
        <f t="shared" si="0"/>
        <v>2.7683549084196426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45">
      <c r="A23" s="25" t="s">
        <v>33</v>
      </c>
      <c r="B23" s="26"/>
      <c r="C23" s="13" t="s">
        <v>21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16</v>
      </c>
      <c r="N23" s="7">
        <f t="shared" si="0"/>
        <v>1.4642139185710716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ht="14.25" customHeight="1" x14ac:dyDescent="0.45">
      <c r="A24" s="25" t="s">
        <v>100</v>
      </c>
      <c r="B24" s="26"/>
      <c r="C24" s="13" t="s">
        <v>21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16</v>
      </c>
      <c r="N24" s="7">
        <f t="shared" si="0"/>
        <v>11.724282130283216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0.16</v>
      </c>
      <c r="AI24">
        <v>0</v>
      </c>
    </row>
    <row r="25" spans="1:35" x14ac:dyDescent="0.45">
      <c r="A25" s="25" t="s">
        <v>34</v>
      </c>
      <c r="B25" s="26"/>
      <c r="C25" s="13" t="s">
        <v>16</v>
      </c>
      <c r="D25" s="14">
        <v>0.19076873220000001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0.15140946750000001</v>
      </c>
      <c r="J25" s="14">
        <v>0</v>
      </c>
      <c r="K25" s="14">
        <v>0.19076873220000001</v>
      </c>
      <c r="L25" s="15" t="s">
        <v>16</v>
      </c>
      <c r="N25" s="7">
        <f t="shared" si="0"/>
        <v>1.4668752872378574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ht="14.25" customHeight="1" x14ac:dyDescent="0.45">
      <c r="A26" s="25" t="s">
        <v>35</v>
      </c>
      <c r="B26" s="26"/>
      <c r="C26" s="13" t="s">
        <v>36</v>
      </c>
      <c r="D26" s="14">
        <v>359.63977834690002</v>
      </c>
      <c r="E26" s="14">
        <v>0</v>
      </c>
      <c r="F26" s="14">
        <v>0</v>
      </c>
      <c r="G26" s="14">
        <v>0</v>
      </c>
      <c r="H26" s="14">
        <v>0</v>
      </c>
      <c r="I26" s="14">
        <v>359.63977834690002</v>
      </c>
      <c r="J26" s="14">
        <v>0</v>
      </c>
      <c r="K26" s="14">
        <v>2.0996720783999998</v>
      </c>
      <c r="L26" s="15" t="s">
        <v>16</v>
      </c>
      <c r="N26" s="7">
        <f t="shared" si="0"/>
        <v>16.144978517125715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ht="14.25" customHeight="1" x14ac:dyDescent="0.45">
      <c r="A27" s="25" t="s">
        <v>37</v>
      </c>
      <c r="B27" s="26"/>
      <c r="C27" s="13" t="s">
        <v>16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16</v>
      </c>
      <c r="N27" s="7">
        <f t="shared" si="0"/>
        <v>3.1773215836428573E-2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</row>
    <row r="28" spans="1:35" ht="14.25" customHeight="1" x14ac:dyDescent="0.45">
      <c r="A28" s="25" t="s">
        <v>38</v>
      </c>
      <c r="B28" s="26"/>
      <c r="C28" s="13" t="s">
        <v>16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16</v>
      </c>
      <c r="N28" s="7">
        <f t="shared" si="0"/>
        <v>2.9804477788585717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ht="14.25" customHeight="1" x14ac:dyDescent="0.45">
      <c r="A29" s="25" t="s">
        <v>39</v>
      </c>
      <c r="B29" s="26"/>
      <c r="C29" s="13" t="s">
        <v>21</v>
      </c>
      <c r="D29" s="14">
        <v>10.800405098900001</v>
      </c>
      <c r="E29" s="14">
        <v>0</v>
      </c>
      <c r="F29" s="14">
        <v>0</v>
      </c>
      <c r="G29" s="14">
        <v>0</v>
      </c>
      <c r="H29" s="14">
        <v>3.9552929073</v>
      </c>
      <c r="I29" s="14">
        <v>6.8451121916000002</v>
      </c>
      <c r="J29" s="14">
        <v>0</v>
      </c>
      <c r="K29" s="14">
        <v>4.5699754094999996</v>
      </c>
      <c r="L29" s="15" t="s">
        <v>16</v>
      </c>
      <c r="N29" s="7">
        <f t="shared" si="0"/>
        <v>35.13984663090536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</row>
    <row r="30" spans="1:35" ht="14.25" customHeight="1" x14ac:dyDescent="0.45">
      <c r="A30" s="25" t="s">
        <v>40</v>
      </c>
      <c r="B30" s="26"/>
      <c r="C30" s="13" t="s">
        <v>36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16</v>
      </c>
      <c r="N30" s="7">
        <f t="shared" si="0"/>
        <v>8.4368684348800009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</row>
    <row r="31" spans="1:35" ht="14.25" customHeight="1" x14ac:dyDescent="0.45">
      <c r="A31" s="25" t="s">
        <v>41</v>
      </c>
      <c r="B31" s="26"/>
      <c r="C31" s="13" t="s">
        <v>42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16</v>
      </c>
      <c r="N31" s="7">
        <f t="shared" si="0"/>
        <v>1.9581521159285718E-2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</row>
    <row r="32" spans="1:35" ht="14.25" customHeight="1" x14ac:dyDescent="0.45">
      <c r="A32" s="25" t="s">
        <v>43</v>
      </c>
      <c r="B32" s="26"/>
      <c r="C32" s="13" t="s">
        <v>15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16</v>
      </c>
      <c r="N32" s="7">
        <f t="shared" si="0"/>
        <v>72.795939200426432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0.14000000000000001</v>
      </c>
      <c r="AI32">
        <v>0</v>
      </c>
    </row>
    <row r="33" spans="1:37" x14ac:dyDescent="0.45">
      <c r="A33" s="25" t="s">
        <v>44</v>
      </c>
      <c r="B33" s="26"/>
      <c r="C33" s="13" t="s">
        <v>42</v>
      </c>
      <c r="D33" s="14">
        <v>450.57240320760002</v>
      </c>
      <c r="E33" s="14">
        <v>0</v>
      </c>
      <c r="F33" s="14">
        <v>0</v>
      </c>
      <c r="G33" s="14">
        <v>0</v>
      </c>
      <c r="H33" s="14">
        <v>0</v>
      </c>
      <c r="I33" s="14">
        <v>450.57240320760002</v>
      </c>
      <c r="J33" s="14">
        <v>0</v>
      </c>
      <c r="K33" s="14">
        <v>0.33792930240000002</v>
      </c>
      <c r="L33" s="15" t="s">
        <v>16</v>
      </c>
      <c r="N33" s="7">
        <f t="shared" si="0"/>
        <v>2.5984349573828576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</row>
    <row r="34" spans="1:37" x14ac:dyDescent="0.45">
      <c r="A34" s="25" t="s">
        <v>45</v>
      </c>
      <c r="B34" s="26"/>
      <c r="C34" s="13" t="s">
        <v>16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16</v>
      </c>
      <c r="N34" s="7">
        <f t="shared" si="0"/>
        <v>1.2653360713985715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t="s">
        <v>68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788.59765738234398</v>
      </c>
      <c r="O36" s="12" t="s">
        <v>101</v>
      </c>
      <c r="P36" s="7">
        <f t="array" ref="P36:AI36">MMULT(TRANSPOSE(N7:N34),P7:AI34)</f>
        <v>5.8245292258746435</v>
      </c>
      <c r="Q36" s="7">
        <v>22.357248561768571</v>
      </c>
      <c r="R36" s="7">
        <v>0.50764418151678581</v>
      </c>
      <c r="S36" s="7">
        <v>0</v>
      </c>
      <c r="T36" s="7">
        <v>468.98375776716256</v>
      </c>
      <c r="U36" s="7">
        <v>9.3588921266210718</v>
      </c>
      <c r="V36" s="7">
        <v>0.17221308750000003</v>
      </c>
      <c r="W36" s="7">
        <v>0.79887411709892875</v>
      </c>
      <c r="X36" s="7">
        <v>1.5440198623757142</v>
      </c>
      <c r="Y36" s="7">
        <v>6.8481193923574999</v>
      </c>
      <c r="Z36" s="7">
        <v>7.2682165839285719</v>
      </c>
      <c r="AA36" s="7">
        <v>75.510893332890376</v>
      </c>
      <c r="AB36" s="7">
        <v>2.7683549084196426</v>
      </c>
      <c r="AC36" s="7">
        <v>1.4642139185710716</v>
      </c>
      <c r="AD36" s="7">
        <v>16.144978517125715</v>
      </c>
      <c r="AE36" s="7">
        <v>35.13984663090536</v>
      </c>
      <c r="AF36" s="7">
        <v>8.4368684348800009</v>
      </c>
      <c r="AG36" s="7">
        <v>2.6180164785421431</v>
      </c>
      <c r="AH36" s="7">
        <v>21.259070798887244</v>
      </c>
      <c r="AI36" s="7">
        <v>3.1773215836428573E-2</v>
      </c>
      <c r="AK36" s="8">
        <f>SUM(P36:AI36)</f>
        <v>687.03753114226242</v>
      </c>
    </row>
    <row r="38" spans="1:37" x14ac:dyDescent="0.45">
      <c r="O38" t="s">
        <v>65</v>
      </c>
      <c r="P38">
        <v>1.65</v>
      </c>
      <c r="Q38">
        <v>0.29699999999999999</v>
      </c>
      <c r="R38">
        <v>2.54</v>
      </c>
      <c r="S38">
        <v>5.65</v>
      </c>
      <c r="T38">
        <v>0.121</v>
      </c>
      <c r="U38">
        <v>1.63</v>
      </c>
      <c r="V38">
        <v>4.66</v>
      </c>
      <c r="W38">
        <v>22.76</v>
      </c>
      <c r="X38">
        <v>7.6</v>
      </c>
      <c r="Y38">
        <v>8.6259999999999994</v>
      </c>
      <c r="Z38">
        <v>1.736</v>
      </c>
      <c r="AA38">
        <v>0.41299999999999998</v>
      </c>
      <c r="AB38">
        <v>0.32500000000000001</v>
      </c>
      <c r="AC38">
        <v>0.39</v>
      </c>
      <c r="AD38">
        <v>0.45</v>
      </c>
      <c r="AE38">
        <v>0.28499999999999998</v>
      </c>
      <c r="AF38">
        <v>0.68100000000000005</v>
      </c>
      <c r="AG38">
        <v>2.91</v>
      </c>
      <c r="AH38">
        <v>0.91200000000000003</v>
      </c>
      <c r="AI38">
        <v>0</v>
      </c>
    </row>
    <row r="39" spans="1:37" x14ac:dyDescent="0.45">
      <c r="AK39" t="s">
        <v>68</v>
      </c>
    </row>
    <row r="40" spans="1:37" x14ac:dyDescent="0.45">
      <c r="O40" t="s">
        <v>66</v>
      </c>
      <c r="P40" s="8">
        <f>P36*P38</f>
        <v>9.6104732226931606</v>
      </c>
      <c r="Q40" s="8">
        <f t="shared" ref="Q40:AI40" si="1">Q36*Q38</f>
        <v>6.6401028228452654</v>
      </c>
      <c r="R40" s="8">
        <f t="shared" si="1"/>
        <v>1.2894162210526359</v>
      </c>
      <c r="S40" s="8">
        <f t="shared" si="1"/>
        <v>0</v>
      </c>
      <c r="T40" s="8">
        <f t="shared" si="1"/>
        <v>56.74703468982667</v>
      </c>
      <c r="U40" s="8">
        <f t="shared" si="1"/>
        <v>15.254994166392347</v>
      </c>
      <c r="V40" s="8">
        <f t="shared" si="1"/>
        <v>0.80251298775000013</v>
      </c>
      <c r="W40" s="8">
        <f t="shared" si="1"/>
        <v>18.182374905171621</v>
      </c>
      <c r="X40" s="8">
        <f t="shared" si="1"/>
        <v>11.734550954055427</v>
      </c>
      <c r="Y40" s="8">
        <f t="shared" si="1"/>
        <v>59.071877878475789</v>
      </c>
      <c r="Z40" s="8">
        <f t="shared" si="1"/>
        <v>12.6176239897</v>
      </c>
      <c r="AA40" s="8">
        <f t="shared" si="1"/>
        <v>31.185998946483725</v>
      </c>
      <c r="AB40" s="8">
        <f t="shared" si="1"/>
        <v>0.89971534523638386</v>
      </c>
      <c r="AC40" s="8">
        <f t="shared" si="1"/>
        <v>0.57104342824271792</v>
      </c>
      <c r="AD40" s="8">
        <f t="shared" si="1"/>
        <v>7.265240332706572</v>
      </c>
      <c r="AE40" s="8">
        <f t="shared" si="1"/>
        <v>10.014856289808026</v>
      </c>
      <c r="AF40" s="8">
        <f t="shared" si="1"/>
        <v>5.7455074041532814</v>
      </c>
      <c r="AG40" s="8">
        <f t="shared" si="1"/>
        <v>7.6184279525576368</v>
      </c>
      <c r="AH40" s="8">
        <f t="shared" si="1"/>
        <v>19.388272568585165</v>
      </c>
      <c r="AI40" s="8">
        <f t="shared" si="1"/>
        <v>0</v>
      </c>
      <c r="AK40" s="8">
        <f>SUM(P40:AI40)</f>
        <v>274.64002410573642</v>
      </c>
    </row>
    <row r="42" spans="1:37" x14ac:dyDescent="0.45">
      <c r="D42">
        <f>C42/O14</f>
        <v>0</v>
      </c>
      <c r="O42" t="s">
        <v>67</v>
      </c>
      <c r="P42" s="10">
        <f t="shared" ref="P42:AI42" si="2">P40/$AK$40</f>
        <v>3.4992981281537931E-2</v>
      </c>
      <c r="Q42" s="10">
        <f t="shared" si="2"/>
        <v>2.4177476842518867E-2</v>
      </c>
      <c r="R42" s="10">
        <f t="shared" si="2"/>
        <v>4.6949319395493882E-3</v>
      </c>
      <c r="S42" s="10">
        <f t="shared" si="2"/>
        <v>0</v>
      </c>
      <c r="T42" s="10">
        <f t="shared" si="2"/>
        <v>0.20662332402060618</v>
      </c>
      <c r="U42" s="10">
        <f t="shared" si="2"/>
        <v>5.5545415188716897E-2</v>
      </c>
      <c r="V42" s="10">
        <f t="shared" si="2"/>
        <v>2.9220540245839498E-3</v>
      </c>
      <c r="W42" s="10">
        <f t="shared" si="2"/>
        <v>6.6204388687977275E-2</v>
      </c>
      <c r="X42" s="10">
        <f t="shared" si="2"/>
        <v>4.2727024191993312E-2</v>
      </c>
      <c r="Y42" s="10">
        <f t="shared" si="2"/>
        <v>0.21508838003791142</v>
      </c>
      <c r="Z42" s="10">
        <f t="shared" si="2"/>
        <v>4.594240781468259E-2</v>
      </c>
      <c r="AA42" s="10">
        <f t="shared" si="2"/>
        <v>0.11355227282705566</v>
      </c>
      <c r="AB42" s="10">
        <f t="shared" si="2"/>
        <v>3.2759804335364953E-3</v>
      </c>
      <c r="AC42" s="10">
        <f t="shared" si="2"/>
        <v>2.0792432934788347E-3</v>
      </c>
      <c r="AD42" s="10">
        <f t="shared" si="2"/>
        <v>2.6453683713301212E-2</v>
      </c>
      <c r="AE42" s="10">
        <f t="shared" si="2"/>
        <v>3.6465392553098185E-2</v>
      </c>
      <c r="AF42" s="10">
        <f t="shared" si="2"/>
        <v>2.092013872654359E-2</v>
      </c>
      <c r="AG42" s="10">
        <f t="shared" si="2"/>
        <v>2.7739685711739313E-2</v>
      </c>
      <c r="AH42" s="10">
        <f t="shared" si="2"/>
        <v>7.0595218711168917E-2</v>
      </c>
      <c r="AI42" s="10">
        <f t="shared" si="2"/>
        <v>0</v>
      </c>
    </row>
    <row r="43" spans="1:37" x14ac:dyDescent="0.45">
      <c r="D43">
        <f>C43/O14</f>
        <v>0</v>
      </c>
    </row>
    <row r="44" spans="1:37" x14ac:dyDescent="0.45">
      <c r="D44">
        <f>C44/O15</f>
        <v>0</v>
      </c>
      <c r="O44" t="s">
        <v>69</v>
      </c>
      <c r="P44" s="11">
        <f t="shared" ref="P44:AI44" si="3">P36/$AK$36</f>
        <v>8.4777453368389266E-3</v>
      </c>
      <c r="Q44" s="11">
        <f t="shared" si="3"/>
        <v>3.2541524368541574E-2</v>
      </c>
      <c r="R44" s="11">
        <f t="shared" si="3"/>
        <v>7.3888857377672095E-4</v>
      </c>
      <c r="S44" s="11">
        <f t="shared" si="3"/>
        <v>0</v>
      </c>
      <c r="T44" s="11">
        <f t="shared" si="3"/>
        <v>0.68261737752147889</v>
      </c>
      <c r="U44" s="11">
        <f t="shared" si="3"/>
        <v>1.3622097341699895E-2</v>
      </c>
      <c r="V44" s="11">
        <f t="shared" si="3"/>
        <v>2.5066037835470227E-4</v>
      </c>
      <c r="W44" s="11">
        <f t="shared" si="3"/>
        <v>1.1627808975307765E-3</v>
      </c>
      <c r="X44" s="11">
        <f t="shared" si="3"/>
        <v>2.2473588303227638E-3</v>
      </c>
      <c r="Y44" s="11">
        <f t="shared" si="3"/>
        <v>9.9676059632024441E-3</v>
      </c>
      <c r="Z44" s="11">
        <f t="shared" si="3"/>
        <v>1.0579067742987053E-2</v>
      </c>
      <c r="AA44" s="11">
        <f t="shared" si="3"/>
        <v>0.10990795976945633</v>
      </c>
      <c r="AB44" s="11">
        <f t="shared" si="3"/>
        <v>4.0294085591175794E-3</v>
      </c>
      <c r="AC44" s="11">
        <f t="shared" si="3"/>
        <v>2.1311993191066034E-3</v>
      </c>
      <c r="AD44" s="11">
        <f t="shared" si="3"/>
        <v>2.3499412747194783E-2</v>
      </c>
      <c r="AE44" s="11">
        <f t="shared" si="3"/>
        <v>5.1146909794698069E-2</v>
      </c>
      <c r="AF44" s="11">
        <f t="shared" si="3"/>
        <v>1.2280069213763241E-2</v>
      </c>
      <c r="AG44" s="11">
        <f t="shared" si="3"/>
        <v>3.8105872821670344E-3</v>
      </c>
      <c r="AH44" s="11">
        <f t="shared" si="3"/>
        <v>3.0943099663772521E-2</v>
      </c>
      <c r="AI44" s="11">
        <f t="shared" si="3"/>
        <v>4.6246695989959544E-5</v>
      </c>
    </row>
    <row r="46" spans="1:37" x14ac:dyDescent="0.45">
      <c r="D46">
        <f>C46/O18</f>
        <v>0</v>
      </c>
    </row>
  </sheetData>
  <mergeCells count="31">
    <mergeCell ref="A34:B34"/>
    <mergeCell ref="A28:B28"/>
    <mergeCell ref="A29:B29"/>
    <mergeCell ref="A30:B30"/>
    <mergeCell ref="A31:B31"/>
    <mergeCell ref="A32:B32"/>
    <mergeCell ref="A33:B33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7D1F-5F04-4647-89CB-7FCE71CA3061}">
  <dimension ref="A1:AK44"/>
  <sheetViews>
    <sheetView showGridLines="0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2" sqref="E12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59765625" style="4" bestFit="1" customWidth="1"/>
    <col min="36" max="16384" width="9.06640625" style="4"/>
  </cols>
  <sheetData>
    <row r="1" spans="1:37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7" ht="9.75" customHeight="1" x14ac:dyDescent="0.45"/>
    <row r="3" spans="1:37" ht="15" x14ac:dyDescent="0.45">
      <c r="A3" s="1" t="s">
        <v>1</v>
      </c>
      <c r="B3" s="22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37" ht="18.75" customHeight="1" x14ac:dyDescent="0.45">
      <c r="A4" s="4" t="s">
        <v>46</v>
      </c>
      <c r="B4" s="8">
        <f>1400/10.765</f>
        <v>130.05109150023222</v>
      </c>
    </row>
    <row r="5" spans="1:37" ht="12" customHeight="1" x14ac:dyDescent="0.45"/>
    <row r="6" spans="1:37" ht="42.75" x14ac:dyDescent="0.45">
      <c r="A6" s="23" t="s">
        <v>3</v>
      </c>
      <c r="B6" s="24"/>
      <c r="C6" s="5" t="s">
        <v>4</v>
      </c>
      <c r="D6" s="3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N6" s="5" t="s">
        <v>47</v>
      </c>
      <c r="O6" s="4" t="s">
        <v>54</v>
      </c>
      <c r="P6" s="9" t="s">
        <v>48</v>
      </c>
      <c r="Q6" s="9" t="s">
        <v>49</v>
      </c>
      <c r="R6" s="9" t="s">
        <v>50</v>
      </c>
      <c r="S6" s="9" t="s">
        <v>51</v>
      </c>
      <c r="T6" s="9" t="s">
        <v>53</v>
      </c>
      <c r="U6" s="4" t="s">
        <v>52</v>
      </c>
      <c r="V6" s="9" t="s">
        <v>23</v>
      </c>
      <c r="W6" s="9" t="s">
        <v>25</v>
      </c>
      <c r="X6" s="9" t="s">
        <v>55</v>
      </c>
      <c r="Y6" s="9" t="s">
        <v>56</v>
      </c>
      <c r="Z6" s="9" t="s">
        <v>57</v>
      </c>
      <c r="AA6" s="9" t="s">
        <v>58</v>
      </c>
      <c r="AB6" s="9" t="s">
        <v>59</v>
      </c>
      <c r="AC6" s="9" t="s">
        <v>33</v>
      </c>
      <c r="AD6" s="9" t="s">
        <v>35</v>
      </c>
      <c r="AE6" s="9" t="s">
        <v>61</v>
      </c>
      <c r="AF6" s="9" t="s">
        <v>62</v>
      </c>
      <c r="AG6" s="9" t="s">
        <v>63</v>
      </c>
      <c r="AH6" s="4" t="s">
        <v>64</v>
      </c>
      <c r="AI6" s="9" t="s">
        <v>60</v>
      </c>
      <c r="AJ6" s="9"/>
      <c r="AK6" s="9"/>
    </row>
    <row r="7" spans="1:37" ht="14.25" customHeight="1" x14ac:dyDescent="0.45">
      <c r="A7" s="25" t="s">
        <v>14</v>
      </c>
      <c r="B7" s="26"/>
      <c r="C7" s="13" t="s">
        <v>15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16</v>
      </c>
      <c r="N7" s="7">
        <f>K7*1000/$B$4</f>
        <v>5.8245292258746435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7" ht="14.25" customHeight="1" x14ac:dyDescent="0.45">
      <c r="A8" s="25" t="s">
        <v>17</v>
      </c>
      <c r="B8" s="26"/>
      <c r="C8" s="13" t="s">
        <v>15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16</v>
      </c>
      <c r="N8" s="7">
        <f t="shared" ref="N8:N34" si="0">K8*1000/$B$4</f>
        <v>22.357248561768571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7" ht="14.25" customHeight="1" x14ac:dyDescent="0.45">
      <c r="A9" s="25" t="s">
        <v>18</v>
      </c>
      <c r="B9" s="26"/>
      <c r="C9" s="13" t="s">
        <v>15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16</v>
      </c>
      <c r="N9" s="7">
        <f t="shared" si="0"/>
        <v>0.50764418151678581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</row>
    <row r="10" spans="1:37" ht="14.25" customHeight="1" x14ac:dyDescent="0.45">
      <c r="A10" s="25" t="s">
        <v>97</v>
      </c>
      <c r="B10" s="26"/>
      <c r="C10" s="13" t="s">
        <v>98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16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</row>
    <row r="11" spans="1:37" ht="14.25" customHeight="1" x14ac:dyDescent="0.45">
      <c r="A11" s="25" t="s">
        <v>20</v>
      </c>
      <c r="B11" s="26"/>
      <c r="C11" s="13" t="s">
        <v>21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16</v>
      </c>
      <c r="N11" s="7">
        <f t="shared" si="0"/>
        <v>404.15188328585577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</row>
    <row r="12" spans="1:37" ht="14.25" customHeight="1" x14ac:dyDescent="0.45">
      <c r="A12" s="25" t="s">
        <v>22</v>
      </c>
      <c r="B12" s="26"/>
      <c r="C12" s="13" t="s">
        <v>15</v>
      </c>
      <c r="D12" s="14">
        <v>47.374064556299999</v>
      </c>
      <c r="E12" s="14">
        <v>0</v>
      </c>
      <c r="F12" s="14">
        <v>0</v>
      </c>
      <c r="G12" s="14">
        <v>0</v>
      </c>
      <c r="H12" s="14">
        <v>0</v>
      </c>
      <c r="I12" s="14">
        <v>47.374064556299999</v>
      </c>
      <c r="J12" s="14">
        <v>0</v>
      </c>
      <c r="K12" s="14">
        <v>0.7671341491</v>
      </c>
      <c r="L12" s="15" t="s">
        <v>16</v>
      </c>
      <c r="N12" s="7">
        <f t="shared" si="0"/>
        <v>5.8987136536153573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7" ht="14.25" customHeight="1" x14ac:dyDescent="0.45">
      <c r="A13" s="25" t="s">
        <v>23</v>
      </c>
      <c r="B13" s="26"/>
      <c r="C13" s="13" t="s">
        <v>24</v>
      </c>
      <c r="D13" s="14">
        <v>115.3116066715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106.20743355960001</v>
      </c>
      <c r="J13" s="14">
        <v>0</v>
      </c>
      <c r="K13" s="14">
        <v>8.3024356800000004E-2</v>
      </c>
      <c r="L13" s="15" t="s">
        <v>16</v>
      </c>
      <c r="N13" s="7">
        <f t="shared" si="0"/>
        <v>0.63839800068000008</v>
      </c>
      <c r="O13" s="4">
        <f>1000*K13/D13</f>
        <v>0.719999999969821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7" ht="14.25" customHeight="1" x14ac:dyDescent="0.45">
      <c r="A14" s="25" t="s">
        <v>25</v>
      </c>
      <c r="B14" s="26"/>
      <c r="C14" s="13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16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</row>
    <row r="15" spans="1:37" x14ac:dyDescent="0.45">
      <c r="A15" s="25" t="s">
        <v>26</v>
      </c>
      <c r="B15" s="26"/>
      <c r="C15" s="13" t="s">
        <v>24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16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7" ht="14.25" customHeight="1" x14ac:dyDescent="0.45">
      <c r="A16" s="25" t="s">
        <v>27</v>
      </c>
      <c r="B16" s="26"/>
      <c r="C16" s="13" t="s">
        <v>19</v>
      </c>
      <c r="D16" s="14">
        <v>496.85540174789998</v>
      </c>
      <c r="E16" s="14">
        <v>0</v>
      </c>
      <c r="F16" s="14">
        <v>0</v>
      </c>
      <c r="G16" s="14">
        <v>0</v>
      </c>
      <c r="H16" s="14">
        <v>0</v>
      </c>
      <c r="I16" s="14">
        <v>496.85540174789998</v>
      </c>
      <c r="J16" s="14">
        <v>0</v>
      </c>
      <c r="K16" s="14">
        <v>0.49685540169999998</v>
      </c>
      <c r="L16" s="15" t="s">
        <v>16</v>
      </c>
      <c r="N16" s="7">
        <f t="shared" si="0"/>
        <v>3.8204631423575002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ht="14.25" customHeight="1" x14ac:dyDescent="0.45">
      <c r="A17" s="25" t="s">
        <v>28</v>
      </c>
      <c r="B17" s="26"/>
      <c r="C17" s="13" t="s">
        <v>16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16</v>
      </c>
      <c r="N17" s="7">
        <f t="shared" si="0"/>
        <v>1.5555574464335717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</row>
    <row r="18" spans="1:35" ht="14.25" customHeight="1" x14ac:dyDescent="0.45">
      <c r="A18" s="25" t="s">
        <v>29</v>
      </c>
      <c r="B18" s="26"/>
      <c r="C18" s="13" t="s">
        <v>15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16</v>
      </c>
      <c r="N18" s="7">
        <f t="shared" si="0"/>
        <v>75.510893332890376</v>
      </c>
      <c r="O18" s="6">
        <f>1000*K18/D18</f>
        <v>12.84026823905152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</row>
    <row r="19" spans="1:35" x14ac:dyDescent="0.45">
      <c r="A19" s="25" t="s">
        <v>30</v>
      </c>
      <c r="B19" s="26"/>
      <c r="C19" s="13" t="s">
        <v>19</v>
      </c>
      <c r="D19" s="14">
        <v>393.74999997399999</v>
      </c>
      <c r="E19" s="14">
        <v>0</v>
      </c>
      <c r="F19" s="14">
        <v>0</v>
      </c>
      <c r="G19" s="14">
        <v>0</v>
      </c>
      <c r="H19" s="14">
        <v>0</v>
      </c>
      <c r="I19" s="14">
        <v>393.74999997399999</v>
      </c>
      <c r="J19" s="14">
        <v>0</v>
      </c>
      <c r="K19" s="14">
        <v>0.39374999999999999</v>
      </c>
      <c r="L19" s="15" t="s">
        <v>16</v>
      </c>
      <c r="N19" s="7">
        <f t="shared" si="0"/>
        <v>3.0276562500000002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</row>
    <row r="20" spans="1:35" x14ac:dyDescent="0.45">
      <c r="A20" s="25" t="s">
        <v>31</v>
      </c>
      <c r="B20" s="26"/>
      <c r="C20" s="13" t="s">
        <v>16</v>
      </c>
      <c r="D20" s="14">
        <v>0.44999998720000001</v>
      </c>
      <c r="E20" s="14">
        <v>0</v>
      </c>
      <c r="F20" s="14">
        <v>0</v>
      </c>
      <c r="G20" s="14">
        <v>0</v>
      </c>
      <c r="H20" s="14">
        <v>0</v>
      </c>
      <c r="I20" s="14">
        <v>0.44999998720000001</v>
      </c>
      <c r="J20" s="14">
        <v>0</v>
      </c>
      <c r="K20" s="14">
        <v>0.44999998720000001</v>
      </c>
      <c r="L20" s="15" t="s">
        <v>16</v>
      </c>
      <c r="N20" s="7">
        <f t="shared" si="0"/>
        <v>3.460178473005715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</row>
    <row r="21" spans="1:35" ht="14.25" customHeight="1" x14ac:dyDescent="0.45">
      <c r="A21" s="25" t="s">
        <v>99</v>
      </c>
      <c r="B21" s="26"/>
      <c r="C21" s="13" t="s">
        <v>21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16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</row>
    <row r="22" spans="1:35" ht="14.25" customHeight="1" x14ac:dyDescent="0.45">
      <c r="A22" s="25" t="s">
        <v>32</v>
      </c>
      <c r="B22" s="26"/>
      <c r="C22" s="13" t="s">
        <v>16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16</v>
      </c>
      <c r="N22" s="7">
        <f t="shared" si="0"/>
        <v>2.7683549084196426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</row>
    <row r="23" spans="1:35" x14ac:dyDescent="0.45">
      <c r="A23" s="25" t="s">
        <v>33</v>
      </c>
      <c r="B23" s="26"/>
      <c r="C23" s="13" t="s">
        <v>21</v>
      </c>
      <c r="D23" s="14">
        <v>0.41662499089999999</v>
      </c>
      <c r="E23" s="14">
        <v>0</v>
      </c>
      <c r="F23" s="14">
        <v>0</v>
      </c>
      <c r="G23" s="14">
        <v>0</v>
      </c>
      <c r="H23" s="14">
        <v>0</v>
      </c>
      <c r="I23" s="14">
        <v>0.41662499089999999</v>
      </c>
      <c r="J23" s="14">
        <v>0</v>
      </c>
      <c r="K23" s="14">
        <v>0.19042261830000001</v>
      </c>
      <c r="L23" s="15" t="s">
        <v>16</v>
      </c>
      <c r="N23" s="7">
        <f t="shared" si="0"/>
        <v>1.4642139185710716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</row>
    <row r="24" spans="1:35" ht="14.25" customHeight="1" x14ac:dyDescent="0.45">
      <c r="A24" s="25" t="s">
        <v>100</v>
      </c>
      <c r="B24" s="26"/>
      <c r="C24" s="13" t="s">
        <v>21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16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</row>
    <row r="25" spans="1:35" x14ac:dyDescent="0.45">
      <c r="A25" s="25" t="s">
        <v>34</v>
      </c>
      <c r="B25" s="26"/>
      <c r="C25" s="13" t="s">
        <v>16</v>
      </c>
      <c r="D25" s="14">
        <v>0.19076873220000001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0.15140946750000001</v>
      </c>
      <c r="J25" s="14">
        <v>0</v>
      </c>
      <c r="K25" s="14">
        <v>0.19076873220000001</v>
      </c>
      <c r="L25" s="15" t="s">
        <v>16</v>
      </c>
      <c r="N25" s="7">
        <f t="shared" si="0"/>
        <v>1.4668752872378574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</row>
    <row r="26" spans="1:35" ht="14.25" customHeight="1" x14ac:dyDescent="0.45">
      <c r="A26" s="25" t="s">
        <v>35</v>
      </c>
      <c r="B26" s="26"/>
      <c r="C26" s="13" t="s">
        <v>36</v>
      </c>
      <c r="D26" s="14">
        <v>359.63977834690002</v>
      </c>
      <c r="E26" s="14">
        <v>0</v>
      </c>
      <c r="F26" s="14">
        <v>0</v>
      </c>
      <c r="G26" s="14">
        <v>0</v>
      </c>
      <c r="H26" s="14">
        <v>0</v>
      </c>
      <c r="I26" s="14">
        <v>359.63977834690002</v>
      </c>
      <c r="J26" s="14">
        <v>0</v>
      </c>
      <c r="K26" s="14">
        <v>2.0996720783999998</v>
      </c>
      <c r="L26" s="15" t="s">
        <v>16</v>
      </c>
      <c r="N26" s="7">
        <f t="shared" si="0"/>
        <v>16.144978517125715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</row>
    <row r="27" spans="1:35" ht="14.25" customHeight="1" x14ac:dyDescent="0.45">
      <c r="A27" s="25" t="s">
        <v>37</v>
      </c>
      <c r="B27" s="26"/>
      <c r="C27" s="13" t="s">
        <v>16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16</v>
      </c>
      <c r="N27" s="7">
        <f t="shared" si="0"/>
        <v>3.1773215836428573E-2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1</v>
      </c>
    </row>
    <row r="28" spans="1:35" ht="14.25" customHeight="1" x14ac:dyDescent="0.45">
      <c r="A28" s="25" t="s">
        <v>38</v>
      </c>
      <c r="B28" s="26"/>
      <c r="C28" s="13" t="s">
        <v>16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16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</row>
    <row r="29" spans="1:35" ht="14.25" customHeight="1" x14ac:dyDescent="0.45">
      <c r="A29" s="25" t="s">
        <v>39</v>
      </c>
      <c r="B29" s="26"/>
      <c r="C29" s="13" t="s">
        <v>21</v>
      </c>
      <c r="D29" s="14">
        <v>10.800405098900001</v>
      </c>
      <c r="E29" s="14">
        <v>0</v>
      </c>
      <c r="F29" s="14">
        <v>0</v>
      </c>
      <c r="G29" s="14">
        <v>0</v>
      </c>
      <c r="H29" s="14">
        <v>3.9552929073</v>
      </c>
      <c r="I29" s="14">
        <v>6.8451121916000002</v>
      </c>
      <c r="J29" s="14">
        <v>0</v>
      </c>
      <c r="K29" s="14">
        <v>4.5699754094999996</v>
      </c>
      <c r="L29" s="15" t="s">
        <v>16</v>
      </c>
      <c r="N29" s="7">
        <f t="shared" si="0"/>
        <v>35.13984663090536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</row>
    <row r="30" spans="1:35" ht="14.25" customHeight="1" x14ac:dyDescent="0.45">
      <c r="A30" s="25" t="s">
        <v>40</v>
      </c>
      <c r="B30" s="26"/>
      <c r="C30" s="13" t="s">
        <v>36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16</v>
      </c>
      <c r="N30" s="7">
        <f t="shared" si="0"/>
        <v>8.4368684348800009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</row>
    <row r="31" spans="1:35" ht="14.25" customHeight="1" x14ac:dyDescent="0.45">
      <c r="A31" s="25" t="s">
        <v>41</v>
      </c>
      <c r="B31" s="26"/>
      <c r="C31" s="13" t="s">
        <v>42</v>
      </c>
      <c r="D31" s="14">
        <v>3.3954642865000002</v>
      </c>
      <c r="E31" s="14">
        <v>0</v>
      </c>
      <c r="F31" s="14">
        <v>0</v>
      </c>
      <c r="G31" s="14">
        <v>0</v>
      </c>
      <c r="H31" s="14">
        <v>0</v>
      </c>
      <c r="I31" s="14">
        <v>3.3954642865000002</v>
      </c>
      <c r="J31" s="14">
        <v>0</v>
      </c>
      <c r="K31" s="14">
        <v>2.5465981999999998E-3</v>
      </c>
      <c r="L31" s="15" t="s">
        <v>16</v>
      </c>
      <c r="N31" s="7">
        <f t="shared" si="0"/>
        <v>1.9581521159285718E-2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</row>
    <row r="32" spans="1:35" ht="14.25" customHeight="1" x14ac:dyDescent="0.45">
      <c r="A32" s="25" t="s">
        <v>43</v>
      </c>
      <c r="B32" s="26"/>
      <c r="C32" s="13" t="s">
        <v>15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16</v>
      </c>
      <c r="N32" s="7">
        <f t="shared" si="0"/>
        <v>72.795939200426432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</row>
    <row r="33" spans="1:37" x14ac:dyDescent="0.45">
      <c r="A33" s="25" t="s">
        <v>44</v>
      </c>
      <c r="B33" s="26"/>
      <c r="C33" s="13" t="s">
        <v>42</v>
      </c>
      <c r="D33" s="14">
        <v>450.57240320760002</v>
      </c>
      <c r="E33" s="14">
        <v>0</v>
      </c>
      <c r="F33" s="14">
        <v>0</v>
      </c>
      <c r="G33" s="14">
        <v>0</v>
      </c>
      <c r="H33" s="14">
        <v>0</v>
      </c>
      <c r="I33" s="14">
        <v>450.57240320760002</v>
      </c>
      <c r="J33" s="14">
        <v>0</v>
      </c>
      <c r="K33" s="14">
        <v>0.33792930240000002</v>
      </c>
      <c r="L33" s="15" t="s">
        <v>16</v>
      </c>
      <c r="N33" s="7">
        <f t="shared" si="0"/>
        <v>2.5984349573828576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</row>
    <row r="34" spans="1:37" x14ac:dyDescent="0.45">
      <c r="A34" s="25" t="s">
        <v>45</v>
      </c>
      <c r="B34" s="26"/>
      <c r="C34" s="13" t="s">
        <v>16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16</v>
      </c>
      <c r="N34" s="7">
        <f t="shared" si="0"/>
        <v>1.2653360713985715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K34" s="4" t="s">
        <v>68</v>
      </c>
    </row>
    <row r="35" spans="1:37" x14ac:dyDescent="0.45">
      <c r="A35" s="16"/>
      <c r="B35" s="17"/>
      <c r="C35" s="16"/>
      <c r="D35" s="18"/>
      <c r="E35" s="18"/>
      <c r="F35" s="18"/>
      <c r="G35" s="18"/>
      <c r="H35" s="18"/>
      <c r="I35" s="18"/>
      <c r="J35" s="18"/>
      <c r="K35" s="18"/>
      <c r="L35" s="19"/>
    </row>
    <row r="36" spans="1:37" x14ac:dyDescent="0.45">
      <c r="N36" s="7">
        <f>SUM(N7:N34)</f>
        <v>788.26496817842508</v>
      </c>
      <c r="O36" s="12" t="s">
        <v>101</v>
      </c>
      <c r="P36" s="7">
        <f t="array" ref="P36:AI36">MMULT(TRANSPOSE(N7:N34),P7:AI34)</f>
        <v>5.8245292258746435</v>
      </c>
      <c r="Q36" s="7">
        <v>22.357248561768571</v>
      </c>
      <c r="R36" s="7">
        <v>0.50764418151678581</v>
      </c>
      <c r="S36" s="7">
        <v>0</v>
      </c>
      <c r="T36" s="7">
        <v>468.98375776716256</v>
      </c>
      <c r="U36" s="7">
        <v>9.3588921266210718</v>
      </c>
      <c r="V36" s="7">
        <v>0.63839800068000008</v>
      </c>
      <c r="W36" s="7">
        <v>0</v>
      </c>
      <c r="X36" s="7">
        <v>1.5440198623757142</v>
      </c>
      <c r="Y36" s="7">
        <v>6.8481193923574999</v>
      </c>
      <c r="Z36" s="7">
        <v>7.2682165839285719</v>
      </c>
      <c r="AA36" s="7">
        <v>75.510893332890376</v>
      </c>
      <c r="AB36" s="7">
        <v>2.7683549084196426</v>
      </c>
      <c r="AC36" s="7">
        <v>1.4642139185710716</v>
      </c>
      <c r="AD36" s="7">
        <v>16.144978517125715</v>
      </c>
      <c r="AE36" s="7">
        <v>35.13984663090536</v>
      </c>
      <c r="AF36" s="7">
        <v>8.4368684348800009</v>
      </c>
      <c r="AG36" s="7">
        <v>2.6180164785421431</v>
      </c>
      <c r="AH36" s="7">
        <v>21.259070798887244</v>
      </c>
      <c r="AI36" s="7">
        <v>3.1773215836428573E-2</v>
      </c>
      <c r="AK36" s="8">
        <f>SUM(P36:AI36)</f>
        <v>686.70484193834352</v>
      </c>
    </row>
    <row r="38" spans="1:37" x14ac:dyDescent="0.45">
      <c r="O38" s="4" t="s">
        <v>65</v>
      </c>
      <c r="P38" s="4">
        <v>1.65</v>
      </c>
      <c r="Q38" s="4">
        <v>0.29699999999999999</v>
      </c>
      <c r="R38" s="4">
        <v>2.54</v>
      </c>
      <c r="S38" s="4">
        <v>5.65</v>
      </c>
      <c r="T38" s="4">
        <v>0.121</v>
      </c>
      <c r="U38" s="4">
        <v>1.63</v>
      </c>
      <c r="V38" s="4">
        <v>4.66</v>
      </c>
      <c r="W38" s="4">
        <v>22.76</v>
      </c>
      <c r="X38" s="4">
        <v>7.6</v>
      </c>
      <c r="Y38" s="4">
        <v>8.6259999999999994</v>
      </c>
      <c r="Z38" s="4">
        <v>1.736</v>
      </c>
      <c r="AA38" s="4">
        <v>0.41299999999999998</v>
      </c>
      <c r="AB38" s="4">
        <v>0.32500000000000001</v>
      </c>
      <c r="AC38" s="4">
        <v>0.39</v>
      </c>
      <c r="AD38" s="4">
        <v>0.45</v>
      </c>
      <c r="AE38" s="4">
        <v>0.28499999999999998</v>
      </c>
      <c r="AF38" s="4">
        <v>0.68100000000000005</v>
      </c>
      <c r="AG38" s="4">
        <v>2.91</v>
      </c>
      <c r="AH38" s="4">
        <v>0.91200000000000003</v>
      </c>
      <c r="AI38" s="4">
        <v>0</v>
      </c>
    </row>
    <row r="39" spans="1:37" x14ac:dyDescent="0.45">
      <c r="AK39" s="4" t="s">
        <v>68</v>
      </c>
    </row>
    <row r="40" spans="1:37" x14ac:dyDescent="0.45">
      <c r="O40" s="4" t="s">
        <v>66</v>
      </c>
      <c r="P40" s="8">
        <f>P36*P38</f>
        <v>9.6104732226931606</v>
      </c>
      <c r="Q40" s="8">
        <f t="shared" ref="Q40:AI40" si="1">Q36*Q38</f>
        <v>6.6401028228452654</v>
      </c>
      <c r="R40" s="8">
        <f t="shared" si="1"/>
        <v>1.2894162210526359</v>
      </c>
      <c r="S40" s="8">
        <f t="shared" si="1"/>
        <v>0</v>
      </c>
      <c r="T40" s="8">
        <f t="shared" si="1"/>
        <v>56.74703468982667</v>
      </c>
      <c r="U40" s="8">
        <f t="shared" si="1"/>
        <v>15.254994166392347</v>
      </c>
      <c r="V40" s="8">
        <f t="shared" si="1"/>
        <v>2.9749346831688004</v>
      </c>
      <c r="W40" s="8">
        <f t="shared" si="1"/>
        <v>0</v>
      </c>
      <c r="X40" s="8">
        <f t="shared" si="1"/>
        <v>11.734550954055427</v>
      </c>
      <c r="Y40" s="8">
        <f t="shared" si="1"/>
        <v>59.071877878475789</v>
      </c>
      <c r="Z40" s="8">
        <f t="shared" si="1"/>
        <v>12.6176239897</v>
      </c>
      <c r="AA40" s="8">
        <f t="shared" si="1"/>
        <v>31.185998946483725</v>
      </c>
      <c r="AB40" s="8">
        <f t="shared" si="1"/>
        <v>0.89971534523638386</v>
      </c>
      <c r="AC40" s="8">
        <f t="shared" si="1"/>
        <v>0.57104342824271792</v>
      </c>
      <c r="AD40" s="8">
        <f t="shared" si="1"/>
        <v>7.265240332706572</v>
      </c>
      <c r="AE40" s="8">
        <f t="shared" si="1"/>
        <v>10.014856289808026</v>
      </c>
      <c r="AF40" s="8">
        <f t="shared" si="1"/>
        <v>5.7455074041532814</v>
      </c>
      <c r="AG40" s="8">
        <f t="shared" si="1"/>
        <v>7.6184279525576368</v>
      </c>
      <c r="AH40" s="8">
        <f t="shared" si="1"/>
        <v>19.388272568585165</v>
      </c>
      <c r="AI40" s="8">
        <f t="shared" si="1"/>
        <v>0</v>
      </c>
      <c r="AK40" s="8">
        <f>SUM(P40:AI40)</f>
        <v>258.63007089598364</v>
      </c>
    </row>
    <row r="42" spans="1:37" x14ac:dyDescent="0.45">
      <c r="O42" s="4" t="s">
        <v>67</v>
      </c>
      <c r="P42" s="10">
        <f t="shared" ref="P42:AI42" si="2">P40/$AK$40</f>
        <v>3.7159148545252964E-2</v>
      </c>
      <c r="Q42" s="10">
        <f t="shared" si="2"/>
        <v>2.5674132941469887E-2</v>
      </c>
      <c r="R42" s="10">
        <f t="shared" si="2"/>
        <v>4.9855618744783E-3</v>
      </c>
      <c r="S42" s="10">
        <f t="shared" si="2"/>
        <v>0</v>
      </c>
      <c r="T42" s="10">
        <f t="shared" si="2"/>
        <v>0.2194139084184426</v>
      </c>
      <c r="U42" s="10">
        <f t="shared" si="2"/>
        <v>5.8983837855914406E-2</v>
      </c>
      <c r="V42" s="10">
        <f t="shared" si="2"/>
        <v>1.1502663525794205E-2</v>
      </c>
      <c r="W42" s="10">
        <f t="shared" si="2"/>
        <v>0</v>
      </c>
      <c r="X42" s="10">
        <f t="shared" si="2"/>
        <v>4.5371951194240104E-2</v>
      </c>
      <c r="Y42" s="10">
        <f t="shared" si="2"/>
        <v>0.22840297601060255</v>
      </c>
      <c r="Z42" s="10">
        <f t="shared" si="2"/>
        <v>4.8786376410091085E-2</v>
      </c>
      <c r="AA42" s="10">
        <f t="shared" si="2"/>
        <v>0.12058148860434011</v>
      </c>
      <c r="AB42" s="10">
        <f t="shared" si="2"/>
        <v>3.4787731454407451E-3</v>
      </c>
      <c r="AC42" s="10">
        <f t="shared" si="2"/>
        <v>2.207954497574187E-3</v>
      </c>
      <c r="AD42" s="10">
        <f t="shared" si="2"/>
        <v>2.8091243634343357E-2</v>
      </c>
      <c r="AE42" s="10">
        <f t="shared" si="2"/>
        <v>3.8722706354729422E-2</v>
      </c>
      <c r="AF42" s="10">
        <f t="shared" si="2"/>
        <v>2.2215156127239438E-2</v>
      </c>
      <c r="AG42" s="10">
        <f t="shared" si="2"/>
        <v>2.9456852894811415E-2</v>
      </c>
      <c r="AH42" s="10">
        <f t="shared" si="2"/>
        <v>7.4965267965235102E-2</v>
      </c>
      <c r="AI42" s="10">
        <f t="shared" si="2"/>
        <v>0</v>
      </c>
    </row>
    <row r="44" spans="1:37" x14ac:dyDescent="0.45">
      <c r="O44" s="4" t="s">
        <v>69</v>
      </c>
      <c r="P44" s="11">
        <f t="shared" ref="P44:AI44" si="3">P36/$AK$36</f>
        <v>8.4818525662843734E-3</v>
      </c>
      <c r="Q44" s="11">
        <f t="shared" si="3"/>
        <v>3.2557289822890079E-2</v>
      </c>
      <c r="R44" s="11">
        <f t="shared" si="3"/>
        <v>7.3924654453268754E-4</v>
      </c>
      <c r="S44" s="11">
        <f t="shared" si="3"/>
        <v>0</v>
      </c>
      <c r="T44" s="11">
        <f t="shared" si="3"/>
        <v>0.68294808646371929</v>
      </c>
      <c r="U44" s="11">
        <f t="shared" si="3"/>
        <v>1.3628696865168412E-2</v>
      </c>
      <c r="V44" s="11">
        <f t="shared" si="3"/>
        <v>9.2965414205907005E-4</v>
      </c>
      <c r="W44" s="11">
        <f t="shared" si="3"/>
        <v>0</v>
      </c>
      <c r="X44" s="11">
        <f t="shared" si="3"/>
        <v>2.2484476125396906E-3</v>
      </c>
      <c r="Y44" s="11">
        <f t="shared" si="3"/>
        <v>9.9724349882658395E-3</v>
      </c>
      <c r="Z44" s="11">
        <f t="shared" si="3"/>
        <v>1.0584193004104602E-2</v>
      </c>
      <c r="AA44" s="11">
        <f t="shared" si="3"/>
        <v>0.10996120708825612</v>
      </c>
      <c r="AB44" s="11">
        <f t="shared" si="3"/>
        <v>4.0313606943639434E-3</v>
      </c>
      <c r="AC44" s="11">
        <f t="shared" si="3"/>
        <v>2.1322318253036835E-3</v>
      </c>
      <c r="AD44" s="11">
        <f t="shared" si="3"/>
        <v>2.3510797552488073E-2</v>
      </c>
      <c r="AE44" s="11">
        <f t="shared" si="3"/>
        <v>5.117168903559359E-2</v>
      </c>
      <c r="AF44" s="11">
        <f t="shared" si="3"/>
        <v>1.2286018562306152E-2</v>
      </c>
      <c r="AG44" s="11">
        <f t="shared" si="3"/>
        <v>3.8124334046521903E-3</v>
      </c>
      <c r="AH44" s="11">
        <f t="shared" si="3"/>
        <v>3.0958090726257048E-2</v>
      </c>
      <c r="AI44" s="11">
        <f t="shared" si="3"/>
        <v>4.6269101214931239E-5</v>
      </c>
    </row>
  </sheetData>
  <mergeCells count="31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C55A-8F3A-4337-906B-0FE78020E47D}">
  <dimension ref="A1:AL45"/>
  <sheetViews>
    <sheetView showGridLines="0" zoomScale="90" zoomScaleNormal="90" workbookViewId="0">
      <pane xSplit="3" ySplit="6" topLeftCell="S10" activePane="bottomRight" state="frozen"/>
      <selection pane="topRight" activeCell="D1" sqref="D1"/>
      <selection pane="bottomLeft" activeCell="A7" sqref="A7"/>
      <selection pane="bottomRight" activeCell="D35" sqref="D35:K35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9" width="9.59765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customWidth="1"/>
    <col min="37" max="16384" width="9.06640625" style="4"/>
  </cols>
  <sheetData>
    <row r="1" spans="1:38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8" ht="9.75" customHeight="1" x14ac:dyDescent="0.45"/>
    <row r="3" spans="1:38" ht="15" x14ac:dyDescent="0.45">
      <c r="A3" s="1" t="s">
        <v>1</v>
      </c>
      <c r="B3" s="22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38" ht="18.75" customHeight="1" x14ac:dyDescent="0.45">
      <c r="A4" s="4" t="s">
        <v>46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3" t="s">
        <v>3</v>
      </c>
      <c r="B6" s="24"/>
      <c r="C6" s="5" t="s">
        <v>4</v>
      </c>
      <c r="D6" s="3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N6" s="5" t="s">
        <v>47</v>
      </c>
      <c r="O6" s="4" t="s">
        <v>54</v>
      </c>
      <c r="P6" s="9" t="s">
        <v>48</v>
      </c>
      <c r="Q6" s="9" t="s">
        <v>49</v>
      </c>
      <c r="R6" s="9" t="s">
        <v>50</v>
      </c>
      <c r="S6" s="9" t="s">
        <v>51</v>
      </c>
      <c r="T6" s="9" t="s">
        <v>53</v>
      </c>
      <c r="U6" s="4" t="s">
        <v>52</v>
      </c>
      <c r="V6" s="9" t="s">
        <v>23</v>
      </c>
      <c r="W6" s="9" t="s">
        <v>25</v>
      </c>
      <c r="X6" s="9" t="s">
        <v>55</v>
      </c>
      <c r="Y6" s="9" t="s">
        <v>56</v>
      </c>
      <c r="Z6" s="9" t="s">
        <v>57</v>
      </c>
      <c r="AA6" s="9" t="s">
        <v>58</v>
      </c>
      <c r="AB6" s="9" t="s">
        <v>59</v>
      </c>
      <c r="AC6" s="9" t="s">
        <v>33</v>
      </c>
      <c r="AD6" s="9" t="s">
        <v>35</v>
      </c>
      <c r="AE6" s="9" t="s">
        <v>61</v>
      </c>
      <c r="AF6" s="9" t="s">
        <v>62</v>
      </c>
      <c r="AG6" s="9" t="s">
        <v>63</v>
      </c>
      <c r="AH6" s="4" t="s">
        <v>64</v>
      </c>
      <c r="AI6" s="12" t="s">
        <v>103</v>
      </c>
      <c r="AJ6" s="9" t="s">
        <v>60</v>
      </c>
      <c r="AK6" s="9"/>
      <c r="AL6" s="9"/>
    </row>
    <row r="7" spans="1:38" ht="14.25" customHeight="1" x14ac:dyDescent="0.45">
      <c r="A7" s="25" t="s">
        <v>14</v>
      </c>
      <c r="B7" s="26"/>
      <c r="C7" s="13" t="s">
        <v>15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16</v>
      </c>
      <c r="N7" s="7">
        <f>K7*1000/$B$4</f>
        <v>5.8245292258746435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5" t="s">
        <v>17</v>
      </c>
      <c r="B8" s="26"/>
      <c r="C8" s="13" t="s">
        <v>15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16</v>
      </c>
      <c r="N8" s="7">
        <f t="shared" ref="N8:N35" si="0">K8*1000/$B$4</f>
        <v>22.357248561768571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5" t="s">
        <v>18</v>
      </c>
      <c r="B9" s="26"/>
      <c r="C9" s="13" t="s">
        <v>15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16</v>
      </c>
      <c r="N9" s="7">
        <f t="shared" si="0"/>
        <v>0.50764418151678581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5" t="s">
        <v>97</v>
      </c>
      <c r="B10" s="26"/>
      <c r="C10" s="13" t="s">
        <v>98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16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5" t="s">
        <v>20</v>
      </c>
      <c r="B11" s="26"/>
      <c r="C11" s="13" t="s">
        <v>21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16</v>
      </c>
      <c r="N11" s="7">
        <f t="shared" si="0"/>
        <v>404.15188328585577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5" t="s">
        <v>22</v>
      </c>
      <c r="B12" s="26"/>
      <c r="C12" s="13" t="s">
        <v>15</v>
      </c>
      <c r="D12" s="14">
        <v>78.956774260499998</v>
      </c>
      <c r="E12" s="14">
        <v>0</v>
      </c>
      <c r="F12" s="14">
        <v>0</v>
      </c>
      <c r="G12" s="14">
        <v>0</v>
      </c>
      <c r="H12" s="14">
        <v>0</v>
      </c>
      <c r="I12" s="14">
        <v>78.956774260499998</v>
      </c>
      <c r="J12" s="14">
        <v>0</v>
      </c>
      <c r="K12" s="14">
        <v>1.2785569152</v>
      </c>
      <c r="L12" s="15" t="s">
        <v>16</v>
      </c>
      <c r="N12" s="7">
        <f t="shared" si="0"/>
        <v>9.8311894229485723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5" t="s">
        <v>23</v>
      </c>
      <c r="B13" s="26"/>
      <c r="C13" s="13" t="s">
        <v>24</v>
      </c>
      <c r="D13" s="14">
        <v>84.2053566612</v>
      </c>
      <c r="E13" s="14">
        <v>0</v>
      </c>
      <c r="F13" s="14">
        <v>0</v>
      </c>
      <c r="G13" s="14">
        <v>9.1041731117999998</v>
      </c>
      <c r="H13" s="14">
        <v>0</v>
      </c>
      <c r="I13" s="14">
        <v>75.101183549400005</v>
      </c>
      <c r="J13" s="14">
        <v>0</v>
      </c>
      <c r="K13" s="14">
        <v>6.0627856799999998E-2</v>
      </c>
      <c r="L13" s="15" t="s">
        <v>16</v>
      </c>
      <c r="N13" s="7">
        <f t="shared" si="0"/>
        <v>0.46618491318000005</v>
      </c>
      <c r="O13" s="4">
        <f>1000*K13/D13</f>
        <v>0.72000000004674281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5" t="s">
        <v>25</v>
      </c>
      <c r="B14" s="26"/>
      <c r="C14" s="13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5" t="s">
        <v>16</v>
      </c>
      <c r="N14" s="7">
        <f t="shared" si="0"/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5" t="s">
        <v>26</v>
      </c>
      <c r="B15" s="26"/>
      <c r="C15" s="13" t="s">
        <v>24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16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5" t="s">
        <v>27</v>
      </c>
      <c r="B16" s="26"/>
      <c r="C16" s="13" t="s">
        <v>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16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5" t="s">
        <v>28</v>
      </c>
      <c r="B17" s="26"/>
      <c r="C17" s="13" t="s">
        <v>16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16</v>
      </c>
      <c r="N17" s="7">
        <f t="shared" si="0"/>
        <v>1.5555574464335717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5" t="s">
        <v>29</v>
      </c>
      <c r="B18" s="26"/>
      <c r="C18" s="13" t="s">
        <v>15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16</v>
      </c>
      <c r="N18" s="7">
        <f t="shared" si="0"/>
        <v>75.510893332890376</v>
      </c>
      <c r="O18" s="6">
        <f>1000*K18/D18</f>
        <v>12.84026823905152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5" t="s">
        <v>30</v>
      </c>
      <c r="B19" s="26"/>
      <c r="C19" s="13" t="s">
        <v>19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524.99999996539998</v>
      </c>
      <c r="J19" s="14">
        <v>0</v>
      </c>
      <c r="K19" s="14">
        <v>0</v>
      </c>
      <c r="L19" s="15" t="s">
        <v>16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5" t="s">
        <v>31</v>
      </c>
      <c r="B20" s="26"/>
      <c r="C20" s="13" t="s"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0.59999998300000001</v>
      </c>
      <c r="J20" s="14">
        <v>0</v>
      </c>
      <c r="K20" s="14">
        <v>0</v>
      </c>
      <c r="L20" s="15" t="s">
        <v>16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5" t="s">
        <v>99</v>
      </c>
      <c r="B21" s="26"/>
      <c r="C21" s="13" t="s">
        <v>21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16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5" t="s">
        <v>32</v>
      </c>
      <c r="B22" s="26"/>
      <c r="C22" s="13" t="s">
        <v>16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16</v>
      </c>
      <c r="N22" s="7">
        <f t="shared" si="0"/>
        <v>2.7683549084196426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5" t="s">
        <v>33</v>
      </c>
      <c r="B23" s="26"/>
      <c r="C23" s="13" t="s">
        <v>21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16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5" t="s">
        <v>100</v>
      </c>
      <c r="B24" s="26"/>
      <c r="C24" s="13" t="s">
        <v>21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16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5" t="s">
        <v>34</v>
      </c>
      <c r="B25" s="26"/>
      <c r="C25" s="13" t="s">
        <v>16</v>
      </c>
      <c r="D25" s="14">
        <v>0.19076873220000001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0.15140946750000001</v>
      </c>
      <c r="J25" s="14">
        <v>0</v>
      </c>
      <c r="K25" s="14">
        <v>0.19076873220000001</v>
      </c>
      <c r="L25" s="15" t="s">
        <v>16</v>
      </c>
      <c r="N25" s="7">
        <f t="shared" si="0"/>
        <v>1.4668752872378574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5" t="s">
        <v>35</v>
      </c>
      <c r="B26" s="26"/>
      <c r="C26" s="13" t="s">
        <v>36</v>
      </c>
      <c r="D26" s="14">
        <v>359.63977834690002</v>
      </c>
      <c r="E26" s="14">
        <v>0</v>
      </c>
      <c r="F26" s="14">
        <v>0</v>
      </c>
      <c r="G26" s="14">
        <v>0</v>
      </c>
      <c r="H26" s="14">
        <v>0</v>
      </c>
      <c r="I26" s="14">
        <v>359.63977834690002</v>
      </c>
      <c r="J26" s="14">
        <v>0</v>
      </c>
      <c r="K26" s="14">
        <v>2.0996720783999998</v>
      </c>
      <c r="L26" s="15" t="s">
        <v>16</v>
      </c>
      <c r="N26" s="7">
        <f t="shared" si="0"/>
        <v>16.144978517125715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5" t="s">
        <v>37</v>
      </c>
      <c r="B27" s="26"/>
      <c r="C27" s="13" t="s">
        <v>16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16</v>
      </c>
      <c r="N27" s="7">
        <f t="shared" si="0"/>
        <v>3.1773215836428573E-2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5" t="s">
        <v>38</v>
      </c>
      <c r="B28" s="26"/>
      <c r="C28" s="13" t="s">
        <v>16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16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5" t="s">
        <v>39</v>
      </c>
      <c r="B29" s="26"/>
      <c r="C29" s="13" t="s">
        <v>21</v>
      </c>
      <c r="D29" s="14">
        <v>11.740431410099999</v>
      </c>
      <c r="E29" s="14">
        <v>0</v>
      </c>
      <c r="F29" s="14">
        <v>0</v>
      </c>
      <c r="G29" s="14">
        <v>0</v>
      </c>
      <c r="H29" s="14">
        <v>3.9552929073</v>
      </c>
      <c r="I29" s="14">
        <v>7.7851385027999997</v>
      </c>
      <c r="J29" s="14">
        <v>0</v>
      </c>
      <c r="K29" s="14">
        <v>4.9677287426000003</v>
      </c>
      <c r="L29" s="15" t="s">
        <v>16</v>
      </c>
      <c r="N29" s="7">
        <f t="shared" si="0"/>
        <v>38.198285652920724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5" t="s">
        <v>40</v>
      </c>
      <c r="B30" s="26"/>
      <c r="C30" s="13" t="s">
        <v>36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16</v>
      </c>
      <c r="N30" s="7">
        <f t="shared" si="0"/>
        <v>8.4368684348800009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5" t="s">
        <v>41</v>
      </c>
      <c r="B31" s="26"/>
      <c r="C31" s="13" t="s">
        <v>42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16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5" t="s">
        <v>43</v>
      </c>
      <c r="B32" s="26"/>
      <c r="C32" s="13" t="s">
        <v>15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16</v>
      </c>
      <c r="N32" s="7">
        <f t="shared" si="0"/>
        <v>72.795939200426432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5" t="s">
        <v>44</v>
      </c>
      <c r="B33" s="26"/>
      <c r="C33" s="13" t="s">
        <v>42</v>
      </c>
      <c r="D33" s="14">
        <v>463.70745319899999</v>
      </c>
      <c r="E33" s="14">
        <v>0</v>
      </c>
      <c r="F33" s="14">
        <v>0</v>
      </c>
      <c r="G33" s="14">
        <v>0</v>
      </c>
      <c r="H33" s="14">
        <v>0</v>
      </c>
      <c r="I33" s="14">
        <v>463.70745319899999</v>
      </c>
      <c r="J33" s="14">
        <v>0</v>
      </c>
      <c r="K33" s="14">
        <v>0.34778058989999999</v>
      </c>
      <c r="L33" s="15" t="s">
        <v>16</v>
      </c>
      <c r="N33" s="7">
        <f t="shared" si="0"/>
        <v>2.6741843216239287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5" t="s">
        <v>45</v>
      </c>
      <c r="B34" s="26"/>
      <c r="C34" s="13" t="s">
        <v>16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16</v>
      </c>
      <c r="N34" s="7">
        <f t="shared" si="0"/>
        <v>1.2653360713985715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68</v>
      </c>
    </row>
    <row r="35" spans="1:38" x14ac:dyDescent="0.45">
      <c r="A35" s="25" t="s">
        <v>102</v>
      </c>
      <c r="B35" s="26"/>
      <c r="C35" s="13" t="s">
        <v>19</v>
      </c>
      <c r="D35" s="14">
        <v>1223.555088346</v>
      </c>
      <c r="E35" s="14">
        <v>0</v>
      </c>
      <c r="F35" s="14">
        <v>0</v>
      </c>
      <c r="G35" s="14">
        <v>0</v>
      </c>
      <c r="H35" s="14">
        <v>0</v>
      </c>
      <c r="I35" s="14">
        <v>1223.555088346</v>
      </c>
      <c r="J35" s="14">
        <v>0</v>
      </c>
      <c r="K35" s="14">
        <v>1.2235550882999999</v>
      </c>
      <c r="L35" s="15" t="s">
        <v>16</v>
      </c>
      <c r="N35" s="7">
        <f t="shared" si="0"/>
        <v>9.4082646611067862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783.36732594142109</v>
      </c>
      <c r="O37" s="12" t="s">
        <v>101</v>
      </c>
      <c r="P37" s="7">
        <f t="array" ref="P37:AJ37">MMULT(TRANSPOSE(N7:N35),P7:AJ35)</f>
        <v>5.8245292258746435</v>
      </c>
      <c r="Q37" s="7">
        <v>22.357248561768571</v>
      </c>
      <c r="R37" s="7">
        <v>0.50764418151678581</v>
      </c>
      <c r="S37" s="7">
        <v>0</v>
      </c>
      <c r="T37" s="7">
        <v>468.98375776716256</v>
      </c>
      <c r="U37" s="7">
        <v>9.8311894229485723</v>
      </c>
      <c r="V37" s="7">
        <v>0.46618491318000005</v>
      </c>
      <c r="W37" s="7">
        <v>0</v>
      </c>
      <c r="X37" s="7">
        <v>1.5440198623757142</v>
      </c>
      <c r="Y37" s="7">
        <v>0</v>
      </c>
      <c r="Z37" s="7">
        <v>7.2682165839285719</v>
      </c>
      <c r="AA37" s="7">
        <v>75.510893332890376</v>
      </c>
      <c r="AB37" s="7">
        <v>2.7683549084196426</v>
      </c>
      <c r="AC37" s="7">
        <v>0</v>
      </c>
      <c r="AD37" s="7">
        <v>16.144978517125715</v>
      </c>
      <c r="AE37" s="7">
        <v>46.66572384791683</v>
      </c>
      <c r="AF37" s="7">
        <v>8.4368684348800009</v>
      </c>
      <c r="AG37" s="7">
        <v>2.6741843216239287</v>
      </c>
      <c r="AH37" s="7">
        <v>21.259070798887244</v>
      </c>
      <c r="AI37" s="7">
        <v>0.94082646611067866</v>
      </c>
      <c r="AJ37" s="7">
        <v>3.1773215836428573E-2</v>
      </c>
      <c r="AL37" s="8">
        <f>SUM(P37:AJ37)</f>
        <v>691.21546436244637</v>
      </c>
    </row>
    <row r="39" spans="1:38" x14ac:dyDescent="0.45">
      <c r="O39" s="4" t="s">
        <v>65</v>
      </c>
      <c r="P39" s="4">
        <v>1.65</v>
      </c>
      <c r="Q39" s="7">
        <v>0.29699999999999999</v>
      </c>
      <c r="R39" s="4">
        <v>2.54</v>
      </c>
      <c r="S39" s="4">
        <v>5.65</v>
      </c>
      <c r="T39" s="7">
        <v>0.121</v>
      </c>
      <c r="U39" s="4">
        <v>1.63</v>
      </c>
      <c r="V39" s="4">
        <v>4.66</v>
      </c>
      <c r="W39" s="4">
        <v>22.76</v>
      </c>
      <c r="X39" s="4">
        <v>7.6</v>
      </c>
      <c r="Y39" s="7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1.9119999999999999</v>
      </c>
      <c r="AJ39" s="4">
        <v>0</v>
      </c>
    </row>
    <row r="40" spans="1:38" x14ac:dyDescent="0.45">
      <c r="AL40" s="4" t="s">
        <v>68</v>
      </c>
    </row>
    <row r="41" spans="1:38" x14ac:dyDescent="0.45">
      <c r="O41" s="4" t="s">
        <v>66</v>
      </c>
      <c r="P41" s="7">
        <f>P37*P39</f>
        <v>9.6104732226931606</v>
      </c>
      <c r="Q41" s="7">
        <f t="shared" ref="Q41:AJ41" si="1">Q37*Q39</f>
        <v>6.6401028228452654</v>
      </c>
      <c r="R41" s="7">
        <f t="shared" si="1"/>
        <v>1.2894162210526359</v>
      </c>
      <c r="S41" s="7">
        <f t="shared" si="1"/>
        <v>0</v>
      </c>
      <c r="T41" s="7">
        <f t="shared" si="1"/>
        <v>56.74703468982667</v>
      </c>
      <c r="U41" s="7">
        <f t="shared" si="1"/>
        <v>16.024838759406173</v>
      </c>
      <c r="V41" s="7">
        <f t="shared" si="1"/>
        <v>2.1724216954188003</v>
      </c>
      <c r="W41" s="7">
        <f t="shared" si="1"/>
        <v>0</v>
      </c>
      <c r="X41" s="7">
        <f t="shared" si="1"/>
        <v>11.734550954055427</v>
      </c>
      <c r="Y41" s="7">
        <f t="shared" si="1"/>
        <v>0</v>
      </c>
      <c r="Z41" s="7">
        <f t="shared" si="1"/>
        <v>12.6176239897</v>
      </c>
      <c r="AA41" s="7">
        <f t="shared" si="1"/>
        <v>31.185998946483725</v>
      </c>
      <c r="AB41" s="7">
        <f t="shared" si="1"/>
        <v>0.89971534523638386</v>
      </c>
      <c r="AC41" s="7">
        <f t="shared" si="1"/>
        <v>0</v>
      </c>
      <c r="AD41" s="7">
        <f t="shared" si="1"/>
        <v>7.265240332706572</v>
      </c>
      <c r="AE41" s="7">
        <f t="shared" si="1"/>
        <v>13.299731296656295</v>
      </c>
      <c r="AF41" s="7">
        <f t="shared" si="1"/>
        <v>5.7455074041532814</v>
      </c>
      <c r="AG41" s="7">
        <f t="shared" si="1"/>
        <v>7.7818763759256333</v>
      </c>
      <c r="AH41" s="7">
        <f t="shared" si="1"/>
        <v>19.388272568585165</v>
      </c>
      <c r="AI41" s="7">
        <f t="shared" ref="AI41" si="2">AI37*AI39</f>
        <v>1.7988602032036176</v>
      </c>
      <c r="AJ41" s="7">
        <f t="shared" si="1"/>
        <v>0</v>
      </c>
      <c r="AL41" s="8">
        <f>SUM(P41:AJ41)</f>
        <v>204.2016648279488</v>
      </c>
    </row>
    <row r="43" spans="1:38" x14ac:dyDescent="0.45">
      <c r="O43" s="4" t="s">
        <v>67</v>
      </c>
      <c r="P43" s="10">
        <f t="shared" ref="P43:AJ43" si="3">P41/$AL$41</f>
        <v>4.7063637952171035E-2</v>
      </c>
      <c r="Q43" s="10">
        <f t="shared" si="3"/>
        <v>3.2517378486800877E-2</v>
      </c>
      <c r="R43" s="10">
        <f t="shared" si="3"/>
        <v>6.3144256053888704E-3</v>
      </c>
      <c r="S43" s="10">
        <f t="shared" si="3"/>
        <v>0</v>
      </c>
      <c r="T43" s="10">
        <f t="shared" si="3"/>
        <v>0.2778970227183955</v>
      </c>
      <c r="U43" s="10">
        <f t="shared" si="3"/>
        <v>7.8475553923167005E-2</v>
      </c>
      <c r="V43" s="10">
        <f t="shared" si="3"/>
        <v>1.063860912813412E-2</v>
      </c>
      <c r="W43" s="10">
        <f t="shared" si="3"/>
        <v>0</v>
      </c>
      <c r="X43" s="10">
        <f t="shared" si="3"/>
        <v>5.746550090050654E-2</v>
      </c>
      <c r="Y43" s="10">
        <f t="shared" si="3"/>
        <v>0</v>
      </c>
      <c r="Z43" s="10">
        <f t="shared" si="3"/>
        <v>6.1790015278920703E-2</v>
      </c>
      <c r="AA43" s="10">
        <f t="shared" si="3"/>
        <v>0.15272157047671309</v>
      </c>
      <c r="AB43" s="10">
        <f t="shared" si="3"/>
        <v>4.406013760928168E-3</v>
      </c>
      <c r="AC43" s="10">
        <f t="shared" si="3"/>
        <v>0</v>
      </c>
      <c r="AD43" s="10">
        <f t="shared" si="3"/>
        <v>3.5578751715016323E-2</v>
      </c>
      <c r="AE43" s="10">
        <f t="shared" si="3"/>
        <v>6.5130376424022085E-2</v>
      </c>
      <c r="AF43" s="10">
        <f t="shared" si="3"/>
        <v>2.8136437619126119E-2</v>
      </c>
      <c r="AG43" s="10">
        <f t="shared" si="3"/>
        <v>3.8108780271122147E-2</v>
      </c>
      <c r="AH43" s="10">
        <f t="shared" si="3"/>
        <v>9.494669196218776E-2</v>
      </c>
      <c r="AI43" s="10">
        <f t="shared" ref="AI43" si="4">AI41/$AL$41</f>
        <v>8.8092337773996929E-3</v>
      </c>
      <c r="AJ43" s="10">
        <f t="shared" si="3"/>
        <v>0</v>
      </c>
    </row>
    <row r="45" spans="1:38" x14ac:dyDescent="0.45">
      <c r="O45" s="4" t="s">
        <v>69</v>
      </c>
      <c r="P45" s="11">
        <f t="shared" ref="P45:AJ45" si="5">P37/$AL$37</f>
        <v>8.4265030604414957E-3</v>
      </c>
      <c r="Q45" s="11">
        <f t="shared" si="5"/>
        <v>3.2344832710579093E-2</v>
      </c>
      <c r="R45" s="11">
        <f t="shared" si="5"/>
        <v>7.3442248863025592E-4</v>
      </c>
      <c r="S45" s="11">
        <f t="shared" si="5"/>
        <v>0</v>
      </c>
      <c r="T45" s="11">
        <f t="shared" si="5"/>
        <v>0.67849141396125623</v>
      </c>
      <c r="U45" s="11">
        <f t="shared" si="5"/>
        <v>1.4223046111991327E-2</v>
      </c>
      <c r="V45" s="11">
        <f t="shared" si="5"/>
        <v>6.7444225023233987E-4</v>
      </c>
      <c r="W45" s="11">
        <f t="shared" si="5"/>
        <v>0</v>
      </c>
      <c r="X45" s="11">
        <f t="shared" si="5"/>
        <v>2.2337750556548465E-3</v>
      </c>
      <c r="Y45" s="11">
        <f t="shared" si="5"/>
        <v>0</v>
      </c>
      <c r="Z45" s="11">
        <f t="shared" si="5"/>
        <v>1.0515124384018994E-2</v>
      </c>
      <c r="AA45" s="11">
        <f t="shared" si="5"/>
        <v>0.10924363997344744</v>
      </c>
      <c r="AB45" s="11">
        <f t="shared" si="5"/>
        <v>4.0050534907708976E-3</v>
      </c>
      <c r="AC45" s="11">
        <f t="shared" si="5"/>
        <v>0</v>
      </c>
      <c r="AD45" s="11">
        <f t="shared" si="5"/>
        <v>2.3357374580757238E-2</v>
      </c>
      <c r="AE45" s="11">
        <f t="shared" si="5"/>
        <v>6.7512557594410452E-2</v>
      </c>
      <c r="AF45" s="11">
        <f t="shared" si="5"/>
        <v>1.2205844443399253E-2</v>
      </c>
      <c r="AG45" s="11">
        <f t="shared" si="5"/>
        <v>3.8688143704807085E-3</v>
      </c>
      <c r="AH45" s="11">
        <f t="shared" si="5"/>
        <v>3.0756069409552184E-2</v>
      </c>
      <c r="AI45" s="11">
        <f t="shared" ref="AI45" si="6">AI37/$AL$37</f>
        <v>1.3611189486023218E-3</v>
      </c>
      <c r="AJ45" s="11">
        <f t="shared" si="5"/>
        <v>4.596716577476331E-5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2589-CB59-4C4D-A5FD-7D0E67031DC3}">
  <dimension ref="A1:AL45"/>
  <sheetViews>
    <sheetView showGridLines="0" tabSelected="1" zoomScaleNormal="100" workbookViewId="0">
      <pane xSplit="3" ySplit="6" topLeftCell="V13" activePane="bottomRight" state="frozen"/>
      <selection pane="topRight" activeCell="D1" sqref="D1"/>
      <selection pane="bottomLeft" activeCell="A7" sqref="A7"/>
      <selection pane="bottomRight" activeCell="D33" sqref="D33:K34"/>
    </sheetView>
  </sheetViews>
  <sheetFormatPr defaultRowHeight="14.25" x14ac:dyDescent="0.45"/>
  <cols>
    <col min="1" max="1" width="13.3984375" style="4" customWidth="1"/>
    <col min="2" max="2" width="30.1328125" style="4" customWidth="1"/>
    <col min="3" max="3" width="12.33203125" style="4" customWidth="1"/>
    <col min="4" max="4" width="11" style="4" customWidth="1"/>
    <col min="5" max="5" width="12.33203125" style="4" customWidth="1"/>
    <col min="6" max="6" width="11" style="4" customWidth="1"/>
    <col min="7" max="7" width="12.33203125" style="4" customWidth="1"/>
    <col min="8" max="8" width="9.59765625" style="4" customWidth="1"/>
    <col min="9" max="9" width="11.06640625" style="4" customWidth="1"/>
    <col min="10" max="11" width="12.33203125" style="4" customWidth="1"/>
    <col min="12" max="12" width="11.53125" style="4" customWidth="1"/>
    <col min="13" max="13" width="0.796875" style="4" customWidth="1"/>
    <col min="14" max="14" width="10.796875" style="4" customWidth="1"/>
    <col min="15" max="15" width="9.06640625" style="4"/>
    <col min="16" max="16" width="13.06640625" style="4" customWidth="1"/>
    <col min="17" max="17" width="11.265625" style="4" bestFit="1" customWidth="1"/>
    <col min="18" max="18" width="10.59765625" style="4" bestFit="1" customWidth="1"/>
    <col min="19" max="19" width="10.53125" style="4" customWidth="1"/>
    <col min="20" max="20" width="12.86328125" style="4" bestFit="1" customWidth="1"/>
    <col min="21" max="21" width="9.46484375" style="4" customWidth="1"/>
    <col min="22" max="22" width="11.19921875" style="4" customWidth="1"/>
    <col min="23" max="23" width="12.53125" style="4" customWidth="1"/>
    <col min="24" max="24" width="11.19921875" style="4" customWidth="1"/>
    <col min="25" max="25" width="11.33203125" style="4" customWidth="1"/>
    <col min="26" max="26" width="10.59765625" style="4" bestFit="1" customWidth="1"/>
    <col min="27" max="27" width="12.06640625" style="4" bestFit="1" customWidth="1"/>
    <col min="28" max="28" width="11.86328125" style="4" customWidth="1"/>
    <col min="29" max="29" width="11.33203125" style="4" customWidth="1"/>
    <col min="30" max="30" width="11.265625" style="4" bestFit="1" customWidth="1"/>
    <col min="31" max="31" width="12.06640625" style="4" bestFit="1" customWidth="1"/>
    <col min="32" max="32" width="10.86328125" style="4" bestFit="1" customWidth="1"/>
    <col min="33" max="33" width="10.19921875" style="4" bestFit="1" customWidth="1"/>
    <col min="34" max="34" width="10.86328125" style="4" bestFit="1" customWidth="1"/>
    <col min="35" max="35" width="10.86328125" style="4" customWidth="1"/>
    <col min="36" max="36" width="10.59765625" style="4" bestFit="1" customWidth="1"/>
    <col min="37" max="16384" width="9.06640625" style="4"/>
  </cols>
  <sheetData>
    <row r="1" spans="1:38" ht="25.5" customHeight="1" x14ac:dyDescent="0.4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38" ht="9.75" customHeight="1" x14ac:dyDescent="0.45"/>
    <row r="3" spans="1:38" ht="15" x14ac:dyDescent="0.45">
      <c r="A3" s="1" t="s">
        <v>1</v>
      </c>
      <c r="B3" s="22" t="s">
        <v>2</v>
      </c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38" ht="18.75" customHeight="1" x14ac:dyDescent="0.45">
      <c r="A4" s="4" t="s">
        <v>46</v>
      </c>
      <c r="B4" s="8">
        <f>1400/10.765</f>
        <v>130.05109150023222</v>
      </c>
    </row>
    <row r="5" spans="1:38" ht="12" customHeight="1" x14ac:dyDescent="0.45"/>
    <row r="6" spans="1:38" ht="42.75" x14ac:dyDescent="0.45">
      <c r="A6" s="23" t="s">
        <v>3</v>
      </c>
      <c r="B6" s="24"/>
      <c r="C6" s="5" t="s">
        <v>4</v>
      </c>
      <c r="D6" s="3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N6" s="5" t="s">
        <v>47</v>
      </c>
      <c r="O6" s="4" t="s">
        <v>54</v>
      </c>
      <c r="P6" s="9" t="s">
        <v>48</v>
      </c>
      <c r="Q6" s="9" t="s">
        <v>49</v>
      </c>
      <c r="R6" s="9" t="s">
        <v>50</v>
      </c>
      <c r="S6" s="9" t="s">
        <v>51</v>
      </c>
      <c r="T6" s="9" t="s">
        <v>53</v>
      </c>
      <c r="U6" s="4" t="s">
        <v>52</v>
      </c>
      <c r="V6" s="9" t="s">
        <v>23</v>
      </c>
      <c r="W6" s="9" t="s">
        <v>25</v>
      </c>
      <c r="X6" s="9" t="s">
        <v>55</v>
      </c>
      <c r="Y6" s="9" t="s">
        <v>56</v>
      </c>
      <c r="Z6" s="9" t="s">
        <v>57</v>
      </c>
      <c r="AA6" s="9" t="s">
        <v>58</v>
      </c>
      <c r="AB6" s="9" t="s">
        <v>59</v>
      </c>
      <c r="AC6" s="9" t="s">
        <v>33</v>
      </c>
      <c r="AD6" s="9" t="s">
        <v>35</v>
      </c>
      <c r="AE6" s="9" t="s">
        <v>61</v>
      </c>
      <c r="AF6" s="9" t="s">
        <v>62</v>
      </c>
      <c r="AG6" s="9" t="s">
        <v>63</v>
      </c>
      <c r="AH6" s="4" t="s">
        <v>64</v>
      </c>
      <c r="AI6" s="12" t="s">
        <v>103</v>
      </c>
      <c r="AJ6" s="9" t="s">
        <v>60</v>
      </c>
      <c r="AK6" s="9"/>
      <c r="AL6" s="9"/>
    </row>
    <row r="7" spans="1:38" ht="14.25" customHeight="1" x14ac:dyDescent="0.45">
      <c r="A7" s="25" t="s">
        <v>14</v>
      </c>
      <c r="B7" s="26"/>
      <c r="C7" s="13" t="s">
        <v>15</v>
      </c>
      <c r="D7" s="14">
        <v>1037.9467624271999</v>
      </c>
      <c r="E7" s="14">
        <v>0</v>
      </c>
      <c r="F7" s="14">
        <v>0</v>
      </c>
      <c r="G7" s="14">
        <v>0</v>
      </c>
      <c r="H7" s="14">
        <v>1037.9467624271999</v>
      </c>
      <c r="I7" s="14">
        <v>0</v>
      </c>
      <c r="J7" s="14">
        <v>0</v>
      </c>
      <c r="K7" s="14">
        <v>0.75748638329999995</v>
      </c>
      <c r="L7" s="15" t="s">
        <v>16</v>
      </c>
      <c r="N7" s="7">
        <f>K7*1000/$B$4</f>
        <v>5.8245292258746435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8" ht="14.25" customHeight="1" x14ac:dyDescent="0.45">
      <c r="A8" s="25" t="s">
        <v>17</v>
      </c>
      <c r="B8" s="26"/>
      <c r="C8" s="13" t="s">
        <v>15</v>
      </c>
      <c r="D8" s="14">
        <v>360.74250352299998</v>
      </c>
      <c r="E8" s="14">
        <v>0</v>
      </c>
      <c r="F8" s="14">
        <v>0</v>
      </c>
      <c r="G8" s="14">
        <v>0</v>
      </c>
      <c r="H8" s="14">
        <v>0</v>
      </c>
      <c r="I8" s="14">
        <v>360.74250352299998</v>
      </c>
      <c r="J8" s="14">
        <v>0</v>
      </c>
      <c r="K8" s="14">
        <v>2.9075845783999998</v>
      </c>
      <c r="L8" s="15" t="s">
        <v>16</v>
      </c>
      <c r="N8" s="7">
        <f t="shared" ref="N8:N34" si="0">K8*1000/$B$4</f>
        <v>22.357248561768571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8" ht="14.25" customHeight="1" x14ac:dyDescent="0.45">
      <c r="A9" s="25" t="s">
        <v>18</v>
      </c>
      <c r="B9" s="26"/>
      <c r="C9" s="13" t="s">
        <v>15</v>
      </c>
      <c r="D9" s="14">
        <v>440.13119922129999</v>
      </c>
      <c r="E9" s="14">
        <v>0</v>
      </c>
      <c r="F9" s="14">
        <v>0</v>
      </c>
      <c r="G9" s="14">
        <v>208.53506886549999</v>
      </c>
      <c r="H9" s="14">
        <v>193.16102787119999</v>
      </c>
      <c r="I9" s="14">
        <v>38.435102484600002</v>
      </c>
      <c r="J9" s="14">
        <v>0</v>
      </c>
      <c r="K9" s="14">
        <v>6.6019679900000003E-2</v>
      </c>
      <c r="L9" s="15" t="s">
        <v>16</v>
      </c>
      <c r="N9" s="7">
        <f t="shared" si="0"/>
        <v>0.50764418151678581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8" ht="14.25" customHeight="1" x14ac:dyDescent="0.45">
      <c r="A10" s="25" t="s">
        <v>97</v>
      </c>
      <c r="B10" s="26"/>
      <c r="C10" s="13" t="s">
        <v>98</v>
      </c>
      <c r="D10" s="14">
        <v>475.54743600199998</v>
      </c>
      <c r="E10" s="14">
        <v>0</v>
      </c>
      <c r="F10" s="14">
        <v>0</v>
      </c>
      <c r="G10" s="14">
        <v>0</v>
      </c>
      <c r="H10" s="14">
        <v>0</v>
      </c>
      <c r="I10" s="14">
        <v>475.54743600199998</v>
      </c>
      <c r="J10" s="14">
        <v>0</v>
      </c>
      <c r="K10" s="14">
        <v>8.4314560403000005</v>
      </c>
      <c r="L10" s="15" t="s">
        <v>16</v>
      </c>
      <c r="N10" s="7">
        <f t="shared" si="0"/>
        <v>64.831874481306798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8" ht="14.25" customHeight="1" x14ac:dyDescent="0.45">
      <c r="A11" s="25" t="s">
        <v>20</v>
      </c>
      <c r="B11" s="26"/>
      <c r="C11" s="13" t="s">
        <v>21</v>
      </c>
      <c r="D11" s="14">
        <v>22.918410825900001</v>
      </c>
      <c r="E11" s="14">
        <v>0</v>
      </c>
      <c r="F11" s="14">
        <v>0</v>
      </c>
      <c r="G11" s="14">
        <v>22.918410825900001</v>
      </c>
      <c r="H11" s="14">
        <v>0</v>
      </c>
      <c r="I11" s="14">
        <v>0</v>
      </c>
      <c r="J11" s="14">
        <v>0</v>
      </c>
      <c r="K11" s="14">
        <v>52.560393553200001</v>
      </c>
      <c r="L11" s="15" t="s">
        <v>16</v>
      </c>
      <c r="N11" s="7">
        <f t="shared" si="0"/>
        <v>404.15188328585577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8" ht="14.25" customHeight="1" x14ac:dyDescent="0.45">
      <c r="A12" s="25" t="s">
        <v>22</v>
      </c>
      <c r="B12" s="26"/>
      <c r="C12" s="13" t="s">
        <v>15</v>
      </c>
      <c r="D12" s="14">
        <v>78.956774260499998</v>
      </c>
      <c r="E12" s="14">
        <v>0</v>
      </c>
      <c r="F12" s="14">
        <v>0</v>
      </c>
      <c r="G12" s="14">
        <v>0</v>
      </c>
      <c r="H12" s="14">
        <v>0</v>
      </c>
      <c r="I12" s="14">
        <v>78.956774260499998</v>
      </c>
      <c r="J12" s="14">
        <v>0</v>
      </c>
      <c r="K12" s="14">
        <v>1.2785569152</v>
      </c>
      <c r="L12" s="15" t="s">
        <v>16</v>
      </c>
      <c r="N12" s="7">
        <f t="shared" si="0"/>
        <v>9.8311894229485723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8" ht="14.25" customHeight="1" x14ac:dyDescent="0.45">
      <c r="A13" s="25" t="s">
        <v>23</v>
      </c>
      <c r="B13" s="26"/>
      <c r="C13" s="13" t="s">
        <v>24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5" t="s">
        <v>16</v>
      </c>
      <c r="N13" s="7">
        <f t="shared" si="0"/>
        <v>0</v>
      </c>
      <c r="O13" s="4" t="e">
        <f>1000*K13/D13</f>
        <v>#DIV/0!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8" ht="14.25" customHeight="1" x14ac:dyDescent="0.45">
      <c r="A14" s="25" t="s">
        <v>25</v>
      </c>
      <c r="B14" s="26"/>
      <c r="C14" s="13" t="s">
        <v>24</v>
      </c>
      <c r="D14" s="14">
        <v>84.467033266000001</v>
      </c>
      <c r="E14" s="14">
        <v>0</v>
      </c>
      <c r="F14" s="14">
        <v>0</v>
      </c>
      <c r="G14" s="14">
        <v>9.1041731117999998</v>
      </c>
      <c r="H14" s="14">
        <v>0</v>
      </c>
      <c r="I14" s="14">
        <v>75.362860154200007</v>
      </c>
      <c r="J14" s="14">
        <v>0</v>
      </c>
      <c r="K14" s="14">
        <v>0.1038944509</v>
      </c>
      <c r="L14" s="15" t="s">
        <v>16</v>
      </c>
      <c r="N14" s="7">
        <f t="shared" si="0"/>
        <v>0.79887411709892875</v>
      </c>
      <c r="O14" s="4">
        <f>1000*K14/D14</f>
        <v>1.2299999997966071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8" x14ac:dyDescent="0.45">
      <c r="A15" s="25" t="s">
        <v>26</v>
      </c>
      <c r="B15" s="26"/>
      <c r="C15" s="13" t="s">
        <v>24</v>
      </c>
      <c r="D15" s="14">
        <v>745.50636486660005</v>
      </c>
      <c r="E15" s="14">
        <v>0</v>
      </c>
      <c r="F15" s="14">
        <v>0</v>
      </c>
      <c r="G15" s="14">
        <v>0</v>
      </c>
      <c r="H15" s="14">
        <v>201.2637176954</v>
      </c>
      <c r="I15" s="14">
        <v>544.24264717120002</v>
      </c>
      <c r="J15" s="14">
        <v>0</v>
      </c>
      <c r="K15" s="14">
        <v>0.20080146839999999</v>
      </c>
      <c r="L15" s="15" t="s">
        <v>16</v>
      </c>
      <c r="N15" s="7">
        <f t="shared" si="0"/>
        <v>1.5440198623757142</v>
      </c>
      <c r="O15" s="6">
        <f>1000*K15/D15</f>
        <v>0.26934909997171003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8" ht="14.25" customHeight="1" x14ac:dyDescent="0.45">
      <c r="A16" s="25" t="s">
        <v>27</v>
      </c>
      <c r="B16" s="26"/>
      <c r="C16" s="13" t="s">
        <v>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5" t="s">
        <v>16</v>
      </c>
      <c r="N16" s="7">
        <f t="shared" si="0"/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ht="14.25" customHeight="1" x14ac:dyDescent="0.45">
      <c r="A17" s="25" t="s">
        <v>28</v>
      </c>
      <c r="B17" s="26"/>
      <c r="C17" s="13" t="s">
        <v>16</v>
      </c>
      <c r="D17" s="14">
        <v>0.20230194379999999</v>
      </c>
      <c r="E17" s="14">
        <v>0</v>
      </c>
      <c r="F17" s="14">
        <v>0</v>
      </c>
      <c r="G17" s="14">
        <v>0</v>
      </c>
      <c r="H17" s="14">
        <v>0.20230194379999999</v>
      </c>
      <c r="I17" s="14">
        <v>0</v>
      </c>
      <c r="J17" s="14">
        <v>0</v>
      </c>
      <c r="K17" s="14">
        <v>0.20230194379999999</v>
      </c>
      <c r="L17" s="15" t="s">
        <v>16</v>
      </c>
      <c r="N17" s="7">
        <f t="shared" si="0"/>
        <v>1.5555574464335717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ht="14.25" customHeight="1" x14ac:dyDescent="0.45">
      <c r="A18" s="25" t="s">
        <v>29</v>
      </c>
      <c r="B18" s="26"/>
      <c r="C18" s="13" t="s">
        <v>15</v>
      </c>
      <c r="D18" s="14">
        <v>764.80287757799999</v>
      </c>
      <c r="E18" s="14">
        <v>0</v>
      </c>
      <c r="F18" s="14">
        <v>0</v>
      </c>
      <c r="G18" s="14">
        <v>0</v>
      </c>
      <c r="H18" s="14">
        <v>764.80287757799999</v>
      </c>
      <c r="I18" s="14">
        <v>0</v>
      </c>
      <c r="J18" s="14">
        <v>0</v>
      </c>
      <c r="K18" s="14">
        <v>9.8202740981000005</v>
      </c>
      <c r="L18" s="15" t="s">
        <v>16</v>
      </c>
      <c r="N18" s="7">
        <f t="shared" si="0"/>
        <v>75.510893332890376</v>
      </c>
      <c r="O18" s="6">
        <f>1000*K18/D18</f>
        <v>12.84026823905152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45">
      <c r="A19" s="25" t="s">
        <v>30</v>
      </c>
      <c r="B19" s="26"/>
      <c r="C19" s="13" t="s">
        <v>19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5" t="s">
        <v>16</v>
      </c>
      <c r="N19" s="7">
        <f t="shared" si="0"/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45">
      <c r="A20" s="25" t="s">
        <v>31</v>
      </c>
      <c r="B20" s="26"/>
      <c r="C20" s="13" t="s">
        <v>16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5" t="s">
        <v>16</v>
      </c>
      <c r="N20" s="7">
        <f t="shared" si="0"/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ht="14.25" customHeight="1" x14ac:dyDescent="0.45">
      <c r="A21" s="25" t="s">
        <v>99</v>
      </c>
      <c r="B21" s="26"/>
      <c r="C21" s="13" t="s">
        <v>21</v>
      </c>
      <c r="D21" s="14">
        <v>2.3318462519000001</v>
      </c>
      <c r="E21" s="14">
        <v>0</v>
      </c>
      <c r="F21" s="14">
        <v>0</v>
      </c>
      <c r="G21" s="14">
        <v>0</v>
      </c>
      <c r="H21" s="14">
        <v>0</v>
      </c>
      <c r="I21" s="14">
        <v>2.3318462519000001</v>
      </c>
      <c r="J21" s="14">
        <v>0</v>
      </c>
      <c r="K21" s="14">
        <v>4.9808235942000003</v>
      </c>
      <c r="L21" s="15" t="s">
        <v>16</v>
      </c>
      <c r="N21" s="7">
        <f t="shared" si="0"/>
        <v>38.298975708259292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0.24</v>
      </c>
      <c r="AI21" s="4">
        <v>0</v>
      </c>
      <c r="AJ21" s="4">
        <v>0</v>
      </c>
    </row>
    <row r="22" spans="1:36" ht="14.25" customHeight="1" x14ac:dyDescent="0.45">
      <c r="A22" s="25" t="s">
        <v>32</v>
      </c>
      <c r="B22" s="26"/>
      <c r="C22" s="13" t="s">
        <v>16</v>
      </c>
      <c r="D22" s="14">
        <v>0.36002757749999997</v>
      </c>
      <c r="E22" s="14">
        <v>0</v>
      </c>
      <c r="F22" s="14">
        <v>0</v>
      </c>
      <c r="G22" s="14">
        <v>0</v>
      </c>
      <c r="H22" s="14">
        <v>0</v>
      </c>
      <c r="I22" s="14">
        <v>0.36002757749999997</v>
      </c>
      <c r="J22" s="14">
        <v>0</v>
      </c>
      <c r="K22" s="14">
        <v>0.36002757749999997</v>
      </c>
      <c r="L22" s="15" t="s">
        <v>16</v>
      </c>
      <c r="N22" s="7">
        <f t="shared" si="0"/>
        <v>2.7683549084196426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45">
      <c r="A23" s="25" t="s">
        <v>33</v>
      </c>
      <c r="B23" s="26"/>
      <c r="C23" s="13" t="s">
        <v>21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5" t="s">
        <v>16</v>
      </c>
      <c r="N23" s="7">
        <f t="shared" si="0"/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1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4.25" customHeight="1" x14ac:dyDescent="0.45">
      <c r="A24" s="25" t="s">
        <v>100</v>
      </c>
      <c r="B24" s="26"/>
      <c r="C24" s="13" t="s">
        <v>21</v>
      </c>
      <c r="D24" s="14">
        <v>0.80760364839999998</v>
      </c>
      <c r="E24" s="14">
        <v>0</v>
      </c>
      <c r="F24" s="14">
        <v>0</v>
      </c>
      <c r="G24" s="14">
        <v>0</v>
      </c>
      <c r="H24" s="14">
        <v>0</v>
      </c>
      <c r="I24" s="14">
        <v>0.80760364839999998</v>
      </c>
      <c r="J24" s="14">
        <v>0</v>
      </c>
      <c r="K24" s="14">
        <v>1.5247556881</v>
      </c>
      <c r="L24" s="15" t="s">
        <v>16</v>
      </c>
      <c r="N24" s="7">
        <f t="shared" si="0"/>
        <v>11.724282130283216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0.16</v>
      </c>
      <c r="AI24" s="4">
        <v>0</v>
      </c>
      <c r="AJ24" s="4">
        <v>0</v>
      </c>
    </row>
    <row r="25" spans="1:36" x14ac:dyDescent="0.45">
      <c r="A25" s="25" t="s">
        <v>34</v>
      </c>
      <c r="B25" s="26"/>
      <c r="C25" s="13" t="s">
        <v>16</v>
      </c>
      <c r="D25" s="14">
        <v>0.19076873220000001</v>
      </c>
      <c r="E25" s="14">
        <v>0</v>
      </c>
      <c r="F25" s="14">
        <v>0</v>
      </c>
      <c r="G25" s="14">
        <v>0</v>
      </c>
      <c r="H25" s="14">
        <v>3.9359264800000002E-2</v>
      </c>
      <c r="I25" s="14">
        <v>0.15140946750000001</v>
      </c>
      <c r="J25" s="14">
        <v>0</v>
      </c>
      <c r="K25" s="14">
        <v>0.19076873220000001</v>
      </c>
      <c r="L25" s="15" t="s">
        <v>16</v>
      </c>
      <c r="N25" s="7">
        <f t="shared" si="0"/>
        <v>1.4668752872378574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ht="14.25" customHeight="1" x14ac:dyDescent="0.45">
      <c r="A26" s="25" t="s">
        <v>35</v>
      </c>
      <c r="B26" s="26"/>
      <c r="C26" s="13" t="s">
        <v>36</v>
      </c>
      <c r="D26" s="14">
        <v>359.63977834690002</v>
      </c>
      <c r="E26" s="14">
        <v>0</v>
      </c>
      <c r="F26" s="14">
        <v>0</v>
      </c>
      <c r="G26" s="14">
        <v>0</v>
      </c>
      <c r="H26" s="14">
        <v>0</v>
      </c>
      <c r="I26" s="14">
        <v>359.63977834690002</v>
      </c>
      <c r="J26" s="14">
        <v>0</v>
      </c>
      <c r="K26" s="14">
        <v>2.0996720783999998</v>
      </c>
      <c r="L26" s="15" t="s">
        <v>16</v>
      </c>
      <c r="N26" s="7">
        <f t="shared" si="0"/>
        <v>16.144978517125715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25" customHeight="1" x14ac:dyDescent="0.45">
      <c r="A27" s="25" t="s">
        <v>37</v>
      </c>
      <c r="B27" s="26"/>
      <c r="C27" s="13" t="s">
        <v>16</v>
      </c>
      <c r="D27" s="14">
        <v>4.1321413999999999E-3</v>
      </c>
      <c r="E27" s="14">
        <v>0</v>
      </c>
      <c r="F27" s="14">
        <v>0</v>
      </c>
      <c r="G27" s="14">
        <v>0</v>
      </c>
      <c r="H27" s="14">
        <v>0</v>
      </c>
      <c r="I27" s="14">
        <v>4.1321413999999999E-3</v>
      </c>
      <c r="J27" s="14">
        <v>0</v>
      </c>
      <c r="K27" s="14">
        <v>4.1321413999999999E-3</v>
      </c>
      <c r="L27" s="15" t="s">
        <v>16</v>
      </c>
      <c r="N27" s="7">
        <f t="shared" si="0"/>
        <v>3.1773215836428573E-2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1</v>
      </c>
    </row>
    <row r="28" spans="1:36" ht="14.25" customHeight="1" x14ac:dyDescent="0.45">
      <c r="A28" s="25" t="s">
        <v>38</v>
      </c>
      <c r="B28" s="26"/>
      <c r="C28" s="13" t="s">
        <v>16</v>
      </c>
      <c r="D28" s="14">
        <v>0.38761048679999999</v>
      </c>
      <c r="E28" s="14">
        <v>0</v>
      </c>
      <c r="F28" s="14">
        <v>0</v>
      </c>
      <c r="G28" s="14">
        <v>0.31579376590000002</v>
      </c>
      <c r="H28" s="14">
        <v>0</v>
      </c>
      <c r="I28" s="14">
        <v>7.1816720900000006E-2</v>
      </c>
      <c r="J28" s="14">
        <v>0</v>
      </c>
      <c r="K28" s="14">
        <v>0.38761048679999999</v>
      </c>
      <c r="L28" s="15" t="s">
        <v>16</v>
      </c>
      <c r="N28" s="7">
        <f t="shared" si="0"/>
        <v>2.9804477788585717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ht="14.25" customHeight="1" x14ac:dyDescent="0.45">
      <c r="A29" s="25" t="s">
        <v>39</v>
      </c>
      <c r="B29" s="26"/>
      <c r="C29" s="13" t="s">
        <v>21</v>
      </c>
      <c r="D29" s="14">
        <v>11.740431410099999</v>
      </c>
      <c r="E29" s="14">
        <v>0</v>
      </c>
      <c r="F29" s="14">
        <v>0</v>
      </c>
      <c r="G29" s="14">
        <v>0</v>
      </c>
      <c r="H29" s="14">
        <v>3.9552929073</v>
      </c>
      <c r="I29" s="14">
        <v>7.7851385027999997</v>
      </c>
      <c r="J29" s="14">
        <v>0</v>
      </c>
      <c r="K29" s="14">
        <v>4.9677287426000003</v>
      </c>
      <c r="L29" s="15" t="s">
        <v>16</v>
      </c>
      <c r="N29" s="7">
        <f t="shared" si="0"/>
        <v>38.198285652920724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ht="14.25" customHeight="1" x14ac:dyDescent="0.45">
      <c r="A30" s="25" t="s">
        <v>40</v>
      </c>
      <c r="B30" s="26"/>
      <c r="C30" s="13" t="s">
        <v>36</v>
      </c>
      <c r="D30" s="14">
        <v>241.51080625220001</v>
      </c>
      <c r="E30" s="14">
        <v>0</v>
      </c>
      <c r="F30" s="14">
        <v>0</v>
      </c>
      <c r="G30" s="14">
        <v>0</v>
      </c>
      <c r="H30" s="14">
        <v>241.51080625220001</v>
      </c>
      <c r="I30" s="14">
        <v>0</v>
      </c>
      <c r="J30" s="14">
        <v>0</v>
      </c>
      <c r="K30" s="14">
        <v>1.0972239488</v>
      </c>
      <c r="L30" s="15" t="s">
        <v>16</v>
      </c>
      <c r="N30" s="7">
        <f t="shared" si="0"/>
        <v>8.4368684348800009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</row>
    <row r="31" spans="1:36" ht="14.25" customHeight="1" x14ac:dyDescent="0.45">
      <c r="A31" s="25" t="s">
        <v>41</v>
      </c>
      <c r="B31" s="26"/>
      <c r="C31" s="13" t="s">
        <v>42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5" t="s">
        <v>16</v>
      </c>
      <c r="N31" s="7">
        <f t="shared" si="0"/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4">
        <v>0</v>
      </c>
      <c r="AI31" s="4">
        <v>0</v>
      </c>
      <c r="AJ31" s="4">
        <v>0</v>
      </c>
    </row>
    <row r="32" spans="1:36" ht="14.25" customHeight="1" x14ac:dyDescent="0.45">
      <c r="A32" s="25" t="s">
        <v>43</v>
      </c>
      <c r="B32" s="26"/>
      <c r="C32" s="13" t="s">
        <v>15</v>
      </c>
      <c r="D32" s="14">
        <v>262.97753749570001</v>
      </c>
      <c r="E32" s="14">
        <v>0</v>
      </c>
      <c r="F32" s="14">
        <v>0</v>
      </c>
      <c r="G32" s="14">
        <v>0</v>
      </c>
      <c r="H32" s="14">
        <v>0</v>
      </c>
      <c r="I32" s="14">
        <v>262.97753749570001</v>
      </c>
      <c r="J32" s="14">
        <v>0</v>
      </c>
      <c r="K32" s="14">
        <v>9.4671913498000002</v>
      </c>
      <c r="L32" s="15" t="s">
        <v>16</v>
      </c>
      <c r="N32" s="7">
        <f t="shared" si="0"/>
        <v>72.795939200426432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0.14000000000000001</v>
      </c>
      <c r="AI32" s="4">
        <v>0</v>
      </c>
      <c r="AJ32" s="4">
        <v>0</v>
      </c>
    </row>
    <row r="33" spans="1:38" x14ac:dyDescent="0.45">
      <c r="A33" s="25" t="s">
        <v>44</v>
      </c>
      <c r="B33" s="26"/>
      <c r="C33" s="13" t="s">
        <v>42</v>
      </c>
      <c r="D33" s="14">
        <v>463.70745319899999</v>
      </c>
      <c r="E33" s="14">
        <v>0</v>
      </c>
      <c r="F33" s="14">
        <v>0</v>
      </c>
      <c r="G33" s="14">
        <v>0</v>
      </c>
      <c r="H33" s="14">
        <v>0</v>
      </c>
      <c r="I33" s="14">
        <v>463.70745319899999</v>
      </c>
      <c r="J33" s="14">
        <v>0</v>
      </c>
      <c r="K33" s="14">
        <v>0.34778058989999999</v>
      </c>
      <c r="L33" s="15" t="s">
        <v>16</v>
      </c>
      <c r="N33" s="7">
        <f t="shared" si="0"/>
        <v>2.6741843216239287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</row>
    <row r="34" spans="1:38" x14ac:dyDescent="0.45">
      <c r="A34" s="25" t="s">
        <v>45</v>
      </c>
      <c r="B34" s="26"/>
      <c r="C34" s="13" t="s">
        <v>16</v>
      </c>
      <c r="D34" s="14">
        <v>0.16455833719999999</v>
      </c>
      <c r="E34" s="14">
        <v>0</v>
      </c>
      <c r="F34" s="14">
        <v>0</v>
      </c>
      <c r="G34" s="14">
        <v>0.16455833719999999</v>
      </c>
      <c r="H34" s="14">
        <v>0</v>
      </c>
      <c r="I34" s="14">
        <v>0</v>
      </c>
      <c r="J34" s="14">
        <v>0</v>
      </c>
      <c r="K34" s="14">
        <v>0.16455833719999999</v>
      </c>
      <c r="L34" s="15" t="s">
        <v>16</v>
      </c>
      <c r="N34" s="7">
        <f t="shared" si="0"/>
        <v>1.2653360713985715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L34" s="4" t="s">
        <v>68</v>
      </c>
    </row>
    <row r="35" spans="1:38" ht="14.25" customHeight="1" x14ac:dyDescent="0.45">
      <c r="A35" s="25" t="s">
        <v>102</v>
      </c>
      <c r="B35" s="26"/>
      <c r="C35" s="13" t="s">
        <v>19</v>
      </c>
      <c r="D35" s="14">
        <v>1223.555088346</v>
      </c>
      <c r="E35" s="14">
        <v>0</v>
      </c>
      <c r="F35" s="14">
        <v>0</v>
      </c>
      <c r="G35" s="14">
        <v>0</v>
      </c>
      <c r="H35" s="14">
        <v>0</v>
      </c>
      <c r="I35" s="14">
        <v>1223.555088346</v>
      </c>
      <c r="J35" s="14">
        <v>0</v>
      </c>
      <c r="K35" s="14">
        <v>1.2235550882999999</v>
      </c>
      <c r="L35" s="15" t="s">
        <v>16</v>
      </c>
      <c r="N35" s="7">
        <f t="shared" ref="N35" si="1">K35*1000/$B$4</f>
        <v>9.4082646611067862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0.9</v>
      </c>
      <c r="AF35" s="4">
        <v>0</v>
      </c>
      <c r="AG35" s="4">
        <v>0</v>
      </c>
      <c r="AH35" s="4">
        <v>0</v>
      </c>
      <c r="AI35" s="4">
        <v>0.1</v>
      </c>
      <c r="AJ35" s="4">
        <v>0</v>
      </c>
    </row>
    <row r="36" spans="1:38" x14ac:dyDescent="0.45">
      <c r="A36" s="16"/>
      <c r="B36" s="17"/>
      <c r="C36" s="16"/>
      <c r="D36" s="18"/>
      <c r="E36" s="18"/>
      <c r="F36" s="18"/>
      <c r="G36" s="18"/>
      <c r="H36" s="18"/>
      <c r="I36" s="18"/>
      <c r="J36" s="18"/>
      <c r="K36" s="18"/>
      <c r="L36" s="19"/>
    </row>
    <row r="37" spans="1:38" x14ac:dyDescent="0.45">
      <c r="N37" s="7">
        <f>SUM(N7:N34)</f>
        <v>783.7000151453401</v>
      </c>
      <c r="O37" s="12" t="s">
        <v>101</v>
      </c>
      <c r="P37" s="7">
        <f t="array" ref="P37:AJ37">MMULT(TRANSPOSE(N7:N35),P7:AJ35)</f>
        <v>5.8245292258746435</v>
      </c>
      <c r="Q37" s="7">
        <v>22.357248561768571</v>
      </c>
      <c r="R37" s="7">
        <v>0.50764418151678581</v>
      </c>
      <c r="S37" s="7">
        <v>0</v>
      </c>
      <c r="T37" s="7">
        <v>468.98375776716256</v>
      </c>
      <c r="U37" s="7">
        <v>9.8311894229485723</v>
      </c>
      <c r="V37" s="7">
        <v>0</v>
      </c>
      <c r="W37" s="7">
        <v>0.79887411709892875</v>
      </c>
      <c r="X37" s="7">
        <v>1.5440198623757142</v>
      </c>
      <c r="Y37" s="7">
        <v>0</v>
      </c>
      <c r="Z37" s="7">
        <v>7.2682165839285719</v>
      </c>
      <c r="AA37" s="7">
        <v>75.510893332890376</v>
      </c>
      <c r="AB37" s="7">
        <v>2.7683549084196426</v>
      </c>
      <c r="AC37" s="7">
        <v>0</v>
      </c>
      <c r="AD37" s="7">
        <v>16.144978517125715</v>
      </c>
      <c r="AE37" s="7">
        <v>46.66572384791683</v>
      </c>
      <c r="AF37" s="7">
        <v>8.4368684348800009</v>
      </c>
      <c r="AG37" s="7">
        <v>2.6741843216239287</v>
      </c>
      <c r="AH37" s="7">
        <v>21.259070798887244</v>
      </c>
      <c r="AI37" s="7">
        <v>0.94082646611067866</v>
      </c>
      <c r="AJ37" s="7">
        <v>3.1773215836428573E-2</v>
      </c>
      <c r="AL37" s="8">
        <f>SUM(P37:AJ37)</f>
        <v>691.54815356636527</v>
      </c>
    </row>
    <row r="39" spans="1:38" x14ac:dyDescent="0.45">
      <c r="O39" s="4" t="s">
        <v>65</v>
      </c>
      <c r="P39" s="4">
        <v>1.65</v>
      </c>
      <c r="Q39" s="4">
        <v>0.29699999999999999</v>
      </c>
      <c r="R39" s="4">
        <v>2.54</v>
      </c>
      <c r="S39" s="4">
        <v>5.65</v>
      </c>
      <c r="T39" s="4">
        <v>0.121</v>
      </c>
      <c r="U39" s="4">
        <v>1.63</v>
      </c>
      <c r="V39" s="4">
        <v>4.66</v>
      </c>
      <c r="W39" s="4">
        <v>22.76</v>
      </c>
      <c r="X39" s="4">
        <v>7.6</v>
      </c>
      <c r="Y39" s="4">
        <v>8.6259999999999994</v>
      </c>
      <c r="Z39" s="4">
        <v>1.736</v>
      </c>
      <c r="AA39" s="4">
        <v>0.41299999999999998</v>
      </c>
      <c r="AB39" s="4">
        <v>0.32500000000000001</v>
      </c>
      <c r="AC39" s="4">
        <v>0.39</v>
      </c>
      <c r="AD39" s="4">
        <v>0.45</v>
      </c>
      <c r="AE39" s="4">
        <v>0.28499999999999998</v>
      </c>
      <c r="AF39" s="4">
        <v>0.68100000000000005</v>
      </c>
      <c r="AG39" s="4">
        <v>2.91</v>
      </c>
      <c r="AH39" s="4">
        <v>0.91200000000000003</v>
      </c>
      <c r="AI39" s="4">
        <v>3.1</v>
      </c>
      <c r="AJ39" s="4">
        <v>0</v>
      </c>
    </row>
    <row r="40" spans="1:38" x14ac:dyDescent="0.45">
      <c r="AL40" s="4" t="s">
        <v>68</v>
      </c>
    </row>
    <row r="41" spans="1:38" x14ac:dyDescent="0.45">
      <c r="O41" s="4" t="s">
        <v>66</v>
      </c>
      <c r="P41" s="8">
        <f>P37*P39</f>
        <v>9.6104732226931606</v>
      </c>
      <c r="Q41" s="8">
        <f t="shared" ref="Q41:AJ41" si="2">Q37*Q39</f>
        <v>6.6401028228452654</v>
      </c>
      <c r="R41" s="8">
        <f t="shared" si="2"/>
        <v>1.2894162210526359</v>
      </c>
      <c r="S41" s="8">
        <f t="shared" si="2"/>
        <v>0</v>
      </c>
      <c r="T41" s="8">
        <f t="shared" si="2"/>
        <v>56.74703468982667</v>
      </c>
      <c r="U41" s="8">
        <f t="shared" si="2"/>
        <v>16.024838759406173</v>
      </c>
      <c r="V41" s="8">
        <f t="shared" si="2"/>
        <v>0</v>
      </c>
      <c r="W41" s="8">
        <f t="shared" si="2"/>
        <v>18.182374905171621</v>
      </c>
      <c r="X41" s="8">
        <f t="shared" si="2"/>
        <v>11.734550954055427</v>
      </c>
      <c r="Y41" s="8">
        <f t="shared" si="2"/>
        <v>0</v>
      </c>
      <c r="Z41" s="8">
        <f t="shared" si="2"/>
        <v>12.6176239897</v>
      </c>
      <c r="AA41" s="8">
        <f t="shared" si="2"/>
        <v>31.185998946483725</v>
      </c>
      <c r="AB41" s="8">
        <f t="shared" si="2"/>
        <v>0.89971534523638386</v>
      </c>
      <c r="AC41" s="8">
        <f t="shared" si="2"/>
        <v>0</v>
      </c>
      <c r="AD41" s="8">
        <f t="shared" si="2"/>
        <v>7.265240332706572</v>
      </c>
      <c r="AE41" s="8">
        <f t="shared" si="2"/>
        <v>13.299731296656295</v>
      </c>
      <c r="AF41" s="8">
        <f t="shared" si="2"/>
        <v>5.7455074041532814</v>
      </c>
      <c r="AG41" s="8">
        <f t="shared" si="2"/>
        <v>7.7818763759256333</v>
      </c>
      <c r="AH41" s="8">
        <f t="shared" si="2"/>
        <v>19.388272568585165</v>
      </c>
      <c r="AI41" s="8">
        <f t="shared" si="2"/>
        <v>2.9165620449431038</v>
      </c>
      <c r="AJ41" s="8">
        <f t="shared" si="2"/>
        <v>0</v>
      </c>
      <c r="AL41" s="8">
        <f>SUM(P41:AJ41)</f>
        <v>221.3293198794411</v>
      </c>
    </row>
    <row r="43" spans="1:38" x14ac:dyDescent="0.45">
      <c r="O43" s="4" t="s">
        <v>67</v>
      </c>
      <c r="P43" s="10">
        <f t="shared" ref="P43:AJ43" si="3">P41/$AL$41</f>
        <v>4.342160012025529E-2</v>
      </c>
      <c r="Q43" s="10">
        <f t="shared" si="3"/>
        <v>3.000100857158082E-2</v>
      </c>
      <c r="R43" s="10">
        <f t="shared" si="3"/>
        <v>5.8257813368558023E-3</v>
      </c>
      <c r="S43" s="10">
        <f t="shared" si="3"/>
        <v>0</v>
      </c>
      <c r="T43" s="10">
        <f t="shared" si="3"/>
        <v>0.25639185409658777</v>
      </c>
      <c r="U43" s="10">
        <f t="shared" si="3"/>
        <v>7.2402692820521752E-2</v>
      </c>
      <c r="V43" s="10">
        <f t="shared" si="3"/>
        <v>0</v>
      </c>
      <c r="W43" s="10">
        <f t="shared" si="3"/>
        <v>8.215077385624113E-2</v>
      </c>
      <c r="X43" s="10">
        <f t="shared" si="3"/>
        <v>5.301851087983861E-2</v>
      </c>
      <c r="Y43" s="10">
        <f t="shared" si="3"/>
        <v>0</v>
      </c>
      <c r="Z43" s="10">
        <f t="shared" si="3"/>
        <v>5.7008371039918557E-2</v>
      </c>
      <c r="AA43" s="10">
        <f t="shared" si="3"/>
        <v>0.14090315265718456</v>
      </c>
      <c r="AB43" s="10">
        <f t="shared" si="3"/>
        <v>4.0650526813458881E-3</v>
      </c>
      <c r="AC43" s="10">
        <f t="shared" si="3"/>
        <v>0</v>
      </c>
      <c r="AD43" s="10">
        <f t="shared" si="3"/>
        <v>3.2825476248081256E-2</v>
      </c>
      <c r="AE43" s="10">
        <f t="shared" si="3"/>
        <v>6.0090237045415891E-2</v>
      </c>
      <c r="AF43" s="10">
        <f t="shared" si="3"/>
        <v>2.5959088507943189E-2</v>
      </c>
      <c r="AG43" s="10">
        <f t="shared" si="3"/>
        <v>3.5159717565501264E-2</v>
      </c>
      <c r="AH43" s="10">
        <f t="shared" si="3"/>
        <v>8.7599205469686664E-2</v>
      </c>
      <c r="AI43" s="10">
        <f t="shared" si="3"/>
        <v>1.3177477103041594E-2</v>
      </c>
      <c r="AJ43" s="10">
        <f t="shared" si="3"/>
        <v>0</v>
      </c>
    </row>
    <row r="45" spans="1:38" x14ac:dyDescent="0.45">
      <c r="O45" s="4" t="s">
        <v>69</v>
      </c>
      <c r="P45" s="11">
        <f t="shared" ref="P45:AJ45" si="4">P37/$AL$37</f>
        <v>8.4224492478753837E-3</v>
      </c>
      <c r="Q45" s="11">
        <f t="shared" si="4"/>
        <v>3.2329272295024691E-2</v>
      </c>
      <c r="R45" s="11">
        <f t="shared" si="4"/>
        <v>7.3406917348969414E-4</v>
      </c>
      <c r="S45" s="11">
        <f t="shared" si="4"/>
        <v>0</v>
      </c>
      <c r="T45" s="11">
        <f t="shared" si="4"/>
        <v>0.67816500607886587</v>
      </c>
      <c r="U45" s="11">
        <f t="shared" si="4"/>
        <v>1.4216203705046998E-2</v>
      </c>
      <c r="V45" s="11">
        <f t="shared" si="4"/>
        <v>0</v>
      </c>
      <c r="W45" s="11">
        <f t="shared" si="4"/>
        <v>1.1551966598118662E-3</v>
      </c>
      <c r="X45" s="11">
        <f t="shared" si="4"/>
        <v>2.2327004336763663E-3</v>
      </c>
      <c r="Y45" s="11">
        <f t="shared" si="4"/>
        <v>0</v>
      </c>
      <c r="Z45" s="11">
        <f t="shared" si="4"/>
        <v>1.0510065779867734E-2</v>
      </c>
      <c r="AA45" s="11">
        <f t="shared" si="4"/>
        <v>0.10919108516662951</v>
      </c>
      <c r="AB45" s="11">
        <f t="shared" si="4"/>
        <v>4.0031267441652911E-3</v>
      </c>
      <c r="AC45" s="11">
        <f t="shared" si="4"/>
        <v>0</v>
      </c>
      <c r="AD45" s="11">
        <f t="shared" si="4"/>
        <v>2.3346137841399561E-2</v>
      </c>
      <c r="AE45" s="11">
        <f t="shared" si="4"/>
        <v>6.7480078729526244E-2</v>
      </c>
      <c r="AF45" s="11">
        <f t="shared" si="4"/>
        <v>1.2199972469553195E-2</v>
      </c>
      <c r="AG45" s="11">
        <f t="shared" si="4"/>
        <v>3.8669531656370729E-3</v>
      </c>
      <c r="AH45" s="11">
        <f t="shared" si="4"/>
        <v>3.0741273314450535E-2</v>
      </c>
      <c r="AI45" s="11">
        <f t="shared" si="4"/>
        <v>1.3604641430372804E-3</v>
      </c>
      <c r="AJ45" s="11">
        <f t="shared" si="4"/>
        <v>4.5945051942618509E-5</v>
      </c>
    </row>
  </sheetData>
  <mergeCells count="32">
    <mergeCell ref="A15:B15"/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4:B34"/>
    <mergeCell ref="A35:B35"/>
    <mergeCell ref="A28:B28"/>
    <mergeCell ref="A29:B29"/>
    <mergeCell ref="A30:B30"/>
    <mergeCell ref="A31:B31"/>
    <mergeCell ref="A32:B32"/>
    <mergeCell ref="A33:B33"/>
  </mergeCells>
  <pageMargins left="0.25" right="0.25" top="0.25" bottom="1.22917007874016" header="0.25" footer="0.25"/>
  <pageSetup orientation="landscape" horizontalDpi="300" verticalDpi="300" r:id="rId1"/>
  <headerFooter alignWithMargins="0">
    <oddFooter>&amp;L&amp;"Verdana,Regular"&amp;9 Printed By: YALE\\pb637 &amp;C&amp;"Verdana,Regular"&amp;9 Printed On 3/23/2021 11:45:46 AM &amp;R&amp;"Verdana,Regular"&amp;9Page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SlabInsulation</vt:lpstr>
      <vt:lpstr>BOM_XPSins_FibreGlass_WinDoor</vt:lpstr>
      <vt:lpstr>BOM_EPSins_FibreGlass_WinDoor</vt:lpstr>
      <vt:lpstr>BOM_EPSins_Wood_WinDoor</vt:lpstr>
      <vt:lpstr>BOM_XPSins_Wood_WinDoor</vt:lpstr>
      <vt:lpstr>BOM_EPSins_FibreGlass_WinDoor!Print_Titles</vt:lpstr>
      <vt:lpstr>BOM_EPSins_Wood_WinDoor!Print_Titles</vt:lpstr>
      <vt:lpstr>BOM_XPSins_FibreGlass_WinDoor!Print_Titles</vt:lpstr>
      <vt:lpstr>BOM_XPSins_Wood_WinDoor!Print_Titles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Berrill, Peter</cp:lastModifiedBy>
  <dcterms:created xsi:type="dcterms:W3CDTF">2021-03-26T14:44:50Z</dcterms:created>
  <dcterms:modified xsi:type="dcterms:W3CDTF">2021-03-26T19:06:26Z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