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637\Documents\Yale Courses\Research\US Housing\Athena MI Archetypes\"/>
    </mc:Choice>
  </mc:AlternateContent>
  <xr:revisionPtr revIDLastSave="0" documentId="13_ncr:1_{F098653C-37B2-496C-891F-C0DFBDAEFA79}" xr6:coauthVersionLast="45" xr6:coauthVersionMax="45" xr10:uidLastSave="{00000000-0000-0000-0000-000000000000}"/>
  <bookViews>
    <workbookView xWindow="38280" yWindow="105" windowWidth="29040" windowHeight="15840" tabRatio="864" activeTab="4" xr2:uid="{00000000-000D-0000-FFFF-FFFF00000000}"/>
  </bookViews>
  <sheets>
    <sheet name="SlabInsulation" sheetId="2" r:id="rId1"/>
    <sheet name="BOM_XPSins_FibreGlass_WinDoor" sheetId="4" r:id="rId2"/>
    <sheet name="BOM_EPSins_FibreGlass_WinDoor" sheetId="5" r:id="rId3"/>
    <sheet name="BOM_EPSins_Wood_WinDoor" sheetId="6" r:id="rId4"/>
    <sheet name="BOM_XPSins_Wood_WinDoor" sheetId="7" r:id="rId5"/>
  </sheets>
  <definedNames>
    <definedName name="_xlnm.Print_Titles" localSheetId="2">BOM_EPSins_FibreGlass_WinDoor!$1:$4</definedName>
    <definedName name="_xlnm.Print_Titles" localSheetId="3">BOM_EPSins_Wood_WinDoor!$1:$4</definedName>
    <definedName name="_xlnm.Print_Titles" localSheetId="1">BOM_XPSins_FibreGlass_WinDoor!$1:$4</definedName>
    <definedName name="_xlnm.Print_Titles" localSheetId="4">BOM_XPSins_Wood_WinDoor!$1:$4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7" l="1"/>
  <c r="B4" i="6"/>
  <c r="B4" i="5"/>
  <c r="B4" i="4" l="1"/>
  <c r="P8" i="2"/>
  <c r="N35" i="6" l="1"/>
  <c r="N35" i="7"/>
  <c r="N32" i="7" l="1"/>
  <c r="N31" i="7"/>
  <c r="N28" i="7"/>
  <c r="N27" i="7"/>
  <c r="N24" i="7"/>
  <c r="N23" i="7"/>
  <c r="N20" i="7"/>
  <c r="N19" i="7"/>
  <c r="O18" i="7"/>
  <c r="N17" i="7"/>
  <c r="N16" i="7"/>
  <c r="O15" i="7"/>
  <c r="O14" i="7"/>
  <c r="N14" i="7"/>
  <c r="O13" i="7"/>
  <c r="N12" i="7"/>
  <c r="N11" i="7"/>
  <c r="N8" i="7"/>
  <c r="N7" i="7"/>
  <c r="N34" i="7"/>
  <c r="N34" i="6"/>
  <c r="N30" i="6"/>
  <c r="N26" i="6"/>
  <c r="N22" i="6"/>
  <c r="O18" i="6"/>
  <c r="O15" i="6"/>
  <c r="O13" i="6"/>
  <c r="N13" i="6"/>
  <c r="N9" i="6"/>
  <c r="N33" i="6"/>
  <c r="N32" i="5"/>
  <c r="N28" i="5"/>
  <c r="N24" i="5"/>
  <c r="N20" i="5"/>
  <c r="O18" i="5"/>
  <c r="N17" i="5"/>
  <c r="O15" i="5"/>
  <c r="O13" i="5"/>
  <c r="N12" i="5"/>
  <c r="N8" i="5"/>
  <c r="N7" i="5"/>
  <c r="N34" i="5"/>
  <c r="N9" i="7" l="1"/>
  <c r="N13" i="7"/>
  <c r="N15" i="7"/>
  <c r="N18" i="7"/>
  <c r="N21" i="7"/>
  <c r="N25" i="7"/>
  <c r="N29" i="7"/>
  <c r="N33" i="7"/>
  <c r="N10" i="7"/>
  <c r="N22" i="7"/>
  <c r="N26" i="7"/>
  <c r="N30" i="7"/>
  <c r="N16" i="6"/>
  <c r="N23" i="6"/>
  <c r="N27" i="6"/>
  <c r="N31" i="6"/>
  <c r="N7" i="6"/>
  <c r="N11" i="6"/>
  <c r="N14" i="6"/>
  <c r="N17" i="6"/>
  <c r="N20" i="6"/>
  <c r="N24" i="6"/>
  <c r="N28" i="6"/>
  <c r="N32" i="6"/>
  <c r="N10" i="6"/>
  <c r="N19" i="6"/>
  <c r="N8" i="6"/>
  <c r="N12" i="6"/>
  <c r="N15" i="6"/>
  <c r="N18" i="6"/>
  <c r="N21" i="6"/>
  <c r="N25" i="6"/>
  <c r="N29" i="6"/>
  <c r="N11" i="5"/>
  <c r="N14" i="5"/>
  <c r="N16" i="5"/>
  <c r="N19" i="5"/>
  <c r="N23" i="5"/>
  <c r="N27" i="5"/>
  <c r="N31" i="5"/>
  <c r="N9" i="5"/>
  <c r="N13" i="5"/>
  <c r="N15" i="5"/>
  <c r="N18" i="5"/>
  <c r="N21" i="5"/>
  <c r="N25" i="5"/>
  <c r="N29" i="5"/>
  <c r="N33" i="5"/>
  <c r="N10" i="5"/>
  <c r="N22" i="5"/>
  <c r="N26" i="5"/>
  <c r="N30" i="5"/>
  <c r="P37" i="7" l="1" a="1"/>
  <c r="X37" i="7" s="1"/>
  <c r="P37" i="6" a="1"/>
  <c r="N37" i="7"/>
  <c r="N37" i="6"/>
  <c r="P36" i="5" a="1"/>
  <c r="AG36" i="5" s="1"/>
  <c r="N36" i="5"/>
  <c r="AG37" i="7" l="1"/>
  <c r="R37" i="7"/>
  <c r="AI37" i="7"/>
  <c r="AI41" i="7" s="1"/>
  <c r="V37" i="7"/>
  <c r="U37" i="7"/>
  <c r="AA37" i="7"/>
  <c r="AD37" i="7"/>
  <c r="T37" i="7"/>
  <c r="AF37" i="7"/>
  <c r="Q37" i="7"/>
  <c r="P37" i="7"/>
  <c r="AC37" i="7"/>
  <c r="S37" i="7"/>
  <c r="Y37" i="7"/>
  <c r="AE37" i="7"/>
  <c r="AH37" i="7"/>
  <c r="AB37" i="7"/>
  <c r="W37" i="7"/>
  <c r="Z37" i="7"/>
  <c r="AJ37" i="7"/>
  <c r="Q37" i="6"/>
  <c r="AH37" i="6"/>
  <c r="R37" i="6"/>
  <c r="X37" i="6"/>
  <c r="AE37" i="6"/>
  <c r="AG37" i="6"/>
  <c r="AD37" i="6"/>
  <c r="AJ37" i="6"/>
  <c r="T37" i="6"/>
  <c r="AC37" i="6"/>
  <c r="Z37" i="6"/>
  <c r="AF37" i="6"/>
  <c r="P37" i="6"/>
  <c r="Y37" i="6"/>
  <c r="AB37" i="6"/>
  <c r="S37" i="6"/>
  <c r="U37" i="6"/>
  <c r="AA37" i="6"/>
  <c r="W37" i="6"/>
  <c r="V37" i="6"/>
  <c r="AI37" i="6"/>
  <c r="R36" i="5"/>
  <c r="AH36" i="5"/>
  <c r="P36" i="5"/>
  <c r="AF36" i="5"/>
  <c r="AF40" i="5" s="1"/>
  <c r="U36" i="5"/>
  <c r="U40" i="5" s="1"/>
  <c r="V36" i="5"/>
  <c r="V40" i="5" s="1"/>
  <c r="AI36" i="5"/>
  <c r="AI40" i="5" s="1"/>
  <c r="T36" i="5"/>
  <c r="T40" i="5" s="1"/>
  <c r="S36" i="5"/>
  <c r="Y36" i="5"/>
  <c r="Y40" i="5" s="1"/>
  <c r="Z36" i="5"/>
  <c r="Z40" i="5" s="1"/>
  <c r="W36" i="5"/>
  <c r="W40" i="5" s="1"/>
  <c r="X36" i="5"/>
  <c r="AA36" i="5"/>
  <c r="AA40" i="5" s="1"/>
  <c r="AC36" i="5"/>
  <c r="AC40" i="5" s="1"/>
  <c r="AD36" i="5"/>
  <c r="AE36" i="5"/>
  <c r="AB36" i="5"/>
  <c r="Q36" i="5"/>
  <c r="AD40" i="5"/>
  <c r="AE40" i="5"/>
  <c r="AB40" i="5"/>
  <c r="Q40" i="5"/>
  <c r="AG40" i="5"/>
  <c r="R40" i="5"/>
  <c r="AH40" i="5"/>
  <c r="P40" i="5"/>
  <c r="S40" i="5"/>
  <c r="X40" i="5"/>
  <c r="AK36" i="5" l="1"/>
  <c r="AF44" i="5" s="1"/>
  <c r="AI41" i="6"/>
  <c r="AD41" i="7"/>
  <c r="P41" i="7"/>
  <c r="AL37" i="7"/>
  <c r="AF41" i="7"/>
  <c r="AA41" i="7"/>
  <c r="U41" i="7"/>
  <c r="T41" i="7"/>
  <c r="R41" i="7"/>
  <c r="AH41" i="7"/>
  <c r="AE41" i="7"/>
  <c r="Y41" i="7"/>
  <c r="X41" i="7"/>
  <c r="V41" i="7"/>
  <c r="S41" i="7"/>
  <c r="AJ41" i="7"/>
  <c r="AC41" i="7"/>
  <c r="AB41" i="7"/>
  <c r="Z41" i="7"/>
  <c r="W41" i="7"/>
  <c r="Q41" i="7"/>
  <c r="AG41" i="7"/>
  <c r="U41" i="6"/>
  <c r="AD41" i="6"/>
  <c r="Y41" i="6"/>
  <c r="R41" i="6"/>
  <c r="AH41" i="6"/>
  <c r="AE41" i="6"/>
  <c r="AC41" i="6"/>
  <c r="V41" i="6"/>
  <c r="S41" i="6"/>
  <c r="AJ41" i="6"/>
  <c r="AG41" i="6"/>
  <c r="AB41" i="6"/>
  <c r="AA41" i="6"/>
  <c r="T41" i="6"/>
  <c r="X41" i="6"/>
  <c r="Z41" i="6"/>
  <c r="W41" i="6"/>
  <c r="Q41" i="6"/>
  <c r="AL37" i="6"/>
  <c r="U45" i="6" s="1"/>
  <c r="P41" i="6"/>
  <c r="AF41" i="6"/>
  <c r="AH44" i="5"/>
  <c r="AG44" i="5"/>
  <c r="AB44" i="5"/>
  <c r="AD44" i="5"/>
  <c r="AC44" i="5"/>
  <c r="X44" i="5"/>
  <c r="Z44" i="5"/>
  <c r="S44" i="5"/>
  <c r="AI44" i="5"/>
  <c r="U44" i="5"/>
  <c r="AK40" i="5"/>
  <c r="S42" i="5" s="1"/>
  <c r="P44" i="5"/>
  <c r="R44" i="5"/>
  <c r="Q44" i="5"/>
  <c r="AE44" i="5"/>
  <c r="AA44" i="5"/>
  <c r="W44" i="5"/>
  <c r="Y44" i="5"/>
  <c r="T44" i="5"/>
  <c r="V44" i="5"/>
  <c r="AI45" i="6" l="1"/>
  <c r="AD45" i="7"/>
  <c r="AI45" i="7"/>
  <c r="AG45" i="7"/>
  <c r="AJ45" i="7"/>
  <c r="AH45" i="7"/>
  <c r="T45" i="7"/>
  <c r="W45" i="7"/>
  <c r="AB45" i="7"/>
  <c r="Z45" i="7"/>
  <c r="V45" i="7"/>
  <c r="Y45" i="7"/>
  <c r="Q45" i="7"/>
  <c r="AA45" i="7"/>
  <c r="R45" i="7"/>
  <c r="P45" i="7"/>
  <c r="AC45" i="7"/>
  <c r="S45" i="7"/>
  <c r="X45" i="7"/>
  <c r="AE45" i="7"/>
  <c r="U45" i="7"/>
  <c r="AF45" i="7"/>
  <c r="AL41" i="7"/>
  <c r="AF45" i="6"/>
  <c r="Z45" i="6"/>
  <c r="V45" i="6"/>
  <c r="P45" i="6"/>
  <c r="T45" i="6"/>
  <c r="AB45" i="6"/>
  <c r="R45" i="6"/>
  <c r="AE45" i="6"/>
  <c r="Q45" i="6"/>
  <c r="AJ45" i="6"/>
  <c r="AD45" i="6"/>
  <c r="AL41" i="6"/>
  <c r="W45" i="6"/>
  <c r="X45" i="6"/>
  <c r="AA45" i="6"/>
  <c r="AG45" i="6"/>
  <c r="S45" i="6"/>
  <c r="AC45" i="6"/>
  <c r="AH45" i="6"/>
  <c r="Y45" i="6"/>
  <c r="AI42" i="5"/>
  <c r="AF42" i="5"/>
  <c r="AD42" i="5"/>
  <c r="Z42" i="5"/>
  <c r="AB42" i="5"/>
  <c r="T42" i="5"/>
  <c r="R42" i="5"/>
  <c r="AH42" i="5"/>
  <c r="Y42" i="5"/>
  <c r="P42" i="5"/>
  <c r="U42" i="5"/>
  <c r="W42" i="5"/>
  <c r="AE42" i="5"/>
  <c r="X42" i="5"/>
  <c r="AG42" i="5"/>
  <c r="V42" i="5"/>
  <c r="AA42" i="5"/>
  <c r="Q42" i="5"/>
  <c r="AC42" i="5"/>
  <c r="Z43" i="6" l="1"/>
  <c r="AI43" i="6"/>
  <c r="AH43" i="7"/>
  <c r="AI43" i="7"/>
  <c r="T43" i="7"/>
  <c r="Z43" i="7"/>
  <c r="AJ43" i="7"/>
  <c r="Q43" i="7"/>
  <c r="AD43" i="7"/>
  <c r="AG43" i="7"/>
  <c r="AB43" i="7"/>
  <c r="AA43" i="7"/>
  <c r="W43" i="7"/>
  <c r="U43" i="7"/>
  <c r="V43" i="7"/>
  <c r="X43" i="7"/>
  <c r="Y43" i="7"/>
  <c r="P43" i="7"/>
  <c r="S43" i="7"/>
  <c r="AE43" i="7"/>
  <c r="R43" i="7"/>
  <c r="AC43" i="7"/>
  <c r="AF43" i="7"/>
  <c r="S43" i="6"/>
  <c r="AH43" i="6"/>
  <c r="AA43" i="6"/>
  <c r="AC43" i="6"/>
  <c r="AE43" i="6"/>
  <c r="W43" i="6"/>
  <c r="AJ43" i="6"/>
  <c r="V43" i="6"/>
  <c r="AD43" i="6"/>
  <c r="Q43" i="6"/>
  <c r="AB43" i="6"/>
  <c r="U43" i="6"/>
  <c r="AG43" i="6"/>
  <c r="T43" i="6"/>
  <c r="AF43" i="6"/>
  <c r="R43" i="6"/>
  <c r="Y43" i="6"/>
  <c r="X43" i="6"/>
  <c r="P43" i="6"/>
  <c r="N29" i="4"/>
  <c r="O18" i="4"/>
  <c r="D46" i="4" s="1"/>
  <c r="N18" i="4"/>
  <c r="O15" i="4"/>
  <c r="D44" i="4" s="1"/>
  <c r="O14" i="4"/>
  <c r="D42" i="4" s="1"/>
  <c r="O13" i="4"/>
  <c r="N31" i="4"/>
  <c r="J18" i="2"/>
  <c r="H6" i="2"/>
  <c r="H5" i="2"/>
  <c r="P4" i="2" s="1"/>
  <c r="P5" i="2" s="1"/>
  <c r="P7" i="2" s="1"/>
  <c r="N9" i="4" l="1"/>
  <c r="N34" i="4"/>
  <c r="N15" i="4"/>
  <c r="N21" i="4"/>
  <c r="N13" i="4"/>
  <c r="N25" i="4"/>
  <c r="N33" i="4"/>
  <c r="N10" i="4"/>
  <c r="N22" i="4"/>
  <c r="N26" i="4"/>
  <c r="N30" i="4"/>
  <c r="N8" i="4"/>
  <c r="N12" i="4"/>
  <c r="N17" i="4"/>
  <c r="N20" i="4"/>
  <c r="N24" i="4"/>
  <c r="N28" i="4"/>
  <c r="N32" i="4"/>
  <c r="D43" i="4"/>
  <c r="N7" i="4"/>
  <c r="N11" i="4"/>
  <c r="N14" i="4"/>
  <c r="N16" i="4"/>
  <c r="N19" i="4"/>
  <c r="N23" i="4"/>
  <c r="N27" i="4"/>
  <c r="N36" i="4" l="1"/>
  <c r="P36" i="4" a="1"/>
  <c r="Q36" i="4" l="1"/>
  <c r="AH36" i="4"/>
  <c r="AH40" i="4" s="1"/>
  <c r="R36" i="4"/>
  <c r="R40" i="4" s="1"/>
  <c r="T36" i="4"/>
  <c r="AA36" i="4"/>
  <c r="AC36" i="4"/>
  <c r="AD36" i="4"/>
  <c r="AF36" i="4"/>
  <c r="P36" i="4"/>
  <c r="P40" i="4" s="1"/>
  <c r="W36" i="4"/>
  <c r="W40" i="4" s="1"/>
  <c r="Y36" i="4"/>
  <c r="Y40" i="4" s="1"/>
  <c r="Z36" i="4"/>
  <c r="Z40" i="4" s="1"/>
  <c r="AB36" i="4"/>
  <c r="AB40" i="4" s="1"/>
  <c r="AI36" i="4"/>
  <c r="AI40" i="4" s="1"/>
  <c r="S36" i="4"/>
  <c r="S40" i="4" s="1"/>
  <c r="U36" i="4"/>
  <c r="U40" i="4" s="1"/>
  <c r="V36" i="4"/>
  <c r="X36" i="4"/>
  <c r="X40" i="4" s="1"/>
  <c r="AE36" i="4"/>
  <c r="AE40" i="4" s="1"/>
  <c r="AG36" i="4"/>
  <c r="AG40" i="4" s="1"/>
  <c r="AC40" i="4"/>
  <c r="AD40" i="4"/>
  <c r="Q40" i="4"/>
  <c r="AA40" i="4"/>
  <c r="V40" i="4"/>
  <c r="AF40" i="4"/>
  <c r="T40" i="4" l="1"/>
  <c r="AK40" i="4" s="1"/>
  <c r="AK36" i="4"/>
  <c r="T44" i="4" s="1"/>
  <c r="AB44" i="4"/>
  <c r="AA44" i="4" l="1"/>
  <c r="AI44" i="4"/>
  <c r="AD44" i="4"/>
  <c r="AC44" i="4"/>
  <c r="W44" i="4"/>
  <c r="AE44" i="4"/>
  <c r="P44" i="4"/>
  <c r="Q44" i="4"/>
  <c r="AH44" i="4"/>
  <c r="Y44" i="4"/>
  <c r="U44" i="4"/>
  <c r="V44" i="4"/>
  <c r="X44" i="4"/>
  <c r="AG44" i="4"/>
  <c r="R44" i="4"/>
  <c r="Z44" i="4"/>
  <c r="S44" i="4"/>
  <c r="AF44" i="4"/>
  <c r="AF42" i="4"/>
  <c r="AB42" i="4"/>
  <c r="AE42" i="4"/>
  <c r="U42" i="4"/>
  <c r="AD42" i="4"/>
  <c r="R42" i="4"/>
  <c r="X42" i="4"/>
  <c r="P42" i="4"/>
  <c r="Z42" i="4"/>
  <c r="V42" i="4"/>
  <c r="Q42" i="4"/>
  <c r="AH42" i="4"/>
  <c r="T42" i="4"/>
  <c r="AG42" i="4"/>
  <c r="W42" i="4"/>
  <c r="Y42" i="4"/>
  <c r="AA42" i="4"/>
  <c r="AC42" i="4"/>
  <c r="AI42" i="4"/>
  <c r="S42" i="4"/>
</calcChain>
</file>

<file path=xl/sharedStrings.xml><?xml version="1.0" encoding="utf-8"?>
<sst xmlns="http://schemas.openxmlformats.org/spreadsheetml/2006/main" count="560" uniqueCount="107">
  <si>
    <t>Bill of Materials Report</t>
  </si>
  <si>
    <t>Project:</t>
  </si>
  <si>
    <t>Material</t>
  </si>
  <si>
    <t>Unit</t>
  </si>
  <si>
    <t>Total Quantity</t>
  </si>
  <si>
    <t>Columns &amp; Beams</t>
  </si>
  <si>
    <t>Floors</t>
  </si>
  <si>
    <t>Foundations</t>
  </si>
  <si>
    <t>Roofs</t>
  </si>
  <si>
    <t>Walls</t>
  </si>
  <si>
    <t>Project Extra Materials</t>
  </si>
  <si>
    <t>Mass Value</t>
  </si>
  <si>
    <t>Mass Unit</t>
  </si>
  <si>
    <t>#15 Organic Felt</t>
  </si>
  <si>
    <t>m2</t>
  </si>
  <si>
    <t>Tonnes</t>
  </si>
  <si>
    <t>1/2"  Regular Gypsum Board</t>
  </si>
  <si>
    <t>6 mil Polyethylene</t>
  </si>
  <si>
    <t>kg</t>
  </si>
  <si>
    <t>Concrete Benchmark  USA 3000 psi</t>
  </si>
  <si>
    <t>m3</t>
  </si>
  <si>
    <t>Double Glazed No Coating Air</t>
  </si>
  <si>
    <t>Expanded Polystyrene</t>
  </si>
  <si>
    <t>m2 (25mm)</t>
  </si>
  <si>
    <t>Extruded Polystyrene</t>
  </si>
  <si>
    <t>FG Batt R20</t>
  </si>
  <si>
    <t>Fibreglass Window Frame</t>
  </si>
  <si>
    <t>Galvanized Sheet</t>
  </si>
  <si>
    <t>Glass Based shingles 30yr</t>
  </si>
  <si>
    <t>Glass Fibre</t>
  </si>
  <si>
    <t>Glazing Panel</t>
  </si>
  <si>
    <t>Joint Compound</t>
  </si>
  <si>
    <t>Laminated Veneer Lumber</t>
  </si>
  <si>
    <t>Nails</t>
  </si>
  <si>
    <t>Oriented Strand Board</t>
  </si>
  <si>
    <t>m2 (9mm)</t>
  </si>
  <si>
    <t>Paper Tape</t>
  </si>
  <si>
    <t>Rebar, Rod, Light Sections</t>
  </si>
  <si>
    <t>Small Dimension Softwood Lumber, kiln-dried</t>
  </si>
  <si>
    <t>Softwood Plywood</t>
  </si>
  <si>
    <t>Solvent Based Alkyd Paint</t>
  </si>
  <si>
    <t>L</t>
  </si>
  <si>
    <t>Stucco over porous surface</t>
  </si>
  <si>
    <t>Water Based Latex Paint</t>
  </si>
  <si>
    <t>Welded Wire Mesh / Ladder Wire</t>
  </si>
  <si>
    <t>Floor Area (m2)</t>
  </si>
  <si>
    <t>Mat Ins (kg/m2)</t>
  </si>
  <si>
    <t>Asphalt-impregnated Felt</t>
  </si>
  <si>
    <t>Gypsum Board</t>
  </si>
  <si>
    <t>General Polyethylene</t>
  </si>
  <si>
    <t>Aluminium</t>
  </si>
  <si>
    <t>Glass</t>
  </si>
  <si>
    <t>Concrete</t>
  </si>
  <si>
    <t>Density (kg/unit)</t>
  </si>
  <si>
    <t>Fiberglass Insulation</t>
  </si>
  <si>
    <t>Glass fibre reinforced plastic</t>
  </si>
  <si>
    <t>Steel</t>
  </si>
  <si>
    <t>Fibrelass Shingles</t>
  </si>
  <si>
    <t>Gypsum Joint Compound</t>
  </si>
  <si>
    <t>Void</t>
  </si>
  <si>
    <t>Timber</t>
  </si>
  <si>
    <t>Plywood</t>
  </si>
  <si>
    <t>Paint</t>
  </si>
  <si>
    <t>Cement</t>
  </si>
  <si>
    <t>GHGI</t>
  </si>
  <si>
    <t>GHG / m2</t>
  </si>
  <si>
    <t>% GHG/m2</t>
  </si>
  <si>
    <t>Sum</t>
  </si>
  <si>
    <t>% MI</t>
  </si>
  <si>
    <t>Assuming that the slab has a stemwall and footing as shown</t>
  </si>
  <si>
    <t>And that the slab is insulated in the interior of the stem wall and under the slab, but only around the perimeter of the slab</t>
  </si>
  <si>
    <t>Stem wall depth</t>
  </si>
  <si>
    <t>ft</t>
  </si>
  <si>
    <t>Footing width</t>
  </si>
  <si>
    <t>in</t>
  </si>
  <si>
    <t>Footing thickness/depth</t>
  </si>
  <si>
    <t>Slab insulation thickness</t>
  </si>
  <si>
    <t>Image from https://www.finehomebuilding.com/2014/07/09/insulating-a-slab-on-grade?</t>
  </si>
  <si>
    <t>Vertical insulation b/w slab and stemwall</t>
  </si>
  <si>
    <t>Horizontal insulation under slab</t>
  </si>
  <si>
    <t>Vertical insulation on edge of stem wall</t>
  </si>
  <si>
    <t>Slab floor area</t>
  </si>
  <si>
    <t>Slab perimeter</t>
  </si>
  <si>
    <t>ft2</t>
  </si>
  <si>
    <t xml:space="preserve">ft </t>
  </si>
  <si>
    <t>Extent of perimeter insulation</t>
  </si>
  <si>
    <t>Area of strip insulation</t>
  </si>
  <si>
    <t>Floor with</t>
  </si>
  <si>
    <t>Floor length</t>
  </si>
  <si>
    <t>Volume of strip insulatin</t>
  </si>
  <si>
    <t>ft3</t>
  </si>
  <si>
    <t>Depth of slab</t>
  </si>
  <si>
    <t>Depth of vertical insualtion b/w/ slab and sw</t>
  </si>
  <si>
    <t>Volume of vertical slab insulation</t>
  </si>
  <si>
    <t>Total volumne of slab insulation</t>
  </si>
  <si>
    <t>Effective insulation thickness</t>
  </si>
  <si>
    <t>8" Normal Weight Concrete Block</t>
  </si>
  <si>
    <t>Blocks</t>
  </si>
  <si>
    <t>Grout-Coarse</t>
  </si>
  <si>
    <t>Mortar</t>
  </si>
  <si>
    <t>sum kg/m2</t>
  </si>
  <si>
    <t>Vinyl Clad Wood Window Frame</t>
  </si>
  <si>
    <t>PVC</t>
  </si>
  <si>
    <t>Small SF Slab One-Storey Wood-frame excl Garage</t>
  </si>
  <si>
    <t>Small SF Slab One-Storey Wood-frame excl Garage EPS</t>
  </si>
  <si>
    <t>Small SF Slab One-Storey Wood-frame excl Garage EPS_Wood</t>
  </si>
  <si>
    <t>Small SF Slab One-Storey Wood-frame excl Garage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</si>
</sst>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#,##0.0000;\-#,##0.0000"/>
    <numFmt numFmtId="165" formatCode="0.000"/>
    <numFmt numFmtId="166" formatCode="0.0"/>
    <numFmt numFmtId="167" formatCode="0.0%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Verdana"/>
    </font>
    <font>
      <b/>
      <sz val="12"/>
      <color rgb="FF000000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8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horizontal="center" wrapText="1" readingOrder="1"/>
    </xf>
    <xf numFmtId="0" fontId="4" fillId="2" borderId="2" xfId="0" applyNumberFormat="1" applyFont="1" applyFill="1" applyBorder="1" applyAlignment="1">
      <alignment horizontal="center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wrapText="1" readingOrder="1"/>
    </xf>
    <xf numFmtId="165" fontId="1" fillId="0" borderId="0" xfId="0" applyNumberFormat="1" applyFont="1" applyFill="1" applyBorder="1"/>
    <xf numFmtId="2" fontId="1" fillId="0" borderId="0" xfId="0" applyNumberFormat="1" applyFont="1" applyFill="1" applyBorder="1"/>
    <xf numFmtId="166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wrapText="1"/>
    </xf>
    <xf numFmtId="9" fontId="1" fillId="0" borderId="0" xfId="1" applyFont="1" applyFill="1" applyBorder="1"/>
    <xf numFmtId="167" fontId="1" fillId="0" borderId="0" xfId="1" applyNumberFormat="1" applyFont="1" applyFill="1" applyBorder="1"/>
    <xf numFmtId="0" fontId="6" fillId="0" borderId="0" xfId="0" applyFont="1" applyFill="1" applyBorder="1"/>
    <xf numFmtId="0" fontId="8" fillId="3" borderId="1" xfId="0" applyFont="1" applyFill="1" applyBorder="1" applyAlignment="1">
      <alignment vertical="center" wrapText="1" readingOrder="1"/>
    </xf>
    <xf numFmtId="164" fontId="8" fillId="0" borderId="1" xfId="0" applyNumberFormat="1" applyFont="1" applyBorder="1" applyAlignment="1">
      <alignment horizontal="right" vertical="center" wrapText="1" readingOrder="1"/>
    </xf>
    <xf numFmtId="0" fontId="8" fillId="0" borderId="1" xfId="0" applyFont="1" applyBorder="1" applyAlignment="1">
      <alignment vertical="center" wrapText="1" readingOrder="1"/>
    </xf>
    <xf numFmtId="0" fontId="8" fillId="3" borderId="0" xfId="0" applyFont="1" applyFill="1" applyBorder="1" applyAlignment="1">
      <alignment vertical="center" wrapText="1" readingOrder="1"/>
    </xf>
    <xf numFmtId="0" fontId="6" fillId="0" borderId="0" xfId="0" applyFont="1" applyBorder="1" applyAlignment="1">
      <alignment vertical="top" wrapText="1"/>
    </xf>
    <xf numFmtId="164" fontId="8" fillId="0" borderId="0" xfId="0" applyNumberFormat="1" applyFont="1" applyBorder="1" applyAlignment="1">
      <alignment horizontal="right" vertical="center" wrapText="1" readingOrder="1"/>
    </xf>
    <xf numFmtId="0" fontId="8" fillId="0" borderId="0" xfId="0" applyFont="1" applyBorder="1" applyAlignment="1">
      <alignment vertical="center" wrapText="1" readingOrder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8" fillId="3" borderId="1" xfId="0" applyFont="1" applyFill="1" applyBorder="1" applyAlignment="1">
      <alignment vertical="center" wrapText="1" readingOrder="1"/>
    </xf>
    <xf numFmtId="0" fontId="6" fillId="0" borderId="2" xfId="0" applyFont="1" applyBorder="1" applyAlignment="1">
      <alignment vertical="top" wrapText="1"/>
    </xf>
    <xf numFmtId="0" fontId="3" fillId="0" borderId="0" xfId="0" applyFont="1" applyAlignment="1">
      <alignment horizontal="left" vertical="top" wrapText="1" readingOrder="1"/>
    </xf>
    <xf numFmtId="0" fontId="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4</xdr:col>
      <xdr:colOff>47625</xdr:colOff>
      <xdr:row>18</xdr:row>
      <xdr:rowOff>134682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B9D2EA-343C-40C6-B543-1F71F8453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2590800" cy="33874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8263-5DDF-4810-8D0E-31FCEED7EC34}">
  <dimension ref="A1:Q20"/>
  <sheetViews>
    <sheetView workbookViewId="0">
      <selection activeCell="P7" sqref="P7"/>
    </sheetView>
  </sheetViews>
  <sheetFormatPr defaultRowHeight="14.25" x14ac:dyDescent="0.45"/>
  <sheetData>
    <row r="1" spans="6:17" x14ac:dyDescent="0.45">
      <c r="F1" s="12" t="s">
        <v>69</v>
      </c>
    </row>
    <row r="2" spans="6:17" x14ac:dyDescent="0.45">
      <c r="F2" s="12" t="s">
        <v>70</v>
      </c>
    </row>
    <row r="3" spans="6:17" x14ac:dyDescent="0.45">
      <c r="F3" s="12" t="s">
        <v>87</v>
      </c>
      <c r="H3">
        <v>28</v>
      </c>
      <c r="I3" s="12" t="s">
        <v>84</v>
      </c>
    </row>
    <row r="4" spans="6:17" x14ac:dyDescent="0.45">
      <c r="F4" s="12" t="s">
        <v>88</v>
      </c>
      <c r="H4">
        <v>50</v>
      </c>
      <c r="I4" s="12" t="s">
        <v>84</v>
      </c>
      <c r="M4" s="12" t="s">
        <v>86</v>
      </c>
      <c r="P4">
        <f>H5-(H3-(2*J16))*(H4-(2*J16))</f>
        <v>560</v>
      </c>
      <c r="Q4" s="12" t="s">
        <v>83</v>
      </c>
    </row>
    <row r="5" spans="6:17" x14ac:dyDescent="0.45">
      <c r="F5" s="12" t="s">
        <v>81</v>
      </c>
      <c r="H5">
        <f>H3*H4</f>
        <v>1400</v>
      </c>
      <c r="I5" s="12" t="s">
        <v>83</v>
      </c>
      <c r="M5" s="12" t="s">
        <v>89</v>
      </c>
      <c r="P5" s="7">
        <f>P4*(J14/12)</f>
        <v>93.333333333333329</v>
      </c>
      <c r="Q5" s="12" t="s">
        <v>90</v>
      </c>
    </row>
    <row r="6" spans="6:17" x14ac:dyDescent="0.45">
      <c r="F6" s="12" t="s">
        <v>82</v>
      </c>
      <c r="H6">
        <f>2*(H3+H4)</f>
        <v>156</v>
      </c>
      <c r="I6" s="12" t="s">
        <v>84</v>
      </c>
      <c r="M6" s="12" t="s">
        <v>93</v>
      </c>
      <c r="P6" s="7">
        <v>0</v>
      </c>
      <c r="Q6" s="12" t="s">
        <v>90</v>
      </c>
    </row>
    <row r="7" spans="6:17" x14ac:dyDescent="0.45">
      <c r="M7" s="12" t="s">
        <v>94</v>
      </c>
      <c r="P7" s="7">
        <f>P5+P6</f>
        <v>93.333333333333329</v>
      </c>
      <c r="Q7" s="12" t="s">
        <v>90</v>
      </c>
    </row>
    <row r="8" spans="6:17" x14ac:dyDescent="0.45">
      <c r="F8" s="12" t="s">
        <v>71</v>
      </c>
      <c r="J8">
        <v>30</v>
      </c>
      <c r="K8" s="12" t="s">
        <v>72</v>
      </c>
      <c r="M8" s="12" t="s">
        <v>95</v>
      </c>
      <c r="P8" s="7">
        <f>12*P7/H5</f>
        <v>0.8</v>
      </c>
      <c r="Q8" s="12" t="s">
        <v>74</v>
      </c>
    </row>
    <row r="9" spans="6:17" x14ac:dyDescent="0.45">
      <c r="F9" s="12" t="s">
        <v>73</v>
      </c>
      <c r="J9">
        <v>1</v>
      </c>
      <c r="K9" s="12" t="s">
        <v>72</v>
      </c>
    </row>
    <row r="10" spans="6:17" x14ac:dyDescent="0.45">
      <c r="F10" s="12" t="s">
        <v>75</v>
      </c>
      <c r="J10">
        <v>10</v>
      </c>
      <c r="K10" s="12" t="s">
        <v>74</v>
      </c>
    </row>
    <row r="12" spans="6:17" x14ac:dyDescent="0.45">
      <c r="F12" s="12" t="s">
        <v>76</v>
      </c>
    </row>
    <row r="13" spans="6:17" x14ac:dyDescent="0.45">
      <c r="F13" s="12" t="s">
        <v>78</v>
      </c>
      <c r="J13">
        <v>1</v>
      </c>
      <c r="K13" s="12" t="s">
        <v>74</v>
      </c>
    </row>
    <row r="14" spans="6:17" x14ac:dyDescent="0.45">
      <c r="F14" s="12" t="s">
        <v>79</v>
      </c>
      <c r="J14">
        <v>2</v>
      </c>
      <c r="K14" s="12" t="s">
        <v>74</v>
      </c>
    </row>
    <row r="15" spans="6:17" x14ac:dyDescent="0.45">
      <c r="F15" s="12" t="s">
        <v>80</v>
      </c>
      <c r="J15" s="12">
        <v>2</v>
      </c>
      <c r="K15" s="12" t="s">
        <v>74</v>
      </c>
    </row>
    <row r="16" spans="6:17" x14ac:dyDescent="0.45">
      <c r="F16" s="12" t="s">
        <v>85</v>
      </c>
      <c r="J16">
        <v>4</v>
      </c>
      <c r="K16" s="12" t="s">
        <v>72</v>
      </c>
    </row>
    <row r="17" spans="1:11" x14ac:dyDescent="0.45">
      <c r="F17" s="12" t="s">
        <v>91</v>
      </c>
      <c r="J17">
        <v>4</v>
      </c>
      <c r="K17" s="12" t="s">
        <v>74</v>
      </c>
    </row>
    <row r="18" spans="1:11" x14ac:dyDescent="0.45">
      <c r="F18" s="12" t="s">
        <v>92</v>
      </c>
      <c r="J18">
        <f>J14+J17</f>
        <v>6</v>
      </c>
      <c r="K18" s="12" t="s">
        <v>74</v>
      </c>
    </row>
    <row r="20" spans="1:11" x14ac:dyDescent="0.45">
      <c r="A20" s="12" t="s">
        <v>77</v>
      </c>
    </row>
  </sheetData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7AAB-A47C-4C4F-B98A-80A97EAE75A7}">
  <dimension ref="A1:AK46"/>
  <sheetViews>
    <sheetView showGridLines="0" zoomScale="90" zoomScaleNormal="9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:K34"/>
    </sheetView>
  </sheetViews>
  <sheetFormatPr defaultRowHeight="14.25" x14ac:dyDescent="0.45"/>
  <cols>
    <col min="1" max="1" width="13.3984375" customWidth="1"/>
    <col min="2" max="2" width="30.1328125" customWidth="1"/>
    <col min="3" max="3" width="12.33203125" customWidth="1"/>
    <col min="4" max="4" width="11" customWidth="1"/>
    <col min="5" max="5" width="12.33203125" customWidth="1"/>
    <col min="6" max="6" width="11" customWidth="1"/>
    <col min="7" max="7" width="12.33203125" customWidth="1"/>
    <col min="8" max="9" width="9.59765625" customWidth="1"/>
    <col min="10" max="11" width="12.33203125" customWidth="1"/>
    <col min="12" max="12" width="11.53125" customWidth="1"/>
    <col min="13" max="13" width="0.796875" customWidth="1"/>
    <col min="14" max="14" width="10.796875" customWidth="1"/>
    <col min="16" max="16" width="13.06640625" customWidth="1"/>
    <col min="17" max="17" width="11.265625" bestFit="1" customWidth="1"/>
    <col min="18" max="18" width="10.59765625" bestFit="1" customWidth="1"/>
    <col min="19" max="19" width="10.53125" customWidth="1"/>
    <col min="20" max="20" width="12.86328125" bestFit="1" customWidth="1"/>
    <col min="21" max="21" width="9.46484375" customWidth="1"/>
    <col min="22" max="22" width="11.19921875" customWidth="1"/>
    <col min="23" max="23" width="12.53125" customWidth="1"/>
    <col min="24" max="24" width="11.19921875" customWidth="1"/>
    <col min="25" max="25" width="11.33203125" customWidth="1"/>
    <col min="26" max="26" width="10.59765625" bestFit="1" customWidth="1"/>
    <col min="27" max="27" width="12.06640625" bestFit="1" customWidth="1"/>
    <col min="28" max="28" width="11.86328125" customWidth="1"/>
    <col min="29" max="29" width="11.33203125" customWidth="1"/>
    <col min="30" max="30" width="11.265625" bestFit="1" customWidth="1"/>
    <col min="31" max="31" width="12.06640625" bestFit="1" customWidth="1"/>
    <col min="32" max="32" width="10.86328125" bestFit="1" customWidth="1"/>
    <col min="33" max="33" width="10.19921875" bestFit="1" customWidth="1"/>
    <col min="34" max="34" width="10.86328125" bestFit="1" customWidth="1"/>
    <col min="35" max="35" width="10.59765625" bestFit="1" customWidth="1"/>
  </cols>
  <sheetData>
    <row r="1" spans="1:37" ht="25.5" customHeight="1" x14ac:dyDescent="0.4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37" ht="9.75" customHeight="1" x14ac:dyDescent="0.45"/>
    <row r="3" spans="1:37" ht="15" customHeight="1" x14ac:dyDescent="0.45">
      <c r="A3" s="1" t="s">
        <v>1</v>
      </c>
      <c r="B3" s="26" t="s">
        <v>103</v>
      </c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37" ht="18.75" customHeight="1" x14ac:dyDescent="0.45">
      <c r="A4" t="s">
        <v>45</v>
      </c>
      <c r="B4" s="8">
        <f>1400/10.765</f>
        <v>130.05109150023222</v>
      </c>
    </row>
    <row r="5" spans="1:37" ht="12" customHeight="1" x14ac:dyDescent="0.45"/>
    <row r="6" spans="1:37" ht="42.75" x14ac:dyDescent="0.45">
      <c r="A6" s="22" t="s">
        <v>2</v>
      </c>
      <c r="B6" s="23"/>
      <c r="C6" s="2" t="s">
        <v>3</v>
      </c>
      <c r="D6" s="3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N6" s="2" t="s">
        <v>46</v>
      </c>
      <c r="O6" t="s">
        <v>53</v>
      </c>
      <c r="P6" s="9" t="s">
        <v>47</v>
      </c>
      <c r="Q6" s="9" t="s">
        <v>48</v>
      </c>
      <c r="R6" s="9" t="s">
        <v>49</v>
      </c>
      <c r="S6" s="9" t="s">
        <v>50</v>
      </c>
      <c r="T6" s="9" t="s">
        <v>52</v>
      </c>
      <c r="U6" t="s">
        <v>51</v>
      </c>
      <c r="V6" s="9" t="s">
        <v>22</v>
      </c>
      <c r="W6" s="9" t="s">
        <v>24</v>
      </c>
      <c r="X6" s="9" t="s">
        <v>54</v>
      </c>
      <c r="Y6" s="9" t="s">
        <v>55</v>
      </c>
      <c r="Z6" s="9" t="s">
        <v>56</v>
      </c>
      <c r="AA6" s="9" t="s">
        <v>57</v>
      </c>
      <c r="AB6" s="9" t="s">
        <v>58</v>
      </c>
      <c r="AC6" s="9" t="s">
        <v>32</v>
      </c>
      <c r="AD6" s="9" t="s">
        <v>34</v>
      </c>
      <c r="AE6" s="9" t="s">
        <v>60</v>
      </c>
      <c r="AF6" s="9" t="s">
        <v>61</v>
      </c>
      <c r="AG6" s="9" t="s">
        <v>62</v>
      </c>
      <c r="AH6" t="s">
        <v>63</v>
      </c>
      <c r="AI6" s="9" t="s">
        <v>59</v>
      </c>
      <c r="AJ6" s="9"/>
      <c r="AK6" s="9"/>
    </row>
    <row r="7" spans="1:37" ht="14.25" customHeight="1" x14ac:dyDescent="0.45">
      <c r="A7" s="24" t="s">
        <v>13</v>
      </c>
      <c r="B7" s="25"/>
      <c r="C7" s="13" t="s">
        <v>14</v>
      </c>
      <c r="D7" s="14">
        <v>741.39054459160002</v>
      </c>
      <c r="E7" s="14">
        <v>0</v>
      </c>
      <c r="F7" s="14">
        <v>0</v>
      </c>
      <c r="G7" s="14">
        <v>0</v>
      </c>
      <c r="H7" s="14">
        <v>741.39054459160002</v>
      </c>
      <c r="I7" s="14">
        <v>0</v>
      </c>
      <c r="J7" s="14">
        <v>0</v>
      </c>
      <c r="K7" s="14">
        <v>0.54106170239999996</v>
      </c>
      <c r="L7" s="15" t="s">
        <v>15</v>
      </c>
      <c r="N7" s="7">
        <f>K7*1000/$B$4</f>
        <v>4.1603780188114285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ht="14.25" customHeight="1" x14ac:dyDescent="0.45">
      <c r="A8" s="24" t="s">
        <v>16</v>
      </c>
      <c r="B8" s="25"/>
      <c r="C8" s="13" t="s">
        <v>14</v>
      </c>
      <c r="D8" s="14">
        <v>308.58983369399999</v>
      </c>
      <c r="E8" s="14">
        <v>0</v>
      </c>
      <c r="F8" s="14">
        <v>0</v>
      </c>
      <c r="G8" s="14">
        <v>0</v>
      </c>
      <c r="H8" s="14">
        <v>0</v>
      </c>
      <c r="I8" s="14">
        <v>308.58983369399999</v>
      </c>
      <c r="J8" s="14">
        <v>0</v>
      </c>
      <c r="K8" s="14">
        <v>2.4872340596</v>
      </c>
      <c r="L8" s="15" t="s">
        <v>15</v>
      </c>
      <c r="N8" s="7">
        <f t="shared" ref="N8:N34" si="0">K8*1000/$B$4</f>
        <v>19.125053322567144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ht="14.25" customHeight="1" x14ac:dyDescent="0.45">
      <c r="A9" s="24" t="s">
        <v>17</v>
      </c>
      <c r="B9" s="25"/>
      <c r="C9" s="13" t="s">
        <v>14</v>
      </c>
      <c r="D9" s="14">
        <v>329.75346900950001</v>
      </c>
      <c r="E9" s="14">
        <v>0</v>
      </c>
      <c r="F9" s="14">
        <v>0</v>
      </c>
      <c r="G9" s="14">
        <v>153.3462037596</v>
      </c>
      <c r="H9" s="14">
        <v>137.9721627653</v>
      </c>
      <c r="I9" s="14">
        <v>38.435102484600002</v>
      </c>
      <c r="J9" s="14">
        <v>0</v>
      </c>
      <c r="K9" s="14">
        <v>4.9463020400000002E-2</v>
      </c>
      <c r="L9" s="15" t="s">
        <v>15</v>
      </c>
      <c r="N9" s="7">
        <f t="shared" si="0"/>
        <v>0.38033529614714295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ht="14.25" customHeight="1" x14ac:dyDescent="0.45">
      <c r="A10" s="24" t="s">
        <v>96</v>
      </c>
      <c r="B10" s="25"/>
      <c r="C10" s="13" t="s">
        <v>97</v>
      </c>
      <c r="D10" s="14">
        <v>475.54743600199998</v>
      </c>
      <c r="E10" s="14">
        <v>0</v>
      </c>
      <c r="F10" s="14">
        <v>0</v>
      </c>
      <c r="G10" s="14">
        <v>0</v>
      </c>
      <c r="H10" s="14">
        <v>0</v>
      </c>
      <c r="I10" s="14">
        <v>475.54743600199998</v>
      </c>
      <c r="J10" s="14">
        <v>0</v>
      </c>
      <c r="K10" s="14">
        <v>8.4314560403000005</v>
      </c>
      <c r="L10" s="15" t="s">
        <v>15</v>
      </c>
      <c r="N10" s="7">
        <f t="shared" si="0"/>
        <v>64.831874481306798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ht="14.25" customHeight="1" x14ac:dyDescent="0.45">
      <c r="A11" s="24" t="s">
        <v>19</v>
      </c>
      <c r="B11" s="25"/>
      <c r="C11" s="13" t="s">
        <v>20</v>
      </c>
      <c r="D11" s="14">
        <v>17.461876831400001</v>
      </c>
      <c r="E11" s="14">
        <v>0</v>
      </c>
      <c r="F11" s="14">
        <v>0</v>
      </c>
      <c r="G11" s="14">
        <v>17.461876831400001</v>
      </c>
      <c r="H11" s="14">
        <v>0</v>
      </c>
      <c r="I11" s="14">
        <v>0</v>
      </c>
      <c r="J11" s="14">
        <v>0</v>
      </c>
      <c r="K11" s="14">
        <v>40.046542729599999</v>
      </c>
      <c r="L11" s="15" t="s">
        <v>15</v>
      </c>
      <c r="N11" s="7">
        <f t="shared" si="0"/>
        <v>307.92930891724575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7" ht="14.25" customHeight="1" x14ac:dyDescent="0.45">
      <c r="A12" s="24" t="s">
        <v>21</v>
      </c>
      <c r="B12" s="25"/>
      <c r="C12" s="13" t="s">
        <v>14</v>
      </c>
      <c r="D12" s="14">
        <v>43.323439016599998</v>
      </c>
      <c r="E12" s="14">
        <v>0</v>
      </c>
      <c r="F12" s="14">
        <v>0</v>
      </c>
      <c r="G12" s="14">
        <v>0</v>
      </c>
      <c r="H12" s="14">
        <v>0</v>
      </c>
      <c r="I12" s="14">
        <v>43.323439016599998</v>
      </c>
      <c r="J12" s="14">
        <v>0</v>
      </c>
      <c r="K12" s="14">
        <v>0.70154186340000002</v>
      </c>
      <c r="L12" s="15" t="s">
        <v>15</v>
      </c>
      <c r="N12" s="7">
        <f t="shared" si="0"/>
        <v>5.3943558282150006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7" ht="14.25" customHeight="1" x14ac:dyDescent="0.45">
      <c r="A13" s="24" t="s">
        <v>22</v>
      </c>
      <c r="B13" s="25"/>
      <c r="C13" s="13" t="s">
        <v>23</v>
      </c>
      <c r="D13" s="14">
        <v>20.737500006800001</v>
      </c>
      <c r="E13" s="14">
        <v>0</v>
      </c>
      <c r="F13" s="14">
        <v>0</v>
      </c>
      <c r="G13" s="14">
        <v>0</v>
      </c>
      <c r="H13" s="14">
        <v>0</v>
      </c>
      <c r="I13" s="14">
        <v>20.737500006800001</v>
      </c>
      <c r="J13" s="14">
        <v>0</v>
      </c>
      <c r="K13" s="14">
        <v>1.4931E-2</v>
      </c>
      <c r="L13" s="15" t="s">
        <v>15</v>
      </c>
      <c r="N13" s="7">
        <f t="shared" si="0"/>
        <v>0.11480872500000001</v>
      </c>
      <c r="O13">
        <f>1000*K13/D13</f>
        <v>0.71999999976390583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7" ht="14.25" customHeight="1" x14ac:dyDescent="0.45">
      <c r="A14" s="24" t="s">
        <v>24</v>
      </c>
      <c r="B14" s="25"/>
      <c r="C14" s="13" t="s">
        <v>23</v>
      </c>
      <c r="D14" s="14">
        <v>84.467033266000001</v>
      </c>
      <c r="E14" s="14">
        <v>0</v>
      </c>
      <c r="F14" s="14">
        <v>0</v>
      </c>
      <c r="G14" s="14">
        <v>9.1041731117999998</v>
      </c>
      <c r="H14" s="14">
        <v>0</v>
      </c>
      <c r="I14" s="14">
        <v>75.362860154200007</v>
      </c>
      <c r="J14" s="14">
        <v>0</v>
      </c>
      <c r="K14" s="14">
        <v>0.1038944509</v>
      </c>
      <c r="L14" s="15" t="s">
        <v>15</v>
      </c>
      <c r="N14" s="7">
        <f t="shared" si="0"/>
        <v>0.79887411709892875</v>
      </c>
      <c r="O14">
        <f>1000*K14/D14</f>
        <v>1.2299999997966071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7" x14ac:dyDescent="0.45">
      <c r="A15" s="24" t="s">
        <v>25</v>
      </c>
      <c r="B15" s="25"/>
      <c r="C15" s="13" t="s">
        <v>23</v>
      </c>
      <c r="D15" s="14">
        <v>745.50636486660005</v>
      </c>
      <c r="E15" s="14">
        <v>0</v>
      </c>
      <c r="F15" s="14">
        <v>0</v>
      </c>
      <c r="G15" s="14">
        <v>0</v>
      </c>
      <c r="H15" s="14">
        <v>201.2637176954</v>
      </c>
      <c r="I15" s="14">
        <v>544.24264717120002</v>
      </c>
      <c r="J15" s="14">
        <v>0</v>
      </c>
      <c r="K15" s="14">
        <v>0.20080146839999999</v>
      </c>
      <c r="L15" s="15" t="s">
        <v>15</v>
      </c>
      <c r="N15" s="7">
        <f t="shared" si="0"/>
        <v>1.5440198623757142</v>
      </c>
      <c r="O15" s="6">
        <f>1000*K15/D15</f>
        <v>0.26934909997171003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7" ht="14.25" customHeight="1" x14ac:dyDescent="0.45">
      <c r="A16" s="24" t="s">
        <v>26</v>
      </c>
      <c r="B16" s="25"/>
      <c r="C16" s="13" t="s">
        <v>18</v>
      </c>
      <c r="D16" s="14">
        <v>466.86914667669998</v>
      </c>
      <c r="E16" s="14">
        <v>0</v>
      </c>
      <c r="F16" s="14">
        <v>0</v>
      </c>
      <c r="G16" s="14">
        <v>0</v>
      </c>
      <c r="H16" s="14">
        <v>0</v>
      </c>
      <c r="I16" s="14">
        <v>466.86914667669998</v>
      </c>
      <c r="J16" s="14">
        <v>0</v>
      </c>
      <c r="K16" s="14">
        <v>0.46686914670000002</v>
      </c>
      <c r="L16" s="15" t="s">
        <v>15</v>
      </c>
      <c r="N16" s="7">
        <f t="shared" si="0"/>
        <v>3.5898902601610718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ht="14.25" customHeight="1" x14ac:dyDescent="0.45">
      <c r="A17" s="24" t="s">
        <v>27</v>
      </c>
      <c r="B17" s="25"/>
      <c r="C17" s="13" t="s">
        <v>15</v>
      </c>
      <c r="D17" s="14">
        <v>0.14450138840000001</v>
      </c>
      <c r="E17" s="14">
        <v>0</v>
      </c>
      <c r="F17" s="14">
        <v>0</v>
      </c>
      <c r="G17" s="14">
        <v>0</v>
      </c>
      <c r="H17" s="14">
        <v>0.14450138840000001</v>
      </c>
      <c r="I17" s="14">
        <v>0</v>
      </c>
      <c r="J17" s="14">
        <v>0</v>
      </c>
      <c r="K17" s="14">
        <v>0.14450138840000001</v>
      </c>
      <c r="L17" s="15" t="s">
        <v>15</v>
      </c>
      <c r="N17" s="7">
        <f t="shared" si="0"/>
        <v>1.1111124615185717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ht="14.25" customHeight="1" x14ac:dyDescent="0.45">
      <c r="A18" s="24" t="s">
        <v>28</v>
      </c>
      <c r="B18" s="25"/>
      <c r="C18" s="13" t="s">
        <v>14</v>
      </c>
      <c r="D18" s="14">
        <v>546.28776969909995</v>
      </c>
      <c r="E18" s="14">
        <v>0</v>
      </c>
      <c r="F18" s="14">
        <v>0</v>
      </c>
      <c r="G18" s="14">
        <v>0</v>
      </c>
      <c r="H18" s="14">
        <v>546.28776969909995</v>
      </c>
      <c r="I18" s="14">
        <v>0</v>
      </c>
      <c r="J18" s="14">
        <v>0</v>
      </c>
      <c r="K18" s="14">
        <v>7.0144814986000004</v>
      </c>
      <c r="L18" s="15" t="s">
        <v>15</v>
      </c>
      <c r="N18" s="7">
        <f t="shared" si="0"/>
        <v>53.936352380306438</v>
      </c>
      <c r="O18" s="6">
        <f>1000*K18/D18</f>
        <v>12.840268238960645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45">
      <c r="A19" s="24" t="s">
        <v>29</v>
      </c>
      <c r="B19" s="25"/>
      <c r="C19" s="13" t="s">
        <v>18</v>
      </c>
      <c r="D19" s="14">
        <v>262.49999998269999</v>
      </c>
      <c r="E19" s="14">
        <v>0</v>
      </c>
      <c r="F19" s="14">
        <v>0</v>
      </c>
      <c r="G19" s="14">
        <v>0</v>
      </c>
      <c r="H19" s="14">
        <v>0</v>
      </c>
      <c r="I19" s="14">
        <v>262.49999998269999</v>
      </c>
      <c r="J19" s="14">
        <v>0</v>
      </c>
      <c r="K19" s="14">
        <v>0.26250000000000001</v>
      </c>
      <c r="L19" s="15" t="s">
        <v>15</v>
      </c>
      <c r="N19" s="7">
        <f t="shared" si="0"/>
        <v>2.0184375000000001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45">
      <c r="A20" s="24" t="s">
        <v>30</v>
      </c>
      <c r="B20" s="25"/>
      <c r="C20" s="13" t="s">
        <v>15</v>
      </c>
      <c r="D20" s="14">
        <v>0.29999999150000001</v>
      </c>
      <c r="E20" s="14">
        <v>0</v>
      </c>
      <c r="F20" s="14">
        <v>0</v>
      </c>
      <c r="G20" s="14">
        <v>0</v>
      </c>
      <c r="H20" s="14">
        <v>0</v>
      </c>
      <c r="I20" s="14">
        <v>0.29999999150000001</v>
      </c>
      <c r="J20" s="14">
        <v>0</v>
      </c>
      <c r="K20" s="14">
        <v>0.29999999150000001</v>
      </c>
      <c r="L20" s="15" t="s">
        <v>15</v>
      </c>
      <c r="N20" s="7">
        <f t="shared" si="0"/>
        <v>2.3067856489267862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ht="14.25" customHeight="1" x14ac:dyDescent="0.45">
      <c r="A21" s="24" t="s">
        <v>98</v>
      </c>
      <c r="B21" s="25"/>
      <c r="C21" s="13" t="s">
        <v>20</v>
      </c>
      <c r="D21" s="14">
        <v>2.3318462519000001</v>
      </c>
      <c r="E21" s="14">
        <v>0</v>
      </c>
      <c r="F21" s="14">
        <v>0</v>
      </c>
      <c r="G21" s="14">
        <v>0</v>
      </c>
      <c r="H21" s="14">
        <v>0</v>
      </c>
      <c r="I21" s="14">
        <v>2.3318462519000001</v>
      </c>
      <c r="J21" s="14">
        <v>0</v>
      </c>
      <c r="K21" s="14">
        <v>4.9808235942000003</v>
      </c>
      <c r="L21" s="15" t="s">
        <v>15</v>
      </c>
      <c r="N21" s="7">
        <f t="shared" si="0"/>
        <v>38.298975708259292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0.24</v>
      </c>
      <c r="AI21">
        <v>0</v>
      </c>
    </row>
    <row r="22" spans="1:35" ht="14.25" customHeight="1" x14ac:dyDescent="0.45">
      <c r="A22" s="24" t="s">
        <v>31</v>
      </c>
      <c r="B22" s="25"/>
      <c r="C22" s="13" t="s">
        <v>15</v>
      </c>
      <c r="D22" s="14">
        <v>0.30797826480000001</v>
      </c>
      <c r="E22" s="14">
        <v>0</v>
      </c>
      <c r="F22" s="14">
        <v>0</v>
      </c>
      <c r="G22" s="14">
        <v>0</v>
      </c>
      <c r="H22" s="14">
        <v>0</v>
      </c>
      <c r="I22" s="14">
        <v>0.30797826480000001</v>
      </c>
      <c r="J22" s="14">
        <v>0</v>
      </c>
      <c r="K22" s="14">
        <v>0.30797826480000001</v>
      </c>
      <c r="L22" s="15" t="s">
        <v>15</v>
      </c>
      <c r="N22" s="7">
        <f t="shared" si="0"/>
        <v>2.3681328718371435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45">
      <c r="A23" s="24" t="s">
        <v>32</v>
      </c>
      <c r="B23" s="25"/>
      <c r="C23" s="13" t="s">
        <v>20</v>
      </c>
      <c r="D23" s="14">
        <v>0.27774999389999999</v>
      </c>
      <c r="E23" s="14">
        <v>0</v>
      </c>
      <c r="F23" s="14">
        <v>0</v>
      </c>
      <c r="G23" s="14">
        <v>0</v>
      </c>
      <c r="H23" s="14">
        <v>0</v>
      </c>
      <c r="I23" s="14">
        <v>0.27774999389999999</v>
      </c>
      <c r="J23" s="14">
        <v>0</v>
      </c>
      <c r="K23" s="14">
        <v>0.1269484122</v>
      </c>
      <c r="L23" s="15" t="s">
        <v>15</v>
      </c>
      <c r="N23" s="7">
        <f t="shared" si="0"/>
        <v>0.97614261238071431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ht="14.25" customHeight="1" x14ac:dyDescent="0.45">
      <c r="A24" s="24" t="s">
        <v>99</v>
      </c>
      <c r="B24" s="25"/>
      <c r="C24" s="13" t="s">
        <v>20</v>
      </c>
      <c r="D24" s="14">
        <v>0.80760364839999998</v>
      </c>
      <c r="E24" s="14">
        <v>0</v>
      </c>
      <c r="F24" s="14">
        <v>0</v>
      </c>
      <c r="G24" s="14">
        <v>0</v>
      </c>
      <c r="H24" s="14">
        <v>0</v>
      </c>
      <c r="I24" s="14">
        <v>0.80760364839999998</v>
      </c>
      <c r="J24" s="14">
        <v>0</v>
      </c>
      <c r="K24" s="14">
        <v>1.5247556881</v>
      </c>
      <c r="L24" s="15" t="s">
        <v>15</v>
      </c>
      <c r="N24" s="7">
        <f t="shared" si="0"/>
        <v>11.724282130283216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0.16</v>
      </c>
      <c r="AI24">
        <v>0</v>
      </c>
    </row>
    <row r="25" spans="1:35" x14ac:dyDescent="0.45">
      <c r="A25" s="24" t="s">
        <v>33</v>
      </c>
      <c r="B25" s="25"/>
      <c r="C25" s="13" t="s">
        <v>15</v>
      </c>
      <c r="D25" s="14">
        <v>0.16432845809999999</v>
      </c>
      <c r="E25" s="14">
        <v>0</v>
      </c>
      <c r="F25" s="14">
        <v>0</v>
      </c>
      <c r="G25" s="14">
        <v>0</v>
      </c>
      <c r="H25" s="14">
        <v>3.0410323699999998E-2</v>
      </c>
      <c r="I25" s="14">
        <v>0.1339181344</v>
      </c>
      <c r="J25" s="14">
        <v>0</v>
      </c>
      <c r="K25" s="14">
        <v>0.16432845809999999</v>
      </c>
      <c r="L25" s="15" t="s">
        <v>15</v>
      </c>
      <c r="N25" s="7">
        <f t="shared" si="0"/>
        <v>1.2635684653189285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ht="14.25" customHeight="1" x14ac:dyDescent="0.45">
      <c r="A26" s="24" t="s">
        <v>34</v>
      </c>
      <c r="B26" s="25"/>
      <c r="C26" s="13" t="s">
        <v>35</v>
      </c>
      <c r="D26" s="14">
        <v>293.42903982159999</v>
      </c>
      <c r="E26" s="14">
        <v>0</v>
      </c>
      <c r="F26" s="14">
        <v>0</v>
      </c>
      <c r="G26" s="14">
        <v>0</v>
      </c>
      <c r="H26" s="14">
        <v>0</v>
      </c>
      <c r="I26" s="14">
        <v>293.42903982159999</v>
      </c>
      <c r="J26" s="14">
        <v>0</v>
      </c>
      <c r="K26" s="14">
        <v>1.7131162874999999</v>
      </c>
      <c r="L26" s="15" t="s">
        <v>15</v>
      </c>
      <c r="N26" s="7">
        <f t="shared" si="0"/>
        <v>13.17264059638393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ht="14.25" customHeight="1" x14ac:dyDescent="0.45">
      <c r="A27" s="24" t="s">
        <v>36</v>
      </c>
      <c r="B27" s="25"/>
      <c r="C27" s="13" t="s">
        <v>15</v>
      </c>
      <c r="D27" s="14">
        <v>3.5347563000000001E-3</v>
      </c>
      <c r="E27" s="14">
        <v>0</v>
      </c>
      <c r="F27" s="14">
        <v>0</v>
      </c>
      <c r="G27" s="14">
        <v>0</v>
      </c>
      <c r="H27" s="14">
        <v>0</v>
      </c>
      <c r="I27" s="14">
        <v>3.5347563000000001E-3</v>
      </c>
      <c r="J27" s="14">
        <v>0</v>
      </c>
      <c r="K27" s="14">
        <v>3.5347563000000001E-3</v>
      </c>
      <c r="L27" s="15" t="s">
        <v>15</v>
      </c>
      <c r="N27" s="7">
        <f t="shared" si="0"/>
        <v>2.7179751121071433E-2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</row>
    <row r="28" spans="1:35" ht="14.25" customHeight="1" x14ac:dyDescent="0.45">
      <c r="A28" s="24" t="s">
        <v>37</v>
      </c>
      <c r="B28" s="25"/>
      <c r="C28" s="13" t="s">
        <v>15</v>
      </c>
      <c r="D28" s="14">
        <v>0.38761048679999999</v>
      </c>
      <c r="E28" s="14">
        <v>0</v>
      </c>
      <c r="F28" s="14">
        <v>0</v>
      </c>
      <c r="G28" s="14">
        <v>0.31579376590000002</v>
      </c>
      <c r="H28" s="14">
        <v>0</v>
      </c>
      <c r="I28" s="14">
        <v>7.1816720900000006E-2</v>
      </c>
      <c r="J28" s="14">
        <v>0</v>
      </c>
      <c r="K28" s="14">
        <v>0.38761048679999999</v>
      </c>
      <c r="L28" s="15" t="s">
        <v>15</v>
      </c>
      <c r="N28" s="7">
        <f t="shared" si="0"/>
        <v>2.9804477788585717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ht="14.25" customHeight="1" x14ac:dyDescent="0.45">
      <c r="A29" s="24" t="s">
        <v>38</v>
      </c>
      <c r="B29" s="25"/>
      <c r="C29" s="13" t="s">
        <v>20</v>
      </c>
      <c r="D29" s="14">
        <v>8.3789945270999997</v>
      </c>
      <c r="E29" s="14">
        <v>0</v>
      </c>
      <c r="F29" s="14">
        <v>0</v>
      </c>
      <c r="G29" s="14">
        <v>0</v>
      </c>
      <c r="H29" s="14">
        <v>2.8252092195</v>
      </c>
      <c r="I29" s="14">
        <v>5.5537853076000001</v>
      </c>
      <c r="J29" s="14">
        <v>0</v>
      </c>
      <c r="K29" s="14">
        <v>3.5454039542000002</v>
      </c>
      <c r="L29" s="15" t="s">
        <v>15</v>
      </c>
      <c r="N29" s="7">
        <f t="shared" si="0"/>
        <v>27.261623976402145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</row>
    <row r="30" spans="1:35" ht="14.25" customHeight="1" x14ac:dyDescent="0.45">
      <c r="A30" s="24" t="s">
        <v>39</v>
      </c>
      <c r="B30" s="25"/>
      <c r="C30" s="13" t="s">
        <v>35</v>
      </c>
      <c r="D30" s="14">
        <v>172.5077187517</v>
      </c>
      <c r="E30" s="14">
        <v>0</v>
      </c>
      <c r="F30" s="14">
        <v>0</v>
      </c>
      <c r="G30" s="14">
        <v>0</v>
      </c>
      <c r="H30" s="14">
        <v>172.5077187517</v>
      </c>
      <c r="I30" s="14">
        <v>0</v>
      </c>
      <c r="J30" s="14">
        <v>0</v>
      </c>
      <c r="K30" s="14">
        <v>0.78373139199999997</v>
      </c>
      <c r="L30" s="15" t="s">
        <v>15</v>
      </c>
      <c r="N30" s="7">
        <f t="shared" si="0"/>
        <v>6.0263345963428572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</row>
    <row r="31" spans="1:35" ht="14.25" customHeight="1" x14ac:dyDescent="0.45">
      <c r="A31" s="24" t="s">
        <v>40</v>
      </c>
      <c r="B31" s="25"/>
      <c r="C31" s="13" t="s">
        <v>41</v>
      </c>
      <c r="D31" s="14">
        <v>2.2636428576999998</v>
      </c>
      <c r="E31" s="14">
        <v>0</v>
      </c>
      <c r="F31" s="14">
        <v>0</v>
      </c>
      <c r="G31" s="14">
        <v>0</v>
      </c>
      <c r="H31" s="14">
        <v>0</v>
      </c>
      <c r="I31" s="14">
        <v>2.2636428576999998</v>
      </c>
      <c r="J31" s="14">
        <v>0</v>
      </c>
      <c r="K31" s="14">
        <v>1.6977321E-3</v>
      </c>
      <c r="L31" s="15" t="s">
        <v>15</v>
      </c>
      <c r="N31" s="7">
        <f t="shared" si="0"/>
        <v>1.3054347183214288E-2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</row>
    <row r="32" spans="1:35" ht="14.25" customHeight="1" x14ac:dyDescent="0.45">
      <c r="A32" s="24" t="s">
        <v>42</v>
      </c>
      <c r="B32" s="25"/>
      <c r="C32" s="13" t="s">
        <v>14</v>
      </c>
      <c r="D32" s="14">
        <v>193.4406443904</v>
      </c>
      <c r="E32" s="14">
        <v>0</v>
      </c>
      <c r="F32" s="14">
        <v>0</v>
      </c>
      <c r="G32" s="14">
        <v>0</v>
      </c>
      <c r="H32" s="14">
        <v>0</v>
      </c>
      <c r="I32" s="14">
        <v>193.4406443904</v>
      </c>
      <c r="J32" s="14">
        <v>0</v>
      </c>
      <c r="K32" s="14">
        <v>6.9638631981000003</v>
      </c>
      <c r="L32" s="15" t="s">
        <v>15</v>
      </c>
      <c r="N32" s="7">
        <f t="shared" si="0"/>
        <v>53.547133805390359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0.14000000000000001</v>
      </c>
      <c r="AI32">
        <v>0</v>
      </c>
    </row>
    <row r="33" spans="1:37" x14ac:dyDescent="0.45">
      <c r="A33" s="24" t="s">
        <v>43</v>
      </c>
      <c r="B33" s="25"/>
      <c r="C33" s="13" t="s">
        <v>41</v>
      </c>
      <c r="D33" s="14">
        <v>338.37778695010002</v>
      </c>
      <c r="E33" s="14">
        <v>0</v>
      </c>
      <c r="F33" s="14">
        <v>0</v>
      </c>
      <c r="G33" s="14">
        <v>0</v>
      </c>
      <c r="H33" s="14">
        <v>0</v>
      </c>
      <c r="I33" s="14">
        <v>338.37778695010002</v>
      </c>
      <c r="J33" s="14">
        <v>0</v>
      </c>
      <c r="K33" s="14">
        <v>0.25378334019999998</v>
      </c>
      <c r="L33" s="15" t="s">
        <v>15</v>
      </c>
      <c r="N33" s="7">
        <f t="shared" si="0"/>
        <v>1.9514126123235715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</row>
    <row r="34" spans="1:37" x14ac:dyDescent="0.45">
      <c r="A34" s="24" t="s">
        <v>44</v>
      </c>
      <c r="B34" s="25"/>
      <c r="C34" s="13" t="s">
        <v>15</v>
      </c>
      <c r="D34" s="14">
        <v>0.11754166940000001</v>
      </c>
      <c r="E34" s="14">
        <v>0</v>
      </c>
      <c r="F34" s="14">
        <v>0</v>
      </c>
      <c r="G34" s="14">
        <v>0.11754166940000001</v>
      </c>
      <c r="H34" s="14">
        <v>0</v>
      </c>
      <c r="I34" s="14">
        <v>0</v>
      </c>
      <c r="J34" s="14">
        <v>0</v>
      </c>
      <c r="K34" s="14">
        <v>0.11754166940000001</v>
      </c>
      <c r="L34" s="15" t="s">
        <v>15</v>
      </c>
      <c r="N34" s="7">
        <f t="shared" si="0"/>
        <v>0.90381147935071438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 t="s">
        <v>67</v>
      </c>
    </row>
    <row r="35" spans="1:37" x14ac:dyDescent="0.45">
      <c r="A35" s="16"/>
      <c r="B35" s="17"/>
      <c r="C35" s="16"/>
      <c r="D35" s="18"/>
      <c r="E35" s="18"/>
      <c r="F35" s="18"/>
      <c r="G35" s="18"/>
      <c r="H35" s="18"/>
      <c r="I35" s="18"/>
      <c r="J35" s="18"/>
      <c r="K35" s="18"/>
      <c r="L35" s="19"/>
    </row>
    <row r="36" spans="1:37" x14ac:dyDescent="0.45">
      <c r="N36" s="7">
        <f>SUM(N7:N34)</f>
        <v>627.75632755111644</v>
      </c>
      <c r="O36" s="12" t="s">
        <v>100</v>
      </c>
      <c r="P36" s="7">
        <f t="array" ref="P36:AI36">MMULT(TRANSPOSE(N7:N34),P7:AI34)</f>
        <v>4.1603780188114285</v>
      </c>
      <c r="Q36" s="7">
        <v>19.125053322567144</v>
      </c>
      <c r="R36" s="7">
        <v>0.38033529614714295</v>
      </c>
      <c r="S36" s="7">
        <v>0</v>
      </c>
      <c r="T36" s="7">
        <v>372.76118339855253</v>
      </c>
      <c r="U36" s="7">
        <v>7.7011414771417872</v>
      </c>
      <c r="V36" s="7">
        <v>0.11480872500000001</v>
      </c>
      <c r="W36" s="7">
        <v>0.79887411709892875</v>
      </c>
      <c r="X36" s="7">
        <v>1.5440198623757142</v>
      </c>
      <c r="Y36" s="7">
        <v>5.6083277601610719</v>
      </c>
      <c r="Z36" s="7">
        <v>6.2589401850467858</v>
      </c>
      <c r="AA36" s="7">
        <v>53.936352380306438</v>
      </c>
      <c r="AB36" s="7">
        <v>2.3681328718371435</v>
      </c>
      <c r="AC36" s="7">
        <v>0.97614261238071431</v>
      </c>
      <c r="AD36" s="7">
        <v>13.17264059638393</v>
      </c>
      <c r="AE36" s="7">
        <v>27.261623976402145</v>
      </c>
      <c r="AF36" s="7">
        <v>6.0263345963428572</v>
      </c>
      <c r="AG36" s="7">
        <v>1.9644669595067858</v>
      </c>
      <c r="AH36" s="7">
        <v>18.564238043582197</v>
      </c>
      <c r="AI36" s="7">
        <v>2.7179751121071433E-2</v>
      </c>
      <c r="AK36" s="8">
        <f>SUM(P36:AI36)</f>
        <v>542.75017395076588</v>
      </c>
    </row>
    <row r="38" spans="1:37" x14ac:dyDescent="0.45">
      <c r="O38" t="s">
        <v>64</v>
      </c>
      <c r="P38">
        <v>1.65</v>
      </c>
      <c r="Q38">
        <v>0.29699999999999999</v>
      </c>
      <c r="R38">
        <v>2.54</v>
      </c>
      <c r="S38">
        <v>5.65</v>
      </c>
      <c r="T38">
        <v>0.121</v>
      </c>
      <c r="U38">
        <v>1.63</v>
      </c>
      <c r="V38">
        <v>4.66</v>
      </c>
      <c r="W38">
        <v>22.76</v>
      </c>
      <c r="X38">
        <v>7.6</v>
      </c>
      <c r="Y38">
        <v>8.6259999999999994</v>
      </c>
      <c r="Z38">
        <v>1.736</v>
      </c>
      <c r="AA38">
        <v>0.41299999999999998</v>
      </c>
      <c r="AB38">
        <v>0.32500000000000001</v>
      </c>
      <c r="AC38">
        <v>0.39</v>
      </c>
      <c r="AD38">
        <v>0.45</v>
      </c>
      <c r="AE38">
        <v>0.28499999999999998</v>
      </c>
      <c r="AF38">
        <v>0.68100000000000005</v>
      </c>
      <c r="AG38">
        <v>2.91</v>
      </c>
      <c r="AH38">
        <v>0.91200000000000003</v>
      </c>
      <c r="AI38">
        <v>0</v>
      </c>
    </row>
    <row r="39" spans="1:37" x14ac:dyDescent="0.45">
      <c r="AK39" t="s">
        <v>67</v>
      </c>
    </row>
    <row r="40" spans="1:37" x14ac:dyDescent="0.45">
      <c r="O40" t="s">
        <v>65</v>
      </c>
      <c r="P40" s="8">
        <f>P36*P38</f>
        <v>6.8646237310388569</v>
      </c>
      <c r="Q40" s="8">
        <f t="shared" ref="Q40:AI40" si="1">Q36*Q38</f>
        <v>5.6801408368024413</v>
      </c>
      <c r="R40" s="8">
        <f t="shared" si="1"/>
        <v>0.96605165221374312</v>
      </c>
      <c r="S40" s="8">
        <f t="shared" si="1"/>
        <v>0</v>
      </c>
      <c r="T40" s="8">
        <f t="shared" si="1"/>
        <v>45.104103191224858</v>
      </c>
      <c r="U40" s="8">
        <f t="shared" si="1"/>
        <v>12.552860607741112</v>
      </c>
      <c r="V40" s="8">
        <f t="shared" si="1"/>
        <v>0.53500865850000012</v>
      </c>
      <c r="W40" s="8">
        <f t="shared" si="1"/>
        <v>18.182374905171621</v>
      </c>
      <c r="X40" s="8">
        <f t="shared" si="1"/>
        <v>11.734550954055427</v>
      </c>
      <c r="Y40" s="8">
        <f t="shared" si="1"/>
        <v>48.377435259149401</v>
      </c>
      <c r="Z40" s="8">
        <f t="shared" si="1"/>
        <v>10.86552016124122</v>
      </c>
      <c r="AA40" s="8">
        <f t="shared" si="1"/>
        <v>22.275713533066558</v>
      </c>
      <c r="AB40" s="8">
        <f t="shared" si="1"/>
        <v>0.76964318334707171</v>
      </c>
      <c r="AC40" s="8">
        <f t="shared" si="1"/>
        <v>0.38069561882847858</v>
      </c>
      <c r="AD40" s="8">
        <f t="shared" si="1"/>
        <v>5.9276882683727683</v>
      </c>
      <c r="AE40" s="8">
        <f t="shared" si="1"/>
        <v>7.7695628332746107</v>
      </c>
      <c r="AF40" s="8">
        <f t="shared" si="1"/>
        <v>4.1039338601094864</v>
      </c>
      <c r="AG40" s="8">
        <f t="shared" si="1"/>
        <v>5.7165988521647471</v>
      </c>
      <c r="AH40" s="8">
        <f t="shared" si="1"/>
        <v>16.930585095746963</v>
      </c>
      <c r="AI40" s="8">
        <f t="shared" si="1"/>
        <v>0</v>
      </c>
      <c r="AK40" s="8">
        <f>SUM(P40:AI40)</f>
        <v>224.73709120204938</v>
      </c>
    </row>
    <row r="42" spans="1:37" x14ac:dyDescent="0.45">
      <c r="D42">
        <f>C42/O14</f>
        <v>0</v>
      </c>
      <c r="O42" t="s">
        <v>66</v>
      </c>
      <c r="P42" s="10">
        <f t="shared" ref="P42:AI42" si="2">P40/$AK$40</f>
        <v>3.0545130286781332E-2</v>
      </c>
      <c r="Q42" s="10">
        <f t="shared" si="2"/>
        <v>2.5274603343938998E-2</v>
      </c>
      <c r="R42" s="10">
        <f t="shared" si="2"/>
        <v>4.2985857254208941E-3</v>
      </c>
      <c r="S42" s="10">
        <f t="shared" si="2"/>
        <v>0</v>
      </c>
      <c r="T42" s="10">
        <f t="shared" si="2"/>
        <v>0.20069719221681176</v>
      </c>
      <c r="U42" s="10">
        <f t="shared" si="2"/>
        <v>5.585575812430308E-2</v>
      </c>
      <c r="V42" s="10">
        <f t="shared" si="2"/>
        <v>2.3805979495347377E-3</v>
      </c>
      <c r="W42" s="10">
        <f t="shared" si="2"/>
        <v>8.0905091402223392E-2</v>
      </c>
      <c r="X42" s="10">
        <f t="shared" si="2"/>
        <v>5.2214571663675692E-2</v>
      </c>
      <c r="Y42" s="10">
        <f t="shared" si="2"/>
        <v>0.21526235389269044</v>
      </c>
      <c r="Z42" s="10">
        <f t="shared" si="2"/>
        <v>4.834769420181112E-2</v>
      </c>
      <c r="AA42" s="10">
        <f t="shared" si="2"/>
        <v>9.9118990167224447E-2</v>
      </c>
      <c r="AB42" s="10">
        <f t="shared" si="2"/>
        <v>3.4246380035911636E-3</v>
      </c>
      <c r="AC42" s="10">
        <f t="shared" si="2"/>
        <v>1.6939598923891696E-3</v>
      </c>
      <c r="AD42" s="10">
        <f t="shared" si="2"/>
        <v>2.6376101233078136E-2</v>
      </c>
      <c r="AE42" s="10">
        <f t="shared" si="2"/>
        <v>3.4571786934313405E-2</v>
      </c>
      <c r="AF42" s="10">
        <f t="shared" si="2"/>
        <v>1.8261043774122063E-2</v>
      </c>
      <c r="AG42" s="10">
        <f t="shared" si="2"/>
        <v>2.5436828525226624E-2</v>
      </c>
      <c r="AH42" s="10">
        <f t="shared" si="2"/>
        <v>7.5335072662863461E-2</v>
      </c>
      <c r="AI42" s="10">
        <f t="shared" si="2"/>
        <v>0</v>
      </c>
    </row>
    <row r="43" spans="1:37" x14ac:dyDescent="0.45">
      <c r="D43">
        <f>C43/O14</f>
        <v>0</v>
      </c>
    </row>
    <row r="44" spans="1:37" x14ac:dyDescent="0.45">
      <c r="D44">
        <f>C44/O15</f>
        <v>0</v>
      </c>
      <c r="O44" t="s">
        <v>68</v>
      </c>
      <c r="P44" s="11">
        <f t="shared" ref="P44:AI44" si="3">P36/$AK$36</f>
        <v>7.6653646898486782E-3</v>
      </c>
      <c r="Q44" s="11">
        <f t="shared" si="3"/>
        <v>3.5237304823603835E-2</v>
      </c>
      <c r="R44" s="11">
        <f t="shared" si="3"/>
        <v>7.0075573330289536E-4</v>
      </c>
      <c r="S44" s="11">
        <f t="shared" si="3"/>
        <v>0</v>
      </c>
      <c r="T44" s="11">
        <f t="shared" si="3"/>
        <v>0.68680067052795923</v>
      </c>
      <c r="U44" s="11">
        <f t="shared" si="3"/>
        <v>1.4189109182745975E-2</v>
      </c>
      <c r="V44" s="11">
        <f t="shared" si="3"/>
        <v>2.1153143842274398E-4</v>
      </c>
      <c r="W44" s="11">
        <f t="shared" si="3"/>
        <v>1.4719002506877066E-3</v>
      </c>
      <c r="X44" s="11">
        <f t="shared" si="3"/>
        <v>2.8448076785246241E-3</v>
      </c>
      <c r="Y44" s="11">
        <f t="shared" si="3"/>
        <v>1.0333166214092851E-2</v>
      </c>
      <c r="Z44" s="11">
        <f t="shared" si="3"/>
        <v>1.1531898994130122E-2</v>
      </c>
      <c r="AA44" s="11">
        <f t="shared" si="3"/>
        <v>9.93760204399292E-2</v>
      </c>
      <c r="AB44" s="11">
        <f t="shared" si="3"/>
        <v>4.3632097887673126E-3</v>
      </c>
      <c r="AC44" s="11">
        <f t="shared" si="3"/>
        <v>1.7985118369934644E-3</v>
      </c>
      <c r="AD44" s="11">
        <f t="shared" si="3"/>
        <v>2.4270172960974216E-2</v>
      </c>
      <c r="AE44" s="11">
        <f t="shared" si="3"/>
        <v>5.022867846906505E-2</v>
      </c>
      <c r="AF44" s="11">
        <f t="shared" si="3"/>
        <v>1.110333056639337E-2</v>
      </c>
      <c r="AG44" s="11">
        <f t="shared" si="3"/>
        <v>3.6194681343114359E-3</v>
      </c>
      <c r="AH44" s="11">
        <f t="shared" si="3"/>
        <v>3.4204020439920123E-2</v>
      </c>
      <c r="AI44" s="11">
        <f t="shared" si="3"/>
        <v>5.0077830327028083E-5</v>
      </c>
    </row>
    <row r="46" spans="1:37" x14ac:dyDescent="0.45">
      <c r="D46">
        <f>C46/O18</f>
        <v>0</v>
      </c>
    </row>
  </sheetData>
  <mergeCells count="31">
    <mergeCell ref="A34:B34"/>
    <mergeCell ref="A28:B28"/>
    <mergeCell ref="A29:B29"/>
    <mergeCell ref="A30:B30"/>
    <mergeCell ref="A31:B31"/>
    <mergeCell ref="A32:B32"/>
    <mergeCell ref="A33:B33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7D1F-5F04-4647-89CB-7FCE71CA3061}">
  <dimension ref="A1:AK44"/>
  <sheetViews>
    <sheetView showGridLines="0" zoomScaleNormal="100" workbookViewId="0">
      <pane xSplit="3" ySplit="6" topLeftCell="J7" activePane="bottomRight" state="frozen"/>
      <selection pane="topRight" activeCell="D1" sqref="D1"/>
      <selection pane="bottomLeft" activeCell="A7" sqref="A7"/>
      <selection pane="bottomRight" activeCell="N10" sqref="N10:N11"/>
    </sheetView>
  </sheetViews>
  <sheetFormatPr defaultRowHeight="14.25" x14ac:dyDescent="0.45"/>
  <cols>
    <col min="1" max="1" width="13.3984375" style="4" customWidth="1"/>
    <col min="2" max="2" width="30.1328125" style="4" customWidth="1"/>
    <col min="3" max="3" width="12.33203125" style="4" customWidth="1"/>
    <col min="4" max="4" width="11" style="4" customWidth="1"/>
    <col min="5" max="5" width="12.33203125" style="4" customWidth="1"/>
    <col min="6" max="6" width="11" style="4" customWidth="1"/>
    <col min="7" max="7" width="12.33203125" style="4" customWidth="1"/>
    <col min="8" max="9" width="9.59765625" style="4" customWidth="1"/>
    <col min="10" max="11" width="12.33203125" style="4" customWidth="1"/>
    <col min="12" max="12" width="11.53125" style="4" customWidth="1"/>
    <col min="13" max="13" width="0.796875" style="4" customWidth="1"/>
    <col min="14" max="14" width="10.796875" style="4" customWidth="1"/>
    <col min="15" max="15" width="9.06640625" style="4"/>
    <col min="16" max="16" width="13.06640625" style="4" customWidth="1"/>
    <col min="17" max="17" width="11.265625" style="4" bestFit="1" customWidth="1"/>
    <col min="18" max="18" width="10.59765625" style="4" bestFit="1" customWidth="1"/>
    <col min="19" max="19" width="10.53125" style="4" customWidth="1"/>
    <col min="20" max="20" width="12.86328125" style="4" bestFit="1" customWidth="1"/>
    <col min="21" max="21" width="9.46484375" style="4" customWidth="1"/>
    <col min="22" max="22" width="11.19921875" style="4" customWidth="1"/>
    <col min="23" max="23" width="12.53125" style="4" customWidth="1"/>
    <col min="24" max="24" width="11.19921875" style="4" customWidth="1"/>
    <col min="25" max="25" width="11.33203125" style="4" customWidth="1"/>
    <col min="26" max="26" width="10.59765625" style="4" bestFit="1" customWidth="1"/>
    <col min="27" max="27" width="12.06640625" style="4" bestFit="1" customWidth="1"/>
    <col min="28" max="28" width="11.86328125" style="4" customWidth="1"/>
    <col min="29" max="29" width="11.33203125" style="4" customWidth="1"/>
    <col min="30" max="30" width="11.265625" style="4" bestFit="1" customWidth="1"/>
    <col min="31" max="31" width="12.06640625" style="4" bestFit="1" customWidth="1"/>
    <col min="32" max="32" width="10.86328125" style="4" bestFit="1" customWidth="1"/>
    <col min="33" max="33" width="10.19921875" style="4" bestFit="1" customWidth="1"/>
    <col min="34" max="34" width="10.86328125" style="4" bestFit="1" customWidth="1"/>
    <col min="35" max="35" width="10.59765625" style="4" bestFit="1" customWidth="1"/>
    <col min="36" max="16384" width="9.06640625" style="4"/>
  </cols>
  <sheetData>
    <row r="1" spans="1:37" ht="25.5" customHeight="1" x14ac:dyDescent="0.4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37" ht="9.75" customHeight="1" x14ac:dyDescent="0.45"/>
    <row r="3" spans="1:37" ht="15" customHeight="1" x14ac:dyDescent="0.45">
      <c r="A3" s="1" t="s">
        <v>1</v>
      </c>
      <c r="B3" s="26" t="s">
        <v>104</v>
      </c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37" ht="18.75" customHeight="1" x14ac:dyDescent="0.45">
      <c r="A4" s="4" t="s">
        <v>45</v>
      </c>
      <c r="B4" s="8">
        <f>1400/10.765</f>
        <v>130.05109150023222</v>
      </c>
    </row>
    <row r="5" spans="1:37" ht="12" customHeight="1" x14ac:dyDescent="0.45"/>
    <row r="6" spans="1:37" ht="42.75" x14ac:dyDescent="0.45">
      <c r="A6" s="22" t="s">
        <v>2</v>
      </c>
      <c r="B6" s="23"/>
      <c r="C6" s="5" t="s">
        <v>3</v>
      </c>
      <c r="D6" s="3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N6" s="5" t="s">
        <v>46</v>
      </c>
      <c r="O6" s="4" t="s">
        <v>53</v>
      </c>
      <c r="P6" s="9" t="s">
        <v>47</v>
      </c>
      <c r="Q6" s="9" t="s">
        <v>48</v>
      </c>
      <c r="R6" s="9" t="s">
        <v>49</v>
      </c>
      <c r="S6" s="9" t="s">
        <v>50</v>
      </c>
      <c r="T6" s="9" t="s">
        <v>52</v>
      </c>
      <c r="U6" s="4" t="s">
        <v>51</v>
      </c>
      <c r="V6" s="9" t="s">
        <v>22</v>
      </c>
      <c r="W6" s="9" t="s">
        <v>24</v>
      </c>
      <c r="X6" s="9" t="s">
        <v>54</v>
      </c>
      <c r="Y6" s="9" t="s">
        <v>55</v>
      </c>
      <c r="Z6" s="9" t="s">
        <v>56</v>
      </c>
      <c r="AA6" s="9" t="s">
        <v>57</v>
      </c>
      <c r="AB6" s="9" t="s">
        <v>58</v>
      </c>
      <c r="AC6" s="9" t="s">
        <v>32</v>
      </c>
      <c r="AD6" s="9" t="s">
        <v>34</v>
      </c>
      <c r="AE6" s="9" t="s">
        <v>60</v>
      </c>
      <c r="AF6" s="9" t="s">
        <v>61</v>
      </c>
      <c r="AG6" s="9" t="s">
        <v>62</v>
      </c>
      <c r="AH6" s="4" t="s">
        <v>63</v>
      </c>
      <c r="AI6" s="9" t="s">
        <v>59</v>
      </c>
      <c r="AJ6" s="9"/>
      <c r="AK6" s="9"/>
    </row>
    <row r="7" spans="1:37" ht="14.25" customHeight="1" x14ac:dyDescent="0.45">
      <c r="A7" s="24" t="s">
        <v>13</v>
      </c>
      <c r="B7" s="25"/>
      <c r="C7" s="13" t="s">
        <v>14</v>
      </c>
      <c r="D7" s="14">
        <v>741.39054459160002</v>
      </c>
      <c r="E7" s="14">
        <v>0</v>
      </c>
      <c r="F7" s="14">
        <v>0</v>
      </c>
      <c r="G7" s="14">
        <v>0</v>
      </c>
      <c r="H7" s="14">
        <v>741.39054459160002</v>
      </c>
      <c r="I7" s="14">
        <v>0</v>
      </c>
      <c r="J7" s="14">
        <v>0</v>
      </c>
      <c r="K7" s="14">
        <v>0.54106170239999996</v>
      </c>
      <c r="L7" s="15" t="s">
        <v>15</v>
      </c>
      <c r="N7" s="7">
        <f>K7*1000/$B$4</f>
        <v>4.1603780188114285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7" ht="14.25" customHeight="1" x14ac:dyDescent="0.45">
      <c r="A8" s="24" t="s">
        <v>16</v>
      </c>
      <c r="B8" s="25"/>
      <c r="C8" s="13" t="s">
        <v>14</v>
      </c>
      <c r="D8" s="14">
        <v>308.58983369399999</v>
      </c>
      <c r="E8" s="14">
        <v>0</v>
      </c>
      <c r="F8" s="14">
        <v>0</v>
      </c>
      <c r="G8" s="14">
        <v>0</v>
      </c>
      <c r="H8" s="14">
        <v>0</v>
      </c>
      <c r="I8" s="14">
        <v>308.58983369399999</v>
      </c>
      <c r="J8" s="14">
        <v>0</v>
      </c>
      <c r="K8" s="14">
        <v>2.4872340596</v>
      </c>
      <c r="L8" s="15" t="s">
        <v>15</v>
      </c>
      <c r="N8" s="7">
        <f t="shared" ref="N8:N34" si="0">K8*1000/$B$4</f>
        <v>19.125053322567144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7" ht="14.25" customHeight="1" x14ac:dyDescent="0.45">
      <c r="A9" s="24" t="s">
        <v>17</v>
      </c>
      <c r="B9" s="25"/>
      <c r="C9" s="13" t="s">
        <v>14</v>
      </c>
      <c r="D9" s="14">
        <v>329.75346900950001</v>
      </c>
      <c r="E9" s="14">
        <v>0</v>
      </c>
      <c r="F9" s="14">
        <v>0</v>
      </c>
      <c r="G9" s="14">
        <v>153.3462037596</v>
      </c>
      <c r="H9" s="14">
        <v>137.9721627653</v>
      </c>
      <c r="I9" s="14">
        <v>38.435102484600002</v>
      </c>
      <c r="J9" s="14">
        <v>0</v>
      </c>
      <c r="K9" s="14">
        <v>4.9463020400000002E-2</v>
      </c>
      <c r="L9" s="15" t="s">
        <v>15</v>
      </c>
      <c r="N9" s="7">
        <f t="shared" si="0"/>
        <v>0.38033529614714295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</row>
    <row r="10" spans="1:37" ht="14.25" customHeight="1" x14ac:dyDescent="0.45">
      <c r="A10" s="24" t="s">
        <v>96</v>
      </c>
      <c r="B10" s="25"/>
      <c r="C10" s="13" t="s">
        <v>97</v>
      </c>
      <c r="D10" s="14">
        <v>475.54743600199998</v>
      </c>
      <c r="E10" s="14">
        <v>0</v>
      </c>
      <c r="F10" s="14">
        <v>0</v>
      </c>
      <c r="G10" s="14">
        <v>0</v>
      </c>
      <c r="H10" s="14">
        <v>0</v>
      </c>
      <c r="I10" s="14">
        <v>475.54743600199998</v>
      </c>
      <c r="J10" s="14">
        <v>0</v>
      </c>
      <c r="K10" s="14">
        <v>8.4314560403000005</v>
      </c>
      <c r="L10" s="15" t="s">
        <v>15</v>
      </c>
      <c r="N10" s="7">
        <f t="shared" si="0"/>
        <v>64.831874481306798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</row>
    <row r="11" spans="1:37" ht="14.25" customHeight="1" x14ac:dyDescent="0.45">
      <c r="A11" s="24" t="s">
        <v>19</v>
      </c>
      <c r="B11" s="25"/>
      <c r="C11" s="13" t="s">
        <v>20</v>
      </c>
      <c r="D11" s="14">
        <v>17.461876831400001</v>
      </c>
      <c r="E11" s="14">
        <v>0</v>
      </c>
      <c r="F11" s="14">
        <v>0</v>
      </c>
      <c r="G11" s="14">
        <v>17.461876831400001</v>
      </c>
      <c r="H11" s="14">
        <v>0</v>
      </c>
      <c r="I11" s="14">
        <v>0</v>
      </c>
      <c r="J11" s="14">
        <v>0</v>
      </c>
      <c r="K11" s="14">
        <v>40.046542729599999</v>
      </c>
      <c r="L11" s="15" t="s">
        <v>15</v>
      </c>
      <c r="N11" s="7">
        <f t="shared" si="0"/>
        <v>307.92930891724575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</row>
    <row r="12" spans="1:37" ht="14.25" customHeight="1" x14ac:dyDescent="0.45">
      <c r="A12" s="24" t="s">
        <v>21</v>
      </c>
      <c r="B12" s="25"/>
      <c r="C12" s="13" t="s">
        <v>14</v>
      </c>
      <c r="D12" s="14">
        <v>43.323439016599998</v>
      </c>
      <c r="E12" s="14">
        <v>0</v>
      </c>
      <c r="F12" s="14">
        <v>0</v>
      </c>
      <c r="G12" s="14">
        <v>0</v>
      </c>
      <c r="H12" s="14">
        <v>0</v>
      </c>
      <c r="I12" s="14">
        <v>43.323439016599998</v>
      </c>
      <c r="J12" s="14">
        <v>0</v>
      </c>
      <c r="K12" s="14">
        <v>0.70154186340000002</v>
      </c>
      <c r="L12" s="15" t="s">
        <v>15</v>
      </c>
      <c r="N12" s="7">
        <f t="shared" si="0"/>
        <v>5.3943558282150006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</row>
    <row r="13" spans="1:37" ht="14.25" customHeight="1" x14ac:dyDescent="0.45">
      <c r="A13" s="24" t="s">
        <v>22</v>
      </c>
      <c r="B13" s="25"/>
      <c r="C13" s="13" t="s">
        <v>23</v>
      </c>
      <c r="D13" s="14">
        <v>104.942856668</v>
      </c>
      <c r="E13" s="14">
        <v>0</v>
      </c>
      <c r="F13" s="14">
        <v>0</v>
      </c>
      <c r="G13" s="14">
        <v>9.1041731117999998</v>
      </c>
      <c r="H13" s="14">
        <v>0</v>
      </c>
      <c r="I13" s="14">
        <v>95.838683556199996</v>
      </c>
      <c r="J13" s="14">
        <v>0</v>
      </c>
      <c r="K13" s="14">
        <v>7.5558856800000004E-2</v>
      </c>
      <c r="L13" s="15" t="s">
        <v>15</v>
      </c>
      <c r="N13" s="7">
        <f t="shared" si="0"/>
        <v>0.58099363818000005</v>
      </c>
      <c r="O13" s="4">
        <f>1000*K13/D13</f>
        <v>0.71999999999085218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</row>
    <row r="14" spans="1:37" ht="14.25" customHeight="1" x14ac:dyDescent="0.45">
      <c r="A14" s="24" t="s">
        <v>24</v>
      </c>
      <c r="B14" s="25"/>
      <c r="C14" s="13" t="s">
        <v>23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5" t="s">
        <v>15</v>
      </c>
      <c r="N14" s="7">
        <f t="shared" si="0"/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</row>
    <row r="15" spans="1:37" x14ac:dyDescent="0.45">
      <c r="A15" s="24" t="s">
        <v>25</v>
      </c>
      <c r="B15" s="25"/>
      <c r="C15" s="13" t="s">
        <v>23</v>
      </c>
      <c r="D15" s="14">
        <v>745.50636486660005</v>
      </c>
      <c r="E15" s="14">
        <v>0</v>
      </c>
      <c r="F15" s="14">
        <v>0</v>
      </c>
      <c r="G15" s="14">
        <v>0</v>
      </c>
      <c r="H15" s="14">
        <v>201.2637176954</v>
      </c>
      <c r="I15" s="14">
        <v>544.24264717120002</v>
      </c>
      <c r="J15" s="14">
        <v>0</v>
      </c>
      <c r="K15" s="14">
        <v>0.20080146839999999</v>
      </c>
      <c r="L15" s="15" t="s">
        <v>15</v>
      </c>
      <c r="N15" s="7">
        <f t="shared" si="0"/>
        <v>1.5440198623757142</v>
      </c>
      <c r="O15" s="6">
        <f>1000*K15/D15</f>
        <v>0.26934909997171003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7" ht="14.25" customHeight="1" x14ac:dyDescent="0.45">
      <c r="A16" s="24" t="s">
        <v>26</v>
      </c>
      <c r="B16" s="25"/>
      <c r="C16" s="13" t="s">
        <v>18</v>
      </c>
      <c r="D16" s="14">
        <v>466.86914667669998</v>
      </c>
      <c r="E16" s="14">
        <v>0</v>
      </c>
      <c r="F16" s="14">
        <v>0</v>
      </c>
      <c r="G16" s="14">
        <v>0</v>
      </c>
      <c r="H16" s="14">
        <v>0</v>
      </c>
      <c r="I16" s="14">
        <v>466.86914667669998</v>
      </c>
      <c r="J16" s="14">
        <v>0</v>
      </c>
      <c r="K16" s="14">
        <v>0.46686914670000002</v>
      </c>
      <c r="L16" s="15" t="s">
        <v>15</v>
      </c>
      <c r="N16" s="7">
        <f t="shared" si="0"/>
        <v>3.5898902601610718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ht="14.25" customHeight="1" x14ac:dyDescent="0.45">
      <c r="A17" s="24" t="s">
        <v>27</v>
      </c>
      <c r="B17" s="25"/>
      <c r="C17" s="13" t="s">
        <v>15</v>
      </c>
      <c r="D17" s="14">
        <v>0.14450138840000001</v>
      </c>
      <c r="E17" s="14">
        <v>0</v>
      </c>
      <c r="F17" s="14">
        <v>0</v>
      </c>
      <c r="G17" s="14">
        <v>0</v>
      </c>
      <c r="H17" s="14">
        <v>0.14450138840000001</v>
      </c>
      <c r="I17" s="14">
        <v>0</v>
      </c>
      <c r="J17" s="14">
        <v>0</v>
      </c>
      <c r="K17" s="14">
        <v>0.14450138840000001</v>
      </c>
      <c r="L17" s="15" t="s">
        <v>15</v>
      </c>
      <c r="N17" s="7">
        <f t="shared" si="0"/>
        <v>1.1111124615185717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</row>
    <row r="18" spans="1:35" ht="14.25" customHeight="1" x14ac:dyDescent="0.45">
      <c r="A18" s="24" t="s">
        <v>28</v>
      </c>
      <c r="B18" s="25"/>
      <c r="C18" s="13" t="s">
        <v>14</v>
      </c>
      <c r="D18" s="14">
        <v>546.28776969909995</v>
      </c>
      <c r="E18" s="14">
        <v>0</v>
      </c>
      <c r="F18" s="14">
        <v>0</v>
      </c>
      <c r="G18" s="14">
        <v>0</v>
      </c>
      <c r="H18" s="14">
        <v>546.28776969909995</v>
      </c>
      <c r="I18" s="14">
        <v>0</v>
      </c>
      <c r="J18" s="14">
        <v>0</v>
      </c>
      <c r="K18" s="14">
        <v>7.0144814986000004</v>
      </c>
      <c r="L18" s="15" t="s">
        <v>15</v>
      </c>
      <c r="N18" s="7">
        <f t="shared" si="0"/>
        <v>53.936352380306438</v>
      </c>
      <c r="O18" s="6">
        <f>1000*K18/D18</f>
        <v>12.840268238960645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</row>
    <row r="19" spans="1:35" x14ac:dyDescent="0.45">
      <c r="A19" s="24" t="s">
        <v>29</v>
      </c>
      <c r="B19" s="25"/>
      <c r="C19" s="13" t="s">
        <v>18</v>
      </c>
      <c r="D19" s="14">
        <v>262.49999998269999</v>
      </c>
      <c r="E19" s="14">
        <v>0</v>
      </c>
      <c r="F19" s="14">
        <v>0</v>
      </c>
      <c r="G19" s="14">
        <v>0</v>
      </c>
      <c r="H19" s="14">
        <v>0</v>
      </c>
      <c r="I19" s="14">
        <v>262.49999998269999</v>
      </c>
      <c r="J19" s="14">
        <v>0</v>
      </c>
      <c r="K19" s="14">
        <v>0.26250000000000001</v>
      </c>
      <c r="L19" s="15" t="s">
        <v>15</v>
      </c>
      <c r="N19" s="7">
        <f t="shared" si="0"/>
        <v>2.0184375000000001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</row>
    <row r="20" spans="1:35" x14ac:dyDescent="0.45">
      <c r="A20" s="24" t="s">
        <v>30</v>
      </c>
      <c r="B20" s="25"/>
      <c r="C20" s="13" t="s">
        <v>15</v>
      </c>
      <c r="D20" s="14">
        <v>0.29999999150000001</v>
      </c>
      <c r="E20" s="14">
        <v>0</v>
      </c>
      <c r="F20" s="14">
        <v>0</v>
      </c>
      <c r="G20" s="14">
        <v>0</v>
      </c>
      <c r="H20" s="14">
        <v>0</v>
      </c>
      <c r="I20" s="14">
        <v>0.29999999150000001</v>
      </c>
      <c r="J20" s="14">
        <v>0</v>
      </c>
      <c r="K20" s="14">
        <v>0.29999999150000001</v>
      </c>
      <c r="L20" s="15" t="s">
        <v>15</v>
      </c>
      <c r="N20" s="7">
        <f t="shared" si="0"/>
        <v>2.3067856489267862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</row>
    <row r="21" spans="1:35" ht="14.25" customHeight="1" x14ac:dyDescent="0.45">
      <c r="A21" s="24" t="s">
        <v>98</v>
      </c>
      <c r="B21" s="25"/>
      <c r="C21" s="13" t="s">
        <v>20</v>
      </c>
      <c r="D21" s="14">
        <v>2.3318462519000001</v>
      </c>
      <c r="E21" s="14">
        <v>0</v>
      </c>
      <c r="F21" s="14">
        <v>0</v>
      </c>
      <c r="G21" s="14">
        <v>0</v>
      </c>
      <c r="H21" s="14">
        <v>0</v>
      </c>
      <c r="I21" s="14">
        <v>2.3318462519000001</v>
      </c>
      <c r="J21" s="14">
        <v>0</v>
      </c>
      <c r="K21" s="14">
        <v>4.9808235942000003</v>
      </c>
      <c r="L21" s="15" t="s">
        <v>15</v>
      </c>
      <c r="N21" s="7">
        <f t="shared" si="0"/>
        <v>38.298975708259292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0.24</v>
      </c>
      <c r="AI21" s="4">
        <v>0</v>
      </c>
    </row>
    <row r="22" spans="1:35" ht="14.25" customHeight="1" x14ac:dyDescent="0.45">
      <c r="A22" s="24" t="s">
        <v>31</v>
      </c>
      <c r="B22" s="25"/>
      <c r="C22" s="13" t="s">
        <v>15</v>
      </c>
      <c r="D22" s="14">
        <v>0.30797826480000001</v>
      </c>
      <c r="E22" s="14">
        <v>0</v>
      </c>
      <c r="F22" s="14">
        <v>0</v>
      </c>
      <c r="G22" s="14">
        <v>0</v>
      </c>
      <c r="H22" s="14">
        <v>0</v>
      </c>
      <c r="I22" s="14">
        <v>0.30797826480000001</v>
      </c>
      <c r="J22" s="14">
        <v>0</v>
      </c>
      <c r="K22" s="14">
        <v>0.30797826480000001</v>
      </c>
      <c r="L22" s="15" t="s">
        <v>15</v>
      </c>
      <c r="N22" s="7">
        <f t="shared" si="0"/>
        <v>2.3681328718371435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</row>
    <row r="23" spans="1:35" x14ac:dyDescent="0.45">
      <c r="A23" s="24" t="s">
        <v>32</v>
      </c>
      <c r="B23" s="25"/>
      <c r="C23" s="13" t="s">
        <v>20</v>
      </c>
      <c r="D23" s="14">
        <v>0.27774999389999999</v>
      </c>
      <c r="E23" s="14">
        <v>0</v>
      </c>
      <c r="F23" s="14">
        <v>0</v>
      </c>
      <c r="G23" s="14">
        <v>0</v>
      </c>
      <c r="H23" s="14">
        <v>0</v>
      </c>
      <c r="I23" s="14">
        <v>0.27774999389999999</v>
      </c>
      <c r="J23" s="14">
        <v>0</v>
      </c>
      <c r="K23" s="14">
        <v>0.1269484122</v>
      </c>
      <c r="L23" s="15" t="s">
        <v>15</v>
      </c>
      <c r="N23" s="7">
        <f t="shared" si="0"/>
        <v>0.97614261238071431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</row>
    <row r="24" spans="1:35" ht="14.25" customHeight="1" x14ac:dyDescent="0.45">
      <c r="A24" s="24" t="s">
        <v>99</v>
      </c>
      <c r="B24" s="25"/>
      <c r="C24" s="13" t="s">
        <v>20</v>
      </c>
      <c r="D24" s="14">
        <v>0.80760364839999998</v>
      </c>
      <c r="E24" s="14">
        <v>0</v>
      </c>
      <c r="F24" s="14">
        <v>0</v>
      </c>
      <c r="G24" s="14">
        <v>0</v>
      </c>
      <c r="H24" s="14">
        <v>0</v>
      </c>
      <c r="I24" s="14">
        <v>0.80760364839999998</v>
      </c>
      <c r="J24" s="14">
        <v>0</v>
      </c>
      <c r="K24" s="14">
        <v>1.5247556881</v>
      </c>
      <c r="L24" s="15" t="s">
        <v>15</v>
      </c>
      <c r="N24" s="7">
        <f t="shared" si="0"/>
        <v>11.724282130283216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0.16</v>
      </c>
      <c r="AI24" s="4">
        <v>0</v>
      </c>
    </row>
    <row r="25" spans="1:35" x14ac:dyDescent="0.45">
      <c r="A25" s="24" t="s">
        <v>33</v>
      </c>
      <c r="B25" s="25"/>
      <c r="C25" s="13" t="s">
        <v>15</v>
      </c>
      <c r="D25" s="14">
        <v>0.16432845809999999</v>
      </c>
      <c r="E25" s="14">
        <v>0</v>
      </c>
      <c r="F25" s="14">
        <v>0</v>
      </c>
      <c r="G25" s="14">
        <v>0</v>
      </c>
      <c r="H25" s="14">
        <v>3.0410323699999998E-2</v>
      </c>
      <c r="I25" s="14">
        <v>0.1339181344</v>
      </c>
      <c r="J25" s="14">
        <v>0</v>
      </c>
      <c r="K25" s="14">
        <v>0.16432845809999999</v>
      </c>
      <c r="L25" s="15" t="s">
        <v>15</v>
      </c>
      <c r="N25" s="7">
        <f t="shared" si="0"/>
        <v>1.2635684653189285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</row>
    <row r="26" spans="1:35" ht="14.25" customHeight="1" x14ac:dyDescent="0.45">
      <c r="A26" s="24" t="s">
        <v>34</v>
      </c>
      <c r="B26" s="25"/>
      <c r="C26" s="13" t="s">
        <v>35</v>
      </c>
      <c r="D26" s="14">
        <v>293.42903982159999</v>
      </c>
      <c r="E26" s="14">
        <v>0</v>
      </c>
      <c r="F26" s="14">
        <v>0</v>
      </c>
      <c r="G26" s="14">
        <v>0</v>
      </c>
      <c r="H26" s="14">
        <v>0</v>
      </c>
      <c r="I26" s="14">
        <v>293.42903982159999</v>
      </c>
      <c r="J26" s="14">
        <v>0</v>
      </c>
      <c r="K26" s="14">
        <v>1.7131162874999999</v>
      </c>
      <c r="L26" s="15" t="s">
        <v>15</v>
      </c>
      <c r="N26" s="7">
        <f t="shared" si="0"/>
        <v>13.17264059638393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</row>
    <row r="27" spans="1:35" ht="14.25" customHeight="1" x14ac:dyDescent="0.45">
      <c r="A27" s="24" t="s">
        <v>36</v>
      </c>
      <c r="B27" s="25"/>
      <c r="C27" s="13" t="s">
        <v>15</v>
      </c>
      <c r="D27" s="14">
        <v>3.5347563000000001E-3</v>
      </c>
      <c r="E27" s="14">
        <v>0</v>
      </c>
      <c r="F27" s="14">
        <v>0</v>
      </c>
      <c r="G27" s="14">
        <v>0</v>
      </c>
      <c r="H27" s="14">
        <v>0</v>
      </c>
      <c r="I27" s="14">
        <v>3.5347563000000001E-3</v>
      </c>
      <c r="J27" s="14">
        <v>0</v>
      </c>
      <c r="K27" s="14">
        <v>3.5347563000000001E-3</v>
      </c>
      <c r="L27" s="15" t="s">
        <v>15</v>
      </c>
      <c r="N27" s="7">
        <f t="shared" si="0"/>
        <v>2.7179751121071433E-2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1</v>
      </c>
    </row>
    <row r="28" spans="1:35" ht="14.25" customHeight="1" x14ac:dyDescent="0.45">
      <c r="A28" s="24" t="s">
        <v>37</v>
      </c>
      <c r="B28" s="25"/>
      <c r="C28" s="13" t="s">
        <v>15</v>
      </c>
      <c r="D28" s="14">
        <v>0.38761048679999999</v>
      </c>
      <c r="E28" s="14">
        <v>0</v>
      </c>
      <c r="F28" s="14">
        <v>0</v>
      </c>
      <c r="G28" s="14">
        <v>0.31579376590000002</v>
      </c>
      <c r="H28" s="14">
        <v>0</v>
      </c>
      <c r="I28" s="14">
        <v>7.1816720900000006E-2</v>
      </c>
      <c r="J28" s="14">
        <v>0</v>
      </c>
      <c r="K28" s="14">
        <v>0.38761048679999999</v>
      </c>
      <c r="L28" s="15" t="s">
        <v>15</v>
      </c>
      <c r="N28" s="7">
        <f t="shared" si="0"/>
        <v>2.9804477788585717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</row>
    <row r="29" spans="1:35" ht="14.25" customHeight="1" x14ac:dyDescent="0.45">
      <c r="A29" s="24" t="s">
        <v>38</v>
      </c>
      <c r="B29" s="25"/>
      <c r="C29" s="13" t="s">
        <v>20</v>
      </c>
      <c r="D29" s="14">
        <v>8.3789945270999997</v>
      </c>
      <c r="E29" s="14">
        <v>0</v>
      </c>
      <c r="F29" s="14">
        <v>0</v>
      </c>
      <c r="G29" s="14">
        <v>0</v>
      </c>
      <c r="H29" s="14">
        <v>2.8252092195</v>
      </c>
      <c r="I29" s="14">
        <v>5.5537853076000001</v>
      </c>
      <c r="J29" s="14">
        <v>0</v>
      </c>
      <c r="K29" s="14">
        <v>3.5454039542000002</v>
      </c>
      <c r="L29" s="15" t="s">
        <v>15</v>
      </c>
      <c r="N29" s="7">
        <f t="shared" si="0"/>
        <v>27.261623976402145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</row>
    <row r="30" spans="1:35" ht="14.25" customHeight="1" x14ac:dyDescent="0.45">
      <c r="A30" s="24" t="s">
        <v>39</v>
      </c>
      <c r="B30" s="25"/>
      <c r="C30" s="13" t="s">
        <v>35</v>
      </c>
      <c r="D30" s="14">
        <v>172.5077187517</v>
      </c>
      <c r="E30" s="14">
        <v>0</v>
      </c>
      <c r="F30" s="14">
        <v>0</v>
      </c>
      <c r="G30" s="14">
        <v>0</v>
      </c>
      <c r="H30" s="14">
        <v>172.5077187517</v>
      </c>
      <c r="I30" s="14">
        <v>0</v>
      </c>
      <c r="J30" s="14">
        <v>0</v>
      </c>
      <c r="K30" s="14">
        <v>0.78373139199999997</v>
      </c>
      <c r="L30" s="15" t="s">
        <v>15</v>
      </c>
      <c r="N30" s="7">
        <f t="shared" si="0"/>
        <v>6.0263345963428572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4">
        <v>0</v>
      </c>
    </row>
    <row r="31" spans="1:35" ht="14.25" customHeight="1" x14ac:dyDescent="0.45">
      <c r="A31" s="24" t="s">
        <v>40</v>
      </c>
      <c r="B31" s="25"/>
      <c r="C31" s="13" t="s">
        <v>41</v>
      </c>
      <c r="D31" s="14">
        <v>2.2636428576999998</v>
      </c>
      <c r="E31" s="14">
        <v>0</v>
      </c>
      <c r="F31" s="14">
        <v>0</v>
      </c>
      <c r="G31" s="14">
        <v>0</v>
      </c>
      <c r="H31" s="14">
        <v>0</v>
      </c>
      <c r="I31" s="14">
        <v>2.2636428576999998</v>
      </c>
      <c r="J31" s="14">
        <v>0</v>
      </c>
      <c r="K31" s="14">
        <v>1.6977321E-3</v>
      </c>
      <c r="L31" s="15" t="s">
        <v>15</v>
      </c>
      <c r="N31" s="7">
        <f t="shared" si="0"/>
        <v>1.3054347183214288E-2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0</v>
      </c>
      <c r="AI31" s="4">
        <v>0</v>
      </c>
    </row>
    <row r="32" spans="1:35" ht="14.25" customHeight="1" x14ac:dyDescent="0.45">
      <c r="A32" s="24" t="s">
        <v>42</v>
      </c>
      <c r="B32" s="25"/>
      <c r="C32" s="13" t="s">
        <v>14</v>
      </c>
      <c r="D32" s="14">
        <v>193.4406443904</v>
      </c>
      <c r="E32" s="14">
        <v>0</v>
      </c>
      <c r="F32" s="14">
        <v>0</v>
      </c>
      <c r="G32" s="14">
        <v>0</v>
      </c>
      <c r="H32" s="14">
        <v>0</v>
      </c>
      <c r="I32" s="14">
        <v>193.4406443904</v>
      </c>
      <c r="J32" s="14">
        <v>0</v>
      </c>
      <c r="K32" s="14">
        <v>6.9638631981000003</v>
      </c>
      <c r="L32" s="15" t="s">
        <v>15</v>
      </c>
      <c r="N32" s="7">
        <f t="shared" si="0"/>
        <v>53.547133805390359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0.14000000000000001</v>
      </c>
      <c r="AI32" s="4">
        <v>0</v>
      </c>
    </row>
    <row r="33" spans="1:37" x14ac:dyDescent="0.45">
      <c r="A33" s="24" t="s">
        <v>43</v>
      </c>
      <c r="B33" s="25"/>
      <c r="C33" s="13" t="s">
        <v>41</v>
      </c>
      <c r="D33" s="14">
        <v>338.37778695010002</v>
      </c>
      <c r="E33" s="14">
        <v>0</v>
      </c>
      <c r="F33" s="14">
        <v>0</v>
      </c>
      <c r="G33" s="14">
        <v>0</v>
      </c>
      <c r="H33" s="14">
        <v>0</v>
      </c>
      <c r="I33" s="14">
        <v>338.37778695010002</v>
      </c>
      <c r="J33" s="14">
        <v>0</v>
      </c>
      <c r="K33" s="14">
        <v>0.25378334019999998</v>
      </c>
      <c r="L33" s="15" t="s">
        <v>15</v>
      </c>
      <c r="N33" s="7">
        <f t="shared" si="0"/>
        <v>1.9514126123235715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</row>
    <row r="34" spans="1:37" x14ac:dyDescent="0.45">
      <c r="A34" s="24" t="s">
        <v>44</v>
      </c>
      <c r="B34" s="25"/>
      <c r="C34" s="13" t="s">
        <v>15</v>
      </c>
      <c r="D34" s="14">
        <v>0.11754166940000001</v>
      </c>
      <c r="E34" s="14">
        <v>0</v>
      </c>
      <c r="F34" s="14">
        <v>0</v>
      </c>
      <c r="G34" s="14">
        <v>0.11754166940000001</v>
      </c>
      <c r="H34" s="14">
        <v>0</v>
      </c>
      <c r="I34" s="14">
        <v>0</v>
      </c>
      <c r="J34" s="14">
        <v>0</v>
      </c>
      <c r="K34" s="14">
        <v>0.11754166940000001</v>
      </c>
      <c r="L34" s="15" t="s">
        <v>15</v>
      </c>
      <c r="N34" s="7">
        <f t="shared" si="0"/>
        <v>0.90381147935071438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K34" s="4" t="s">
        <v>67</v>
      </c>
    </row>
    <row r="35" spans="1:37" x14ac:dyDescent="0.45">
      <c r="A35" s="16"/>
      <c r="B35" s="17"/>
      <c r="C35" s="16"/>
      <c r="D35" s="18"/>
      <c r="E35" s="18"/>
      <c r="F35" s="18"/>
      <c r="G35" s="18"/>
      <c r="H35" s="18"/>
      <c r="I35" s="18"/>
      <c r="J35" s="18"/>
      <c r="K35" s="18"/>
      <c r="L35" s="19"/>
    </row>
    <row r="36" spans="1:37" x14ac:dyDescent="0.45">
      <c r="N36" s="7">
        <f>SUM(N7:N34)</f>
        <v>627.42363834719754</v>
      </c>
      <c r="O36" s="12" t="s">
        <v>100</v>
      </c>
      <c r="P36" s="7">
        <f t="array" ref="P36:AI36">MMULT(TRANSPOSE(N7:N34),P7:AI34)</f>
        <v>4.1603780188114285</v>
      </c>
      <c r="Q36" s="7">
        <v>19.125053322567144</v>
      </c>
      <c r="R36" s="7">
        <v>0.38033529614714295</v>
      </c>
      <c r="S36" s="7">
        <v>0</v>
      </c>
      <c r="T36" s="7">
        <v>372.76118339855253</v>
      </c>
      <c r="U36" s="7">
        <v>7.7011414771417872</v>
      </c>
      <c r="V36" s="7">
        <v>0.58099363818000005</v>
      </c>
      <c r="W36" s="7">
        <v>0</v>
      </c>
      <c r="X36" s="7">
        <v>1.5440198623757142</v>
      </c>
      <c r="Y36" s="7">
        <v>5.6083277601610719</v>
      </c>
      <c r="Z36" s="7">
        <v>6.2589401850467858</v>
      </c>
      <c r="AA36" s="7">
        <v>53.936352380306438</v>
      </c>
      <c r="AB36" s="7">
        <v>2.3681328718371435</v>
      </c>
      <c r="AC36" s="7">
        <v>0.97614261238071431</v>
      </c>
      <c r="AD36" s="7">
        <v>13.17264059638393</v>
      </c>
      <c r="AE36" s="7">
        <v>27.261623976402145</v>
      </c>
      <c r="AF36" s="7">
        <v>6.0263345963428572</v>
      </c>
      <c r="AG36" s="7">
        <v>1.9644669595067858</v>
      </c>
      <c r="AH36" s="7">
        <v>18.564238043582197</v>
      </c>
      <c r="AI36" s="7">
        <v>2.7179751121071433E-2</v>
      </c>
      <c r="AK36" s="8">
        <f>SUM(P36:AI36)</f>
        <v>542.41748474684698</v>
      </c>
    </row>
    <row r="38" spans="1:37" x14ac:dyDescent="0.45">
      <c r="O38" s="4" t="s">
        <v>64</v>
      </c>
      <c r="P38" s="4">
        <v>1.65</v>
      </c>
      <c r="Q38" s="4">
        <v>0.29699999999999999</v>
      </c>
      <c r="R38" s="4">
        <v>2.54</v>
      </c>
      <c r="S38" s="4">
        <v>5.65</v>
      </c>
      <c r="T38" s="4">
        <v>0.121</v>
      </c>
      <c r="U38" s="4">
        <v>1.63</v>
      </c>
      <c r="V38" s="4">
        <v>4.66</v>
      </c>
      <c r="W38" s="4">
        <v>22.76</v>
      </c>
      <c r="X38" s="4">
        <v>7.6</v>
      </c>
      <c r="Y38" s="4">
        <v>8.6259999999999994</v>
      </c>
      <c r="Z38" s="4">
        <v>1.736</v>
      </c>
      <c r="AA38" s="4">
        <v>0.41299999999999998</v>
      </c>
      <c r="AB38" s="4">
        <v>0.32500000000000001</v>
      </c>
      <c r="AC38" s="4">
        <v>0.39</v>
      </c>
      <c r="AD38" s="4">
        <v>0.45</v>
      </c>
      <c r="AE38" s="4">
        <v>0.28499999999999998</v>
      </c>
      <c r="AF38" s="4">
        <v>0.68100000000000005</v>
      </c>
      <c r="AG38" s="4">
        <v>2.91</v>
      </c>
      <c r="AH38" s="4">
        <v>0.91200000000000003</v>
      </c>
      <c r="AI38" s="4">
        <v>0</v>
      </c>
    </row>
    <row r="39" spans="1:37" x14ac:dyDescent="0.45">
      <c r="AK39" s="4" t="s">
        <v>67</v>
      </c>
    </row>
    <row r="40" spans="1:37" x14ac:dyDescent="0.45">
      <c r="O40" s="4" t="s">
        <v>65</v>
      </c>
      <c r="P40" s="8">
        <f>P36*P38</f>
        <v>6.8646237310388569</v>
      </c>
      <c r="Q40" s="8">
        <f t="shared" ref="Q40:AI40" si="1">Q36*Q38</f>
        <v>5.6801408368024413</v>
      </c>
      <c r="R40" s="8">
        <f t="shared" si="1"/>
        <v>0.96605165221374312</v>
      </c>
      <c r="S40" s="8">
        <f t="shared" si="1"/>
        <v>0</v>
      </c>
      <c r="T40" s="8">
        <f t="shared" si="1"/>
        <v>45.104103191224858</v>
      </c>
      <c r="U40" s="8">
        <f t="shared" si="1"/>
        <v>12.552860607741112</v>
      </c>
      <c r="V40" s="8">
        <f t="shared" si="1"/>
        <v>2.7074303539188005</v>
      </c>
      <c r="W40" s="8">
        <f t="shared" si="1"/>
        <v>0</v>
      </c>
      <c r="X40" s="8">
        <f t="shared" si="1"/>
        <v>11.734550954055427</v>
      </c>
      <c r="Y40" s="8">
        <f t="shared" si="1"/>
        <v>48.377435259149401</v>
      </c>
      <c r="Z40" s="8">
        <f t="shared" si="1"/>
        <v>10.86552016124122</v>
      </c>
      <c r="AA40" s="8">
        <f t="shared" si="1"/>
        <v>22.275713533066558</v>
      </c>
      <c r="AB40" s="8">
        <f t="shared" si="1"/>
        <v>0.76964318334707171</v>
      </c>
      <c r="AC40" s="8">
        <f t="shared" si="1"/>
        <v>0.38069561882847858</v>
      </c>
      <c r="AD40" s="8">
        <f t="shared" si="1"/>
        <v>5.9276882683727683</v>
      </c>
      <c r="AE40" s="8">
        <f t="shared" si="1"/>
        <v>7.7695628332746107</v>
      </c>
      <c r="AF40" s="8">
        <f t="shared" si="1"/>
        <v>4.1039338601094864</v>
      </c>
      <c r="AG40" s="8">
        <f t="shared" si="1"/>
        <v>5.7165988521647471</v>
      </c>
      <c r="AH40" s="8">
        <f t="shared" si="1"/>
        <v>16.930585095746963</v>
      </c>
      <c r="AI40" s="8">
        <f t="shared" si="1"/>
        <v>0</v>
      </c>
      <c r="AK40" s="8">
        <f>SUM(P40:AI40)</f>
        <v>208.72713799229655</v>
      </c>
    </row>
    <row r="42" spans="1:37" x14ac:dyDescent="0.45">
      <c r="O42" s="4" t="s">
        <v>66</v>
      </c>
      <c r="P42" s="10">
        <f t="shared" ref="P42:AI42" si="2">P40/$AK$40</f>
        <v>3.2888026909525338E-2</v>
      </c>
      <c r="Q42" s="10">
        <f t="shared" si="2"/>
        <v>2.7213235861127349E-2</v>
      </c>
      <c r="R42" s="10">
        <f t="shared" si="2"/>
        <v>4.6282992307852032E-3</v>
      </c>
      <c r="S42" s="10">
        <f t="shared" si="2"/>
        <v>0</v>
      </c>
      <c r="T42" s="10">
        <f t="shared" si="2"/>
        <v>0.21609122620600252</v>
      </c>
      <c r="U42" s="10">
        <f t="shared" si="2"/>
        <v>6.0140050443294048E-2</v>
      </c>
      <c r="V42" s="10">
        <f t="shared" si="2"/>
        <v>1.2971146828155729E-2</v>
      </c>
      <c r="W42" s="10">
        <f t="shared" si="2"/>
        <v>0</v>
      </c>
      <c r="X42" s="10">
        <f t="shared" si="2"/>
        <v>5.6219574833093873E-2</v>
      </c>
      <c r="Y42" s="10">
        <f t="shared" si="2"/>
        <v>0.23177357637575072</v>
      </c>
      <c r="Z42" s="10">
        <f t="shared" si="2"/>
        <v>5.2056097092857335E-2</v>
      </c>
      <c r="AA42" s="10">
        <f t="shared" si="2"/>
        <v>0.10672169295920056</v>
      </c>
      <c r="AB42" s="10">
        <f t="shared" si="2"/>
        <v>3.687317282985391E-3</v>
      </c>
      <c r="AC42" s="10">
        <f t="shared" si="2"/>
        <v>1.8238913372276911E-3</v>
      </c>
      <c r="AD42" s="10">
        <f t="shared" si="2"/>
        <v>2.8399221708255016E-2</v>
      </c>
      <c r="AE42" s="10">
        <f t="shared" si="2"/>
        <v>3.7223539344277121E-2</v>
      </c>
      <c r="AF42" s="10">
        <f t="shared" si="2"/>
        <v>1.966171672540707E-2</v>
      </c>
      <c r="AG42" s="10">
        <f t="shared" si="2"/>
        <v>2.7387904165943808E-2</v>
      </c>
      <c r="AH42" s="10">
        <f t="shared" si="2"/>
        <v>8.1113482696111211E-2</v>
      </c>
      <c r="AI42" s="10">
        <f t="shared" si="2"/>
        <v>0</v>
      </c>
    </row>
    <row r="44" spans="1:37" x14ac:dyDescent="0.45">
      <c r="O44" s="4" t="s">
        <v>68</v>
      </c>
      <c r="P44" s="11">
        <f t="shared" ref="P44:AI44" si="3">P36/$AK$36</f>
        <v>7.6700662050986964E-3</v>
      </c>
      <c r="Q44" s="11">
        <f t="shared" si="3"/>
        <v>3.5258917458188217E-2</v>
      </c>
      <c r="R44" s="11">
        <f t="shared" si="3"/>
        <v>7.0118553852416873E-4</v>
      </c>
      <c r="S44" s="11">
        <f t="shared" si="3"/>
        <v>0</v>
      </c>
      <c r="T44" s="11">
        <f t="shared" si="3"/>
        <v>0.68722191647735109</v>
      </c>
      <c r="U44" s="11">
        <f t="shared" si="3"/>
        <v>1.4197812005886953E-2</v>
      </c>
      <c r="V44" s="11">
        <f t="shared" si="3"/>
        <v>1.0711189342488786E-3</v>
      </c>
      <c r="W44" s="11">
        <f t="shared" si="3"/>
        <v>0</v>
      </c>
      <c r="X44" s="11">
        <f t="shared" si="3"/>
        <v>2.8465525278860205E-3</v>
      </c>
      <c r="Y44" s="11">
        <f t="shared" si="3"/>
        <v>1.0339504012815052E-2</v>
      </c>
      <c r="Z44" s="11">
        <f t="shared" si="3"/>
        <v>1.1538972029944632E-2</v>
      </c>
      <c r="AA44" s="11">
        <f t="shared" si="3"/>
        <v>9.9436972252985548E-2</v>
      </c>
      <c r="AB44" s="11">
        <f t="shared" si="3"/>
        <v>4.3658859428957761E-3</v>
      </c>
      <c r="AC44" s="11">
        <f t="shared" si="3"/>
        <v>1.7996149457392442E-3</v>
      </c>
      <c r="AD44" s="11">
        <f t="shared" si="3"/>
        <v>2.4285058956998347E-2</v>
      </c>
      <c r="AE44" s="11">
        <f t="shared" si="3"/>
        <v>5.0259485991911719E-2</v>
      </c>
      <c r="AF44" s="11">
        <f t="shared" si="3"/>
        <v>1.1110140741785679E-2</v>
      </c>
      <c r="AG44" s="11">
        <f t="shared" si="3"/>
        <v>3.6216881180067915E-3</v>
      </c>
      <c r="AH44" s="11">
        <f t="shared" si="3"/>
        <v>3.422499931440514E-2</v>
      </c>
      <c r="AI44" s="11">
        <f t="shared" si="3"/>
        <v>5.0108545327878878E-5</v>
      </c>
    </row>
  </sheetData>
  <mergeCells count="31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C55A-8F3A-4337-906B-0FE78020E47D}">
  <dimension ref="A1:AL45"/>
  <sheetViews>
    <sheetView showGridLines="0" zoomScale="90" zoomScaleNormal="90" workbookViewId="0">
      <pane xSplit="3" ySplit="6" topLeftCell="S10" activePane="bottomRight" state="frozen"/>
      <selection pane="topRight" activeCell="D1" sqref="D1"/>
      <selection pane="bottomLeft" activeCell="A7" sqref="A7"/>
      <selection pane="bottomRight" activeCell="D33" sqref="D33:K34"/>
    </sheetView>
  </sheetViews>
  <sheetFormatPr defaultRowHeight="14.25" x14ac:dyDescent="0.45"/>
  <cols>
    <col min="1" max="1" width="13.3984375" style="4" customWidth="1"/>
    <col min="2" max="2" width="30.1328125" style="4" customWidth="1"/>
    <col min="3" max="3" width="12.33203125" style="4" customWidth="1"/>
    <col min="4" max="4" width="11" style="4" customWidth="1"/>
    <col min="5" max="5" width="12.33203125" style="4" customWidth="1"/>
    <col min="6" max="6" width="11" style="4" customWidth="1"/>
    <col min="7" max="7" width="12.33203125" style="4" customWidth="1"/>
    <col min="8" max="9" width="9.59765625" style="4" customWidth="1"/>
    <col min="10" max="11" width="12.33203125" style="4" customWidth="1"/>
    <col min="12" max="12" width="11.53125" style="4" customWidth="1"/>
    <col min="13" max="13" width="0.796875" style="4" customWidth="1"/>
    <col min="14" max="14" width="10.796875" style="4" customWidth="1"/>
    <col min="15" max="15" width="9.06640625" style="4"/>
    <col min="16" max="16" width="13.06640625" style="4" customWidth="1"/>
    <col min="17" max="17" width="11.265625" style="4" bestFit="1" customWidth="1"/>
    <col min="18" max="18" width="10.59765625" style="4" bestFit="1" customWidth="1"/>
    <col min="19" max="19" width="10.53125" style="4" customWidth="1"/>
    <col min="20" max="20" width="12.86328125" style="4" bestFit="1" customWidth="1"/>
    <col min="21" max="21" width="9.46484375" style="4" customWidth="1"/>
    <col min="22" max="22" width="11.19921875" style="4" customWidth="1"/>
    <col min="23" max="23" width="12.53125" style="4" customWidth="1"/>
    <col min="24" max="24" width="11.19921875" style="4" customWidth="1"/>
    <col min="25" max="25" width="11.33203125" style="4" customWidth="1"/>
    <col min="26" max="26" width="10.59765625" style="4" bestFit="1" customWidth="1"/>
    <col min="27" max="27" width="12.06640625" style="4" bestFit="1" customWidth="1"/>
    <col min="28" max="28" width="11.86328125" style="4" customWidth="1"/>
    <col min="29" max="29" width="11.33203125" style="4" customWidth="1"/>
    <col min="30" max="30" width="11.265625" style="4" bestFit="1" customWidth="1"/>
    <col min="31" max="31" width="12.06640625" style="4" bestFit="1" customWidth="1"/>
    <col min="32" max="32" width="10.86328125" style="4" bestFit="1" customWidth="1"/>
    <col min="33" max="33" width="10.19921875" style="4" bestFit="1" customWidth="1"/>
    <col min="34" max="34" width="10.86328125" style="4" bestFit="1" customWidth="1"/>
    <col min="35" max="35" width="10.86328125" style="4" customWidth="1"/>
    <col min="36" max="36" width="10.59765625" style="4" customWidth="1"/>
    <col min="37" max="16384" width="9.06640625" style="4"/>
  </cols>
  <sheetData>
    <row r="1" spans="1:38" ht="25.5" customHeight="1" x14ac:dyDescent="0.4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38" ht="9.75" customHeight="1" x14ac:dyDescent="0.45"/>
    <row r="3" spans="1:38" ht="15" customHeight="1" x14ac:dyDescent="0.45">
      <c r="A3" s="1" t="s">
        <v>1</v>
      </c>
      <c r="B3" s="26" t="s">
        <v>105</v>
      </c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38" ht="18.75" customHeight="1" x14ac:dyDescent="0.45">
      <c r="A4" s="4" t="s">
        <v>45</v>
      </c>
      <c r="B4" s="8">
        <f>1400/10.765</f>
        <v>130.05109150023222</v>
      </c>
    </row>
    <row r="5" spans="1:38" ht="12" customHeight="1" x14ac:dyDescent="0.45"/>
    <row r="6" spans="1:38" ht="42.75" x14ac:dyDescent="0.45">
      <c r="A6" s="22" t="s">
        <v>2</v>
      </c>
      <c r="B6" s="23"/>
      <c r="C6" s="5" t="s">
        <v>3</v>
      </c>
      <c r="D6" s="3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N6" s="5" t="s">
        <v>46</v>
      </c>
      <c r="O6" s="4" t="s">
        <v>53</v>
      </c>
      <c r="P6" s="9" t="s">
        <v>47</v>
      </c>
      <c r="Q6" s="9" t="s">
        <v>48</v>
      </c>
      <c r="R6" s="9" t="s">
        <v>49</v>
      </c>
      <c r="S6" s="9" t="s">
        <v>50</v>
      </c>
      <c r="T6" s="9" t="s">
        <v>52</v>
      </c>
      <c r="U6" s="4" t="s">
        <v>51</v>
      </c>
      <c r="V6" s="9" t="s">
        <v>22</v>
      </c>
      <c r="W6" s="9" t="s">
        <v>24</v>
      </c>
      <c r="X6" s="9" t="s">
        <v>54</v>
      </c>
      <c r="Y6" s="9" t="s">
        <v>55</v>
      </c>
      <c r="Z6" s="9" t="s">
        <v>56</v>
      </c>
      <c r="AA6" s="9" t="s">
        <v>57</v>
      </c>
      <c r="AB6" s="9" t="s">
        <v>58</v>
      </c>
      <c r="AC6" s="9" t="s">
        <v>32</v>
      </c>
      <c r="AD6" s="9" t="s">
        <v>34</v>
      </c>
      <c r="AE6" s="9" t="s">
        <v>60</v>
      </c>
      <c r="AF6" s="9" t="s">
        <v>61</v>
      </c>
      <c r="AG6" s="9" t="s">
        <v>62</v>
      </c>
      <c r="AH6" s="4" t="s">
        <v>63</v>
      </c>
      <c r="AI6" s="12" t="s">
        <v>102</v>
      </c>
      <c r="AJ6" s="9" t="s">
        <v>59</v>
      </c>
      <c r="AK6" s="9"/>
      <c r="AL6" s="9"/>
    </row>
    <row r="7" spans="1:38" ht="14.25" customHeight="1" x14ac:dyDescent="0.45">
      <c r="A7" s="24" t="s">
        <v>13</v>
      </c>
      <c r="B7" s="25"/>
      <c r="C7" s="13" t="s">
        <v>14</v>
      </c>
      <c r="D7" s="14">
        <v>741.39054459160002</v>
      </c>
      <c r="E7" s="14">
        <v>0</v>
      </c>
      <c r="F7" s="14">
        <v>0</v>
      </c>
      <c r="G7" s="14">
        <v>0</v>
      </c>
      <c r="H7" s="14">
        <v>741.39054459160002</v>
      </c>
      <c r="I7" s="14">
        <v>0</v>
      </c>
      <c r="J7" s="14">
        <v>0</v>
      </c>
      <c r="K7" s="14">
        <v>0.54106170239999996</v>
      </c>
      <c r="L7" s="15" t="s">
        <v>15</v>
      </c>
      <c r="N7" s="7">
        <f>K7*1000/$B$4</f>
        <v>4.1603780188114285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</row>
    <row r="8" spans="1:38" ht="14.25" customHeight="1" x14ac:dyDescent="0.45">
      <c r="A8" s="24" t="s">
        <v>16</v>
      </c>
      <c r="B8" s="25"/>
      <c r="C8" s="13" t="s">
        <v>14</v>
      </c>
      <c r="D8" s="14">
        <v>308.58983369399999</v>
      </c>
      <c r="E8" s="14">
        <v>0</v>
      </c>
      <c r="F8" s="14">
        <v>0</v>
      </c>
      <c r="G8" s="14">
        <v>0</v>
      </c>
      <c r="H8" s="14">
        <v>0</v>
      </c>
      <c r="I8" s="14">
        <v>308.58983369399999</v>
      </c>
      <c r="J8" s="14">
        <v>0</v>
      </c>
      <c r="K8" s="14">
        <v>2.4872340596</v>
      </c>
      <c r="L8" s="15" t="s">
        <v>15</v>
      </c>
      <c r="N8" s="7">
        <f t="shared" ref="N8:N35" si="0">K8*1000/$B$4</f>
        <v>19.125053322567144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r="9" spans="1:38" ht="14.25" customHeight="1" x14ac:dyDescent="0.45">
      <c r="A9" s="24" t="s">
        <v>17</v>
      </c>
      <c r="B9" s="25"/>
      <c r="C9" s="13" t="s">
        <v>14</v>
      </c>
      <c r="D9" s="14">
        <v>329.75346900950001</v>
      </c>
      <c r="E9" s="14">
        <v>0</v>
      </c>
      <c r="F9" s="14">
        <v>0</v>
      </c>
      <c r="G9" s="14">
        <v>153.3462037596</v>
      </c>
      <c r="H9" s="14">
        <v>137.9721627653</v>
      </c>
      <c r="I9" s="14">
        <v>38.435102484600002</v>
      </c>
      <c r="J9" s="14">
        <v>0</v>
      </c>
      <c r="K9" s="14">
        <v>4.9463020400000002E-2</v>
      </c>
      <c r="L9" s="15" t="s">
        <v>15</v>
      </c>
      <c r="N9" s="7">
        <f t="shared" si="0"/>
        <v>0.38033529614714295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</row>
    <row r="10" spans="1:38" ht="14.25" customHeight="1" x14ac:dyDescent="0.45">
      <c r="A10" s="24" t="s">
        <v>96</v>
      </c>
      <c r="B10" s="25"/>
      <c r="C10" s="13" t="s">
        <v>97</v>
      </c>
      <c r="D10" s="14">
        <v>475.54743600199998</v>
      </c>
      <c r="E10" s="14">
        <v>0</v>
      </c>
      <c r="F10" s="14">
        <v>0</v>
      </c>
      <c r="G10" s="14">
        <v>0</v>
      </c>
      <c r="H10" s="14">
        <v>0</v>
      </c>
      <c r="I10" s="14">
        <v>475.54743600199998</v>
      </c>
      <c r="J10" s="14">
        <v>0</v>
      </c>
      <c r="K10" s="14">
        <v>8.4314560403000005</v>
      </c>
      <c r="L10" s="15" t="s">
        <v>15</v>
      </c>
      <c r="N10" s="7">
        <f t="shared" si="0"/>
        <v>64.831874481306798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</row>
    <row r="11" spans="1:38" ht="14.25" customHeight="1" x14ac:dyDescent="0.45">
      <c r="A11" s="24" t="s">
        <v>19</v>
      </c>
      <c r="B11" s="25"/>
      <c r="C11" s="13" t="s">
        <v>20</v>
      </c>
      <c r="D11" s="14">
        <v>17.461876831400001</v>
      </c>
      <c r="E11" s="14">
        <v>0</v>
      </c>
      <c r="F11" s="14">
        <v>0</v>
      </c>
      <c r="G11" s="14">
        <v>17.461876831400001</v>
      </c>
      <c r="H11" s="14">
        <v>0</v>
      </c>
      <c r="I11" s="14">
        <v>0</v>
      </c>
      <c r="J11" s="14">
        <v>0</v>
      </c>
      <c r="K11" s="14">
        <v>40.046542729599999</v>
      </c>
      <c r="L11" s="15" t="s">
        <v>15</v>
      </c>
      <c r="N11" s="7">
        <f t="shared" si="0"/>
        <v>307.92930891724575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</row>
    <row r="12" spans="1:38" ht="14.25" customHeight="1" x14ac:dyDescent="0.45">
      <c r="A12" s="24" t="s">
        <v>21</v>
      </c>
      <c r="B12" s="25"/>
      <c r="C12" s="13" t="s">
        <v>14</v>
      </c>
      <c r="D12" s="14">
        <v>72.205731694299999</v>
      </c>
      <c r="E12" s="14">
        <v>0</v>
      </c>
      <c r="F12" s="14">
        <v>0</v>
      </c>
      <c r="G12" s="14">
        <v>0</v>
      </c>
      <c r="H12" s="14">
        <v>0</v>
      </c>
      <c r="I12" s="14">
        <v>72.205731694299999</v>
      </c>
      <c r="J12" s="14">
        <v>0</v>
      </c>
      <c r="K12" s="14">
        <v>1.1692364390000001</v>
      </c>
      <c r="L12" s="15" t="s">
        <v>15</v>
      </c>
      <c r="N12" s="7">
        <f t="shared" si="0"/>
        <v>8.9905930470250013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</row>
    <row r="13" spans="1:38" ht="14.25" customHeight="1" x14ac:dyDescent="0.45">
      <c r="A13" s="24" t="s">
        <v>22</v>
      </c>
      <c r="B13" s="25"/>
      <c r="C13" s="13" t="s">
        <v>23</v>
      </c>
      <c r="D13" s="14">
        <v>84.2053566612</v>
      </c>
      <c r="E13" s="14">
        <v>0</v>
      </c>
      <c r="F13" s="14">
        <v>0</v>
      </c>
      <c r="G13" s="14">
        <v>9.1041731117999998</v>
      </c>
      <c r="H13" s="14">
        <v>0</v>
      </c>
      <c r="I13" s="14">
        <v>75.101183549400005</v>
      </c>
      <c r="J13" s="14">
        <v>0</v>
      </c>
      <c r="K13" s="14">
        <v>6.0627856799999998E-2</v>
      </c>
      <c r="L13" s="15" t="s">
        <v>15</v>
      </c>
      <c r="N13" s="7">
        <f t="shared" si="0"/>
        <v>0.46618491318000005</v>
      </c>
      <c r="O13" s="4">
        <f>1000*K13/D13</f>
        <v>0.72000000004674281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</row>
    <row r="14" spans="1:38" ht="14.25" customHeight="1" x14ac:dyDescent="0.45">
      <c r="A14" s="24" t="s">
        <v>24</v>
      </c>
      <c r="B14" s="25"/>
      <c r="C14" s="13" t="s">
        <v>23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5" t="s">
        <v>15</v>
      </c>
      <c r="N14" s="7">
        <f t="shared" si="0"/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</row>
    <row r="15" spans="1:38" x14ac:dyDescent="0.45">
      <c r="A15" s="24" t="s">
        <v>25</v>
      </c>
      <c r="B15" s="25"/>
      <c r="C15" s="13" t="s">
        <v>23</v>
      </c>
      <c r="D15" s="14">
        <v>745.50636486660005</v>
      </c>
      <c r="E15" s="14">
        <v>0</v>
      </c>
      <c r="F15" s="14">
        <v>0</v>
      </c>
      <c r="G15" s="14">
        <v>0</v>
      </c>
      <c r="H15" s="14">
        <v>201.2637176954</v>
      </c>
      <c r="I15" s="14">
        <v>544.24264717120002</v>
      </c>
      <c r="J15" s="14">
        <v>0</v>
      </c>
      <c r="K15" s="14">
        <v>0.20080146839999999</v>
      </c>
      <c r="L15" s="15" t="s">
        <v>15</v>
      </c>
      <c r="N15" s="7">
        <f t="shared" si="0"/>
        <v>1.5440198623757142</v>
      </c>
      <c r="O15" s="6">
        <f>1000*K15/D15</f>
        <v>0.26934909997171003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</row>
    <row r="16" spans="1:38" ht="14.25" customHeight="1" x14ac:dyDescent="0.45">
      <c r="A16" s="24" t="s">
        <v>26</v>
      </c>
      <c r="B16" s="25"/>
      <c r="C16" s="13" t="s">
        <v>18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5" t="s">
        <v>15</v>
      </c>
      <c r="N16" s="7">
        <f t="shared" si="0"/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</row>
    <row r="17" spans="1:36" ht="14.25" customHeight="1" x14ac:dyDescent="0.45">
      <c r="A17" s="24" t="s">
        <v>27</v>
      </c>
      <c r="B17" s="25"/>
      <c r="C17" s="13" t="s">
        <v>15</v>
      </c>
      <c r="D17" s="14">
        <v>0.20230194379999999</v>
      </c>
      <c r="E17" s="14">
        <v>0</v>
      </c>
      <c r="F17" s="14">
        <v>0</v>
      </c>
      <c r="G17" s="14">
        <v>0</v>
      </c>
      <c r="H17" s="14">
        <v>0.20230194379999999</v>
      </c>
      <c r="I17" s="14">
        <v>0</v>
      </c>
      <c r="J17" s="14">
        <v>0</v>
      </c>
      <c r="K17" s="14">
        <v>0.20230194379999999</v>
      </c>
      <c r="L17" s="15" t="s">
        <v>15</v>
      </c>
      <c r="N17" s="7">
        <f t="shared" si="0"/>
        <v>1.5555574464335717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</row>
    <row r="18" spans="1:36" ht="14.25" customHeight="1" x14ac:dyDescent="0.45">
      <c r="A18" s="24" t="s">
        <v>28</v>
      </c>
      <c r="B18" s="25"/>
      <c r="C18" s="13" t="s">
        <v>14</v>
      </c>
      <c r="D18" s="14">
        <v>546.28776969909995</v>
      </c>
      <c r="E18" s="14">
        <v>0</v>
      </c>
      <c r="F18" s="14">
        <v>0</v>
      </c>
      <c r="G18" s="14">
        <v>0</v>
      </c>
      <c r="H18" s="14">
        <v>546.28776969909995</v>
      </c>
      <c r="I18" s="14">
        <v>0</v>
      </c>
      <c r="J18" s="14">
        <v>0</v>
      </c>
      <c r="K18" s="14">
        <v>7.0144814986000004</v>
      </c>
      <c r="L18" s="15" t="s">
        <v>15</v>
      </c>
      <c r="N18" s="7">
        <f t="shared" si="0"/>
        <v>53.936352380306438</v>
      </c>
      <c r="O18" s="6">
        <f>1000*K18/D18</f>
        <v>12.840268238960645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</row>
    <row r="19" spans="1:36" x14ac:dyDescent="0.45">
      <c r="A19" s="24" t="s">
        <v>29</v>
      </c>
      <c r="B19" s="25"/>
      <c r="C19" s="13" t="s">
        <v>18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524.99999996539998</v>
      </c>
      <c r="J19" s="14">
        <v>0</v>
      </c>
      <c r="K19" s="14">
        <v>0</v>
      </c>
      <c r="L19" s="15" t="s">
        <v>15</v>
      </c>
      <c r="N19" s="7">
        <f t="shared" si="0"/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</row>
    <row r="20" spans="1:36" x14ac:dyDescent="0.45">
      <c r="A20" s="24" t="s">
        <v>30</v>
      </c>
      <c r="B20" s="25"/>
      <c r="C20" s="13" t="s">
        <v>15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0.59999998300000001</v>
      </c>
      <c r="J20" s="14">
        <v>0</v>
      </c>
      <c r="K20" s="14">
        <v>0</v>
      </c>
      <c r="L20" s="15" t="s">
        <v>15</v>
      </c>
      <c r="N20" s="7">
        <f t="shared" si="0"/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</row>
    <row r="21" spans="1:36" ht="14.25" customHeight="1" x14ac:dyDescent="0.45">
      <c r="A21" s="24" t="s">
        <v>98</v>
      </c>
      <c r="B21" s="25"/>
      <c r="C21" s="13" t="s">
        <v>20</v>
      </c>
      <c r="D21" s="14">
        <v>2.3318462519000001</v>
      </c>
      <c r="E21" s="14">
        <v>0</v>
      </c>
      <c r="F21" s="14">
        <v>0</v>
      </c>
      <c r="G21" s="14">
        <v>0</v>
      </c>
      <c r="H21" s="14">
        <v>0</v>
      </c>
      <c r="I21" s="14">
        <v>2.3318462519000001</v>
      </c>
      <c r="J21" s="14">
        <v>0</v>
      </c>
      <c r="K21" s="14">
        <v>4.9808235942000003</v>
      </c>
      <c r="L21" s="15" t="s">
        <v>15</v>
      </c>
      <c r="N21" s="7">
        <f t="shared" si="0"/>
        <v>38.298975708259292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0.24</v>
      </c>
      <c r="AI21" s="4">
        <v>0</v>
      </c>
      <c r="AJ21" s="4">
        <v>0</v>
      </c>
    </row>
    <row r="22" spans="1:36" ht="14.25" customHeight="1" x14ac:dyDescent="0.45">
      <c r="A22" s="24" t="s">
        <v>31</v>
      </c>
      <c r="B22" s="25"/>
      <c r="C22" s="13" t="s">
        <v>15</v>
      </c>
      <c r="D22" s="14">
        <v>0.30797826480000001</v>
      </c>
      <c r="E22" s="14">
        <v>0</v>
      </c>
      <c r="F22" s="14">
        <v>0</v>
      </c>
      <c r="G22" s="14">
        <v>0</v>
      </c>
      <c r="H22" s="14">
        <v>0</v>
      </c>
      <c r="I22" s="14">
        <v>0.30797826480000001</v>
      </c>
      <c r="J22" s="14">
        <v>0</v>
      </c>
      <c r="K22" s="14">
        <v>0.30797826480000001</v>
      </c>
      <c r="L22" s="15" t="s">
        <v>15</v>
      </c>
      <c r="N22" s="7">
        <f t="shared" si="0"/>
        <v>2.3681328718371435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</row>
    <row r="23" spans="1:36" x14ac:dyDescent="0.45">
      <c r="A23" s="24" t="s">
        <v>32</v>
      </c>
      <c r="B23" s="25"/>
      <c r="C23" s="13" t="s">
        <v>20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5" t="s">
        <v>15</v>
      </c>
      <c r="N23" s="7">
        <f t="shared" si="0"/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</row>
    <row r="24" spans="1:36" ht="14.25" customHeight="1" x14ac:dyDescent="0.45">
      <c r="A24" s="24" t="s">
        <v>99</v>
      </c>
      <c r="B24" s="25"/>
      <c r="C24" s="13" t="s">
        <v>20</v>
      </c>
      <c r="D24" s="14">
        <v>0.80760364839999998</v>
      </c>
      <c r="E24" s="14">
        <v>0</v>
      </c>
      <c r="F24" s="14">
        <v>0</v>
      </c>
      <c r="G24" s="14">
        <v>0</v>
      </c>
      <c r="H24" s="14">
        <v>0</v>
      </c>
      <c r="I24" s="14">
        <v>0.80760364839999998</v>
      </c>
      <c r="J24" s="14">
        <v>0</v>
      </c>
      <c r="K24" s="14">
        <v>1.5247556881</v>
      </c>
      <c r="L24" s="15" t="s">
        <v>15</v>
      </c>
      <c r="N24" s="7">
        <f t="shared" si="0"/>
        <v>11.724282130283216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0.16</v>
      </c>
      <c r="AI24" s="4">
        <v>0</v>
      </c>
      <c r="AJ24" s="4">
        <v>0</v>
      </c>
    </row>
    <row r="25" spans="1:36" x14ac:dyDescent="0.45">
      <c r="A25" s="24" t="s">
        <v>33</v>
      </c>
      <c r="B25" s="25"/>
      <c r="C25" s="13" t="s">
        <v>15</v>
      </c>
      <c r="D25" s="14">
        <v>0.16432845809999999</v>
      </c>
      <c r="E25" s="14">
        <v>0</v>
      </c>
      <c r="F25" s="14">
        <v>0</v>
      </c>
      <c r="G25" s="14">
        <v>0</v>
      </c>
      <c r="H25" s="14">
        <v>3.0410323699999998E-2</v>
      </c>
      <c r="I25" s="14">
        <v>0.1339181344</v>
      </c>
      <c r="J25" s="14">
        <v>0</v>
      </c>
      <c r="K25" s="14">
        <v>0.16432845809999999</v>
      </c>
      <c r="L25" s="15" t="s">
        <v>15</v>
      </c>
      <c r="N25" s="7">
        <f t="shared" si="0"/>
        <v>1.2635684653189285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</row>
    <row r="26" spans="1:36" ht="14.25" customHeight="1" x14ac:dyDescent="0.45">
      <c r="A26" s="24" t="s">
        <v>34</v>
      </c>
      <c r="B26" s="25"/>
      <c r="C26" s="13" t="s">
        <v>35</v>
      </c>
      <c r="D26" s="14">
        <v>293.42903982159999</v>
      </c>
      <c r="E26" s="14">
        <v>0</v>
      </c>
      <c r="F26" s="14">
        <v>0</v>
      </c>
      <c r="G26" s="14">
        <v>0</v>
      </c>
      <c r="H26" s="14">
        <v>0</v>
      </c>
      <c r="I26" s="14">
        <v>293.42903982159999</v>
      </c>
      <c r="J26" s="14">
        <v>0</v>
      </c>
      <c r="K26" s="14">
        <v>1.7131162874999999</v>
      </c>
      <c r="L26" s="15" t="s">
        <v>15</v>
      </c>
      <c r="N26" s="7">
        <f t="shared" si="0"/>
        <v>13.17264059638393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ht="14.25" customHeight="1" x14ac:dyDescent="0.45">
      <c r="A27" s="24" t="s">
        <v>36</v>
      </c>
      <c r="B27" s="25"/>
      <c r="C27" s="13" t="s">
        <v>15</v>
      </c>
      <c r="D27" s="14">
        <v>3.5347563000000001E-3</v>
      </c>
      <c r="E27" s="14">
        <v>0</v>
      </c>
      <c r="F27" s="14">
        <v>0</v>
      </c>
      <c r="G27" s="14">
        <v>0</v>
      </c>
      <c r="H27" s="14">
        <v>0</v>
      </c>
      <c r="I27" s="14">
        <v>3.5347563000000001E-3</v>
      </c>
      <c r="J27" s="14">
        <v>0</v>
      </c>
      <c r="K27" s="14">
        <v>3.5347563000000001E-3</v>
      </c>
      <c r="L27" s="15" t="s">
        <v>15</v>
      </c>
      <c r="N27" s="7">
        <f t="shared" si="0"/>
        <v>2.7179751121071433E-2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</row>
    <row r="28" spans="1:36" ht="14.25" customHeight="1" x14ac:dyDescent="0.45">
      <c r="A28" s="24" t="s">
        <v>37</v>
      </c>
      <c r="B28" s="25"/>
      <c r="C28" s="13" t="s">
        <v>15</v>
      </c>
      <c r="D28" s="14">
        <v>0.38761048679999999</v>
      </c>
      <c r="E28" s="14">
        <v>0</v>
      </c>
      <c r="F28" s="14">
        <v>0</v>
      </c>
      <c r="G28" s="14">
        <v>0.31579376590000002</v>
      </c>
      <c r="H28" s="14">
        <v>0</v>
      </c>
      <c r="I28" s="14">
        <v>7.1816720900000006E-2</v>
      </c>
      <c r="J28" s="14">
        <v>0</v>
      </c>
      <c r="K28" s="14">
        <v>0.38761048679999999</v>
      </c>
      <c r="L28" s="15" t="s">
        <v>15</v>
      </c>
      <c r="N28" s="7">
        <f t="shared" si="0"/>
        <v>2.9804477788585717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</row>
    <row r="29" spans="1:36" ht="14.25" customHeight="1" x14ac:dyDescent="0.45">
      <c r="A29" s="24" t="s">
        <v>38</v>
      </c>
      <c r="B29" s="25"/>
      <c r="C29" s="13" t="s">
        <v>20</v>
      </c>
      <c r="D29" s="14">
        <v>9.0056787346</v>
      </c>
      <c r="E29" s="14">
        <v>0</v>
      </c>
      <c r="F29" s="14">
        <v>0</v>
      </c>
      <c r="G29" s="14">
        <v>0</v>
      </c>
      <c r="H29" s="14">
        <v>2.8252092195</v>
      </c>
      <c r="I29" s="14">
        <v>6.1804695150000004</v>
      </c>
      <c r="J29" s="14">
        <v>0</v>
      </c>
      <c r="K29" s="14">
        <v>3.8105728430000001</v>
      </c>
      <c r="L29" s="15" t="s">
        <v>15</v>
      </c>
      <c r="N29" s="7">
        <f t="shared" si="0"/>
        <v>29.300583324925004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</row>
    <row r="30" spans="1:36" ht="14.25" customHeight="1" x14ac:dyDescent="0.45">
      <c r="A30" s="24" t="s">
        <v>39</v>
      </c>
      <c r="B30" s="25"/>
      <c r="C30" s="13" t="s">
        <v>35</v>
      </c>
      <c r="D30" s="14">
        <v>172.5077187517</v>
      </c>
      <c r="E30" s="14">
        <v>0</v>
      </c>
      <c r="F30" s="14">
        <v>0</v>
      </c>
      <c r="G30" s="14">
        <v>0</v>
      </c>
      <c r="H30" s="14">
        <v>172.5077187517</v>
      </c>
      <c r="I30" s="14">
        <v>0</v>
      </c>
      <c r="J30" s="14">
        <v>0</v>
      </c>
      <c r="K30" s="14">
        <v>0.78373139199999997</v>
      </c>
      <c r="L30" s="15" t="s">
        <v>15</v>
      </c>
      <c r="N30" s="7">
        <f t="shared" si="0"/>
        <v>6.0263345963428572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4">
        <v>0</v>
      </c>
      <c r="AJ30" s="4">
        <v>0</v>
      </c>
    </row>
    <row r="31" spans="1:36" ht="14.25" customHeight="1" x14ac:dyDescent="0.45">
      <c r="A31" s="24" t="s">
        <v>40</v>
      </c>
      <c r="B31" s="25"/>
      <c r="C31" s="13" t="s">
        <v>41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5" t="s">
        <v>15</v>
      </c>
      <c r="N31" s="7">
        <f t="shared" si="0"/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</row>
    <row r="32" spans="1:36" ht="14.25" customHeight="1" x14ac:dyDescent="0.45">
      <c r="A32" s="24" t="s">
        <v>42</v>
      </c>
      <c r="B32" s="25"/>
      <c r="C32" s="13" t="s">
        <v>14</v>
      </c>
      <c r="D32" s="14">
        <v>193.4406443904</v>
      </c>
      <c r="E32" s="14">
        <v>0</v>
      </c>
      <c r="F32" s="14">
        <v>0</v>
      </c>
      <c r="G32" s="14">
        <v>0</v>
      </c>
      <c r="H32" s="14">
        <v>0</v>
      </c>
      <c r="I32" s="14">
        <v>193.4406443904</v>
      </c>
      <c r="J32" s="14">
        <v>0</v>
      </c>
      <c r="K32" s="14">
        <v>6.9638631981000003</v>
      </c>
      <c r="L32" s="15" t="s">
        <v>15</v>
      </c>
      <c r="N32" s="7">
        <f t="shared" si="0"/>
        <v>53.547133805390359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0.14000000000000001</v>
      </c>
      <c r="AI32" s="4">
        <v>0</v>
      </c>
      <c r="AJ32" s="4">
        <v>0</v>
      </c>
    </row>
    <row r="33" spans="1:38" x14ac:dyDescent="0.45">
      <c r="A33" s="24" t="s">
        <v>43</v>
      </c>
      <c r="B33" s="25"/>
      <c r="C33" s="13" t="s">
        <v>41</v>
      </c>
      <c r="D33" s="14">
        <v>347.13448694430002</v>
      </c>
      <c r="E33" s="14">
        <v>0</v>
      </c>
      <c r="F33" s="14">
        <v>0</v>
      </c>
      <c r="G33" s="14">
        <v>0</v>
      </c>
      <c r="H33" s="14">
        <v>0</v>
      </c>
      <c r="I33" s="14">
        <v>347.13448694430002</v>
      </c>
      <c r="J33" s="14">
        <v>0</v>
      </c>
      <c r="K33" s="14">
        <v>0.2603508652</v>
      </c>
      <c r="L33" s="15" t="s">
        <v>15</v>
      </c>
      <c r="N33" s="7">
        <f t="shared" si="0"/>
        <v>2.0019121884842859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</row>
    <row r="34" spans="1:38" x14ac:dyDescent="0.45">
      <c r="A34" s="24" t="s">
        <v>44</v>
      </c>
      <c r="B34" s="25"/>
      <c r="C34" s="13" t="s">
        <v>15</v>
      </c>
      <c r="D34" s="14">
        <v>0.11754166940000001</v>
      </c>
      <c r="E34" s="14">
        <v>0</v>
      </c>
      <c r="F34" s="14">
        <v>0</v>
      </c>
      <c r="G34" s="14">
        <v>0.11754166940000001</v>
      </c>
      <c r="H34" s="14">
        <v>0</v>
      </c>
      <c r="I34" s="14">
        <v>0</v>
      </c>
      <c r="J34" s="14">
        <v>0</v>
      </c>
      <c r="K34" s="14">
        <v>0.11754166940000001</v>
      </c>
      <c r="L34" s="15" t="s">
        <v>15</v>
      </c>
      <c r="N34" s="7">
        <f t="shared" si="0"/>
        <v>0.90381147935071438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 s="4" t="s">
        <v>67</v>
      </c>
    </row>
    <row r="35" spans="1:38" x14ac:dyDescent="0.45">
      <c r="A35" s="24" t="s">
        <v>101</v>
      </c>
      <c r="B35" s="25"/>
      <c r="C35" s="13" t="s">
        <v>18</v>
      </c>
      <c r="D35" s="14">
        <v>1149.7109984087001</v>
      </c>
      <c r="E35" s="14">
        <v>0</v>
      </c>
      <c r="F35" s="14">
        <v>0</v>
      </c>
      <c r="G35" s="14">
        <v>0</v>
      </c>
      <c r="H35" s="14">
        <v>0</v>
      </c>
      <c r="I35" s="14">
        <v>1149.7109984087001</v>
      </c>
      <c r="J35" s="14">
        <v>0</v>
      </c>
      <c r="K35" s="14">
        <v>1.1497109984</v>
      </c>
      <c r="L35" s="15" t="s">
        <v>15</v>
      </c>
      <c r="N35" s="7">
        <f t="shared" si="0"/>
        <v>8.8404563555542879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0.9</v>
      </c>
      <c r="AF35" s="4">
        <v>0</v>
      </c>
      <c r="AG35" s="4">
        <v>0</v>
      </c>
      <c r="AH35" s="4">
        <v>0</v>
      </c>
      <c r="AI35" s="4">
        <v>0.1</v>
      </c>
      <c r="AJ35" s="4">
        <v>0</v>
      </c>
    </row>
    <row r="36" spans="1:38" x14ac:dyDescent="0.45">
      <c r="A36" s="16"/>
      <c r="B36" s="17"/>
      <c r="C36" s="16"/>
      <c r="D36" s="18"/>
      <c r="E36" s="18"/>
      <c r="F36" s="18"/>
      <c r="G36" s="18"/>
      <c r="H36" s="18"/>
      <c r="I36" s="18"/>
      <c r="J36" s="18"/>
      <c r="K36" s="18"/>
      <c r="L36" s="19"/>
    </row>
    <row r="37" spans="1:38" x14ac:dyDescent="0.45">
      <c r="N37" s="7">
        <f>SUM(N7:N34)</f>
        <v>624.53466038195427</v>
      </c>
      <c r="O37" s="12" t="s">
        <v>100</v>
      </c>
      <c r="P37" s="7">
        <f t="array" ref="P37:AJ37">MMULT(TRANSPOSE(N7:N35),P7:AJ35)</f>
        <v>4.1603780188114285</v>
      </c>
      <c r="Q37" s="7">
        <v>19.125053322567144</v>
      </c>
      <c r="R37" s="7">
        <v>0.38033529614714295</v>
      </c>
      <c r="S37" s="7">
        <v>0</v>
      </c>
      <c r="T37" s="7">
        <v>372.76118339855253</v>
      </c>
      <c r="U37" s="7">
        <v>8.9905930470250013</v>
      </c>
      <c r="V37" s="7">
        <v>0.46618491318000005</v>
      </c>
      <c r="W37" s="7">
        <v>0</v>
      </c>
      <c r="X37" s="7">
        <v>1.5440198623757142</v>
      </c>
      <c r="Y37" s="7">
        <v>0</v>
      </c>
      <c r="Z37" s="7">
        <v>6.7033851699617859</v>
      </c>
      <c r="AA37" s="7">
        <v>53.936352380306438</v>
      </c>
      <c r="AB37" s="7">
        <v>2.3681328718371435</v>
      </c>
      <c r="AC37" s="7">
        <v>0</v>
      </c>
      <c r="AD37" s="7">
        <v>13.17264059638393</v>
      </c>
      <c r="AE37" s="7">
        <v>37.256994044923864</v>
      </c>
      <c r="AF37" s="7">
        <v>6.0263345963428572</v>
      </c>
      <c r="AG37" s="7">
        <v>2.0019121884842859</v>
      </c>
      <c r="AH37" s="7">
        <v>18.564238043582197</v>
      </c>
      <c r="AI37" s="7">
        <v>0.88404563555542881</v>
      </c>
      <c r="AJ37" s="7">
        <v>2.7179751121071433E-2</v>
      </c>
      <c r="AL37" s="8">
        <f>SUM(P37:AJ37)</f>
        <v>548.36896313715806</v>
      </c>
    </row>
    <row r="39" spans="1:38" x14ac:dyDescent="0.45">
      <c r="O39" s="4" t="s">
        <v>64</v>
      </c>
      <c r="P39" s="4">
        <v>1.65</v>
      </c>
      <c r="Q39" s="7">
        <v>0.29699999999999999</v>
      </c>
      <c r="R39" s="4">
        <v>2.54</v>
      </c>
      <c r="S39" s="4">
        <v>5.65</v>
      </c>
      <c r="T39" s="7">
        <v>0.121</v>
      </c>
      <c r="U39" s="4">
        <v>1.63</v>
      </c>
      <c r="V39" s="4">
        <v>4.66</v>
      </c>
      <c r="W39" s="4">
        <v>22.76</v>
      </c>
      <c r="X39" s="4">
        <v>7.6</v>
      </c>
      <c r="Y39" s="7">
        <v>8.6259999999999994</v>
      </c>
      <c r="Z39" s="4">
        <v>1.736</v>
      </c>
      <c r="AA39" s="4">
        <v>0.41299999999999998</v>
      </c>
      <c r="AB39" s="4">
        <v>0.32500000000000001</v>
      </c>
      <c r="AC39" s="4">
        <v>0.39</v>
      </c>
      <c r="AD39" s="4">
        <v>0.45</v>
      </c>
      <c r="AE39" s="4">
        <v>0.28499999999999998</v>
      </c>
      <c r="AF39" s="4">
        <v>0.68100000000000005</v>
      </c>
      <c r="AG39" s="4">
        <v>2.91</v>
      </c>
      <c r="AH39" s="4">
        <v>0.91200000000000003</v>
      </c>
      <c r="AI39" s="4">
        <v>1.9119999999999999</v>
      </c>
      <c r="AJ39" s="4">
        <v>0</v>
      </c>
    </row>
    <row r="40" spans="1:38" x14ac:dyDescent="0.45">
      <c r="AL40" s="4" t="s">
        <v>67</v>
      </c>
    </row>
    <row r="41" spans="1:38" x14ac:dyDescent="0.45">
      <c r="O41" s="4" t="s">
        <v>65</v>
      </c>
      <c r="P41" s="7">
        <f>P37*P39</f>
        <v>6.8646237310388569</v>
      </c>
      <c r="Q41" s="7">
        <f t="shared" ref="Q41:AJ41" si="1">Q37*Q39</f>
        <v>5.6801408368024413</v>
      </c>
      <c r="R41" s="7">
        <f t="shared" si="1"/>
        <v>0.96605165221374312</v>
      </c>
      <c r="S41" s="7">
        <f t="shared" si="1"/>
        <v>0</v>
      </c>
      <c r="T41" s="7">
        <f t="shared" si="1"/>
        <v>45.104103191224858</v>
      </c>
      <c r="U41" s="7">
        <f t="shared" si="1"/>
        <v>14.654666666650751</v>
      </c>
      <c r="V41" s="7">
        <f t="shared" si="1"/>
        <v>2.1724216954188003</v>
      </c>
      <c r="W41" s="7">
        <f t="shared" si="1"/>
        <v>0</v>
      </c>
      <c r="X41" s="7">
        <f t="shared" si="1"/>
        <v>11.734550954055427</v>
      </c>
      <c r="Y41" s="7">
        <f t="shared" si="1"/>
        <v>0</v>
      </c>
      <c r="Z41" s="7">
        <f t="shared" si="1"/>
        <v>11.63707665505366</v>
      </c>
      <c r="AA41" s="7">
        <f t="shared" si="1"/>
        <v>22.275713533066558</v>
      </c>
      <c r="AB41" s="7">
        <f t="shared" si="1"/>
        <v>0.76964318334707171</v>
      </c>
      <c r="AC41" s="7">
        <f t="shared" si="1"/>
        <v>0</v>
      </c>
      <c r="AD41" s="7">
        <f t="shared" si="1"/>
        <v>5.9276882683727683</v>
      </c>
      <c r="AE41" s="7">
        <f t="shared" si="1"/>
        <v>10.6182433028033</v>
      </c>
      <c r="AF41" s="7">
        <f t="shared" si="1"/>
        <v>4.1039338601094864</v>
      </c>
      <c r="AG41" s="7">
        <f t="shared" si="1"/>
        <v>5.8255644684892722</v>
      </c>
      <c r="AH41" s="7">
        <f t="shared" si="1"/>
        <v>16.930585095746963</v>
      </c>
      <c r="AI41" s="7">
        <f t="shared" ref="AI41" si="2">AI37*AI39</f>
        <v>1.6902952551819799</v>
      </c>
      <c r="AJ41" s="7">
        <f t="shared" si="1"/>
        <v>0</v>
      </c>
      <c r="AL41" s="8">
        <f>SUM(P41:AJ41)</f>
        <v>166.95530234957596</v>
      </c>
    </row>
    <row r="43" spans="1:38" x14ac:dyDescent="0.45">
      <c r="O43" s="4" t="s">
        <v>66</v>
      </c>
      <c r="P43" s="10">
        <f t="shared" ref="P43:AJ43" si="3">P41/$AL$41</f>
        <v>4.1116536189222098E-2</v>
      </c>
      <c r="Q43" s="10">
        <f t="shared" si="3"/>
        <v>3.402192537083485E-2</v>
      </c>
      <c r="R43" s="10">
        <f t="shared" si="3"/>
        <v>5.7862891361844596E-3</v>
      </c>
      <c r="S43" s="10">
        <f t="shared" si="3"/>
        <v>0</v>
      </c>
      <c r="T43" s="10">
        <f t="shared" si="3"/>
        <v>0.27015675786555465</v>
      </c>
      <c r="U43" s="10">
        <f t="shared" si="3"/>
        <v>8.7775988305938177E-2</v>
      </c>
      <c r="V43" s="10">
        <f t="shared" si="3"/>
        <v>1.3011995814724826E-2</v>
      </c>
      <c r="W43" s="10">
        <f t="shared" si="3"/>
        <v>0</v>
      </c>
      <c r="X43" s="10">
        <f t="shared" si="3"/>
        <v>7.0285584158838371E-2</v>
      </c>
      <c r="Y43" s="10">
        <f t="shared" si="3"/>
        <v>0</v>
      </c>
      <c r="Z43" s="10">
        <f t="shared" si="3"/>
        <v>6.9701749457993276E-2</v>
      </c>
      <c r="AA43" s="10">
        <f t="shared" si="3"/>
        <v>0.13342321699028767</v>
      </c>
      <c r="AB43" s="10">
        <f t="shared" si="3"/>
        <v>4.6098756524400163E-3</v>
      </c>
      <c r="AC43" s="10">
        <f t="shared" si="3"/>
        <v>0</v>
      </c>
      <c r="AD43" s="10">
        <f t="shared" si="3"/>
        <v>3.5504642170400787E-2</v>
      </c>
      <c r="AE43" s="10">
        <f t="shared" si="3"/>
        <v>6.3599317621973503E-2</v>
      </c>
      <c r="AF43" s="10">
        <f t="shared" si="3"/>
        <v>2.4581033380518504E-2</v>
      </c>
      <c r="AG43" s="10">
        <f t="shared" si="3"/>
        <v>3.4892958693168864E-2</v>
      </c>
      <c r="AH43" s="10">
        <f t="shared" si="3"/>
        <v>0.10140789095932516</v>
      </c>
      <c r="AI43" s="10">
        <f t="shared" ref="AI43" si="4">AI41/$AL$41</f>
        <v>1.0124238232594672E-2</v>
      </c>
      <c r="AJ43" s="10">
        <f t="shared" si="3"/>
        <v>0</v>
      </c>
    </row>
    <row r="45" spans="1:38" x14ac:dyDescent="0.45">
      <c r="O45" s="4" t="s">
        <v>68</v>
      </c>
      <c r="P45" s="11">
        <f t="shared" ref="P45:AJ45" si="5">P37/$AL$37</f>
        <v>7.5868225564962085E-3</v>
      </c>
      <c r="Q45" s="11">
        <f t="shared" si="5"/>
        <v>3.4876250495934041E-2</v>
      </c>
      <c r="R45" s="11">
        <f t="shared" si="5"/>
        <v>6.9357553347163719E-4</v>
      </c>
      <c r="S45" s="11">
        <f t="shared" si="5"/>
        <v>0</v>
      </c>
      <c r="T45" s="11">
        <f t="shared" si="5"/>
        <v>0.67976345937966132</v>
      </c>
      <c r="U45" s="11">
        <f t="shared" si="5"/>
        <v>1.6395152992596106E-2</v>
      </c>
      <c r="V45" s="11">
        <f t="shared" si="5"/>
        <v>8.5013001194124448E-4</v>
      </c>
      <c r="W45" s="11">
        <f t="shared" si="5"/>
        <v>0</v>
      </c>
      <c r="X45" s="11">
        <f t="shared" si="5"/>
        <v>2.8156587373992644E-3</v>
      </c>
      <c r="Y45" s="11">
        <f t="shared" si="5"/>
        <v>0</v>
      </c>
      <c r="Z45" s="11">
        <f t="shared" si="5"/>
        <v>1.2224224236930665E-2</v>
      </c>
      <c r="AA45" s="11">
        <f t="shared" si="5"/>
        <v>9.8357777347103201E-2</v>
      </c>
      <c r="AB45" s="11">
        <f t="shared" si="5"/>
        <v>4.3185027436442019E-3</v>
      </c>
      <c r="AC45" s="11">
        <f t="shared" si="5"/>
        <v>0</v>
      </c>
      <c r="AD45" s="11">
        <f t="shared" si="5"/>
        <v>2.4021491882080113E-2</v>
      </c>
      <c r="AE45" s="11">
        <f t="shared" si="5"/>
        <v>6.7941471070464554E-2</v>
      </c>
      <c r="AF45" s="11">
        <f t="shared" si="5"/>
        <v>1.0989561775828568E-2</v>
      </c>
      <c r="AG45" s="11">
        <f t="shared" si="5"/>
        <v>3.6506664728644892E-3</v>
      </c>
      <c r="AH45" s="11">
        <f t="shared" si="5"/>
        <v>3.3853553522391652E-2</v>
      </c>
      <c r="AI45" s="11">
        <f t="shared" ref="AI45" si="6">AI37/$AL$37</f>
        <v>1.6121365266515116E-3</v>
      </c>
      <c r="AJ45" s="11">
        <f t="shared" si="5"/>
        <v>4.9564714541062077E-5</v>
      </c>
    </row>
  </sheetData>
  <mergeCells count="32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35:B35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2589-CB59-4C4D-A5FD-7D0E67031DC3}">
  <dimension ref="A1:AL45"/>
  <sheetViews>
    <sheetView showGridLines="0" tabSelected="1" zoomScaleNormal="100" workbookViewId="0">
      <pane xSplit="3" ySplit="6" topLeftCell="D10" activePane="bottomRight" state="frozen"/>
      <selection pane="topRight" activeCell="D1" sqref="D1"/>
      <selection pane="bottomLeft" activeCell="A7" sqref="A7"/>
      <selection pane="bottomRight" activeCell="G23" sqref="G23"/>
    </sheetView>
  </sheetViews>
  <sheetFormatPr defaultRowHeight="14.25" x14ac:dyDescent="0.45"/>
  <cols>
    <col min="1" max="1" width="13.3984375" style="4" customWidth="1"/>
    <col min="2" max="2" width="30.1328125" style="4" customWidth="1"/>
    <col min="3" max="3" width="12.33203125" style="4" customWidth="1"/>
    <col min="4" max="4" width="11" style="4" customWidth="1"/>
    <col min="5" max="5" width="12.33203125" style="4" customWidth="1"/>
    <col min="6" max="6" width="11" style="4" customWidth="1"/>
    <col min="7" max="7" width="12.33203125" style="4" customWidth="1"/>
    <col min="8" max="8" width="9.59765625" style="4" customWidth="1"/>
    <col min="9" max="9" width="11.06640625" style="4" customWidth="1"/>
    <col min="10" max="11" width="12.33203125" style="4" customWidth="1"/>
    <col min="12" max="12" width="11.53125" style="4" customWidth="1"/>
    <col min="13" max="13" width="0.796875" style="4" customWidth="1"/>
    <col min="14" max="14" width="10.796875" style="4" customWidth="1"/>
    <col min="15" max="15" width="9.06640625" style="4"/>
    <col min="16" max="16" width="13.06640625" style="4" customWidth="1"/>
    <col min="17" max="17" width="11.265625" style="4" bestFit="1" customWidth="1"/>
    <col min="18" max="18" width="10.59765625" style="4" bestFit="1" customWidth="1"/>
    <col min="19" max="19" width="10.53125" style="4" customWidth="1"/>
    <col min="20" max="20" width="12.86328125" style="4" bestFit="1" customWidth="1"/>
    <col min="21" max="21" width="9.46484375" style="4" customWidth="1"/>
    <col min="22" max="22" width="11.19921875" style="4" customWidth="1"/>
    <col min="23" max="23" width="12.53125" style="4" customWidth="1"/>
    <col min="24" max="24" width="11.19921875" style="4" customWidth="1"/>
    <col min="25" max="25" width="11.33203125" style="4" customWidth="1"/>
    <col min="26" max="26" width="10.59765625" style="4" bestFit="1" customWidth="1"/>
    <col min="27" max="27" width="12.06640625" style="4" bestFit="1" customWidth="1"/>
    <col min="28" max="28" width="11.86328125" style="4" customWidth="1"/>
    <col min="29" max="29" width="11.33203125" style="4" customWidth="1"/>
    <col min="30" max="30" width="11.265625" style="4" bestFit="1" customWidth="1"/>
    <col min="31" max="31" width="12.06640625" style="4" bestFit="1" customWidth="1"/>
    <col min="32" max="32" width="10.86328125" style="4" bestFit="1" customWidth="1"/>
    <col min="33" max="33" width="10.19921875" style="4" bestFit="1" customWidth="1"/>
    <col min="34" max="34" width="10.86328125" style="4" bestFit="1" customWidth="1"/>
    <col min="35" max="35" width="10.86328125" style="4" customWidth="1"/>
    <col min="36" max="36" width="10.59765625" style="4" bestFit="1" customWidth="1"/>
    <col min="37" max="16384" width="9.06640625" style="4"/>
  </cols>
  <sheetData>
    <row r="1" spans="1:38" ht="25.5" customHeight="1" x14ac:dyDescent="0.4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38" ht="9.75" customHeight="1" x14ac:dyDescent="0.45"/>
    <row r="3" spans="1:38" ht="15" customHeight="1" x14ac:dyDescent="0.45">
      <c r="A3" s="1" t="s">
        <v>1</v>
      </c>
      <c r="B3" s="26" t="s">
        <v>106</v>
      </c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38" ht="18.75" customHeight="1" x14ac:dyDescent="0.45">
      <c r="A4" s="4" t="s">
        <v>45</v>
      </c>
      <c r="B4" s="8">
        <f>1400/10.765</f>
        <v>130.05109150023222</v>
      </c>
    </row>
    <row r="5" spans="1:38" ht="12" customHeight="1" x14ac:dyDescent="0.45"/>
    <row r="6" spans="1:38" ht="42.75" x14ac:dyDescent="0.45">
      <c r="A6" s="22" t="s">
        <v>2</v>
      </c>
      <c r="B6" s="23"/>
      <c r="C6" s="5" t="s">
        <v>3</v>
      </c>
      <c r="D6" s="3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N6" s="5" t="s">
        <v>46</v>
      </c>
      <c r="O6" s="4" t="s">
        <v>53</v>
      </c>
      <c r="P6" s="9" t="s">
        <v>47</v>
      </c>
      <c r="Q6" s="9" t="s">
        <v>48</v>
      </c>
      <c r="R6" s="9" t="s">
        <v>49</v>
      </c>
      <c r="S6" s="9" t="s">
        <v>50</v>
      </c>
      <c r="T6" s="9" t="s">
        <v>52</v>
      </c>
      <c r="U6" s="4" t="s">
        <v>51</v>
      </c>
      <c r="V6" s="9" t="s">
        <v>22</v>
      </c>
      <c r="W6" s="9" t="s">
        <v>24</v>
      </c>
      <c r="X6" s="9" t="s">
        <v>54</v>
      </c>
      <c r="Y6" s="9" t="s">
        <v>55</v>
      </c>
      <c r="Z6" s="9" t="s">
        <v>56</v>
      </c>
      <c r="AA6" s="9" t="s">
        <v>57</v>
      </c>
      <c r="AB6" s="9" t="s">
        <v>58</v>
      </c>
      <c r="AC6" s="9" t="s">
        <v>32</v>
      </c>
      <c r="AD6" s="9" t="s">
        <v>34</v>
      </c>
      <c r="AE6" s="9" t="s">
        <v>60</v>
      </c>
      <c r="AF6" s="9" t="s">
        <v>61</v>
      </c>
      <c r="AG6" s="9" t="s">
        <v>62</v>
      </c>
      <c r="AH6" s="4" t="s">
        <v>63</v>
      </c>
      <c r="AI6" s="12" t="s">
        <v>102</v>
      </c>
      <c r="AJ6" s="9" t="s">
        <v>59</v>
      </c>
      <c r="AK6" s="9"/>
      <c r="AL6" s="9"/>
    </row>
    <row r="7" spans="1:38" ht="14.25" customHeight="1" x14ac:dyDescent="0.45">
      <c r="A7" s="24" t="s">
        <v>13</v>
      </c>
      <c r="B7" s="25"/>
      <c r="C7" s="13" t="s">
        <v>14</v>
      </c>
      <c r="D7" s="14">
        <v>741.39054459160002</v>
      </c>
      <c r="E7" s="14">
        <v>0</v>
      </c>
      <c r="F7" s="14">
        <v>0</v>
      </c>
      <c r="G7" s="14">
        <v>0</v>
      </c>
      <c r="H7" s="14">
        <v>741.39054459160002</v>
      </c>
      <c r="I7" s="14">
        <v>0</v>
      </c>
      <c r="J7" s="14">
        <v>0</v>
      </c>
      <c r="K7" s="14">
        <v>0.54106170239999996</v>
      </c>
      <c r="L7" s="15" t="s">
        <v>15</v>
      </c>
      <c r="N7" s="7">
        <f>K7*1000/$B$4</f>
        <v>4.1603780188114285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</row>
    <row r="8" spans="1:38" ht="14.25" customHeight="1" x14ac:dyDescent="0.45">
      <c r="A8" s="24" t="s">
        <v>16</v>
      </c>
      <c r="B8" s="25"/>
      <c r="C8" s="13" t="s">
        <v>14</v>
      </c>
      <c r="D8" s="14">
        <v>308.58983369399999</v>
      </c>
      <c r="E8" s="14">
        <v>0</v>
      </c>
      <c r="F8" s="14">
        <v>0</v>
      </c>
      <c r="G8" s="14">
        <v>0</v>
      </c>
      <c r="H8" s="14">
        <v>0</v>
      </c>
      <c r="I8" s="14">
        <v>308.58983369399999</v>
      </c>
      <c r="J8" s="14">
        <v>0</v>
      </c>
      <c r="K8" s="14">
        <v>2.4872340596</v>
      </c>
      <c r="L8" s="15" t="s">
        <v>15</v>
      </c>
      <c r="N8" s="7">
        <f t="shared" ref="N8:N34" si="0">K8*1000/$B$4</f>
        <v>19.125053322567144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r="9" spans="1:38" ht="14.25" customHeight="1" x14ac:dyDescent="0.45">
      <c r="A9" s="24" t="s">
        <v>17</v>
      </c>
      <c r="B9" s="25"/>
      <c r="C9" s="13" t="s">
        <v>14</v>
      </c>
      <c r="D9" s="14">
        <v>329.75346900950001</v>
      </c>
      <c r="E9" s="14">
        <v>0</v>
      </c>
      <c r="F9" s="14">
        <v>0</v>
      </c>
      <c r="G9" s="14">
        <v>153.3462037596</v>
      </c>
      <c r="H9" s="14">
        <v>137.9721627653</v>
      </c>
      <c r="I9" s="14">
        <v>38.435102484600002</v>
      </c>
      <c r="J9" s="14">
        <v>0</v>
      </c>
      <c r="K9" s="14">
        <v>4.9463020400000002E-2</v>
      </c>
      <c r="L9" s="15" t="s">
        <v>15</v>
      </c>
      <c r="N9" s="7">
        <f t="shared" si="0"/>
        <v>0.38033529614714295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</row>
    <row r="10" spans="1:38" ht="14.25" customHeight="1" x14ac:dyDescent="0.45">
      <c r="A10" s="24" t="s">
        <v>96</v>
      </c>
      <c r="B10" s="25"/>
      <c r="C10" s="13" t="s">
        <v>97</v>
      </c>
      <c r="D10" s="14">
        <v>475.54743600199998</v>
      </c>
      <c r="E10" s="14">
        <v>0</v>
      </c>
      <c r="F10" s="14">
        <v>0</v>
      </c>
      <c r="G10" s="14">
        <v>0</v>
      </c>
      <c r="H10" s="14">
        <v>0</v>
      </c>
      <c r="I10" s="14">
        <v>475.54743600199998</v>
      </c>
      <c r="J10" s="14">
        <v>0</v>
      </c>
      <c r="K10" s="14">
        <v>8.4314560403000005</v>
      </c>
      <c r="L10" s="15" t="s">
        <v>15</v>
      </c>
      <c r="N10" s="7">
        <f t="shared" si="0"/>
        <v>64.831874481306798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</row>
    <row r="11" spans="1:38" ht="14.25" customHeight="1" x14ac:dyDescent="0.45">
      <c r="A11" s="24" t="s">
        <v>19</v>
      </c>
      <c r="B11" s="25"/>
      <c r="C11" s="13" t="s">
        <v>20</v>
      </c>
      <c r="D11" s="14">
        <v>17.461876831400001</v>
      </c>
      <c r="E11" s="14">
        <v>0</v>
      </c>
      <c r="F11" s="14">
        <v>0</v>
      </c>
      <c r="G11" s="14">
        <v>17.461876831400001</v>
      </c>
      <c r="H11" s="14">
        <v>0</v>
      </c>
      <c r="I11" s="14">
        <v>0</v>
      </c>
      <c r="J11" s="14">
        <v>0</v>
      </c>
      <c r="K11" s="14">
        <v>40.046542729599999</v>
      </c>
      <c r="L11" s="15" t="s">
        <v>15</v>
      </c>
      <c r="N11" s="7">
        <f t="shared" si="0"/>
        <v>307.92930891724575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</row>
    <row r="12" spans="1:38" ht="14.25" customHeight="1" x14ac:dyDescent="0.45">
      <c r="A12" s="24" t="s">
        <v>21</v>
      </c>
      <c r="B12" s="25"/>
      <c r="C12" s="13" t="s">
        <v>14</v>
      </c>
      <c r="D12" s="14">
        <v>72.205731694299999</v>
      </c>
      <c r="E12" s="14">
        <v>0</v>
      </c>
      <c r="F12" s="14">
        <v>0</v>
      </c>
      <c r="G12" s="14">
        <v>0</v>
      </c>
      <c r="H12" s="14">
        <v>0</v>
      </c>
      <c r="I12" s="14">
        <v>72.205731694299999</v>
      </c>
      <c r="J12" s="14">
        <v>0</v>
      </c>
      <c r="K12" s="14">
        <v>1.1692364390000001</v>
      </c>
      <c r="L12" s="15" t="s">
        <v>15</v>
      </c>
      <c r="N12" s="7">
        <f t="shared" si="0"/>
        <v>8.9905930470250013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</row>
    <row r="13" spans="1:38" ht="14.25" customHeight="1" x14ac:dyDescent="0.45">
      <c r="A13" s="24" t="s">
        <v>22</v>
      </c>
      <c r="B13" s="25"/>
      <c r="C13" s="13" t="s">
        <v>23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5" t="s">
        <v>15</v>
      </c>
      <c r="N13" s="7">
        <f t="shared" si="0"/>
        <v>0</v>
      </c>
      <c r="O13" s="4" t="e">
        <f>1000*K13/D13</f>
        <v>#DIV/0!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</row>
    <row r="14" spans="1:38" ht="14.25" customHeight="1" x14ac:dyDescent="0.45">
      <c r="A14" s="24" t="s">
        <v>24</v>
      </c>
      <c r="B14" s="25"/>
      <c r="C14" s="13" t="s">
        <v>23</v>
      </c>
      <c r="D14" s="14">
        <v>84.467033266000001</v>
      </c>
      <c r="E14" s="14">
        <v>0</v>
      </c>
      <c r="F14" s="14">
        <v>0</v>
      </c>
      <c r="G14" s="14">
        <v>9.1041731117999998</v>
      </c>
      <c r="H14" s="14">
        <v>0</v>
      </c>
      <c r="I14" s="14">
        <v>75.362860154200007</v>
      </c>
      <c r="J14" s="14">
        <v>0</v>
      </c>
      <c r="K14" s="14">
        <v>0.1038944509</v>
      </c>
      <c r="L14" s="15" t="s">
        <v>15</v>
      </c>
      <c r="N14" s="7">
        <f t="shared" si="0"/>
        <v>0.79887411709892875</v>
      </c>
      <c r="O14" s="4">
        <f>1000*K14/D14</f>
        <v>1.2299999997966071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</row>
    <row r="15" spans="1:38" x14ac:dyDescent="0.45">
      <c r="A15" s="24" t="s">
        <v>25</v>
      </c>
      <c r="B15" s="25"/>
      <c r="C15" s="13" t="s">
        <v>23</v>
      </c>
      <c r="D15" s="14">
        <v>745.50636486660005</v>
      </c>
      <c r="E15" s="14">
        <v>0</v>
      </c>
      <c r="F15" s="14">
        <v>0</v>
      </c>
      <c r="G15" s="14">
        <v>0</v>
      </c>
      <c r="H15" s="14">
        <v>201.2637176954</v>
      </c>
      <c r="I15" s="14">
        <v>544.24264717120002</v>
      </c>
      <c r="J15" s="14">
        <v>0</v>
      </c>
      <c r="K15" s="14">
        <v>0.20080146839999999</v>
      </c>
      <c r="L15" s="15" t="s">
        <v>15</v>
      </c>
      <c r="N15" s="7">
        <f t="shared" si="0"/>
        <v>1.5440198623757142</v>
      </c>
      <c r="O15" s="6">
        <f>1000*K15/D15</f>
        <v>0.26934909997171003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</row>
    <row r="16" spans="1:38" ht="14.25" customHeight="1" x14ac:dyDescent="0.45">
      <c r="A16" s="24" t="s">
        <v>26</v>
      </c>
      <c r="B16" s="25"/>
      <c r="C16" s="13" t="s">
        <v>18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5" t="s">
        <v>15</v>
      </c>
      <c r="N16" s="7">
        <f t="shared" si="0"/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</row>
    <row r="17" spans="1:36" ht="14.25" customHeight="1" x14ac:dyDescent="0.45">
      <c r="A17" s="24" t="s">
        <v>27</v>
      </c>
      <c r="B17" s="25"/>
      <c r="C17" s="13" t="s">
        <v>15</v>
      </c>
      <c r="D17" s="14">
        <v>0.14450138840000001</v>
      </c>
      <c r="E17" s="14">
        <v>0</v>
      </c>
      <c r="F17" s="14">
        <v>0</v>
      </c>
      <c r="G17" s="14">
        <v>0</v>
      </c>
      <c r="H17" s="14">
        <v>0.14450138840000001</v>
      </c>
      <c r="I17" s="14">
        <v>0</v>
      </c>
      <c r="J17" s="14">
        <v>0</v>
      </c>
      <c r="K17" s="14">
        <v>0.14450138840000001</v>
      </c>
      <c r="L17" s="15" t="s">
        <v>15</v>
      </c>
      <c r="N17" s="7">
        <f t="shared" si="0"/>
        <v>1.1111124615185717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</row>
    <row r="18" spans="1:36" ht="14.25" customHeight="1" x14ac:dyDescent="0.45">
      <c r="A18" s="24" t="s">
        <v>28</v>
      </c>
      <c r="B18" s="25"/>
      <c r="C18" s="13" t="s">
        <v>14</v>
      </c>
      <c r="D18" s="14">
        <v>546.28776969909995</v>
      </c>
      <c r="E18" s="14">
        <v>0</v>
      </c>
      <c r="F18" s="14">
        <v>0</v>
      </c>
      <c r="G18" s="14">
        <v>0</v>
      </c>
      <c r="H18" s="14">
        <v>546.28776969909995</v>
      </c>
      <c r="I18" s="14">
        <v>0</v>
      </c>
      <c r="J18" s="14">
        <v>0</v>
      </c>
      <c r="K18" s="14">
        <v>7.0144814986000004</v>
      </c>
      <c r="L18" s="15" t="s">
        <v>15</v>
      </c>
      <c r="N18" s="7">
        <f t="shared" si="0"/>
        <v>53.936352380306438</v>
      </c>
      <c r="O18" s="6">
        <f>1000*K18/D18</f>
        <v>12.840268238960645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</row>
    <row r="19" spans="1:36" x14ac:dyDescent="0.45">
      <c r="A19" s="24" t="s">
        <v>29</v>
      </c>
      <c r="B19" s="25"/>
      <c r="C19" s="13" t="s">
        <v>18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5" t="s">
        <v>15</v>
      </c>
      <c r="N19" s="7">
        <f t="shared" si="0"/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</row>
    <row r="20" spans="1:36" x14ac:dyDescent="0.45">
      <c r="A20" s="24" t="s">
        <v>30</v>
      </c>
      <c r="B20" s="25"/>
      <c r="C20" s="13" t="s">
        <v>15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5" t="s">
        <v>15</v>
      </c>
      <c r="N20" s="7">
        <f t="shared" si="0"/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</row>
    <row r="21" spans="1:36" ht="14.25" customHeight="1" x14ac:dyDescent="0.45">
      <c r="A21" s="24" t="s">
        <v>98</v>
      </c>
      <c r="B21" s="25"/>
      <c r="C21" s="13" t="s">
        <v>20</v>
      </c>
      <c r="D21" s="14">
        <v>2.3318462519000001</v>
      </c>
      <c r="E21" s="14">
        <v>0</v>
      </c>
      <c r="F21" s="14">
        <v>0</v>
      </c>
      <c r="G21" s="14">
        <v>0</v>
      </c>
      <c r="H21" s="14">
        <v>0</v>
      </c>
      <c r="I21" s="14">
        <v>2.3318462519000001</v>
      </c>
      <c r="J21" s="14">
        <v>0</v>
      </c>
      <c r="K21" s="14">
        <v>4.9808235942000003</v>
      </c>
      <c r="L21" s="15" t="s">
        <v>15</v>
      </c>
      <c r="N21" s="7">
        <f t="shared" si="0"/>
        <v>38.298975708259292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0.24</v>
      </c>
      <c r="AI21" s="4">
        <v>0</v>
      </c>
      <c r="AJ21" s="4">
        <v>0</v>
      </c>
    </row>
    <row r="22" spans="1:36" ht="14.25" customHeight="1" x14ac:dyDescent="0.45">
      <c r="A22" s="24" t="s">
        <v>31</v>
      </c>
      <c r="B22" s="25"/>
      <c r="C22" s="13" t="s">
        <v>15</v>
      </c>
      <c r="D22" s="14">
        <v>0.30797826480000001</v>
      </c>
      <c r="E22" s="14">
        <v>0</v>
      </c>
      <c r="F22" s="14">
        <v>0</v>
      </c>
      <c r="G22" s="14">
        <v>0</v>
      </c>
      <c r="H22" s="14">
        <v>0</v>
      </c>
      <c r="I22" s="14">
        <v>0.30797826480000001</v>
      </c>
      <c r="J22" s="14">
        <v>0</v>
      </c>
      <c r="K22" s="14">
        <v>0.30797826480000001</v>
      </c>
      <c r="L22" s="15" t="s">
        <v>15</v>
      </c>
      <c r="N22" s="7">
        <f t="shared" si="0"/>
        <v>2.3681328718371435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</row>
    <row r="23" spans="1:36" x14ac:dyDescent="0.45">
      <c r="A23" s="24" t="s">
        <v>32</v>
      </c>
      <c r="B23" s="25"/>
      <c r="C23" s="13" t="s">
        <v>20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5" t="s">
        <v>15</v>
      </c>
      <c r="N23" s="7">
        <f t="shared" si="0"/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</row>
    <row r="24" spans="1:36" ht="14.25" customHeight="1" x14ac:dyDescent="0.45">
      <c r="A24" s="24" t="s">
        <v>99</v>
      </c>
      <c r="B24" s="25"/>
      <c r="C24" s="13" t="s">
        <v>20</v>
      </c>
      <c r="D24" s="14">
        <v>0.80760364839999998</v>
      </c>
      <c r="E24" s="14">
        <v>0</v>
      </c>
      <c r="F24" s="14">
        <v>0</v>
      </c>
      <c r="G24" s="14">
        <v>0</v>
      </c>
      <c r="H24" s="14">
        <v>0</v>
      </c>
      <c r="I24" s="14">
        <v>0.80760364839999998</v>
      </c>
      <c r="J24" s="14">
        <v>0</v>
      </c>
      <c r="K24" s="14">
        <v>1.5247556881</v>
      </c>
      <c r="L24" s="15" t="s">
        <v>15</v>
      </c>
      <c r="N24" s="7">
        <f t="shared" si="0"/>
        <v>11.724282130283216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0.16</v>
      </c>
      <c r="AI24" s="4">
        <v>0</v>
      </c>
      <c r="AJ24" s="4">
        <v>0</v>
      </c>
    </row>
    <row r="25" spans="1:36" x14ac:dyDescent="0.45">
      <c r="A25" s="24" t="s">
        <v>33</v>
      </c>
      <c r="B25" s="25"/>
      <c r="C25" s="13" t="s">
        <v>15</v>
      </c>
      <c r="D25" s="14">
        <v>0.16432845809999999</v>
      </c>
      <c r="E25" s="14">
        <v>0</v>
      </c>
      <c r="F25" s="14">
        <v>0</v>
      </c>
      <c r="G25" s="14">
        <v>0</v>
      </c>
      <c r="H25" s="14">
        <v>3.0410323699999998E-2</v>
      </c>
      <c r="I25" s="14">
        <v>0.1339181344</v>
      </c>
      <c r="J25" s="14">
        <v>0</v>
      </c>
      <c r="K25" s="14">
        <v>0.16432845809999999</v>
      </c>
      <c r="L25" s="15" t="s">
        <v>15</v>
      </c>
      <c r="N25" s="7">
        <f t="shared" si="0"/>
        <v>1.2635684653189285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</row>
    <row r="26" spans="1:36" ht="14.25" customHeight="1" x14ac:dyDescent="0.45">
      <c r="A26" s="24" t="s">
        <v>34</v>
      </c>
      <c r="B26" s="25"/>
      <c r="C26" s="13" t="s">
        <v>35</v>
      </c>
      <c r="D26" s="14">
        <v>293.42903982159999</v>
      </c>
      <c r="E26" s="14">
        <v>0</v>
      </c>
      <c r="F26" s="14">
        <v>0</v>
      </c>
      <c r="G26" s="14">
        <v>0</v>
      </c>
      <c r="H26" s="14">
        <v>0</v>
      </c>
      <c r="I26" s="14">
        <v>293.42903982159999</v>
      </c>
      <c r="J26" s="14">
        <v>0</v>
      </c>
      <c r="K26" s="14">
        <v>1.7131162874999999</v>
      </c>
      <c r="L26" s="15" t="s">
        <v>15</v>
      </c>
      <c r="N26" s="7">
        <f t="shared" si="0"/>
        <v>13.17264059638393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ht="14.25" customHeight="1" x14ac:dyDescent="0.45">
      <c r="A27" s="24" t="s">
        <v>36</v>
      </c>
      <c r="B27" s="25"/>
      <c r="C27" s="13" t="s">
        <v>15</v>
      </c>
      <c r="D27" s="14">
        <v>3.5347563000000001E-3</v>
      </c>
      <c r="E27" s="14">
        <v>0</v>
      </c>
      <c r="F27" s="14">
        <v>0</v>
      </c>
      <c r="G27" s="14">
        <v>0</v>
      </c>
      <c r="H27" s="14">
        <v>0</v>
      </c>
      <c r="I27" s="14">
        <v>3.5347563000000001E-3</v>
      </c>
      <c r="J27" s="14">
        <v>0</v>
      </c>
      <c r="K27" s="14">
        <v>3.5347563000000001E-3</v>
      </c>
      <c r="L27" s="15" t="s">
        <v>15</v>
      </c>
      <c r="N27" s="7">
        <f t="shared" si="0"/>
        <v>2.7179751121071433E-2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</row>
    <row r="28" spans="1:36" ht="14.25" customHeight="1" x14ac:dyDescent="0.45">
      <c r="A28" s="24" t="s">
        <v>37</v>
      </c>
      <c r="B28" s="25"/>
      <c r="C28" s="13" t="s">
        <v>15</v>
      </c>
      <c r="D28" s="14">
        <v>0.38761048679999999</v>
      </c>
      <c r="E28" s="14">
        <v>0</v>
      </c>
      <c r="F28" s="14">
        <v>0</v>
      </c>
      <c r="G28" s="14">
        <v>0.31579376590000002</v>
      </c>
      <c r="H28" s="14">
        <v>0</v>
      </c>
      <c r="I28" s="14">
        <v>7.1816720900000006E-2</v>
      </c>
      <c r="J28" s="14">
        <v>0</v>
      </c>
      <c r="K28" s="14">
        <v>0.38761048679999999</v>
      </c>
      <c r="L28" s="15" t="s">
        <v>15</v>
      </c>
      <c r="N28" s="7">
        <f t="shared" si="0"/>
        <v>2.9804477788585717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</row>
    <row r="29" spans="1:36" ht="14.25" customHeight="1" x14ac:dyDescent="0.45">
      <c r="A29" s="24" t="s">
        <v>38</v>
      </c>
      <c r="B29" s="25"/>
      <c r="C29" s="13" t="s">
        <v>20</v>
      </c>
      <c r="D29" s="14">
        <v>9.0056787346</v>
      </c>
      <c r="E29" s="14">
        <v>0</v>
      </c>
      <c r="F29" s="14">
        <v>0</v>
      </c>
      <c r="G29" s="14">
        <v>0</v>
      </c>
      <c r="H29" s="14">
        <v>2.8252092195</v>
      </c>
      <c r="I29" s="14">
        <v>6.1804695150000004</v>
      </c>
      <c r="J29" s="14">
        <v>0</v>
      </c>
      <c r="K29" s="14">
        <v>3.8105728430000001</v>
      </c>
      <c r="L29" s="15" t="s">
        <v>15</v>
      </c>
      <c r="N29" s="7">
        <f t="shared" si="0"/>
        <v>29.300583324925004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</row>
    <row r="30" spans="1:36" ht="14.25" customHeight="1" x14ac:dyDescent="0.45">
      <c r="A30" s="24" t="s">
        <v>39</v>
      </c>
      <c r="B30" s="25"/>
      <c r="C30" s="13" t="s">
        <v>35</v>
      </c>
      <c r="D30" s="14">
        <v>172.5077187517</v>
      </c>
      <c r="E30" s="14">
        <v>0</v>
      </c>
      <c r="F30" s="14">
        <v>0</v>
      </c>
      <c r="G30" s="14">
        <v>0</v>
      </c>
      <c r="H30" s="14">
        <v>172.5077187517</v>
      </c>
      <c r="I30" s="14">
        <v>0</v>
      </c>
      <c r="J30" s="14">
        <v>0</v>
      </c>
      <c r="K30" s="14">
        <v>0.78373139199999997</v>
      </c>
      <c r="L30" s="15" t="s">
        <v>15</v>
      </c>
      <c r="N30" s="7">
        <f t="shared" si="0"/>
        <v>6.0263345963428572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4">
        <v>0</v>
      </c>
      <c r="AJ30" s="4">
        <v>0</v>
      </c>
    </row>
    <row r="31" spans="1:36" ht="14.25" customHeight="1" x14ac:dyDescent="0.45">
      <c r="A31" s="24" t="s">
        <v>40</v>
      </c>
      <c r="B31" s="25"/>
      <c r="C31" s="13" t="s">
        <v>41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5" t="s">
        <v>15</v>
      </c>
      <c r="N31" s="7">
        <f t="shared" si="0"/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</row>
    <row r="32" spans="1:36" ht="14.25" customHeight="1" x14ac:dyDescent="0.45">
      <c r="A32" s="24" t="s">
        <v>42</v>
      </c>
      <c r="B32" s="25"/>
      <c r="C32" s="13" t="s">
        <v>14</v>
      </c>
      <c r="D32" s="14">
        <v>193.4406443904</v>
      </c>
      <c r="E32" s="14">
        <v>0</v>
      </c>
      <c r="F32" s="14">
        <v>0</v>
      </c>
      <c r="G32" s="14">
        <v>0</v>
      </c>
      <c r="H32" s="14">
        <v>0</v>
      </c>
      <c r="I32" s="14">
        <v>193.4406443904</v>
      </c>
      <c r="J32" s="14">
        <v>0</v>
      </c>
      <c r="K32" s="14">
        <v>6.9638631981000003</v>
      </c>
      <c r="L32" s="15" t="s">
        <v>15</v>
      </c>
      <c r="N32" s="7">
        <f t="shared" si="0"/>
        <v>53.547133805390359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0.14000000000000001</v>
      </c>
      <c r="AI32" s="4">
        <v>0</v>
      </c>
      <c r="AJ32" s="4">
        <v>0</v>
      </c>
    </row>
    <row r="33" spans="1:38" x14ac:dyDescent="0.45">
      <c r="A33" s="24" t="s">
        <v>43</v>
      </c>
      <c r="B33" s="25"/>
      <c r="C33" s="13" t="s">
        <v>41</v>
      </c>
      <c r="D33" s="14">
        <v>347.13448694430002</v>
      </c>
      <c r="E33" s="14">
        <v>0</v>
      </c>
      <c r="F33" s="14">
        <v>0</v>
      </c>
      <c r="G33" s="14">
        <v>0</v>
      </c>
      <c r="H33" s="14">
        <v>0</v>
      </c>
      <c r="I33" s="14">
        <v>347.13448694430002</v>
      </c>
      <c r="J33" s="14">
        <v>0</v>
      </c>
      <c r="K33" s="14">
        <v>0.2603508652</v>
      </c>
      <c r="L33" s="15" t="s">
        <v>15</v>
      </c>
      <c r="N33" s="7">
        <f t="shared" si="0"/>
        <v>2.0019121884842859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</row>
    <row r="34" spans="1:38" x14ac:dyDescent="0.45">
      <c r="A34" s="24" t="s">
        <v>44</v>
      </c>
      <c r="B34" s="25"/>
      <c r="C34" s="13" t="s">
        <v>15</v>
      </c>
      <c r="D34" s="14">
        <v>0.11754166940000001</v>
      </c>
      <c r="E34" s="14">
        <v>0</v>
      </c>
      <c r="F34" s="14">
        <v>0</v>
      </c>
      <c r="G34" s="14">
        <v>0.11754166940000001</v>
      </c>
      <c r="H34" s="14">
        <v>0</v>
      </c>
      <c r="I34" s="14">
        <v>0</v>
      </c>
      <c r="J34" s="14">
        <v>0</v>
      </c>
      <c r="K34" s="14">
        <v>0.11754166940000001</v>
      </c>
      <c r="L34" s="15" t="s">
        <v>15</v>
      </c>
      <c r="N34" s="7">
        <f t="shared" si="0"/>
        <v>0.90381147935071438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 s="4" t="s">
        <v>67</v>
      </c>
    </row>
    <row r="35" spans="1:38" ht="14.25" customHeight="1" x14ac:dyDescent="0.45">
      <c r="A35" s="24" t="s">
        <v>101</v>
      </c>
      <c r="B35" s="25"/>
      <c r="C35" s="13" t="s">
        <v>18</v>
      </c>
      <c r="D35" s="14">
        <v>1149.7109984087001</v>
      </c>
      <c r="E35" s="14">
        <v>0</v>
      </c>
      <c r="F35" s="14">
        <v>0</v>
      </c>
      <c r="G35" s="14">
        <v>0</v>
      </c>
      <c r="H35" s="14">
        <v>0</v>
      </c>
      <c r="I35" s="14">
        <v>1149.7109984087001</v>
      </c>
      <c r="J35" s="14">
        <v>0</v>
      </c>
      <c r="K35" s="14">
        <v>1.1497109984</v>
      </c>
      <c r="L35" s="15" t="s">
        <v>15</v>
      </c>
      <c r="N35" s="7">
        <f t="shared" ref="N35" si="1">K35*1000/$B$4</f>
        <v>8.8404563555542879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0.9</v>
      </c>
      <c r="AF35" s="4">
        <v>0</v>
      </c>
      <c r="AG35" s="4">
        <v>0</v>
      </c>
      <c r="AH35" s="4">
        <v>0</v>
      </c>
      <c r="AI35" s="4">
        <v>0.1</v>
      </c>
      <c r="AJ35" s="4">
        <v>0</v>
      </c>
    </row>
    <row r="36" spans="1:38" x14ac:dyDescent="0.45">
      <c r="A36" s="16"/>
      <c r="B36" s="17"/>
      <c r="C36" s="16"/>
      <c r="D36" s="18"/>
      <c r="E36" s="18"/>
      <c r="F36" s="18"/>
      <c r="G36" s="18"/>
      <c r="H36" s="18"/>
      <c r="I36" s="18"/>
      <c r="J36" s="18"/>
      <c r="K36" s="18"/>
      <c r="L36" s="19"/>
    </row>
    <row r="37" spans="1:38" x14ac:dyDescent="0.45">
      <c r="N37" s="7">
        <f>SUM(N7:N34)</f>
        <v>624.4229046009583</v>
      </c>
      <c r="O37" s="12" t="s">
        <v>100</v>
      </c>
      <c r="P37" s="7">
        <f t="array" ref="P37:AJ37">MMULT(TRANSPOSE(N7:N35),P7:AJ35)</f>
        <v>4.1603780188114285</v>
      </c>
      <c r="Q37" s="7">
        <v>19.125053322567144</v>
      </c>
      <c r="R37" s="7">
        <v>0.38033529614714295</v>
      </c>
      <c r="S37" s="7">
        <v>0</v>
      </c>
      <c r="T37" s="7">
        <v>372.76118339855253</v>
      </c>
      <c r="U37" s="7">
        <v>8.9905930470250013</v>
      </c>
      <c r="V37" s="7">
        <v>0</v>
      </c>
      <c r="W37" s="7">
        <v>0.79887411709892875</v>
      </c>
      <c r="X37" s="7">
        <v>1.5440198623757142</v>
      </c>
      <c r="Y37" s="7">
        <v>0</v>
      </c>
      <c r="Z37" s="7">
        <v>6.2589401850467858</v>
      </c>
      <c r="AA37" s="7">
        <v>53.936352380306438</v>
      </c>
      <c r="AB37" s="7">
        <v>2.3681328718371435</v>
      </c>
      <c r="AC37" s="7">
        <v>0</v>
      </c>
      <c r="AD37" s="7">
        <v>13.17264059638393</v>
      </c>
      <c r="AE37" s="7">
        <v>37.256994044923864</v>
      </c>
      <c r="AF37" s="7">
        <v>6.0263345963428572</v>
      </c>
      <c r="AG37" s="7">
        <v>2.0019121884842859</v>
      </c>
      <c r="AH37" s="7">
        <v>18.564238043582197</v>
      </c>
      <c r="AI37" s="7">
        <v>0.88404563555542881</v>
      </c>
      <c r="AJ37" s="7">
        <v>2.7179751121071433E-2</v>
      </c>
      <c r="AL37" s="8">
        <f>SUM(P37:AJ37)</f>
        <v>548.25720735616198</v>
      </c>
    </row>
    <row r="39" spans="1:38" x14ac:dyDescent="0.45">
      <c r="O39" s="4" t="s">
        <v>64</v>
      </c>
      <c r="P39" s="4">
        <v>1.65</v>
      </c>
      <c r="Q39" s="4">
        <v>0.29699999999999999</v>
      </c>
      <c r="R39" s="4">
        <v>2.54</v>
      </c>
      <c r="S39" s="4">
        <v>5.65</v>
      </c>
      <c r="T39" s="4">
        <v>0.121</v>
      </c>
      <c r="U39" s="4">
        <v>1.63</v>
      </c>
      <c r="V39" s="4">
        <v>4.66</v>
      </c>
      <c r="W39" s="4">
        <v>22.76</v>
      </c>
      <c r="X39" s="4">
        <v>7.6</v>
      </c>
      <c r="Y39" s="4">
        <v>8.6259999999999994</v>
      </c>
      <c r="Z39" s="4">
        <v>1.736</v>
      </c>
      <c r="AA39" s="4">
        <v>0.41299999999999998</v>
      </c>
      <c r="AB39" s="4">
        <v>0.32500000000000001</v>
      </c>
      <c r="AC39" s="4">
        <v>0.39</v>
      </c>
      <c r="AD39" s="4">
        <v>0.45</v>
      </c>
      <c r="AE39" s="4">
        <v>0.28499999999999998</v>
      </c>
      <c r="AF39" s="4">
        <v>0.68100000000000005</v>
      </c>
      <c r="AG39" s="4">
        <v>2.91</v>
      </c>
      <c r="AH39" s="4">
        <v>0.91200000000000003</v>
      </c>
      <c r="AI39" s="4">
        <v>3.1</v>
      </c>
      <c r="AJ39" s="4">
        <v>0</v>
      </c>
    </row>
    <row r="40" spans="1:38" x14ac:dyDescent="0.45">
      <c r="AL40" s="4" t="s">
        <v>67</v>
      </c>
    </row>
    <row r="41" spans="1:38" x14ac:dyDescent="0.45">
      <c r="O41" s="4" t="s">
        <v>65</v>
      </c>
      <c r="P41" s="8">
        <f>P37*P39</f>
        <v>6.8646237310388569</v>
      </c>
      <c r="Q41" s="8">
        <f t="shared" ref="Q41:AJ41" si="2">Q37*Q39</f>
        <v>5.6801408368024413</v>
      </c>
      <c r="R41" s="8">
        <f t="shared" si="2"/>
        <v>0.96605165221374312</v>
      </c>
      <c r="S41" s="8">
        <f t="shared" si="2"/>
        <v>0</v>
      </c>
      <c r="T41" s="8">
        <f t="shared" si="2"/>
        <v>45.104103191224858</v>
      </c>
      <c r="U41" s="8">
        <f t="shared" si="2"/>
        <v>14.654666666650751</v>
      </c>
      <c r="V41" s="8">
        <f t="shared" si="2"/>
        <v>0</v>
      </c>
      <c r="W41" s="8">
        <f t="shared" si="2"/>
        <v>18.182374905171621</v>
      </c>
      <c r="X41" s="8">
        <f t="shared" si="2"/>
        <v>11.734550954055427</v>
      </c>
      <c r="Y41" s="8">
        <f t="shared" si="2"/>
        <v>0</v>
      </c>
      <c r="Z41" s="8">
        <f t="shared" si="2"/>
        <v>10.86552016124122</v>
      </c>
      <c r="AA41" s="8">
        <f t="shared" si="2"/>
        <v>22.275713533066558</v>
      </c>
      <c r="AB41" s="8">
        <f t="shared" si="2"/>
        <v>0.76964318334707171</v>
      </c>
      <c r="AC41" s="8">
        <f t="shared" si="2"/>
        <v>0</v>
      </c>
      <c r="AD41" s="8">
        <f t="shared" si="2"/>
        <v>5.9276882683727683</v>
      </c>
      <c r="AE41" s="8">
        <f t="shared" si="2"/>
        <v>10.6182433028033</v>
      </c>
      <c r="AF41" s="8">
        <f t="shared" si="2"/>
        <v>4.1039338601094864</v>
      </c>
      <c r="AG41" s="8">
        <f t="shared" si="2"/>
        <v>5.8255644684892722</v>
      </c>
      <c r="AH41" s="8">
        <f t="shared" si="2"/>
        <v>16.930585095746963</v>
      </c>
      <c r="AI41" s="8">
        <f t="shared" si="2"/>
        <v>2.7405414702218294</v>
      </c>
      <c r="AJ41" s="8">
        <f t="shared" si="2"/>
        <v>0</v>
      </c>
      <c r="AL41" s="8">
        <f>SUM(P41:AJ41)</f>
        <v>183.2439452805562</v>
      </c>
    </row>
    <row r="43" spans="1:38" x14ac:dyDescent="0.45">
      <c r="O43" s="4" t="s">
        <v>66</v>
      </c>
      <c r="P43" s="10">
        <f t="shared" ref="P43:AJ43" si="3">P41/$AL$41</f>
        <v>3.746166739931709E-2</v>
      </c>
      <c r="Q43" s="10">
        <f t="shared" si="3"/>
        <v>3.0997699968235481E-2</v>
      </c>
      <c r="R43" s="10">
        <f t="shared" si="3"/>
        <v>5.2719430960442744E-3</v>
      </c>
      <c r="S43" s="10">
        <f t="shared" si="3"/>
        <v>0</v>
      </c>
      <c r="T43" s="10">
        <f t="shared" si="3"/>
        <v>0.24614239298421611</v>
      </c>
      <c r="U43" s="10">
        <f t="shared" si="3"/>
        <v>7.9973538248227949E-2</v>
      </c>
      <c r="V43" s="10">
        <f t="shared" si="3"/>
        <v>0</v>
      </c>
      <c r="W43" s="10">
        <f t="shared" si="3"/>
        <v>9.9224969629056178E-2</v>
      </c>
      <c r="X43" s="10">
        <f t="shared" si="3"/>
        <v>6.4037864585862345E-2</v>
      </c>
      <c r="Y43" s="10">
        <f t="shared" si="3"/>
        <v>0</v>
      </c>
      <c r="Z43" s="10">
        <f t="shared" si="3"/>
        <v>5.9295384328281797E-2</v>
      </c>
      <c r="AA43" s="10">
        <f t="shared" si="3"/>
        <v>0.12156316269528719</v>
      </c>
      <c r="AB43" s="10">
        <f t="shared" si="3"/>
        <v>4.200101575900405E-3</v>
      </c>
      <c r="AC43" s="10">
        <f t="shared" si="3"/>
        <v>0</v>
      </c>
      <c r="AD43" s="10">
        <f t="shared" si="3"/>
        <v>3.2348617354298732E-2</v>
      </c>
      <c r="AE43" s="10">
        <f t="shared" si="3"/>
        <v>5.7945943515602692E-2</v>
      </c>
      <c r="AF43" s="10">
        <f t="shared" si="3"/>
        <v>2.2396013433492418E-2</v>
      </c>
      <c r="AG43" s="10">
        <f t="shared" si="3"/>
        <v>3.1791306717228907E-2</v>
      </c>
      <c r="AH43" s="10">
        <f t="shared" si="3"/>
        <v>9.2393694481011854E-2</v>
      </c>
      <c r="AI43" s="10">
        <f t="shared" si="3"/>
        <v>1.4955699987936381E-2</v>
      </c>
      <c r="AJ43" s="10">
        <f t="shared" si="3"/>
        <v>0</v>
      </c>
    </row>
    <row r="45" spans="1:38" x14ac:dyDescent="0.45">
      <c r="O45" s="4" t="s">
        <v>68</v>
      </c>
      <c r="P45" s="11">
        <f t="shared" ref="P45:AJ45" si="4">P37/$AL$37</f>
        <v>7.5883690410087756E-3</v>
      </c>
      <c r="Q45" s="11">
        <f t="shared" si="4"/>
        <v>3.4883359609248175E-2</v>
      </c>
      <c r="R45" s="11">
        <f t="shared" si="4"/>
        <v>6.9371691068361525E-4</v>
      </c>
      <c r="S45" s="11">
        <f t="shared" si="4"/>
        <v>0</v>
      </c>
      <c r="T45" s="11">
        <f t="shared" si="4"/>
        <v>0.67990202116284681</v>
      </c>
      <c r="U45" s="11">
        <f t="shared" si="4"/>
        <v>1.6398494951630396E-2</v>
      </c>
      <c r="V45" s="11">
        <f t="shared" si="4"/>
        <v>0</v>
      </c>
      <c r="W45" s="11">
        <f t="shared" si="4"/>
        <v>1.4571155771053268E-3</v>
      </c>
      <c r="X45" s="11">
        <f t="shared" si="4"/>
        <v>2.8162326763042063E-3</v>
      </c>
      <c r="Y45" s="11">
        <f t="shared" si="4"/>
        <v>0</v>
      </c>
      <c r="Z45" s="11">
        <f t="shared" si="4"/>
        <v>1.1416065490919881E-2</v>
      </c>
      <c r="AA45" s="11">
        <f t="shared" si="4"/>
        <v>9.8377826422750517E-2</v>
      </c>
      <c r="AB45" s="11">
        <f t="shared" si="4"/>
        <v>4.3193830196175485E-3</v>
      </c>
      <c r="AC45" s="11">
        <f t="shared" si="4"/>
        <v>0</v>
      </c>
      <c r="AD45" s="11">
        <f t="shared" si="4"/>
        <v>2.4026388380566505E-2</v>
      </c>
      <c r="AE45" s="11">
        <f t="shared" si="4"/>
        <v>6.7955320139951689E-2</v>
      </c>
      <c r="AF45" s="11">
        <f t="shared" si="4"/>
        <v>1.0991801868694806E-2</v>
      </c>
      <c r="AG45" s="11">
        <f t="shared" si="4"/>
        <v>3.6514106182717124E-3</v>
      </c>
      <c r="AH45" s="11">
        <f t="shared" si="4"/>
        <v>3.386045417096066E-2</v>
      </c>
      <c r="AI45" s="11">
        <f t="shared" si="4"/>
        <v>1.6124651417142794E-3</v>
      </c>
      <c r="AJ45" s="11">
        <f t="shared" si="4"/>
        <v>4.9574817724949247E-5</v>
      </c>
    </row>
  </sheetData>
  <mergeCells count="32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35:B35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 r:id="rId1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SlabInsulation</vt:lpstr>
      <vt:lpstr>BOM_XPSins_FibreGlass_WinDoor</vt:lpstr>
      <vt:lpstr>BOM_EPSins_FibreGlass_WinDoor</vt:lpstr>
      <vt:lpstr>BOM_EPSins_Wood_WinDoor</vt:lpstr>
      <vt:lpstr>BOM_XPSins_Wood_WinDoor</vt:lpstr>
      <vt:lpstr>BOM_EPSins_FibreGlass_WinDoor!Print_Titles</vt:lpstr>
      <vt:lpstr>BOM_EPSins_Wood_WinDoor!Print_Titles</vt:lpstr>
      <vt:lpstr>BOM_XPSins_FibreGlass_WinDoor!Print_Titles</vt:lpstr>
      <vt:lpstr>BOM_XPSins_Wood_WinDoor!Print_Titles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Berrill, Peter</cp:lastModifiedBy>
  <dcterms:created xsi:type="dcterms:W3CDTF">2021-03-26T14:44:50Z</dcterms:created>
  <dcterms:modified xsi:type="dcterms:W3CDTF">2021-03-26T19:30:29Z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