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6D047C98-A500-4825-8F55-48AF00478BBC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EPSins_FibreGlass_WinDoor" sheetId="5" r:id="rId3"/>
    <sheet name="BOM_EPSins_Wood_WinDoor" sheetId="6" r:id="rId4"/>
    <sheet name="BOM_XPSins_Wood_WinDoor" sheetId="7" r:id="rId5"/>
  </sheets>
  <definedNames>
    <definedName name="_xlnm.Print_Titles" localSheetId="2">BOM_EPSins_FibreGlass_WinDoor!$1:$4</definedName>
    <definedName name="_xlnm.Print_Titles" localSheetId="3">BOM_EPSins_Wood_WinDoor!$1:$4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B4" i="7"/>
  <c r="N34" i="7" s="1"/>
  <c r="N34" i="6"/>
  <c r="N30" i="6"/>
  <c r="N26" i="6"/>
  <c r="N22" i="6"/>
  <c r="O18" i="6"/>
  <c r="O15" i="6"/>
  <c r="O13" i="6"/>
  <c r="N13" i="6"/>
  <c r="N9" i="6"/>
  <c r="B4" i="6"/>
  <c r="N33" i="6" s="1"/>
  <c r="N32" i="5"/>
  <c r="N28" i="5"/>
  <c r="N24" i="5"/>
  <c r="N20" i="5"/>
  <c r="O18" i="5"/>
  <c r="N17" i="5"/>
  <c r="O15" i="5"/>
  <c r="O13" i="5"/>
  <c r="N12" i="5"/>
  <c r="N8" i="5"/>
  <c r="N7" i="5"/>
  <c r="B4" i="5"/>
  <c r="N34" i="5" s="1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Q37" i="6" s="1"/>
  <c r="N37" i="7"/>
  <c r="N37" i="6"/>
  <c r="P36" i="5" a="1"/>
  <c r="AG36" i="5" s="1"/>
  <c r="N36" i="5"/>
  <c r="W37" i="7" l="1"/>
  <c r="AB37" i="7"/>
  <c r="AH37" i="7"/>
  <c r="T37" i="7"/>
  <c r="Y37" i="7"/>
  <c r="AC37" i="7"/>
  <c r="P37" i="7"/>
  <c r="U37" i="7"/>
  <c r="AE37" i="7"/>
  <c r="Z37" i="7"/>
  <c r="AD37" i="7"/>
  <c r="AA37" i="7"/>
  <c r="V37" i="7"/>
  <c r="Q37" i="7"/>
  <c r="AJ37" i="7"/>
  <c r="AI37" i="7"/>
  <c r="AI41" i="7" s="1"/>
  <c r="R37" i="7"/>
  <c r="AG37" i="7"/>
  <c r="AF37" i="7"/>
  <c r="S37" i="7"/>
  <c r="S37" i="6"/>
  <c r="Y37" i="6"/>
  <c r="Z37" i="6"/>
  <c r="AJ37" i="6"/>
  <c r="X37" i="6"/>
  <c r="AI37" i="6"/>
  <c r="AI41" i="6" s="1"/>
  <c r="W37" i="6"/>
  <c r="AC37" i="6"/>
  <c r="AD37" i="6"/>
  <c r="R37" i="6"/>
  <c r="AB37" i="6"/>
  <c r="P37" i="6"/>
  <c r="AA37" i="6"/>
  <c r="AG37" i="6"/>
  <c r="AH37" i="6"/>
  <c r="U37" i="6"/>
  <c r="V37" i="6"/>
  <c r="AF37" i="6"/>
  <c r="T37" i="6"/>
  <c r="AE37" i="6"/>
  <c r="R36" i="5"/>
  <c r="AH36" i="5"/>
  <c r="P36" i="5"/>
  <c r="AF36" i="5"/>
  <c r="AF40" i="5" s="1"/>
  <c r="U36" i="5"/>
  <c r="U40" i="5" s="1"/>
  <c r="V36" i="5"/>
  <c r="V40" i="5" s="1"/>
  <c r="AI36" i="5"/>
  <c r="AI40" i="5" s="1"/>
  <c r="T36" i="5"/>
  <c r="T40" i="5" s="1"/>
  <c r="S36" i="5"/>
  <c r="S40" i="5" s="1"/>
  <c r="Y36" i="5"/>
  <c r="Y40" i="5" s="1"/>
  <c r="Z36" i="5"/>
  <c r="Z40" i="5" s="1"/>
  <c r="W36" i="5"/>
  <c r="W40" i="5" s="1"/>
  <c r="X36" i="5"/>
  <c r="AA36" i="5"/>
  <c r="AA40" i="5" s="1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X40" i="5"/>
  <c r="AK36" i="5" l="1"/>
  <c r="AF44" i="5" s="1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P41" i="6"/>
  <c r="AF41" i="6"/>
  <c r="AG44" i="5"/>
  <c r="AD44" i="5"/>
  <c r="AC44" i="5"/>
  <c r="S44" i="5"/>
  <c r="AI44" i="5"/>
  <c r="U44" i="5"/>
  <c r="AK40" i="5"/>
  <c r="S42" i="5" s="1"/>
  <c r="P44" i="5"/>
  <c r="R44" i="5"/>
  <c r="Q44" i="5"/>
  <c r="AA44" i="5"/>
  <c r="W44" i="5"/>
  <c r="Y44" i="5"/>
  <c r="V44" i="5"/>
  <c r="U45" i="6" l="1"/>
  <c r="AI45" i="6"/>
  <c r="T44" i="5"/>
  <c r="AE44" i="5"/>
  <c r="X44" i="5"/>
  <c r="AH44" i="5"/>
  <c r="Z44" i="5"/>
  <c r="AB44" i="5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N29" i="4"/>
  <c r="O18" i="4"/>
  <c r="D46" i="4" s="1"/>
  <c r="N18" i="4"/>
  <c r="O15" i="4"/>
  <c r="D44" i="4" s="1"/>
  <c r="O14" i="4"/>
  <c r="D42" i="4" s="1"/>
  <c r="O13" i="4"/>
  <c r="B4" i="4"/>
  <c r="N31" i="4" s="1"/>
  <c r="J18" i="2"/>
  <c r="H6" i="2"/>
  <c r="H5" i="2"/>
  <c r="P4" i="2" s="1"/>
  <c r="P5" i="2" s="1"/>
  <c r="P7" i="2" s="1"/>
  <c r="P8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<sst xmlns="http://schemas.openxmlformats.org/spreadsheetml/2006/main" count="560" uniqueCount="107">
  <si>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</si>
  <si>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</si>
  <si>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</si>
  <si>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</si>
  <si>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</si>
  <si>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</si>
  <si>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</si>
  <si>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</si>
  <si>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</si>
  <si>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</si>
  <si>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</si>
  <si>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</si>
  <si>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</si>
  <si>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</si>
  <si>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</si>
  <si>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</si>
  <si>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</si>
  <si>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</si>
  <si>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</si>
  <si>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</si>
  <si>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</si>
  <si>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</si>
  <si>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</si>
  <si>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</si>
  <si>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</si>
  <si>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</si>
  <si>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</si>
  <si>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</si>
  <si>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</si>
  <si>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</si>
  <si>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</si>
  <si>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</si>
  <si>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</si>
  <si>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</si>
  <si>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</si>
  <si>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</si>
  <si>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</si>
  <si>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</si>
  <si>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</si>
  <si>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</si>
  <si>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</si>
  <si>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</si>
  <si>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</si>
  <si>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</si>
  <si>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</si>
  <si>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</si>
  <si>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</si>
  <si>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</si>
  <si>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</si>
  <si>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</si>
  <si>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</si>
  <si>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</si>
  <si>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</si>
  <si>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</si>
  <si>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</si>
  <si>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</si>
  <si>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</si>
  <si>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</si>
  <si>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</si>
  <si>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</si>
  <si>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</si>
  <si>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</si>
  <si>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</si>
  <si>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</si>
  <si>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</si>
  <si>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</si>
  <si>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</si>
  <si>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</si>
  <si>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</si>
  <si>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</si>
  <si>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</si>
  <si>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</si>
  <si>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</si>
  <si>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</si>
  <si>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</si>
  <si>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</si>
  <si>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</si>
  <si>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</si>
  <si>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</si>
  <si>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</si>
  <si>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</si>
  <si>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</si>
  <si>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</si>
  <si>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</si>
  <si>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</si>
  <si>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</si>
  <si>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</si>
  <si>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</si>
  <si>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</si>
  <si>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</si>
  <si>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</si>
  <si>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</si>
  <si>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</si>
  <si>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</si>
  <si>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</si>
  <si>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</si>
  <si>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</si>
  <si>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</si>
  <si>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</si>
  <si>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</si>
  <si>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</si>
  <si>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</si>
  <si>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</si>
  <si>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Large SF Slab Two-Storey Wood-frame incl Garage</t>
  </si>
  <si>
    <t>Large SF Slab Two-Storey Wood-frame incl Garage EPS</t>
  </si>
  <si>
    <t>Large SF Slab Two-Storey Wood-frame incl Garage EPS_Wood</t>
  </si>
  <si>
    <t>Large SF Slab Two-Storey Wood-frame incl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</si>
</sst>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4" sqref="P4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30</v>
      </c>
      <c r="I3" s="12" t="s">
        <v>84</v>
      </c>
    </row>
    <row r="4" spans="6:17" x14ac:dyDescent="0.45">
      <c r="F4" s="12" t="s">
        <v>88</v>
      </c>
      <c r="H4">
        <v>50</v>
      </c>
      <c r="I4" s="12" t="s">
        <v>84</v>
      </c>
      <c r="M4" s="12" t="s">
        <v>86</v>
      </c>
      <c r="P4">
        <f>H5-(H3-(2*J16))*(H4-(2*J16))</f>
        <v>576</v>
      </c>
      <c r="Q4" s="12" t="s">
        <v>83</v>
      </c>
    </row>
    <row r="5" spans="6:17" x14ac:dyDescent="0.45">
      <c r="F5" s="12" t="s">
        <v>81</v>
      </c>
      <c r="H5">
        <f>H3*H4</f>
        <v>1500</v>
      </c>
      <c r="I5" s="12" t="s">
        <v>83</v>
      </c>
      <c r="M5" s="12" t="s">
        <v>89</v>
      </c>
      <c r="P5" s="7">
        <f>P4*(J14/12)</f>
        <v>96</v>
      </c>
      <c r="Q5" s="12" t="s">
        <v>90</v>
      </c>
    </row>
    <row r="6" spans="6:17" x14ac:dyDescent="0.45">
      <c r="F6" s="12" t="s">
        <v>82</v>
      </c>
      <c r="H6">
        <f>2*(H3+H4)</f>
        <v>160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96</v>
      </c>
      <c r="Q7" s="12" t="s">
        <v>90</v>
      </c>
    </row>
    <row r="8" spans="6:17" x14ac:dyDescent="0.45">
      <c r="F8" s="12" t="s">
        <v>71</v>
      </c>
      <c r="J8">
        <v>36</v>
      </c>
      <c r="K8" s="12" t="s">
        <v>74</v>
      </c>
      <c r="M8" s="12" t="s">
        <v>95</v>
      </c>
      <c r="P8" s="7">
        <f>12*P7/H5</f>
        <v>0.76800000000000002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12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80" zoomScaleNormal="80" workbookViewId="0">
      <pane xSplit="3" ySplit="6" topLeftCell="P7" activePane="bottomRight" state="frozen"/>
      <selection pane="topRight" activeCell="D1" sqref="D1"/>
      <selection pane="bottomLeft" activeCell="A7" sqref="A7"/>
      <selection pane="bottomRight" activeCell="Q5" sqref="Q5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6" t="s">
        <v>103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t="s">
        <v>45</v>
      </c>
      <c r="B4" s="8">
        <f>3000/10.765</f>
        <v>278.68091035764047</v>
      </c>
    </row>
    <row r="5" spans="1:37" ht="12" customHeight="1" x14ac:dyDescent="0.45"/>
    <row r="6" spans="1:37" ht="42.75" x14ac:dyDescent="0.45">
      <c r="A6" s="24" t="s">
        <v>2</v>
      </c>
      <c r="B6" s="25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1165.042284357</v>
      </c>
      <c r="E7" s="14">
        <v>0</v>
      </c>
      <c r="F7" s="14">
        <v>0</v>
      </c>
      <c r="G7" s="14">
        <v>0</v>
      </c>
      <c r="H7" s="14">
        <v>1165.042284357</v>
      </c>
      <c r="I7" s="14">
        <v>0</v>
      </c>
      <c r="J7" s="14">
        <v>0</v>
      </c>
      <c r="K7" s="14">
        <v>0.85023981800000004</v>
      </c>
      <c r="L7" s="15" t="s">
        <v>15</v>
      </c>
      <c r="N7" s="7">
        <f>K7*1000/$B$4</f>
        <v>3.0509438802566669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673.96510229540002</v>
      </c>
      <c r="E8" s="14">
        <v>0</v>
      </c>
      <c r="F8" s="14">
        <v>0</v>
      </c>
      <c r="G8" s="14">
        <v>0</v>
      </c>
      <c r="H8" s="14">
        <v>0</v>
      </c>
      <c r="I8" s="14">
        <v>673.96510229540002</v>
      </c>
      <c r="J8" s="14">
        <v>0</v>
      </c>
      <c r="K8" s="14">
        <v>5.4321587244999998</v>
      </c>
      <c r="L8" s="15" t="s">
        <v>15</v>
      </c>
      <c r="N8" s="7">
        <f t="shared" ref="N8:N34" si="0">K8*1000/$B$4</f>
        <v>19.492396223080835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486.84463147180003</v>
      </c>
      <c r="E9" s="14">
        <v>0</v>
      </c>
      <c r="F9" s="14">
        <v>0</v>
      </c>
      <c r="G9" s="14">
        <v>222.7264913214</v>
      </c>
      <c r="H9" s="14">
        <v>216.8133986309</v>
      </c>
      <c r="I9" s="14">
        <v>47.3047415196</v>
      </c>
      <c r="J9" s="14">
        <v>0</v>
      </c>
      <c r="K9" s="14">
        <v>7.3026694700000006E-2</v>
      </c>
      <c r="L9" s="15" t="s">
        <v>15</v>
      </c>
      <c r="N9" s="7">
        <f t="shared" si="0"/>
        <v>0.2620441228151667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25.1642078273</v>
      </c>
      <c r="E11" s="14">
        <v>0</v>
      </c>
      <c r="F11" s="14">
        <v>0</v>
      </c>
      <c r="G11" s="14">
        <v>25.1642078273</v>
      </c>
      <c r="H11" s="14">
        <v>0</v>
      </c>
      <c r="I11" s="14">
        <v>0</v>
      </c>
      <c r="J11" s="14">
        <v>0</v>
      </c>
      <c r="K11" s="14">
        <v>57.710836798499997</v>
      </c>
      <c r="L11" s="15" t="s">
        <v>15</v>
      </c>
      <c r="N11" s="7">
        <f t="shared" si="0"/>
        <v>207.08571937861751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82.518264724700003</v>
      </c>
      <c r="E12" s="14">
        <v>0</v>
      </c>
      <c r="F12" s="14">
        <v>0</v>
      </c>
      <c r="G12" s="14">
        <v>0</v>
      </c>
      <c r="H12" s="14">
        <v>0</v>
      </c>
      <c r="I12" s="14">
        <v>82.518264724700003</v>
      </c>
      <c r="J12" s="14">
        <v>0</v>
      </c>
      <c r="K12" s="14">
        <v>1.3362285755000001</v>
      </c>
      <c r="L12" s="15" t="s">
        <v>15</v>
      </c>
      <c r="N12" s="7">
        <f t="shared" si="0"/>
        <v>4.7948335384191676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31.1062500102</v>
      </c>
      <c r="E13" s="14">
        <v>0</v>
      </c>
      <c r="F13" s="14">
        <v>0</v>
      </c>
      <c r="G13" s="14">
        <v>0</v>
      </c>
      <c r="H13" s="14">
        <v>0</v>
      </c>
      <c r="I13" s="14">
        <v>31.1062500102</v>
      </c>
      <c r="J13" s="14">
        <v>0</v>
      </c>
      <c r="K13" s="14">
        <v>2.23965E-2</v>
      </c>
      <c r="L13" s="15" t="s">
        <v>15</v>
      </c>
      <c r="N13" s="7">
        <f t="shared" si="0"/>
        <v>8.0366107500000006E-2</v>
      </c>
      <c r="O13">
        <f>1000*K13/D13</f>
        <v>0.71999999976390594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102.1189162151</v>
      </c>
      <c r="E14" s="14">
        <v>0</v>
      </c>
      <c r="F14" s="14">
        <v>0</v>
      </c>
      <c r="G14" s="14">
        <v>9.3646267944999995</v>
      </c>
      <c r="H14" s="14">
        <v>0</v>
      </c>
      <c r="I14" s="14">
        <v>92.754289420600003</v>
      </c>
      <c r="J14" s="14">
        <v>0</v>
      </c>
      <c r="K14" s="14">
        <v>0.12560626690000001</v>
      </c>
      <c r="L14" s="15" t="s">
        <v>15</v>
      </c>
      <c r="N14" s="7">
        <f t="shared" si="0"/>
        <v>0.45071715439283344</v>
      </c>
      <c r="O14">
        <f>1000*K14/D14</f>
        <v>1.2299999995635187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849.30724356020005</v>
      </c>
      <c r="E16" s="14">
        <v>0</v>
      </c>
      <c r="F16" s="14">
        <v>0</v>
      </c>
      <c r="G16" s="14">
        <v>0</v>
      </c>
      <c r="H16" s="14">
        <v>0</v>
      </c>
      <c r="I16" s="14">
        <v>849.30724356020005</v>
      </c>
      <c r="J16" s="14">
        <v>0</v>
      </c>
      <c r="K16" s="14">
        <v>0.84930724359999998</v>
      </c>
      <c r="L16" s="15" t="s">
        <v>15</v>
      </c>
      <c r="N16" s="7">
        <f t="shared" si="0"/>
        <v>3.0475974924513336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0.40300874240000001</v>
      </c>
      <c r="E17" s="14">
        <v>0</v>
      </c>
      <c r="F17" s="14">
        <v>0.17593513199999999</v>
      </c>
      <c r="G17" s="14">
        <v>0</v>
      </c>
      <c r="H17" s="14">
        <v>0.22707361039999999</v>
      </c>
      <c r="I17" s="14">
        <v>0</v>
      </c>
      <c r="J17" s="14">
        <v>0</v>
      </c>
      <c r="K17" s="14">
        <v>0.40300874240000001</v>
      </c>
      <c r="L17" s="15" t="s">
        <v>15</v>
      </c>
      <c r="N17" s="7">
        <f t="shared" si="0"/>
        <v>1.4461297039786669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858.45220952620002</v>
      </c>
      <c r="E18" s="14">
        <v>0</v>
      </c>
      <c r="F18" s="14">
        <v>0</v>
      </c>
      <c r="G18" s="14">
        <v>0</v>
      </c>
      <c r="H18" s="14">
        <v>858.45220952620002</v>
      </c>
      <c r="I18" s="14">
        <v>0</v>
      </c>
      <c r="J18" s="14">
        <v>0</v>
      </c>
      <c r="K18" s="14">
        <v>11.022756640700001</v>
      </c>
      <c r="L18" s="15" t="s">
        <v>15</v>
      </c>
      <c r="N18" s="7">
        <f t="shared" si="0"/>
        <v>39.553325079045173</v>
      </c>
      <c r="O18" s="6">
        <f>1000*K18/D18</f>
        <v>12.840268239024883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0" t="s">
        <v>29</v>
      </c>
      <c r="B19" s="21"/>
      <c r="C19" s="13" t="s">
        <v>18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15</v>
      </c>
      <c r="N19" s="7">
        <f t="shared" si="0"/>
        <v>1.4129062500000003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0" t="s">
        <v>30</v>
      </c>
      <c r="B20" s="21"/>
      <c r="C20" s="13" t="s">
        <v>15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15</v>
      </c>
      <c r="N20" s="7">
        <f t="shared" si="0"/>
        <v>1.6147499540693335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0.67262942599999997</v>
      </c>
      <c r="E22" s="14">
        <v>0</v>
      </c>
      <c r="F22" s="14">
        <v>0</v>
      </c>
      <c r="G22" s="14">
        <v>0</v>
      </c>
      <c r="H22" s="14">
        <v>0</v>
      </c>
      <c r="I22" s="14">
        <v>0.67262942599999997</v>
      </c>
      <c r="J22" s="14">
        <v>0</v>
      </c>
      <c r="K22" s="14">
        <v>0.67262942599999997</v>
      </c>
      <c r="L22" s="15" t="s">
        <v>15</v>
      </c>
      <c r="N22" s="7">
        <f t="shared" si="0"/>
        <v>2.4136185902966667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0" t="s">
        <v>32</v>
      </c>
      <c r="B23" s="21"/>
      <c r="C23" s="13" t="s">
        <v>20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15</v>
      </c>
      <c r="N23" s="7">
        <f t="shared" si="0"/>
        <v>0.68329982866650008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0.3157371792</v>
      </c>
      <c r="E25" s="14">
        <v>0</v>
      </c>
      <c r="F25" s="14">
        <v>1.4353519699999999E-2</v>
      </c>
      <c r="G25" s="14">
        <v>0</v>
      </c>
      <c r="H25" s="14">
        <v>4.3768665999999998E-2</v>
      </c>
      <c r="I25" s="14">
        <v>0.2576149935</v>
      </c>
      <c r="J25" s="14">
        <v>0</v>
      </c>
      <c r="K25" s="14">
        <v>0.3157371792</v>
      </c>
      <c r="L25" s="15" t="s">
        <v>15</v>
      </c>
      <c r="N25" s="7">
        <f t="shared" si="0"/>
        <v>1.1329702446960002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939.27207896130005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646.6250560789</v>
      </c>
      <c r="J26" s="14">
        <v>0</v>
      </c>
      <c r="K26" s="14">
        <v>5.4837186456999998</v>
      </c>
      <c r="L26" s="15" t="s">
        <v>15</v>
      </c>
      <c r="N26" s="7">
        <f t="shared" si="0"/>
        <v>19.677410406986834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7.7199638999999997E-3</v>
      </c>
      <c r="E27" s="14">
        <v>0</v>
      </c>
      <c r="F27" s="14">
        <v>0</v>
      </c>
      <c r="G27" s="14">
        <v>0</v>
      </c>
      <c r="H27" s="14">
        <v>0</v>
      </c>
      <c r="I27" s="14">
        <v>7.7199638999999997E-3</v>
      </c>
      <c r="J27" s="14">
        <v>0</v>
      </c>
      <c r="K27" s="14">
        <v>7.7199638999999997E-3</v>
      </c>
      <c r="L27" s="15" t="s">
        <v>15</v>
      </c>
      <c r="N27" s="7">
        <f t="shared" si="0"/>
        <v>2.7701803794500001E-2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19.8069349837</v>
      </c>
      <c r="E29" s="14">
        <v>0</v>
      </c>
      <c r="F29" s="14">
        <v>3.5841283999</v>
      </c>
      <c r="G29" s="14">
        <v>0</v>
      </c>
      <c r="H29" s="14">
        <v>4.4396144878000001</v>
      </c>
      <c r="I29" s="14">
        <v>11.7831920959</v>
      </c>
      <c r="J29" s="14">
        <v>0</v>
      </c>
      <c r="K29" s="14">
        <v>8.3809083995999991</v>
      </c>
      <c r="L29" s="15" t="s">
        <v>15</v>
      </c>
      <c r="N29" s="7">
        <f t="shared" si="0"/>
        <v>30.073492973897999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271.08355803820001</v>
      </c>
      <c r="E30" s="14">
        <v>0</v>
      </c>
      <c r="F30" s="14">
        <v>0</v>
      </c>
      <c r="G30" s="14">
        <v>0</v>
      </c>
      <c r="H30" s="14">
        <v>271.08355803820001</v>
      </c>
      <c r="I30" s="14">
        <v>0</v>
      </c>
      <c r="J30" s="14">
        <v>0</v>
      </c>
      <c r="K30" s="14">
        <v>1.2315779017999999</v>
      </c>
      <c r="L30" s="15" t="s">
        <v>15</v>
      </c>
      <c r="N30" s="7">
        <f t="shared" si="0"/>
        <v>4.4193120376256667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15</v>
      </c>
      <c r="N31" s="7">
        <f t="shared" si="0"/>
        <v>9.1380432076666671E-3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447.33432928669998</v>
      </c>
      <c r="E32" s="14">
        <v>0</v>
      </c>
      <c r="F32" s="14">
        <v>0</v>
      </c>
      <c r="G32" s="14">
        <v>0</v>
      </c>
      <c r="H32" s="14">
        <v>0</v>
      </c>
      <c r="I32" s="14">
        <v>447.33432928669998</v>
      </c>
      <c r="J32" s="14">
        <v>0</v>
      </c>
      <c r="K32" s="14">
        <v>16.104035854300001</v>
      </c>
      <c r="L32" s="15" t="s">
        <v>15</v>
      </c>
      <c r="N32" s="7">
        <f t="shared" si="0"/>
        <v>57.786648657179839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0" t="s">
        <v>43</v>
      </c>
      <c r="B33" s="21"/>
      <c r="C33" s="13" t="s">
        <v>41</v>
      </c>
      <c r="D33" s="14">
        <v>774.29380689089999</v>
      </c>
      <c r="E33" s="14">
        <v>0</v>
      </c>
      <c r="F33" s="14">
        <v>0</v>
      </c>
      <c r="G33" s="14">
        <v>0</v>
      </c>
      <c r="H33" s="14">
        <v>0</v>
      </c>
      <c r="I33" s="14">
        <v>774.29380689089999</v>
      </c>
      <c r="J33" s="14">
        <v>0</v>
      </c>
      <c r="K33" s="14">
        <v>0.58072035519999998</v>
      </c>
      <c r="L33" s="15" t="s">
        <v>15</v>
      </c>
      <c r="N33" s="7">
        <f t="shared" si="0"/>
        <v>2.0838182079093333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0" t="s">
        <v>44</v>
      </c>
      <c r="B34" s="21"/>
      <c r="C34" s="13" t="s">
        <v>15</v>
      </c>
      <c r="D34" s="14">
        <v>0.17631250409999999</v>
      </c>
      <c r="E34" s="14">
        <v>0</v>
      </c>
      <c r="F34" s="14">
        <v>0</v>
      </c>
      <c r="G34" s="14">
        <v>0.17631250409999999</v>
      </c>
      <c r="H34" s="14">
        <v>0</v>
      </c>
      <c r="I34" s="14">
        <v>0</v>
      </c>
      <c r="J34" s="14">
        <v>0</v>
      </c>
      <c r="K34" s="14">
        <v>0.17631250409999999</v>
      </c>
      <c r="L34" s="15" t="s">
        <v>15</v>
      </c>
      <c r="N34" s="7">
        <f t="shared" si="0"/>
        <v>0.6326680355455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467.89921577247731</v>
      </c>
      <c r="O36" s="12" t="s">
        <v>100</v>
      </c>
      <c r="P36" s="7">
        <f t="array" ref="P36:AI36">MMULT(TRANSPOSE(N7:N34),P7:AI34)</f>
        <v>3.0509438802566669</v>
      </c>
      <c r="Q36" s="7">
        <v>19.492396223080835</v>
      </c>
      <c r="R36" s="7">
        <v>0.2620441228151667</v>
      </c>
      <c r="S36" s="7">
        <v>0</v>
      </c>
      <c r="T36" s="7">
        <v>244.32248831152586</v>
      </c>
      <c r="U36" s="7">
        <v>6.4095834924885011</v>
      </c>
      <c r="V36" s="7">
        <v>8.0366107500000006E-2</v>
      </c>
      <c r="W36" s="7">
        <v>0.45071715439283344</v>
      </c>
      <c r="X36" s="7">
        <v>1.2298256707291666</v>
      </c>
      <c r="Y36" s="7">
        <v>4.4605037424513334</v>
      </c>
      <c r="Z36" s="7">
        <v>4.9236149133398337</v>
      </c>
      <c r="AA36" s="7">
        <v>39.553325079045173</v>
      </c>
      <c r="AB36" s="7">
        <v>2.4136185902966667</v>
      </c>
      <c r="AC36" s="7">
        <v>0.68329982866650008</v>
      </c>
      <c r="AD36" s="7">
        <v>19.677410406986834</v>
      </c>
      <c r="AE36" s="7">
        <v>30.073492973897999</v>
      </c>
      <c r="AF36" s="7">
        <v>4.4193120376256667</v>
      </c>
      <c r="AG36" s="7">
        <v>2.0929562511170001</v>
      </c>
      <c r="AH36" s="7">
        <v>13.908767045305192</v>
      </c>
      <c r="AI36" s="7">
        <v>2.7701803794500001E-2</v>
      </c>
      <c r="AK36" s="8">
        <f>SUM(P36:AI36)</f>
        <v>397.53236763531578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5.0340574024234996</v>
      </c>
      <c r="Q40" s="8">
        <f t="shared" ref="Q40:AI40" si="1">Q36*Q38</f>
        <v>5.7892416782550074</v>
      </c>
      <c r="R40" s="8">
        <f t="shared" si="1"/>
        <v>0.66559207195052339</v>
      </c>
      <c r="S40" s="8">
        <f t="shared" si="1"/>
        <v>0</v>
      </c>
      <c r="T40" s="8">
        <f t="shared" si="1"/>
        <v>29.563021085694629</v>
      </c>
      <c r="U40" s="8">
        <f t="shared" si="1"/>
        <v>10.447621092756256</v>
      </c>
      <c r="V40" s="8">
        <f t="shared" si="1"/>
        <v>0.37450606095000005</v>
      </c>
      <c r="W40" s="8">
        <f t="shared" si="1"/>
        <v>10.25832243398089</v>
      </c>
      <c r="X40" s="8">
        <f t="shared" si="1"/>
        <v>9.3466750975416666</v>
      </c>
      <c r="Y40" s="8">
        <f t="shared" si="1"/>
        <v>38.476305282385198</v>
      </c>
      <c r="Z40" s="8">
        <f t="shared" si="1"/>
        <v>8.5473954895579514</v>
      </c>
      <c r="AA40" s="8">
        <f t="shared" si="1"/>
        <v>16.335523257645654</v>
      </c>
      <c r="AB40" s="8">
        <f t="shared" si="1"/>
        <v>0.78442604184641673</v>
      </c>
      <c r="AC40" s="8">
        <f t="shared" si="1"/>
        <v>0.26648693317993505</v>
      </c>
      <c r="AD40" s="8">
        <f t="shared" si="1"/>
        <v>8.854834683144075</v>
      </c>
      <c r="AE40" s="8">
        <f t="shared" si="1"/>
        <v>8.5709454975609294</v>
      </c>
      <c r="AF40" s="8">
        <f t="shared" si="1"/>
        <v>3.0095514976230793</v>
      </c>
      <c r="AG40" s="8">
        <f t="shared" si="1"/>
        <v>6.0905026907504709</v>
      </c>
      <c r="AH40" s="8">
        <f t="shared" si="1"/>
        <v>12.684795545318336</v>
      </c>
      <c r="AI40" s="8">
        <f t="shared" si="1"/>
        <v>0</v>
      </c>
      <c r="AK40" s="8">
        <f>SUM(P40:AI40)</f>
        <v>175.09980384256454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2.8749646155798742E-2</v>
      </c>
      <c r="Q42" s="10">
        <f t="shared" si="2"/>
        <v>3.3062525206825594E-2</v>
      </c>
      <c r="R42" s="10">
        <f t="shared" si="2"/>
        <v>3.8012154059805202E-3</v>
      </c>
      <c r="S42" s="10">
        <f t="shared" si="2"/>
        <v>0</v>
      </c>
      <c r="T42" s="10">
        <f t="shared" si="2"/>
        <v>0.16883526101648455</v>
      </c>
      <c r="U42" s="10">
        <f t="shared" si="2"/>
        <v>5.9666663602604059E-2</v>
      </c>
      <c r="V42" s="10">
        <f t="shared" si="2"/>
        <v>2.1388148514816462E-3</v>
      </c>
      <c r="W42" s="10">
        <f t="shared" si="2"/>
        <v>5.8585573534990006E-2</v>
      </c>
      <c r="X42" s="10">
        <f t="shared" si="2"/>
        <v>5.3379129458908103E-2</v>
      </c>
      <c r="Y42" s="10">
        <f t="shared" si="2"/>
        <v>0.21973928261495915</v>
      </c>
      <c r="Z42" s="10">
        <f t="shared" si="2"/>
        <v>4.8814420701710617E-2</v>
      </c>
      <c r="AA42" s="10">
        <f t="shared" si="2"/>
        <v>9.32926416772758E-2</v>
      </c>
      <c r="AB42" s="10">
        <f t="shared" si="2"/>
        <v>4.4798796151234331E-3</v>
      </c>
      <c r="AC42" s="10">
        <f t="shared" si="2"/>
        <v>1.52191451578974E-3</v>
      </c>
      <c r="AD42" s="10">
        <f t="shared" si="2"/>
        <v>5.0570214750815023E-2</v>
      </c>
      <c r="AE42" s="10">
        <f t="shared" si="2"/>
        <v>4.8948915472613687E-2</v>
      </c>
      <c r="AF42" s="10">
        <f t="shared" si="2"/>
        <v>1.7187634889237354E-2</v>
      </c>
      <c r="AG42" s="10">
        <f t="shared" si="2"/>
        <v>3.4783035486587718E-2</v>
      </c>
      <c r="AH42" s="10">
        <f t="shared" si="2"/>
        <v>7.2443231042814124E-2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7.674705580340343E-3</v>
      </c>
      <c r="Q44" s="11">
        <f t="shared" si="3"/>
        <v>4.9033482076011915E-2</v>
      </c>
      <c r="R44" s="11">
        <f t="shared" si="3"/>
        <v>6.5917682218912573E-4</v>
      </c>
      <c r="S44" s="11">
        <f t="shared" si="3"/>
        <v>0</v>
      </c>
      <c r="T44" s="11">
        <f t="shared" si="3"/>
        <v>0.61459772386549405</v>
      </c>
      <c r="U44" s="11">
        <f t="shared" si="3"/>
        <v>1.6123425447380074E-2</v>
      </c>
      <c r="V44" s="11">
        <f t="shared" si="3"/>
        <v>2.0216242510779763E-4</v>
      </c>
      <c r="W44" s="11">
        <f t="shared" si="3"/>
        <v>1.1337873116442881E-3</v>
      </c>
      <c r="X44" s="11">
        <f t="shared" si="3"/>
        <v>3.0936491487339006E-3</v>
      </c>
      <c r="Y44" s="11">
        <f t="shared" si="3"/>
        <v>1.12204794014239E-2</v>
      </c>
      <c r="Z44" s="11">
        <f t="shared" si="3"/>
        <v>1.2385444090068686E-2</v>
      </c>
      <c r="AA44" s="11">
        <f t="shared" si="3"/>
        <v>9.9497118471948434E-2</v>
      </c>
      <c r="AB44" s="11">
        <f t="shared" si="3"/>
        <v>6.0715020632253211E-3</v>
      </c>
      <c r="AC44" s="11">
        <f t="shared" si="3"/>
        <v>1.7188533168532802E-3</v>
      </c>
      <c r="AD44" s="11">
        <f t="shared" si="3"/>
        <v>4.9498888666691658E-2</v>
      </c>
      <c r="AE44" s="11">
        <f t="shared" si="3"/>
        <v>7.5650426033953833E-2</v>
      </c>
      <c r="AF44" s="11">
        <f t="shared" si="3"/>
        <v>1.1116860908492891E-2</v>
      </c>
      <c r="AG44" s="11">
        <f t="shared" si="3"/>
        <v>5.2648700370406445E-3</v>
      </c>
      <c r="AH44" s="11">
        <f t="shared" si="3"/>
        <v>3.4987759935222872E-2</v>
      </c>
      <c r="AI44" s="11">
        <f t="shared" si="3"/>
        <v>6.968439817688707E-5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="110" zoomScaleNormal="110" workbookViewId="0">
      <pane xSplit="3" ySplit="6" topLeftCell="W22" activePane="bottomRight" state="frozen"/>
      <selection pane="topRight" activeCell="D1" sqref="D1"/>
      <selection pane="bottomLeft" activeCell="A7" sqref="A7"/>
      <selection pane="bottomRight" activeCell="D15" sqref="D15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16384" width="9.06640625" style="4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6" t="s">
        <v>104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s="4" t="s">
        <v>45</v>
      </c>
      <c r="B4" s="8">
        <f>3000/10.765</f>
        <v>278.68091035764047</v>
      </c>
    </row>
    <row r="5" spans="1:37" ht="12" customHeight="1" x14ac:dyDescent="0.45"/>
    <row r="6" spans="1:37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1165.042284357</v>
      </c>
      <c r="E7" s="14">
        <v>0</v>
      </c>
      <c r="F7" s="14">
        <v>0</v>
      </c>
      <c r="G7" s="14">
        <v>0</v>
      </c>
      <c r="H7" s="14">
        <v>1165.042284357</v>
      </c>
      <c r="I7" s="14">
        <v>0</v>
      </c>
      <c r="J7" s="14">
        <v>0</v>
      </c>
      <c r="K7" s="14">
        <v>0.85023981800000004</v>
      </c>
      <c r="L7" s="15" t="s">
        <v>15</v>
      </c>
      <c r="N7" s="7">
        <f>K7*1000/$B$4</f>
        <v>3.0509438802566669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673.96510229540002</v>
      </c>
      <c r="E8" s="14">
        <v>0</v>
      </c>
      <c r="F8" s="14">
        <v>0</v>
      </c>
      <c r="G8" s="14">
        <v>0</v>
      </c>
      <c r="H8" s="14">
        <v>0</v>
      </c>
      <c r="I8" s="14">
        <v>673.96510229540002</v>
      </c>
      <c r="J8" s="14">
        <v>0</v>
      </c>
      <c r="K8" s="14">
        <v>5.4321587244999998</v>
      </c>
      <c r="L8" s="15" t="s">
        <v>15</v>
      </c>
      <c r="N8" s="7">
        <f t="shared" ref="N8:N34" si="0">K8*1000/$B$4</f>
        <v>19.492396223080835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486.84463147180003</v>
      </c>
      <c r="E9" s="14">
        <v>0</v>
      </c>
      <c r="F9" s="14">
        <v>0</v>
      </c>
      <c r="G9" s="14">
        <v>222.7264913214</v>
      </c>
      <c r="H9" s="14">
        <v>216.8133986309</v>
      </c>
      <c r="I9" s="14">
        <v>47.3047415196</v>
      </c>
      <c r="J9" s="14">
        <v>0</v>
      </c>
      <c r="K9" s="14">
        <v>7.3026694700000006E-2</v>
      </c>
      <c r="L9" s="15" t="s">
        <v>15</v>
      </c>
      <c r="N9" s="7">
        <f t="shared" si="0"/>
        <v>0.2620441228151667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25.1642078273</v>
      </c>
      <c r="E11" s="14">
        <v>0</v>
      </c>
      <c r="F11" s="14">
        <v>0</v>
      </c>
      <c r="G11" s="14">
        <v>25.1642078273</v>
      </c>
      <c r="H11" s="14">
        <v>0</v>
      </c>
      <c r="I11" s="14">
        <v>0</v>
      </c>
      <c r="J11" s="14">
        <v>0</v>
      </c>
      <c r="K11" s="14">
        <v>57.710836798499997</v>
      </c>
      <c r="L11" s="15" t="s">
        <v>15</v>
      </c>
      <c r="N11" s="7">
        <f t="shared" si="0"/>
        <v>207.08571937861751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82.518264724700003</v>
      </c>
      <c r="E12" s="14">
        <v>0</v>
      </c>
      <c r="F12" s="14">
        <v>0</v>
      </c>
      <c r="G12" s="14">
        <v>0</v>
      </c>
      <c r="H12" s="14">
        <v>0</v>
      </c>
      <c r="I12" s="14">
        <v>82.518264724700003</v>
      </c>
      <c r="J12" s="14">
        <v>0</v>
      </c>
      <c r="K12" s="14">
        <v>1.3362285755000001</v>
      </c>
      <c r="L12" s="15" t="s">
        <v>15</v>
      </c>
      <c r="N12" s="7">
        <f t="shared" si="0"/>
        <v>4.7948335384191676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132.9031027117</v>
      </c>
      <c r="E13" s="14">
        <v>0</v>
      </c>
      <c r="F13" s="14">
        <v>0</v>
      </c>
      <c r="G13" s="14">
        <v>9.3646267944999995</v>
      </c>
      <c r="H13" s="14">
        <v>0</v>
      </c>
      <c r="I13" s="14">
        <v>123.5384759172</v>
      </c>
      <c r="J13" s="14">
        <v>0</v>
      </c>
      <c r="K13" s="14">
        <v>9.5690233999999999E-2</v>
      </c>
      <c r="L13" s="15" t="s">
        <v>15</v>
      </c>
      <c r="N13" s="7">
        <f t="shared" si="0"/>
        <v>0.34336845633666674</v>
      </c>
      <c r="O13" s="4">
        <f>1000*K13/D13</f>
        <v>0.72000000035797507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7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849.30724356020005</v>
      </c>
      <c r="E16" s="14">
        <v>0</v>
      </c>
      <c r="F16" s="14">
        <v>0</v>
      </c>
      <c r="G16" s="14">
        <v>0</v>
      </c>
      <c r="H16" s="14">
        <v>0</v>
      </c>
      <c r="I16" s="14">
        <v>849.30724356020005</v>
      </c>
      <c r="J16" s="14">
        <v>0</v>
      </c>
      <c r="K16" s="14">
        <v>0.84930724359999998</v>
      </c>
      <c r="L16" s="15" t="s">
        <v>15</v>
      </c>
      <c r="N16" s="7">
        <f t="shared" si="0"/>
        <v>3.0475974924513336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0.40300874240000001</v>
      </c>
      <c r="E17" s="14">
        <v>0</v>
      </c>
      <c r="F17" s="14">
        <v>0.17593513199999999</v>
      </c>
      <c r="G17" s="14">
        <v>0</v>
      </c>
      <c r="H17" s="14">
        <v>0.22707361039999999</v>
      </c>
      <c r="I17" s="14">
        <v>0</v>
      </c>
      <c r="J17" s="14">
        <v>0</v>
      </c>
      <c r="K17" s="14">
        <v>0.40300874240000001</v>
      </c>
      <c r="L17" s="15" t="s">
        <v>15</v>
      </c>
      <c r="N17" s="7">
        <f t="shared" si="0"/>
        <v>1.4461297039786669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858.45220952620002</v>
      </c>
      <c r="E18" s="14">
        <v>0</v>
      </c>
      <c r="F18" s="14">
        <v>0</v>
      </c>
      <c r="G18" s="14">
        <v>0</v>
      </c>
      <c r="H18" s="14">
        <v>858.45220952620002</v>
      </c>
      <c r="I18" s="14">
        <v>0</v>
      </c>
      <c r="J18" s="14">
        <v>0</v>
      </c>
      <c r="K18" s="14">
        <v>11.022756640700001</v>
      </c>
      <c r="L18" s="15" t="s">
        <v>15</v>
      </c>
      <c r="N18" s="7">
        <f t="shared" si="0"/>
        <v>39.553325079045173</v>
      </c>
      <c r="O18" s="6">
        <f>1000*K18/D18</f>
        <v>12.840268239024883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45">
      <c r="A19" s="20" t="s">
        <v>29</v>
      </c>
      <c r="B19" s="21"/>
      <c r="C19" s="13" t="s">
        <v>18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15</v>
      </c>
      <c r="N19" s="7">
        <f t="shared" si="0"/>
        <v>1.4129062500000003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45">
      <c r="A20" s="20" t="s">
        <v>30</v>
      </c>
      <c r="B20" s="21"/>
      <c r="C20" s="13" t="s">
        <v>15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15</v>
      </c>
      <c r="N20" s="7">
        <f t="shared" si="0"/>
        <v>1.6147499540693335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0.67262942599999997</v>
      </c>
      <c r="E22" s="14">
        <v>0</v>
      </c>
      <c r="F22" s="14">
        <v>0</v>
      </c>
      <c r="G22" s="14">
        <v>0</v>
      </c>
      <c r="H22" s="14">
        <v>0</v>
      </c>
      <c r="I22" s="14">
        <v>0.67262942599999997</v>
      </c>
      <c r="J22" s="14">
        <v>0</v>
      </c>
      <c r="K22" s="14">
        <v>0.67262942599999997</v>
      </c>
      <c r="L22" s="15" t="s">
        <v>15</v>
      </c>
      <c r="N22" s="7">
        <f t="shared" si="0"/>
        <v>2.4136185902966667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45">
      <c r="A23" s="20" t="s">
        <v>32</v>
      </c>
      <c r="B23" s="21"/>
      <c r="C23" s="13" t="s">
        <v>20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15</v>
      </c>
      <c r="N23" s="7">
        <f t="shared" si="0"/>
        <v>0.68329982866650008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0.3157371792</v>
      </c>
      <c r="E25" s="14">
        <v>0</v>
      </c>
      <c r="F25" s="14">
        <v>1.4353519699999999E-2</v>
      </c>
      <c r="G25" s="14">
        <v>0</v>
      </c>
      <c r="H25" s="14">
        <v>4.3768665999999998E-2</v>
      </c>
      <c r="I25" s="14">
        <v>0.2576149935</v>
      </c>
      <c r="J25" s="14">
        <v>0</v>
      </c>
      <c r="K25" s="14">
        <v>0.3157371792</v>
      </c>
      <c r="L25" s="15" t="s">
        <v>15</v>
      </c>
      <c r="N25" s="7">
        <f t="shared" si="0"/>
        <v>1.1329702446960002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939.27207896130005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646.6250560789</v>
      </c>
      <c r="J26" s="14">
        <v>0</v>
      </c>
      <c r="K26" s="14">
        <v>5.4837186456999998</v>
      </c>
      <c r="L26" s="15" t="s">
        <v>15</v>
      </c>
      <c r="N26" s="7">
        <f t="shared" si="0"/>
        <v>19.677410406986834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7.7199638999999997E-3</v>
      </c>
      <c r="E27" s="14">
        <v>0</v>
      </c>
      <c r="F27" s="14">
        <v>0</v>
      </c>
      <c r="G27" s="14">
        <v>0</v>
      </c>
      <c r="H27" s="14">
        <v>0</v>
      </c>
      <c r="I27" s="14">
        <v>7.7199638999999997E-3</v>
      </c>
      <c r="J27" s="14">
        <v>0</v>
      </c>
      <c r="K27" s="14">
        <v>7.7199638999999997E-3</v>
      </c>
      <c r="L27" s="15" t="s">
        <v>15</v>
      </c>
      <c r="N27" s="7">
        <f t="shared" si="0"/>
        <v>2.7701803794500001E-2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19.8069349837</v>
      </c>
      <c r="E29" s="14">
        <v>0</v>
      </c>
      <c r="F29" s="14">
        <v>3.5841283999</v>
      </c>
      <c r="G29" s="14">
        <v>0</v>
      </c>
      <c r="H29" s="14">
        <v>4.4396144878000001</v>
      </c>
      <c r="I29" s="14">
        <v>11.7831920959</v>
      </c>
      <c r="J29" s="14">
        <v>0</v>
      </c>
      <c r="K29" s="14">
        <v>8.3809083995999991</v>
      </c>
      <c r="L29" s="15" t="s">
        <v>15</v>
      </c>
      <c r="N29" s="7">
        <f t="shared" si="0"/>
        <v>30.073492973897999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271.08355803820001</v>
      </c>
      <c r="E30" s="14">
        <v>0</v>
      </c>
      <c r="F30" s="14">
        <v>0</v>
      </c>
      <c r="G30" s="14">
        <v>0</v>
      </c>
      <c r="H30" s="14">
        <v>271.08355803820001</v>
      </c>
      <c r="I30" s="14">
        <v>0</v>
      </c>
      <c r="J30" s="14">
        <v>0</v>
      </c>
      <c r="K30" s="14">
        <v>1.2315779017999999</v>
      </c>
      <c r="L30" s="15" t="s">
        <v>15</v>
      </c>
      <c r="N30" s="7">
        <f t="shared" si="0"/>
        <v>4.4193120376256667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15</v>
      </c>
      <c r="N31" s="7">
        <f t="shared" si="0"/>
        <v>9.1380432076666671E-3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447.33432928669998</v>
      </c>
      <c r="E32" s="14">
        <v>0</v>
      </c>
      <c r="F32" s="14">
        <v>0</v>
      </c>
      <c r="G32" s="14">
        <v>0</v>
      </c>
      <c r="H32" s="14">
        <v>0</v>
      </c>
      <c r="I32" s="14">
        <v>447.33432928669998</v>
      </c>
      <c r="J32" s="14">
        <v>0</v>
      </c>
      <c r="K32" s="14">
        <v>16.104035854300001</v>
      </c>
      <c r="L32" s="15" t="s">
        <v>15</v>
      </c>
      <c r="N32" s="7">
        <f t="shared" si="0"/>
        <v>57.786648657179839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</row>
    <row r="33" spans="1:37" x14ac:dyDescent="0.45">
      <c r="A33" s="20" t="s">
        <v>43</v>
      </c>
      <c r="B33" s="21"/>
      <c r="C33" s="13" t="s">
        <v>41</v>
      </c>
      <c r="D33" s="14">
        <v>774.29380689089999</v>
      </c>
      <c r="E33" s="14">
        <v>0</v>
      </c>
      <c r="F33" s="14">
        <v>0</v>
      </c>
      <c r="G33" s="14">
        <v>0</v>
      </c>
      <c r="H33" s="14">
        <v>0</v>
      </c>
      <c r="I33" s="14">
        <v>774.29380689089999</v>
      </c>
      <c r="J33" s="14">
        <v>0</v>
      </c>
      <c r="K33" s="14">
        <v>0.58072035519999998</v>
      </c>
      <c r="L33" s="15" t="s">
        <v>15</v>
      </c>
      <c r="N33" s="7">
        <f t="shared" si="0"/>
        <v>2.0838182079093333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</row>
    <row r="34" spans="1:37" x14ac:dyDescent="0.45">
      <c r="A34" s="20" t="s">
        <v>44</v>
      </c>
      <c r="B34" s="21"/>
      <c r="C34" s="13" t="s">
        <v>15</v>
      </c>
      <c r="D34" s="14">
        <v>0.17631250409999999</v>
      </c>
      <c r="E34" s="14">
        <v>0</v>
      </c>
      <c r="F34" s="14">
        <v>0</v>
      </c>
      <c r="G34" s="14">
        <v>0.17631250409999999</v>
      </c>
      <c r="H34" s="14">
        <v>0</v>
      </c>
      <c r="I34" s="14">
        <v>0</v>
      </c>
      <c r="J34" s="14">
        <v>0</v>
      </c>
      <c r="K34" s="14">
        <v>0.17631250409999999</v>
      </c>
      <c r="L34" s="15" t="s">
        <v>15</v>
      </c>
      <c r="N34" s="7">
        <f t="shared" si="0"/>
        <v>0.6326680355455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K34" s="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467.71150096692116</v>
      </c>
      <c r="O36" s="12" t="s">
        <v>100</v>
      </c>
      <c r="P36" s="7">
        <f t="array" ref="P36:AI36">MMULT(TRANSPOSE(N7:N34),P7:AI34)</f>
        <v>3.0509438802566669</v>
      </c>
      <c r="Q36" s="7">
        <v>19.492396223080835</v>
      </c>
      <c r="R36" s="7">
        <v>0.2620441228151667</v>
      </c>
      <c r="S36" s="7">
        <v>0</v>
      </c>
      <c r="T36" s="7">
        <v>244.32248831152586</v>
      </c>
      <c r="U36" s="7">
        <v>6.4095834924885011</v>
      </c>
      <c r="V36" s="7">
        <v>0.34336845633666674</v>
      </c>
      <c r="W36" s="7">
        <v>0</v>
      </c>
      <c r="X36" s="7">
        <v>1.2298256707291666</v>
      </c>
      <c r="Y36" s="7">
        <v>4.4605037424513334</v>
      </c>
      <c r="Z36" s="7">
        <v>4.9236149133398337</v>
      </c>
      <c r="AA36" s="7">
        <v>39.553325079045173</v>
      </c>
      <c r="AB36" s="7">
        <v>2.4136185902966667</v>
      </c>
      <c r="AC36" s="7">
        <v>0.68329982866650008</v>
      </c>
      <c r="AD36" s="7">
        <v>19.677410406986834</v>
      </c>
      <c r="AE36" s="7">
        <v>30.073492973897999</v>
      </c>
      <c r="AF36" s="7">
        <v>4.4193120376256667</v>
      </c>
      <c r="AG36" s="7">
        <v>2.0929562511170001</v>
      </c>
      <c r="AH36" s="7">
        <v>13.908767045305192</v>
      </c>
      <c r="AI36" s="7">
        <v>2.7701803794500001E-2</v>
      </c>
      <c r="AK36" s="8">
        <f>SUM(P36:AI36)</f>
        <v>397.34465282975964</v>
      </c>
    </row>
    <row r="38" spans="1:37" x14ac:dyDescent="0.45">
      <c r="O38" s="4" t="s">
        <v>64</v>
      </c>
      <c r="P38" s="4">
        <v>1.65</v>
      </c>
      <c r="Q38" s="4">
        <v>0.29699999999999999</v>
      </c>
      <c r="R38" s="4">
        <v>2.54</v>
      </c>
      <c r="S38" s="4">
        <v>5.65</v>
      </c>
      <c r="T38" s="4">
        <v>0.121</v>
      </c>
      <c r="U38" s="4">
        <v>1.63</v>
      </c>
      <c r="V38" s="4">
        <v>4.66</v>
      </c>
      <c r="W38" s="4">
        <v>22.76</v>
      </c>
      <c r="X38" s="4">
        <v>7.6</v>
      </c>
      <c r="Y38" s="4">
        <v>8.6259999999999994</v>
      </c>
      <c r="Z38" s="4">
        <v>1.736</v>
      </c>
      <c r="AA38" s="4">
        <v>0.41299999999999998</v>
      </c>
      <c r="AB38" s="4">
        <v>0.32500000000000001</v>
      </c>
      <c r="AC38" s="4">
        <v>0.39</v>
      </c>
      <c r="AD38" s="4">
        <v>0.45</v>
      </c>
      <c r="AE38" s="4">
        <v>0.28499999999999998</v>
      </c>
      <c r="AF38" s="4">
        <v>0.68100000000000005</v>
      </c>
      <c r="AG38" s="4">
        <v>2.91</v>
      </c>
      <c r="AH38" s="4">
        <v>0.91200000000000003</v>
      </c>
      <c r="AI38" s="4">
        <v>0</v>
      </c>
    </row>
    <row r="39" spans="1:37" x14ac:dyDescent="0.45">
      <c r="AK39" s="4" t="s">
        <v>67</v>
      </c>
    </row>
    <row r="40" spans="1:37" x14ac:dyDescent="0.45">
      <c r="O40" s="4" t="s">
        <v>65</v>
      </c>
      <c r="P40" s="8">
        <f>P36*P38</f>
        <v>5.0340574024234996</v>
      </c>
      <c r="Q40" s="8">
        <f t="shared" ref="Q40:AI40" si="1">Q36*Q38</f>
        <v>5.7892416782550074</v>
      </c>
      <c r="R40" s="8">
        <f t="shared" si="1"/>
        <v>0.66559207195052339</v>
      </c>
      <c r="S40" s="8">
        <f t="shared" si="1"/>
        <v>0</v>
      </c>
      <c r="T40" s="8">
        <f t="shared" si="1"/>
        <v>29.563021085694629</v>
      </c>
      <c r="U40" s="8">
        <f t="shared" si="1"/>
        <v>10.447621092756256</v>
      </c>
      <c r="V40" s="8">
        <f t="shared" si="1"/>
        <v>1.6000970065288671</v>
      </c>
      <c r="W40" s="8">
        <f t="shared" si="1"/>
        <v>0</v>
      </c>
      <c r="X40" s="8">
        <f t="shared" si="1"/>
        <v>9.3466750975416666</v>
      </c>
      <c r="Y40" s="8">
        <f t="shared" si="1"/>
        <v>38.476305282385198</v>
      </c>
      <c r="Z40" s="8">
        <f t="shared" si="1"/>
        <v>8.5473954895579514</v>
      </c>
      <c r="AA40" s="8">
        <f t="shared" si="1"/>
        <v>16.335523257645654</v>
      </c>
      <c r="AB40" s="8">
        <f t="shared" si="1"/>
        <v>0.78442604184641673</v>
      </c>
      <c r="AC40" s="8">
        <f t="shared" si="1"/>
        <v>0.26648693317993505</v>
      </c>
      <c r="AD40" s="8">
        <f t="shared" si="1"/>
        <v>8.854834683144075</v>
      </c>
      <c r="AE40" s="8">
        <f t="shared" si="1"/>
        <v>8.5709454975609294</v>
      </c>
      <c r="AF40" s="8">
        <f t="shared" si="1"/>
        <v>3.0095514976230793</v>
      </c>
      <c r="AG40" s="8">
        <f t="shared" si="1"/>
        <v>6.0905026907504709</v>
      </c>
      <c r="AH40" s="8">
        <f t="shared" si="1"/>
        <v>12.684795545318336</v>
      </c>
      <c r="AI40" s="8">
        <f t="shared" si="1"/>
        <v>0</v>
      </c>
      <c r="AK40" s="8">
        <f>SUM(P40:AI40)</f>
        <v>166.06707235416249</v>
      </c>
    </row>
    <row r="42" spans="1:37" x14ac:dyDescent="0.45">
      <c r="O42" s="4" t="s">
        <v>66</v>
      </c>
      <c r="P42" s="10">
        <f t="shared" ref="P42:AI42" si="2">P40/$AK$40</f>
        <v>3.0313398863849605E-2</v>
      </c>
      <c r="Q42" s="10">
        <f t="shared" si="2"/>
        <v>3.4860864325400982E-2</v>
      </c>
      <c r="R42" s="10">
        <f t="shared" si="2"/>
        <v>4.007971372741794E-3</v>
      </c>
      <c r="S42" s="10">
        <f t="shared" si="2"/>
        <v>0</v>
      </c>
      <c r="T42" s="10">
        <f t="shared" si="2"/>
        <v>0.17801856001078367</v>
      </c>
      <c r="U42" s="10">
        <f t="shared" si="2"/>
        <v>6.2912056825299864E-2</v>
      </c>
      <c r="V42" s="10">
        <f t="shared" si="2"/>
        <v>9.6352454694716635E-3</v>
      </c>
      <c r="W42" s="10">
        <f t="shared" si="2"/>
        <v>0</v>
      </c>
      <c r="X42" s="10">
        <f t="shared" si="2"/>
        <v>5.6282530697045745E-2</v>
      </c>
      <c r="Y42" s="10">
        <f t="shared" si="2"/>
        <v>0.2316913566123982</v>
      </c>
      <c r="Z42" s="10">
        <f t="shared" si="2"/>
        <v>5.1469537990826812E-2</v>
      </c>
      <c r="AA42" s="10">
        <f t="shared" si="2"/>
        <v>9.8367021385237313E-2</v>
      </c>
      <c r="AB42" s="10">
        <f t="shared" si="2"/>
        <v>4.7235495316826723E-3</v>
      </c>
      <c r="AC42" s="10">
        <f t="shared" si="2"/>
        <v>1.6046945935893446E-3</v>
      </c>
      <c r="AD42" s="10">
        <f t="shared" si="2"/>
        <v>5.3320833309205548E-2</v>
      </c>
      <c r="AE42" s="10">
        <f t="shared" si="2"/>
        <v>5.1611348210451533E-2</v>
      </c>
      <c r="AF42" s="10">
        <f t="shared" si="2"/>
        <v>1.8122505894514522E-2</v>
      </c>
      <c r="AG42" s="10">
        <f t="shared" si="2"/>
        <v>3.6674956717256853E-2</v>
      </c>
      <c r="AH42" s="10">
        <f t="shared" si="2"/>
        <v>7.6383568190243889E-2</v>
      </c>
      <c r="AI42" s="10">
        <f t="shared" si="2"/>
        <v>0</v>
      </c>
    </row>
    <row r="44" spans="1:37" x14ac:dyDescent="0.45">
      <c r="O44" s="4" t="s">
        <v>68</v>
      </c>
      <c r="P44" s="11">
        <f t="shared" ref="P44:AI44" si="3">P36/$AK$36</f>
        <v>7.6783312887913173E-3</v>
      </c>
      <c r="Q44" s="11">
        <f t="shared" si="3"/>
        <v>4.9056646627209696E-2</v>
      </c>
      <c r="R44" s="11">
        <f t="shared" si="3"/>
        <v>6.594882325683094E-4</v>
      </c>
      <c r="S44" s="11">
        <f t="shared" si="3"/>
        <v>0</v>
      </c>
      <c r="T44" s="11">
        <f t="shared" si="3"/>
        <v>0.61488807404740542</v>
      </c>
      <c r="U44" s="11">
        <f t="shared" si="3"/>
        <v>1.6131042526535914E-2</v>
      </c>
      <c r="V44" s="11">
        <f t="shared" si="3"/>
        <v>8.6415773785127861E-4</v>
      </c>
      <c r="W44" s="11">
        <f t="shared" si="3"/>
        <v>0</v>
      </c>
      <c r="X44" s="11">
        <f t="shared" si="3"/>
        <v>3.0951106601554779E-3</v>
      </c>
      <c r="Y44" s="11">
        <f t="shared" si="3"/>
        <v>1.1225780215450424E-2</v>
      </c>
      <c r="Z44" s="11">
        <f t="shared" si="3"/>
        <v>1.2391295260362626E-2</v>
      </c>
      <c r="AA44" s="11">
        <f t="shared" si="3"/>
        <v>9.9544123212327709E-2</v>
      </c>
      <c r="AB44" s="11">
        <f t="shared" si="3"/>
        <v>6.0743703812487686E-3</v>
      </c>
      <c r="AC44" s="11">
        <f t="shared" si="3"/>
        <v>1.7196653429214675E-3</v>
      </c>
      <c r="AD44" s="11">
        <f t="shared" si="3"/>
        <v>4.9522273086728873E-2</v>
      </c>
      <c r="AE44" s="11">
        <f t="shared" si="3"/>
        <v>7.5686165045192738E-2</v>
      </c>
      <c r="AF44" s="11">
        <f t="shared" si="3"/>
        <v>1.1122112770746406E-2</v>
      </c>
      <c r="AG44" s="11">
        <f t="shared" si="3"/>
        <v>5.2673572834355392E-3</v>
      </c>
      <c r="AH44" s="11">
        <f t="shared" si="3"/>
        <v>3.5004288962369234E-2</v>
      </c>
      <c r="AI44" s="11">
        <f t="shared" si="3"/>
        <v>6.9717318698557396E-5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Normal="100" workbookViewId="0">
      <pane xSplit="3" ySplit="6" topLeftCell="V16" activePane="bottomRight" state="frozen"/>
      <selection pane="topRight" activeCell="D1" sqref="D1"/>
      <selection pane="bottomLeft" activeCell="A7" sqref="A7"/>
      <selection pane="bottomRight" activeCell="D33" sqref="D33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6" t="s">
        <v>105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3000/10.765</f>
        <v>278.68091035764047</v>
      </c>
    </row>
    <row r="5" spans="1:38" ht="12" customHeight="1" x14ac:dyDescent="0.45"/>
    <row r="6" spans="1:38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1165.042284357</v>
      </c>
      <c r="E7" s="14">
        <v>0</v>
      </c>
      <c r="F7" s="14">
        <v>0</v>
      </c>
      <c r="G7" s="14">
        <v>0</v>
      </c>
      <c r="H7" s="14">
        <v>1165.042284357</v>
      </c>
      <c r="I7" s="14">
        <v>0</v>
      </c>
      <c r="J7" s="14">
        <v>0</v>
      </c>
      <c r="K7" s="14">
        <v>0.85023981800000004</v>
      </c>
      <c r="L7" s="15" t="s">
        <v>15</v>
      </c>
      <c r="N7" s="7">
        <f>K7*1000/$B$4</f>
        <v>3.0509438802566669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673.96510229540002</v>
      </c>
      <c r="E8" s="14">
        <v>0</v>
      </c>
      <c r="F8" s="14">
        <v>0</v>
      </c>
      <c r="G8" s="14">
        <v>0</v>
      </c>
      <c r="H8" s="14">
        <v>0</v>
      </c>
      <c r="I8" s="14">
        <v>673.96510229540002</v>
      </c>
      <c r="J8" s="14">
        <v>0</v>
      </c>
      <c r="K8" s="14">
        <v>5.4321587244999998</v>
      </c>
      <c r="L8" s="15" t="s">
        <v>15</v>
      </c>
      <c r="N8" s="7">
        <f t="shared" ref="N8:N35" si="0">K8*1000/$B$4</f>
        <v>19.492396223080835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486.84463147180003</v>
      </c>
      <c r="E9" s="14">
        <v>0</v>
      </c>
      <c r="F9" s="14">
        <v>0</v>
      </c>
      <c r="G9" s="14">
        <v>222.7264913214</v>
      </c>
      <c r="H9" s="14">
        <v>216.8133986309</v>
      </c>
      <c r="I9" s="14">
        <v>47.3047415196</v>
      </c>
      <c r="J9" s="14">
        <v>0</v>
      </c>
      <c r="K9" s="14">
        <v>7.3026694700000006E-2</v>
      </c>
      <c r="L9" s="15" t="s">
        <v>15</v>
      </c>
      <c r="N9" s="7">
        <f t="shared" si="0"/>
        <v>0.2620441228151667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25.1642078273</v>
      </c>
      <c r="E11" s="14">
        <v>0</v>
      </c>
      <c r="F11" s="14">
        <v>0</v>
      </c>
      <c r="G11" s="14">
        <v>25.1642078273</v>
      </c>
      <c r="H11" s="14">
        <v>0</v>
      </c>
      <c r="I11" s="14">
        <v>0</v>
      </c>
      <c r="J11" s="14">
        <v>0</v>
      </c>
      <c r="K11" s="14">
        <v>57.710836798499997</v>
      </c>
      <c r="L11" s="15" t="s">
        <v>15</v>
      </c>
      <c r="N11" s="7">
        <f t="shared" si="0"/>
        <v>207.08571937861751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137.5304412079</v>
      </c>
      <c r="E12" s="14">
        <v>0</v>
      </c>
      <c r="F12" s="14">
        <v>0</v>
      </c>
      <c r="G12" s="14">
        <v>0</v>
      </c>
      <c r="H12" s="14">
        <v>0</v>
      </c>
      <c r="I12" s="14">
        <v>137.5304412079</v>
      </c>
      <c r="J12" s="14">
        <v>0</v>
      </c>
      <c r="K12" s="14">
        <v>2.2270476258</v>
      </c>
      <c r="L12" s="15" t="s">
        <v>15</v>
      </c>
      <c r="N12" s="7">
        <f t="shared" si="0"/>
        <v>7.9913892305790002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101.7968527015</v>
      </c>
      <c r="E13" s="14">
        <v>0</v>
      </c>
      <c r="F13" s="14">
        <v>0</v>
      </c>
      <c r="G13" s="14">
        <v>9.3646267944999995</v>
      </c>
      <c r="H13" s="14">
        <v>0</v>
      </c>
      <c r="I13" s="14">
        <v>92.432225907000003</v>
      </c>
      <c r="J13" s="14">
        <v>0</v>
      </c>
      <c r="K13" s="14">
        <v>7.3293733900000005E-2</v>
      </c>
      <c r="L13" s="15" t="s">
        <v>15</v>
      </c>
      <c r="N13" s="7">
        <f t="shared" si="0"/>
        <v>0.26300234847783338</v>
      </c>
      <c r="O13" s="4">
        <f>1000*K13/D13</f>
        <v>0.71999999955715732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0.40300874240000001</v>
      </c>
      <c r="E17" s="14">
        <v>0</v>
      </c>
      <c r="F17" s="14">
        <v>0.17593513199999999</v>
      </c>
      <c r="G17" s="14">
        <v>0</v>
      </c>
      <c r="H17" s="14">
        <v>0.22707361039999999</v>
      </c>
      <c r="I17" s="14">
        <v>0</v>
      </c>
      <c r="J17" s="14">
        <v>0</v>
      </c>
      <c r="K17" s="14">
        <v>0.40300874240000001</v>
      </c>
      <c r="L17" s="15" t="s">
        <v>15</v>
      </c>
      <c r="N17" s="7">
        <f t="shared" si="0"/>
        <v>1.4461297039786669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858.45220952620002</v>
      </c>
      <c r="E18" s="14">
        <v>0</v>
      </c>
      <c r="F18" s="14">
        <v>0</v>
      </c>
      <c r="G18" s="14">
        <v>0</v>
      </c>
      <c r="H18" s="14">
        <v>858.45220952620002</v>
      </c>
      <c r="I18" s="14">
        <v>0</v>
      </c>
      <c r="J18" s="14">
        <v>0</v>
      </c>
      <c r="K18" s="14">
        <v>11.022756640700001</v>
      </c>
      <c r="L18" s="15" t="s">
        <v>15</v>
      </c>
      <c r="N18" s="7">
        <f t="shared" si="0"/>
        <v>39.553325079045173</v>
      </c>
      <c r="O18" s="6">
        <f>1000*K18/D18</f>
        <v>12.840268239024883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524.99999996539998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0.59999998300000001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0.67262942599999997</v>
      </c>
      <c r="E22" s="14">
        <v>0</v>
      </c>
      <c r="F22" s="14">
        <v>0</v>
      </c>
      <c r="G22" s="14">
        <v>0</v>
      </c>
      <c r="H22" s="14">
        <v>0</v>
      </c>
      <c r="I22" s="14">
        <v>0.67262942599999997</v>
      </c>
      <c r="J22" s="14">
        <v>0</v>
      </c>
      <c r="K22" s="14">
        <v>0.67262942599999997</v>
      </c>
      <c r="L22" s="15" t="s">
        <v>15</v>
      </c>
      <c r="N22" s="7">
        <f t="shared" si="0"/>
        <v>2.4136185902966667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0.3157371792</v>
      </c>
      <c r="E25" s="14">
        <v>0</v>
      </c>
      <c r="F25" s="14">
        <v>1.4353519699999999E-2</v>
      </c>
      <c r="G25" s="14">
        <v>0</v>
      </c>
      <c r="H25" s="14">
        <v>4.3768665999999998E-2</v>
      </c>
      <c r="I25" s="14">
        <v>0.2576149935</v>
      </c>
      <c r="J25" s="14">
        <v>0</v>
      </c>
      <c r="K25" s="14">
        <v>0.3157371792</v>
      </c>
      <c r="L25" s="15" t="s">
        <v>15</v>
      </c>
      <c r="N25" s="7">
        <f t="shared" si="0"/>
        <v>1.1329702446960002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939.27207896130005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646.6250560789</v>
      </c>
      <c r="J26" s="14">
        <v>0</v>
      </c>
      <c r="K26" s="14">
        <v>5.4837186456999998</v>
      </c>
      <c r="L26" s="15" t="s">
        <v>15</v>
      </c>
      <c r="N26" s="7">
        <f t="shared" si="0"/>
        <v>19.677410406986834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7.7199638999999997E-3</v>
      </c>
      <c r="E27" s="14">
        <v>0</v>
      </c>
      <c r="F27" s="14">
        <v>0</v>
      </c>
      <c r="G27" s="14">
        <v>0</v>
      </c>
      <c r="H27" s="14">
        <v>0</v>
      </c>
      <c r="I27" s="14">
        <v>7.7199638999999997E-3</v>
      </c>
      <c r="J27" s="14">
        <v>0</v>
      </c>
      <c r="K27" s="14">
        <v>7.7199638999999997E-3</v>
      </c>
      <c r="L27" s="15" t="s">
        <v>15</v>
      </c>
      <c r="N27" s="7">
        <f t="shared" si="0"/>
        <v>2.7701803794500001E-2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20.7469612949</v>
      </c>
      <c r="E29" s="14">
        <v>0</v>
      </c>
      <c r="F29" s="14">
        <v>3.5841283999</v>
      </c>
      <c r="G29" s="14">
        <v>0</v>
      </c>
      <c r="H29" s="14">
        <v>4.4396144878000001</v>
      </c>
      <c r="I29" s="14">
        <v>12.723218407099999</v>
      </c>
      <c r="J29" s="14">
        <v>0</v>
      </c>
      <c r="K29" s="14">
        <v>8.7786617326999998</v>
      </c>
      <c r="L29" s="15" t="s">
        <v>15</v>
      </c>
      <c r="N29" s="7">
        <f t="shared" si="0"/>
        <v>31.500764517505171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271.08355803820001</v>
      </c>
      <c r="E30" s="14">
        <v>0</v>
      </c>
      <c r="F30" s="14">
        <v>0</v>
      </c>
      <c r="G30" s="14">
        <v>0</v>
      </c>
      <c r="H30" s="14">
        <v>271.08355803820001</v>
      </c>
      <c r="I30" s="14">
        <v>0</v>
      </c>
      <c r="J30" s="14">
        <v>0</v>
      </c>
      <c r="K30" s="14">
        <v>1.2315779017999999</v>
      </c>
      <c r="L30" s="15" t="s">
        <v>15</v>
      </c>
      <c r="N30" s="7">
        <f t="shared" si="0"/>
        <v>4.4193120376256667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447.33432928669998</v>
      </c>
      <c r="E32" s="14">
        <v>0</v>
      </c>
      <c r="F32" s="14">
        <v>0</v>
      </c>
      <c r="G32" s="14">
        <v>0</v>
      </c>
      <c r="H32" s="14">
        <v>0</v>
      </c>
      <c r="I32" s="14">
        <v>447.33432928669998</v>
      </c>
      <c r="J32" s="14">
        <v>0</v>
      </c>
      <c r="K32" s="14">
        <v>16.104035854300001</v>
      </c>
      <c r="L32" s="15" t="s">
        <v>15</v>
      </c>
      <c r="N32" s="7">
        <f t="shared" si="0"/>
        <v>57.786648657179839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787.42885688230001</v>
      </c>
      <c r="E33" s="14">
        <v>0</v>
      </c>
      <c r="F33" s="14">
        <v>0</v>
      </c>
      <c r="G33" s="14">
        <v>0</v>
      </c>
      <c r="H33" s="14">
        <v>0</v>
      </c>
      <c r="I33" s="14">
        <v>787.42885688230001</v>
      </c>
      <c r="J33" s="14">
        <v>0</v>
      </c>
      <c r="K33" s="14">
        <v>0.59057164269999995</v>
      </c>
      <c r="L33" s="15" t="s">
        <v>15</v>
      </c>
      <c r="N33" s="7">
        <f t="shared" si="0"/>
        <v>2.1191679112218336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0.17631250409999999</v>
      </c>
      <c r="E34" s="14">
        <v>0</v>
      </c>
      <c r="F34" s="14">
        <v>0</v>
      </c>
      <c r="G34" s="14">
        <v>0.17631250409999999</v>
      </c>
      <c r="H34" s="14">
        <v>0</v>
      </c>
      <c r="I34" s="14">
        <v>0</v>
      </c>
      <c r="J34" s="14">
        <v>0</v>
      </c>
      <c r="K34" s="14">
        <v>0.17631250409999999</v>
      </c>
      <c r="L34" s="15" t="s">
        <v>15</v>
      </c>
      <c r="N34" s="7">
        <f t="shared" si="0"/>
        <v>0.6326680355455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x14ac:dyDescent="0.45">
      <c r="A35" s="20" t="s">
        <v>101</v>
      </c>
      <c r="B35" s="21"/>
      <c r="C35" s="13" t="s">
        <v>18</v>
      </c>
      <c r="D35" s="14">
        <v>2091.5022676049002</v>
      </c>
      <c r="E35" s="14">
        <v>0</v>
      </c>
      <c r="F35" s="14">
        <v>0</v>
      </c>
      <c r="G35" s="14">
        <v>0</v>
      </c>
      <c r="H35" s="14">
        <v>0</v>
      </c>
      <c r="I35" s="14">
        <v>2091.5022676049002</v>
      </c>
      <c r="J35" s="14">
        <v>0</v>
      </c>
      <c r="K35" s="14">
        <v>2.0915022676000001</v>
      </c>
      <c r="L35" s="15" t="s">
        <v>15</v>
      </c>
      <c r="N35" s="7">
        <f t="shared" si="0"/>
        <v>7.5050073035713352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465.52262022974691</v>
      </c>
      <c r="O37" s="12" t="s">
        <v>100</v>
      </c>
      <c r="P37" s="7">
        <f t="array" ref="P37:AJ37">MMULT(TRANSPOSE(N7:N35),P7:AJ35)</f>
        <v>3.0509438802566669</v>
      </c>
      <c r="Q37" s="7">
        <v>19.492396223080835</v>
      </c>
      <c r="R37" s="7">
        <v>0.2620441228151667</v>
      </c>
      <c r="S37" s="7">
        <v>0</v>
      </c>
      <c r="T37" s="7">
        <v>244.32248831152586</v>
      </c>
      <c r="U37" s="7">
        <v>7.9913892305790002</v>
      </c>
      <c r="V37" s="7">
        <v>0.26300234847783338</v>
      </c>
      <c r="W37" s="7">
        <v>0</v>
      </c>
      <c r="X37" s="7">
        <v>1.2298256707291666</v>
      </c>
      <c r="Y37" s="7">
        <v>0</v>
      </c>
      <c r="Z37" s="7">
        <v>4.9236149133398337</v>
      </c>
      <c r="AA37" s="7">
        <v>39.553325079045173</v>
      </c>
      <c r="AB37" s="7">
        <v>2.4136185902966667</v>
      </c>
      <c r="AC37" s="7">
        <v>0</v>
      </c>
      <c r="AD37" s="7">
        <v>19.677410406986834</v>
      </c>
      <c r="AE37" s="7">
        <v>38.255271090719376</v>
      </c>
      <c r="AF37" s="7">
        <v>4.4193120376256667</v>
      </c>
      <c r="AG37" s="7">
        <v>2.1191679112218336</v>
      </c>
      <c r="AH37" s="7">
        <v>13.908767045305192</v>
      </c>
      <c r="AI37" s="7">
        <v>0.75050073035713361</v>
      </c>
      <c r="AJ37" s="7">
        <v>2.7701803794500001E-2</v>
      </c>
      <c r="AL37" s="8">
        <f>SUM(P37:AJ37)</f>
        <v>402.66077939615673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1.9119999999999999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5.0340574024234996</v>
      </c>
      <c r="Q41" s="8">
        <f t="shared" ref="Q41:AJ41" si="1">Q37*Q39</f>
        <v>5.7892416782550074</v>
      </c>
      <c r="R41" s="8">
        <f t="shared" si="1"/>
        <v>0.66559207195052339</v>
      </c>
      <c r="S41" s="8">
        <f t="shared" si="1"/>
        <v>0</v>
      </c>
      <c r="T41" s="8">
        <f t="shared" si="1"/>
        <v>29.563021085694629</v>
      </c>
      <c r="U41" s="8">
        <f t="shared" si="1"/>
        <v>13.025964445843769</v>
      </c>
      <c r="V41" s="8">
        <f t="shared" si="1"/>
        <v>1.2255909439067036</v>
      </c>
      <c r="W41" s="8">
        <f t="shared" si="1"/>
        <v>0</v>
      </c>
      <c r="X41" s="8">
        <f t="shared" si="1"/>
        <v>9.3466750975416666</v>
      </c>
      <c r="Y41" s="8">
        <f t="shared" si="1"/>
        <v>0</v>
      </c>
      <c r="Z41" s="8">
        <f t="shared" si="1"/>
        <v>8.5473954895579514</v>
      </c>
      <c r="AA41" s="8">
        <f t="shared" si="1"/>
        <v>16.335523257645654</v>
      </c>
      <c r="AB41" s="8">
        <f t="shared" si="1"/>
        <v>0.78442604184641673</v>
      </c>
      <c r="AC41" s="8">
        <f t="shared" si="1"/>
        <v>0</v>
      </c>
      <c r="AD41" s="8">
        <f t="shared" si="1"/>
        <v>8.854834683144075</v>
      </c>
      <c r="AE41" s="8">
        <f t="shared" si="1"/>
        <v>10.902752260855021</v>
      </c>
      <c r="AF41" s="8">
        <f t="shared" si="1"/>
        <v>3.0095514976230793</v>
      </c>
      <c r="AG41" s="8">
        <f t="shared" si="1"/>
        <v>6.1667786216555358</v>
      </c>
      <c r="AH41" s="8">
        <f t="shared" si="1"/>
        <v>12.684795545318336</v>
      </c>
      <c r="AI41" s="8">
        <f t="shared" ref="AI41" si="2">AI37*AI39</f>
        <v>1.4349573964428395</v>
      </c>
      <c r="AJ41" s="8">
        <f t="shared" si="1"/>
        <v>0</v>
      </c>
      <c r="AL41" s="8">
        <f>SUM(P41:AJ41)</f>
        <v>133.3711575197047</v>
      </c>
    </row>
    <row r="43" spans="1:38" x14ac:dyDescent="0.45">
      <c r="O43" s="4" t="s">
        <v>66</v>
      </c>
      <c r="P43" s="10">
        <f t="shared" ref="P43:AJ43" si="3">P41/$AL$41</f>
        <v>3.7744723042384569E-2</v>
      </c>
      <c r="Q43" s="10">
        <f t="shared" si="3"/>
        <v>4.340699882881114E-2</v>
      </c>
      <c r="R43" s="10">
        <f t="shared" si="3"/>
        <v>4.9905248205721437E-3</v>
      </c>
      <c r="S43" s="10">
        <f t="shared" si="3"/>
        <v>0</v>
      </c>
      <c r="T43" s="10">
        <f t="shared" si="3"/>
        <v>0.22165977738722775</v>
      </c>
      <c r="U43" s="10">
        <f t="shared" si="3"/>
        <v>9.7667027025084271E-2</v>
      </c>
      <c r="V43" s="10">
        <f t="shared" si="3"/>
        <v>9.1893252386718687E-3</v>
      </c>
      <c r="W43" s="10">
        <f t="shared" si="3"/>
        <v>0</v>
      </c>
      <c r="X43" s="10">
        <f t="shared" si="3"/>
        <v>7.0080182787352341E-2</v>
      </c>
      <c r="Y43" s="10">
        <f t="shared" si="3"/>
        <v>0</v>
      </c>
      <c r="Z43" s="10">
        <f t="shared" si="3"/>
        <v>6.4087285800868379E-2</v>
      </c>
      <c r="AA43" s="10">
        <f t="shared" si="3"/>
        <v>0.12248167865853747</v>
      </c>
      <c r="AB43" s="10">
        <f t="shared" si="3"/>
        <v>5.8815268340947184E-3</v>
      </c>
      <c r="AC43" s="10">
        <f t="shared" si="3"/>
        <v>0</v>
      </c>
      <c r="AD43" s="10">
        <f t="shared" si="3"/>
        <v>6.6392425827419485E-2</v>
      </c>
      <c r="AE43" s="10">
        <f t="shared" si="3"/>
        <v>8.1747451725041914E-2</v>
      </c>
      <c r="AF43" s="10">
        <f t="shared" si="3"/>
        <v>2.2565234894796785E-2</v>
      </c>
      <c r="AG43" s="10">
        <f t="shared" si="3"/>
        <v>4.6237722880559357E-2</v>
      </c>
      <c r="AH43" s="10">
        <f t="shared" si="3"/>
        <v>9.5108985939814178E-2</v>
      </c>
      <c r="AI43" s="10">
        <f t="shared" ref="AI43" si="4">AI41/$AL$41</f>
        <v>1.0759128308763716E-2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5">P37/$AL$37</f>
        <v>7.5769581652128173E-3</v>
      </c>
      <c r="Q45" s="11">
        <f t="shared" si="5"/>
        <v>4.8408976539290147E-2</v>
      </c>
      <c r="R45" s="11">
        <f t="shared" si="5"/>
        <v>6.5078134306533809E-4</v>
      </c>
      <c r="S45" s="11">
        <f t="shared" si="5"/>
        <v>0</v>
      </c>
      <c r="T45" s="11">
        <f t="shared" si="5"/>
        <v>0.60677001787439999</v>
      </c>
      <c r="U45" s="11">
        <f t="shared" si="5"/>
        <v>1.9846455476898318E-2</v>
      </c>
      <c r="V45" s="11">
        <f t="shared" si="5"/>
        <v>6.5316107735210842E-4</v>
      </c>
      <c r="W45" s="11">
        <f t="shared" si="5"/>
        <v>0</v>
      </c>
      <c r="X45" s="11">
        <f t="shared" si="5"/>
        <v>3.0542474799096484E-3</v>
      </c>
      <c r="Y45" s="11">
        <f t="shared" si="5"/>
        <v>0</v>
      </c>
      <c r="Z45" s="11">
        <f t="shared" si="5"/>
        <v>1.2227699257731154E-2</v>
      </c>
      <c r="AA45" s="11">
        <f t="shared" si="5"/>
        <v>9.8229892512403702E-2</v>
      </c>
      <c r="AB45" s="11">
        <f t="shared" si="5"/>
        <v>5.9941735420971668E-3</v>
      </c>
      <c r="AC45" s="11">
        <f t="shared" si="5"/>
        <v>0</v>
      </c>
      <c r="AD45" s="11">
        <f t="shared" si="5"/>
        <v>4.8868455568222266E-2</v>
      </c>
      <c r="AE45" s="11">
        <f t="shared" si="5"/>
        <v>9.5006201369023893E-2</v>
      </c>
      <c r="AF45" s="11">
        <f t="shared" si="5"/>
        <v>1.0975273142452592E-2</v>
      </c>
      <c r="AG45" s="11">
        <f t="shared" si="5"/>
        <v>5.2629111640816054E-3</v>
      </c>
      <c r="AH45" s="11">
        <f t="shared" si="5"/>
        <v>3.4542145043684747E-2</v>
      </c>
      <c r="AI45" s="11">
        <f t="shared" ref="AI45" si="6">AI37/$AL$37</f>
        <v>1.8638535679650972E-3</v>
      </c>
      <c r="AJ45" s="11">
        <f t="shared" si="5"/>
        <v>6.8796876209405172E-5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O19" sqref="O19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8" width="9.59765625" style="4" customWidth="1"/>
    <col min="9" max="9" width="11.06640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bestFit="1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6" t="s">
        <v>106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3000/10.765</f>
        <v>278.68091035764047</v>
      </c>
    </row>
    <row r="5" spans="1:38" ht="12" customHeight="1" x14ac:dyDescent="0.45"/>
    <row r="6" spans="1:38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1165.042284357</v>
      </c>
      <c r="E7" s="14">
        <v>0</v>
      </c>
      <c r="F7" s="14">
        <v>0</v>
      </c>
      <c r="G7" s="14">
        <v>0</v>
      </c>
      <c r="H7" s="14">
        <v>1165.042284357</v>
      </c>
      <c r="I7" s="14">
        <v>0</v>
      </c>
      <c r="J7" s="14">
        <v>0</v>
      </c>
      <c r="K7" s="14">
        <v>0.85023981800000004</v>
      </c>
      <c r="L7" s="15" t="s">
        <v>15</v>
      </c>
      <c r="N7" s="7">
        <f>K7*1000/$B$4</f>
        <v>3.0509438802566669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673.96510229540002</v>
      </c>
      <c r="E8" s="14">
        <v>0</v>
      </c>
      <c r="F8" s="14">
        <v>0</v>
      </c>
      <c r="G8" s="14">
        <v>0</v>
      </c>
      <c r="H8" s="14">
        <v>0</v>
      </c>
      <c r="I8" s="14">
        <v>673.96510229540002</v>
      </c>
      <c r="J8" s="14">
        <v>0</v>
      </c>
      <c r="K8" s="14">
        <v>5.4321587244999998</v>
      </c>
      <c r="L8" s="15" t="s">
        <v>15</v>
      </c>
      <c r="N8" s="7">
        <f t="shared" ref="N8:N34" si="0">K8*1000/$B$4</f>
        <v>19.492396223080835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486.84463147180003</v>
      </c>
      <c r="E9" s="14">
        <v>0</v>
      </c>
      <c r="F9" s="14">
        <v>0</v>
      </c>
      <c r="G9" s="14">
        <v>222.7264913214</v>
      </c>
      <c r="H9" s="14">
        <v>216.8133986309</v>
      </c>
      <c r="I9" s="14">
        <v>47.3047415196</v>
      </c>
      <c r="J9" s="14">
        <v>0</v>
      </c>
      <c r="K9" s="14">
        <v>7.3026694700000006E-2</v>
      </c>
      <c r="L9" s="15" t="s">
        <v>15</v>
      </c>
      <c r="N9" s="7">
        <f t="shared" si="0"/>
        <v>0.2620441228151667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25.1642078273</v>
      </c>
      <c r="E11" s="14">
        <v>0</v>
      </c>
      <c r="F11" s="14">
        <v>0</v>
      </c>
      <c r="G11" s="14">
        <v>25.1642078273</v>
      </c>
      <c r="H11" s="14">
        <v>0</v>
      </c>
      <c r="I11" s="14">
        <v>0</v>
      </c>
      <c r="J11" s="14">
        <v>0</v>
      </c>
      <c r="K11" s="14">
        <v>57.710836798499997</v>
      </c>
      <c r="L11" s="15" t="s">
        <v>15</v>
      </c>
      <c r="N11" s="7">
        <f t="shared" si="0"/>
        <v>207.08571937861751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137.5304412079</v>
      </c>
      <c r="E12" s="14">
        <v>0</v>
      </c>
      <c r="F12" s="14">
        <v>0</v>
      </c>
      <c r="G12" s="14">
        <v>0</v>
      </c>
      <c r="H12" s="14">
        <v>0</v>
      </c>
      <c r="I12" s="14">
        <v>137.5304412079</v>
      </c>
      <c r="J12" s="14">
        <v>0</v>
      </c>
      <c r="K12" s="14">
        <v>2.2270476258</v>
      </c>
      <c r="L12" s="15" t="s">
        <v>15</v>
      </c>
      <c r="N12" s="7">
        <f t="shared" si="0"/>
        <v>7.9913892305790002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O13" s="4" t="e">
        <f>1000*K13/D13</f>
        <v>#DIV/0!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102.1189162151</v>
      </c>
      <c r="E14" s="14">
        <v>0</v>
      </c>
      <c r="F14" s="14">
        <v>0</v>
      </c>
      <c r="G14" s="14">
        <v>9.3646267944999995</v>
      </c>
      <c r="H14" s="14">
        <v>0</v>
      </c>
      <c r="I14" s="14">
        <v>92.754289420600003</v>
      </c>
      <c r="J14" s="14">
        <v>0</v>
      </c>
      <c r="K14" s="14">
        <v>0.12560626690000001</v>
      </c>
      <c r="L14" s="15" t="s">
        <v>15</v>
      </c>
      <c r="N14" s="7">
        <f t="shared" si="0"/>
        <v>0.45071715439283344</v>
      </c>
      <c r="O14" s="4">
        <f>1000*K14/D14</f>
        <v>1.2299999995635187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0.40300874240000001</v>
      </c>
      <c r="E17" s="14">
        <v>0</v>
      </c>
      <c r="F17" s="14">
        <v>0.17593513199999999</v>
      </c>
      <c r="G17" s="14">
        <v>0</v>
      </c>
      <c r="H17" s="14">
        <v>0.22707361039999999</v>
      </c>
      <c r="I17" s="14">
        <v>0</v>
      </c>
      <c r="J17" s="14">
        <v>0</v>
      </c>
      <c r="K17" s="14">
        <v>0.40300874240000001</v>
      </c>
      <c r="L17" s="15" t="s">
        <v>15</v>
      </c>
      <c r="N17" s="7">
        <f t="shared" si="0"/>
        <v>1.4461297039786669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858.45220952620002</v>
      </c>
      <c r="E18" s="14">
        <v>0</v>
      </c>
      <c r="F18" s="14">
        <v>0</v>
      </c>
      <c r="G18" s="14">
        <v>0</v>
      </c>
      <c r="H18" s="14">
        <v>858.45220952620002</v>
      </c>
      <c r="I18" s="14">
        <v>0</v>
      </c>
      <c r="J18" s="14">
        <v>0</v>
      </c>
      <c r="K18" s="14">
        <v>11.022756640700001</v>
      </c>
      <c r="L18" s="15" t="s">
        <v>15</v>
      </c>
      <c r="N18" s="7">
        <f t="shared" si="0"/>
        <v>39.553325079045173</v>
      </c>
      <c r="O18" s="6">
        <f>1000*K18/D18</f>
        <v>12.840268239024883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0.67262942599999997</v>
      </c>
      <c r="E22" s="14">
        <v>0</v>
      </c>
      <c r="F22" s="14">
        <v>0</v>
      </c>
      <c r="G22" s="14">
        <v>0</v>
      </c>
      <c r="H22" s="14">
        <v>0</v>
      </c>
      <c r="I22" s="14">
        <v>0.67262942599999997</v>
      </c>
      <c r="J22" s="14">
        <v>0</v>
      </c>
      <c r="K22" s="14">
        <v>0.67262942599999997</v>
      </c>
      <c r="L22" s="15" t="s">
        <v>15</v>
      </c>
      <c r="N22" s="7">
        <f t="shared" si="0"/>
        <v>2.4136185902966667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0.3157371792</v>
      </c>
      <c r="E25" s="14">
        <v>0</v>
      </c>
      <c r="F25" s="14">
        <v>1.4353519699999999E-2</v>
      </c>
      <c r="G25" s="14">
        <v>0</v>
      </c>
      <c r="H25" s="14">
        <v>4.3768665999999998E-2</v>
      </c>
      <c r="I25" s="14">
        <v>0.2576149935</v>
      </c>
      <c r="J25" s="14">
        <v>0</v>
      </c>
      <c r="K25" s="14">
        <v>0.3157371792</v>
      </c>
      <c r="L25" s="15" t="s">
        <v>15</v>
      </c>
      <c r="N25" s="7">
        <f t="shared" si="0"/>
        <v>1.1329702446960002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939.27207896130005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646.6250560789</v>
      </c>
      <c r="J26" s="14">
        <v>0</v>
      </c>
      <c r="K26" s="14">
        <v>5.4837186456999998</v>
      </c>
      <c r="L26" s="15" t="s">
        <v>15</v>
      </c>
      <c r="N26" s="7">
        <f t="shared" si="0"/>
        <v>19.677410406986834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7.7199638999999997E-3</v>
      </c>
      <c r="E27" s="14">
        <v>0</v>
      </c>
      <c r="F27" s="14">
        <v>0</v>
      </c>
      <c r="G27" s="14">
        <v>0</v>
      </c>
      <c r="H27" s="14">
        <v>0</v>
      </c>
      <c r="I27" s="14">
        <v>7.7199638999999997E-3</v>
      </c>
      <c r="J27" s="14">
        <v>0</v>
      </c>
      <c r="K27" s="14">
        <v>7.7199638999999997E-3</v>
      </c>
      <c r="L27" s="15" t="s">
        <v>15</v>
      </c>
      <c r="N27" s="7">
        <f t="shared" si="0"/>
        <v>2.7701803794500001E-2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20.7469612949</v>
      </c>
      <c r="E29" s="14">
        <v>0</v>
      </c>
      <c r="F29" s="14">
        <v>3.5841283999</v>
      </c>
      <c r="G29" s="14">
        <v>0</v>
      </c>
      <c r="H29" s="14">
        <v>4.4396144878000001</v>
      </c>
      <c r="I29" s="14">
        <v>12.723218407099999</v>
      </c>
      <c r="J29" s="14">
        <v>0</v>
      </c>
      <c r="K29" s="14">
        <v>8.7786617326999998</v>
      </c>
      <c r="L29" s="15" t="s">
        <v>15</v>
      </c>
      <c r="N29" s="7">
        <f t="shared" si="0"/>
        <v>31.500764517505171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271.08355803820001</v>
      </c>
      <c r="E30" s="14">
        <v>0</v>
      </c>
      <c r="F30" s="14">
        <v>0</v>
      </c>
      <c r="G30" s="14">
        <v>0</v>
      </c>
      <c r="H30" s="14">
        <v>271.08355803820001</v>
      </c>
      <c r="I30" s="14">
        <v>0</v>
      </c>
      <c r="J30" s="14">
        <v>0</v>
      </c>
      <c r="K30" s="14">
        <v>1.2315779017999999</v>
      </c>
      <c r="L30" s="15" t="s">
        <v>15</v>
      </c>
      <c r="N30" s="7">
        <f t="shared" si="0"/>
        <v>4.4193120376256667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447.33432928669998</v>
      </c>
      <c r="E32" s="14">
        <v>0</v>
      </c>
      <c r="F32" s="14">
        <v>0</v>
      </c>
      <c r="G32" s="14">
        <v>0</v>
      </c>
      <c r="H32" s="14">
        <v>0</v>
      </c>
      <c r="I32" s="14">
        <v>447.33432928669998</v>
      </c>
      <c r="J32" s="14">
        <v>0</v>
      </c>
      <c r="K32" s="14">
        <v>16.104035854300001</v>
      </c>
      <c r="L32" s="15" t="s">
        <v>15</v>
      </c>
      <c r="N32" s="7">
        <f t="shared" si="0"/>
        <v>57.786648657179839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787.42885688230001</v>
      </c>
      <c r="E33" s="14">
        <v>0</v>
      </c>
      <c r="F33" s="14">
        <v>0</v>
      </c>
      <c r="G33" s="14">
        <v>0</v>
      </c>
      <c r="H33" s="14">
        <v>0</v>
      </c>
      <c r="I33" s="14">
        <v>787.42885688230001</v>
      </c>
      <c r="J33" s="14">
        <v>0</v>
      </c>
      <c r="K33" s="14">
        <v>0.59057164269999995</v>
      </c>
      <c r="L33" s="15" t="s">
        <v>15</v>
      </c>
      <c r="N33" s="7">
        <f t="shared" si="0"/>
        <v>2.1191679112218336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0.17631250409999999</v>
      </c>
      <c r="E34" s="14">
        <v>0</v>
      </c>
      <c r="F34" s="14">
        <v>0</v>
      </c>
      <c r="G34" s="14">
        <v>0.17631250409999999</v>
      </c>
      <c r="H34" s="14">
        <v>0</v>
      </c>
      <c r="I34" s="14">
        <v>0</v>
      </c>
      <c r="J34" s="14">
        <v>0</v>
      </c>
      <c r="K34" s="14">
        <v>0.17631250409999999</v>
      </c>
      <c r="L34" s="15" t="s">
        <v>15</v>
      </c>
      <c r="N34" s="7">
        <f t="shared" si="0"/>
        <v>0.6326680355455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ht="14.25" customHeight="1" x14ac:dyDescent="0.45">
      <c r="A35" s="20" t="s">
        <v>101</v>
      </c>
      <c r="B35" s="21"/>
      <c r="C35" s="13" t="s">
        <v>18</v>
      </c>
      <c r="D35" s="14">
        <v>2091.5022676049002</v>
      </c>
      <c r="E35" s="14">
        <v>0</v>
      </c>
      <c r="F35" s="14">
        <v>0</v>
      </c>
      <c r="G35" s="14">
        <v>0</v>
      </c>
      <c r="H35" s="14">
        <v>0</v>
      </c>
      <c r="I35" s="14">
        <v>2091.5022676049002</v>
      </c>
      <c r="J35" s="14">
        <v>0</v>
      </c>
      <c r="K35" s="14">
        <v>2.0915022676000001</v>
      </c>
      <c r="L35" s="15" t="s">
        <v>15</v>
      </c>
      <c r="N35" s="7">
        <f t="shared" ref="N35" si="1">K35*1000/$B$4</f>
        <v>7.5050073035713352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465.7103350356619</v>
      </c>
      <c r="O37" s="12" t="s">
        <v>100</v>
      </c>
      <c r="P37" s="7">
        <f t="array" ref="P37:AJ37">MMULT(TRANSPOSE(N7:N35),P7:AJ35)</f>
        <v>3.0509438802566669</v>
      </c>
      <c r="Q37" s="7">
        <v>19.492396223080835</v>
      </c>
      <c r="R37" s="7">
        <v>0.2620441228151667</v>
      </c>
      <c r="S37" s="7">
        <v>0</v>
      </c>
      <c r="T37" s="7">
        <v>244.32248831152586</v>
      </c>
      <c r="U37" s="7">
        <v>7.9913892305790002</v>
      </c>
      <c r="V37" s="7">
        <v>0</v>
      </c>
      <c r="W37" s="7">
        <v>0.45071715439283344</v>
      </c>
      <c r="X37" s="7">
        <v>1.2298256707291666</v>
      </c>
      <c r="Y37" s="7">
        <v>0</v>
      </c>
      <c r="Z37" s="7">
        <v>4.9236149133398337</v>
      </c>
      <c r="AA37" s="7">
        <v>39.553325079045173</v>
      </c>
      <c r="AB37" s="7">
        <v>2.4136185902966667</v>
      </c>
      <c r="AC37" s="7">
        <v>0</v>
      </c>
      <c r="AD37" s="7">
        <v>19.677410406986834</v>
      </c>
      <c r="AE37" s="7">
        <v>38.255271090719376</v>
      </c>
      <c r="AF37" s="7">
        <v>4.4193120376256667</v>
      </c>
      <c r="AG37" s="7">
        <v>2.1191679112218336</v>
      </c>
      <c r="AH37" s="7">
        <v>13.908767045305192</v>
      </c>
      <c r="AI37" s="7">
        <v>0.75050073035713361</v>
      </c>
      <c r="AJ37" s="7">
        <v>2.7701803794500001E-2</v>
      </c>
      <c r="AL37" s="8">
        <f>SUM(P37:AJ37)</f>
        <v>402.84849420207172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3.1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5.0340574024234996</v>
      </c>
      <c r="Q41" s="8">
        <f t="shared" ref="Q41:AJ41" si="2">Q37*Q39</f>
        <v>5.7892416782550074</v>
      </c>
      <c r="R41" s="8">
        <f t="shared" si="2"/>
        <v>0.66559207195052339</v>
      </c>
      <c r="S41" s="8">
        <f t="shared" si="2"/>
        <v>0</v>
      </c>
      <c r="T41" s="8">
        <f t="shared" si="2"/>
        <v>29.563021085694629</v>
      </c>
      <c r="U41" s="8">
        <f t="shared" si="2"/>
        <v>13.025964445843769</v>
      </c>
      <c r="V41" s="8">
        <f t="shared" si="2"/>
        <v>0</v>
      </c>
      <c r="W41" s="8">
        <f t="shared" si="2"/>
        <v>10.25832243398089</v>
      </c>
      <c r="X41" s="8">
        <f t="shared" si="2"/>
        <v>9.3466750975416666</v>
      </c>
      <c r="Y41" s="8">
        <f t="shared" si="2"/>
        <v>0</v>
      </c>
      <c r="Z41" s="8">
        <f t="shared" si="2"/>
        <v>8.5473954895579514</v>
      </c>
      <c r="AA41" s="8">
        <f t="shared" si="2"/>
        <v>16.335523257645654</v>
      </c>
      <c r="AB41" s="8">
        <f t="shared" si="2"/>
        <v>0.78442604184641673</v>
      </c>
      <c r="AC41" s="8">
        <f t="shared" si="2"/>
        <v>0</v>
      </c>
      <c r="AD41" s="8">
        <f t="shared" si="2"/>
        <v>8.854834683144075</v>
      </c>
      <c r="AE41" s="8">
        <f t="shared" si="2"/>
        <v>10.902752260855021</v>
      </c>
      <c r="AF41" s="8">
        <f t="shared" si="2"/>
        <v>3.0095514976230793</v>
      </c>
      <c r="AG41" s="8">
        <f t="shared" si="2"/>
        <v>6.1667786216555358</v>
      </c>
      <c r="AH41" s="8">
        <f t="shared" si="2"/>
        <v>12.684795545318336</v>
      </c>
      <c r="AI41" s="8">
        <f t="shared" si="2"/>
        <v>2.3265522641071144</v>
      </c>
      <c r="AJ41" s="8">
        <f t="shared" si="2"/>
        <v>0</v>
      </c>
      <c r="AL41" s="8">
        <f>SUM(P41:AJ41)</f>
        <v>143.29548387744316</v>
      </c>
    </row>
    <row r="43" spans="1:38" x14ac:dyDescent="0.45">
      <c r="O43" s="4" t="s">
        <v>66</v>
      </c>
      <c r="P43" s="10">
        <f t="shared" ref="P43:AJ43" si="3">P41/$AL$41</f>
        <v>3.5130607512578668E-2</v>
      </c>
      <c r="Q43" s="10">
        <f t="shared" si="3"/>
        <v>4.040072667751618E-2</v>
      </c>
      <c r="R43" s="10">
        <f t="shared" si="3"/>
        <v>4.6448921762236878E-3</v>
      </c>
      <c r="S43" s="10">
        <f t="shared" si="3"/>
        <v>0</v>
      </c>
      <c r="T43" s="10">
        <f t="shared" si="3"/>
        <v>0.20630811443422112</v>
      </c>
      <c r="U43" s="10">
        <f t="shared" si="3"/>
        <v>9.0902826058248509E-2</v>
      </c>
      <c r="V43" s="10">
        <f t="shared" si="3"/>
        <v>0</v>
      </c>
      <c r="W43" s="10">
        <f t="shared" si="3"/>
        <v>7.1588595511876435E-2</v>
      </c>
      <c r="X43" s="10">
        <f t="shared" si="3"/>
        <v>6.522658526723446E-2</v>
      </c>
      <c r="Y43" s="10">
        <f t="shared" si="3"/>
        <v>0</v>
      </c>
      <c r="Z43" s="10">
        <f t="shared" si="3"/>
        <v>5.9648742990869918E-2</v>
      </c>
      <c r="AA43" s="10">
        <f t="shared" si="3"/>
        <v>0.11399887013617956</v>
      </c>
      <c r="AB43" s="10">
        <f t="shared" si="3"/>
        <v>5.4741853729131868E-3</v>
      </c>
      <c r="AC43" s="10">
        <f t="shared" si="3"/>
        <v>0</v>
      </c>
      <c r="AD43" s="10">
        <f t="shared" si="3"/>
        <v>6.1794234148491244E-2</v>
      </c>
      <c r="AE43" s="10">
        <f t="shared" si="3"/>
        <v>7.6085805119858879E-2</v>
      </c>
      <c r="AF43" s="10">
        <f t="shared" si="3"/>
        <v>2.1002416937278143E-2</v>
      </c>
      <c r="AG43" s="10">
        <f t="shared" si="3"/>
        <v>4.3035401080258877E-2</v>
      </c>
      <c r="AH43" s="10">
        <f t="shared" si="3"/>
        <v>8.8521949206489342E-2</v>
      </c>
      <c r="AI43" s="10">
        <f t="shared" si="3"/>
        <v>1.6236047369761863E-2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4">P37/$AL$37</f>
        <v>7.5734275395511128E-3</v>
      </c>
      <c r="Q45" s="11">
        <f t="shared" si="4"/>
        <v>4.838641946940804E-2</v>
      </c>
      <c r="R45" s="11">
        <f t="shared" si="4"/>
        <v>6.5047809930182708E-4</v>
      </c>
      <c r="S45" s="11">
        <f t="shared" si="4"/>
        <v>0</v>
      </c>
      <c r="T45" s="11">
        <f t="shared" si="4"/>
        <v>0.60648728201270607</v>
      </c>
      <c r="U45" s="11">
        <f t="shared" si="4"/>
        <v>1.9837207649013731E-2</v>
      </c>
      <c r="V45" s="11">
        <f t="shared" si="4"/>
        <v>0</v>
      </c>
      <c r="W45" s="11">
        <f t="shared" si="4"/>
        <v>1.1188254663470343E-3</v>
      </c>
      <c r="X45" s="11">
        <f t="shared" si="4"/>
        <v>3.052824296054777E-3</v>
      </c>
      <c r="Y45" s="11">
        <f t="shared" si="4"/>
        <v>0</v>
      </c>
      <c r="Z45" s="11">
        <f t="shared" si="4"/>
        <v>1.2222001532094875E-2</v>
      </c>
      <c r="AA45" s="11">
        <f t="shared" si="4"/>
        <v>9.8184120452998236E-2</v>
      </c>
      <c r="AB45" s="11">
        <f t="shared" si="4"/>
        <v>5.9913804445945826E-3</v>
      </c>
      <c r="AC45" s="11">
        <f t="shared" si="4"/>
        <v>0</v>
      </c>
      <c r="AD45" s="11">
        <f t="shared" si="4"/>
        <v>4.8845684395475243E-2</v>
      </c>
      <c r="AE45" s="11">
        <f t="shared" si="4"/>
        <v>9.4961931448923953E-2</v>
      </c>
      <c r="AF45" s="11">
        <f t="shared" si="4"/>
        <v>1.0970159008237244E-2</v>
      </c>
      <c r="AG45" s="11">
        <f t="shared" si="4"/>
        <v>5.2604588119891139E-3</v>
      </c>
      <c r="AH45" s="11">
        <f t="shared" si="4"/>
        <v>3.4526049483825184E-2</v>
      </c>
      <c r="AI45" s="11">
        <f t="shared" si="4"/>
        <v>1.8629850704634308E-3</v>
      </c>
      <c r="AJ45" s="11">
        <f t="shared" si="4"/>
        <v>6.8764819015569104E-5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2021-03-26T19:37:49Z</dcterms:created>
  <dcterms:modified xsi:type="dcterms:W3CDTF">2021-03-30T20:40:23Z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