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637\Documents\Yale Courses\Research\US Housing\Athena MI Archetypes\"/>
    </mc:Choice>
  </mc:AlternateContent>
  <xr:revisionPtr revIDLastSave="0" documentId="13_ncr:1_{1E98BEEE-6A38-4A87-9070-3D3256079DF7}" xr6:coauthVersionLast="45" xr6:coauthVersionMax="45" xr10:uidLastSave="{00000000-0000-0000-0000-000000000000}"/>
  <bookViews>
    <workbookView xWindow="38280" yWindow="105" windowWidth="29040" windowHeight="15840" tabRatio="864" activeTab="4" xr2:uid="{00000000-000D-0000-FFFF-FFFF00000000}"/>
  </bookViews>
  <sheets>
    <sheet name="SlabInsulation" sheetId="2" r:id="rId1"/>
    <sheet name="BOM_XPSins_FibreGlass_WinDoor" sheetId="4" r:id="rId2"/>
    <sheet name="BOM_EPSins_FibreGlass_WinDoor" sheetId="5" r:id="rId3"/>
    <sheet name="BOM_EPSins_Wood_WinDoor" sheetId="6" r:id="rId4"/>
    <sheet name="BOM_XPSins_Wood_WinDoor" sheetId="7" r:id="rId5"/>
  </sheets>
  <definedNames>
    <definedName name="_xlnm.Print_Titles" localSheetId="2">BOM_EPSins_FibreGlass_WinDoor!$1:$4</definedName>
    <definedName name="_xlnm.Print_Titles" localSheetId="3">BOM_EPSins_Wood_WinDoor!$1:$4</definedName>
    <definedName name="_xlnm.Print_Titles" localSheetId="1">BOM_XPSins_FibreGlass_WinDoor!$1:$4</definedName>
    <definedName name="_xlnm.Print_Titles" localSheetId="4">BOM_XPSins_Wood_WinDoor!$1:$4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7" l="1"/>
  <c r="B4" i="6"/>
  <c r="B4" i="5"/>
  <c r="B4" i="4" l="1"/>
  <c r="N35" i="6" l="1"/>
  <c r="N35" i="7"/>
  <c r="N32" i="7" l="1"/>
  <c r="N31" i="7"/>
  <c r="N28" i="7"/>
  <c r="N27" i="7"/>
  <c r="N24" i="7"/>
  <c r="N23" i="7"/>
  <c r="N20" i="7"/>
  <c r="N19" i="7"/>
  <c r="O18" i="7"/>
  <c r="N17" i="7"/>
  <c r="N16" i="7"/>
  <c r="O15" i="7"/>
  <c r="O14" i="7"/>
  <c r="N14" i="7"/>
  <c r="O13" i="7"/>
  <c r="N12" i="7"/>
  <c r="N11" i="7"/>
  <c r="N8" i="7"/>
  <c r="N7" i="7"/>
  <c r="N34" i="7"/>
  <c r="N34" i="6"/>
  <c r="N30" i="6"/>
  <c r="N26" i="6"/>
  <c r="N22" i="6"/>
  <c r="O18" i="6"/>
  <c r="O15" i="6"/>
  <c r="O13" i="6"/>
  <c r="N13" i="6"/>
  <c r="N9" i="6"/>
  <c r="N33" i="6"/>
  <c r="N32" i="5"/>
  <c r="N28" i="5"/>
  <c r="N24" i="5"/>
  <c r="N20" i="5"/>
  <c r="O18" i="5"/>
  <c r="N17" i="5"/>
  <c r="O15" i="5"/>
  <c r="O13" i="5"/>
  <c r="N12" i="5"/>
  <c r="N8" i="5"/>
  <c r="N7" i="5"/>
  <c r="N34" i="5"/>
  <c r="N9" i="7" l="1"/>
  <c r="N13" i="7"/>
  <c r="N15" i="7"/>
  <c r="N18" i="7"/>
  <c r="N21" i="7"/>
  <c r="N25" i="7"/>
  <c r="N29" i="7"/>
  <c r="N33" i="7"/>
  <c r="N10" i="7"/>
  <c r="N22" i="7"/>
  <c r="N26" i="7"/>
  <c r="N30" i="7"/>
  <c r="N16" i="6"/>
  <c r="N23" i="6"/>
  <c r="N27" i="6"/>
  <c r="N31" i="6"/>
  <c r="N7" i="6"/>
  <c r="N11" i="6"/>
  <c r="N14" i="6"/>
  <c r="N17" i="6"/>
  <c r="N20" i="6"/>
  <c r="N24" i="6"/>
  <c r="N28" i="6"/>
  <c r="N32" i="6"/>
  <c r="N10" i="6"/>
  <c r="N19" i="6"/>
  <c r="N8" i="6"/>
  <c r="N12" i="6"/>
  <c r="N15" i="6"/>
  <c r="N18" i="6"/>
  <c r="N21" i="6"/>
  <c r="N25" i="6"/>
  <c r="N29" i="6"/>
  <c r="N11" i="5"/>
  <c r="N14" i="5"/>
  <c r="N16" i="5"/>
  <c r="N19" i="5"/>
  <c r="N23" i="5"/>
  <c r="N27" i="5"/>
  <c r="N31" i="5"/>
  <c r="N9" i="5"/>
  <c r="N13" i="5"/>
  <c r="N15" i="5"/>
  <c r="N18" i="5"/>
  <c r="N21" i="5"/>
  <c r="N25" i="5"/>
  <c r="N29" i="5"/>
  <c r="N33" i="5"/>
  <c r="N10" i="5"/>
  <c r="N22" i="5"/>
  <c r="N26" i="5"/>
  <c r="N30" i="5"/>
  <c r="P37" i="7" l="1" a="1"/>
  <c r="X37" i="7" s="1"/>
  <c r="P37" i="6" a="1"/>
  <c r="N37" i="7"/>
  <c r="N37" i="6"/>
  <c r="P36" i="5" a="1"/>
  <c r="AG36" i="5" s="1"/>
  <c r="N36" i="5"/>
  <c r="AG37" i="7" l="1"/>
  <c r="R37" i="7"/>
  <c r="AI37" i="7"/>
  <c r="AI41" i="7" s="1"/>
  <c r="V37" i="7"/>
  <c r="U37" i="7"/>
  <c r="AA37" i="7"/>
  <c r="AD37" i="7"/>
  <c r="T37" i="7"/>
  <c r="AF37" i="7"/>
  <c r="Q37" i="7"/>
  <c r="P37" i="7"/>
  <c r="AC37" i="7"/>
  <c r="S37" i="7"/>
  <c r="Y37" i="7"/>
  <c r="AE37" i="7"/>
  <c r="AH37" i="7"/>
  <c r="AB37" i="7"/>
  <c r="W37" i="7"/>
  <c r="Z37" i="7"/>
  <c r="AJ37" i="7"/>
  <c r="Q37" i="6"/>
  <c r="AH37" i="6"/>
  <c r="R37" i="6"/>
  <c r="X37" i="6"/>
  <c r="AE37" i="6"/>
  <c r="AG37" i="6"/>
  <c r="AD37" i="6"/>
  <c r="AJ37" i="6"/>
  <c r="T37" i="6"/>
  <c r="AC37" i="6"/>
  <c r="Z37" i="6"/>
  <c r="AF37" i="6"/>
  <c r="P37" i="6"/>
  <c r="Y37" i="6"/>
  <c r="AB37" i="6"/>
  <c r="S37" i="6"/>
  <c r="U37" i="6"/>
  <c r="AA37" i="6"/>
  <c r="W37" i="6"/>
  <c r="V37" i="6"/>
  <c r="AI37" i="6"/>
  <c r="R36" i="5"/>
  <c r="AH36" i="5"/>
  <c r="P36" i="5"/>
  <c r="AF36" i="5"/>
  <c r="AF40" i="5" s="1"/>
  <c r="U36" i="5"/>
  <c r="U40" i="5" s="1"/>
  <c r="V36" i="5"/>
  <c r="V40" i="5" s="1"/>
  <c r="AI36" i="5"/>
  <c r="AI40" i="5" s="1"/>
  <c r="T36" i="5"/>
  <c r="T40" i="5" s="1"/>
  <c r="S36" i="5"/>
  <c r="S40" i="5" s="1"/>
  <c r="Y36" i="5"/>
  <c r="Y40" i="5" s="1"/>
  <c r="Z36" i="5"/>
  <c r="Z40" i="5" s="1"/>
  <c r="W36" i="5"/>
  <c r="W40" i="5" s="1"/>
  <c r="X36" i="5"/>
  <c r="AA36" i="5"/>
  <c r="AA40" i="5" s="1"/>
  <c r="AC36" i="5"/>
  <c r="AC40" i="5" s="1"/>
  <c r="AD36" i="5"/>
  <c r="AE36" i="5"/>
  <c r="AB36" i="5"/>
  <c r="Q36" i="5"/>
  <c r="AD40" i="5"/>
  <c r="AE40" i="5"/>
  <c r="AB40" i="5"/>
  <c r="Q40" i="5"/>
  <c r="AG40" i="5"/>
  <c r="R40" i="5"/>
  <c r="AH40" i="5"/>
  <c r="P40" i="5"/>
  <c r="X40" i="5"/>
  <c r="AK36" i="5" l="1"/>
  <c r="AF44" i="5" s="1"/>
  <c r="AI41" i="6"/>
  <c r="AD41" i="7"/>
  <c r="P41" i="7"/>
  <c r="AL37" i="7"/>
  <c r="AF41" i="7"/>
  <c r="AA41" i="7"/>
  <c r="U41" i="7"/>
  <c r="T41" i="7"/>
  <c r="R41" i="7"/>
  <c r="AH41" i="7"/>
  <c r="AE41" i="7"/>
  <c r="Y41" i="7"/>
  <c r="X41" i="7"/>
  <c r="V41" i="7"/>
  <c r="S41" i="7"/>
  <c r="AJ41" i="7"/>
  <c r="AC41" i="7"/>
  <c r="AB41" i="7"/>
  <c r="Z41" i="7"/>
  <c r="W41" i="7"/>
  <c r="Q41" i="7"/>
  <c r="AG41" i="7"/>
  <c r="U41" i="6"/>
  <c r="AD41" i="6"/>
  <c r="Y41" i="6"/>
  <c r="R41" i="6"/>
  <c r="AH41" i="6"/>
  <c r="AE41" i="6"/>
  <c r="AC41" i="6"/>
  <c r="V41" i="6"/>
  <c r="S41" i="6"/>
  <c r="AJ41" i="6"/>
  <c r="AG41" i="6"/>
  <c r="AB41" i="6"/>
  <c r="AA41" i="6"/>
  <c r="T41" i="6"/>
  <c r="X41" i="6"/>
  <c r="Z41" i="6"/>
  <c r="W41" i="6"/>
  <c r="Q41" i="6"/>
  <c r="AL37" i="6"/>
  <c r="U45" i="6" s="1"/>
  <c r="P41" i="6"/>
  <c r="AF41" i="6"/>
  <c r="AH44" i="5"/>
  <c r="AG44" i="5"/>
  <c r="AB44" i="5"/>
  <c r="AD44" i="5"/>
  <c r="AC44" i="5"/>
  <c r="X44" i="5"/>
  <c r="Z44" i="5"/>
  <c r="S44" i="5"/>
  <c r="AI44" i="5"/>
  <c r="U44" i="5"/>
  <c r="AK40" i="5"/>
  <c r="S42" i="5" s="1"/>
  <c r="P44" i="5"/>
  <c r="R44" i="5"/>
  <c r="Q44" i="5"/>
  <c r="AE44" i="5"/>
  <c r="AA44" i="5"/>
  <c r="W44" i="5"/>
  <c r="Y44" i="5"/>
  <c r="T44" i="5"/>
  <c r="V44" i="5"/>
  <c r="AI45" i="6" l="1"/>
  <c r="AD45" i="7"/>
  <c r="AI45" i="7"/>
  <c r="AG45" i="7"/>
  <c r="AJ45" i="7"/>
  <c r="AH45" i="7"/>
  <c r="T45" i="7"/>
  <c r="W45" i="7"/>
  <c r="AB45" i="7"/>
  <c r="Z45" i="7"/>
  <c r="V45" i="7"/>
  <c r="Y45" i="7"/>
  <c r="Q45" i="7"/>
  <c r="AA45" i="7"/>
  <c r="R45" i="7"/>
  <c r="P45" i="7"/>
  <c r="AC45" i="7"/>
  <c r="S45" i="7"/>
  <c r="X45" i="7"/>
  <c r="AE45" i="7"/>
  <c r="U45" i="7"/>
  <c r="AF45" i="7"/>
  <c r="AL41" i="7"/>
  <c r="AF45" i="6"/>
  <c r="Z45" i="6"/>
  <c r="V45" i="6"/>
  <c r="P45" i="6"/>
  <c r="T45" i="6"/>
  <c r="AB45" i="6"/>
  <c r="R45" i="6"/>
  <c r="AE45" i="6"/>
  <c r="Q45" i="6"/>
  <c r="AJ45" i="6"/>
  <c r="AD45" i="6"/>
  <c r="AL41" i="6"/>
  <c r="W45" i="6"/>
  <c r="X45" i="6"/>
  <c r="AA45" i="6"/>
  <c r="AG45" i="6"/>
  <c r="S45" i="6"/>
  <c r="AC45" i="6"/>
  <c r="AH45" i="6"/>
  <c r="Y45" i="6"/>
  <c r="AI42" i="5"/>
  <c r="AF42" i="5"/>
  <c r="AD42" i="5"/>
  <c r="Z42" i="5"/>
  <c r="AB42" i="5"/>
  <c r="T42" i="5"/>
  <c r="R42" i="5"/>
  <c r="AH42" i="5"/>
  <c r="Y42" i="5"/>
  <c r="P42" i="5"/>
  <c r="U42" i="5"/>
  <c r="W42" i="5"/>
  <c r="AE42" i="5"/>
  <c r="X42" i="5"/>
  <c r="AG42" i="5"/>
  <c r="V42" i="5"/>
  <c r="AA42" i="5"/>
  <c r="Q42" i="5"/>
  <c r="AC42" i="5"/>
  <c r="Z43" i="6" l="1"/>
  <c r="AI43" i="6"/>
  <c r="AH43" i="7"/>
  <c r="AI43" i="7"/>
  <c r="T43" i="7"/>
  <c r="Z43" i="7"/>
  <c r="AJ43" i="7"/>
  <c r="Q43" i="7"/>
  <c r="AD43" i="7"/>
  <c r="AG43" i="7"/>
  <c r="AB43" i="7"/>
  <c r="AA43" i="7"/>
  <c r="W43" i="7"/>
  <c r="U43" i="7"/>
  <c r="V43" i="7"/>
  <c r="X43" i="7"/>
  <c r="Y43" i="7"/>
  <c r="P43" i="7"/>
  <c r="S43" i="7"/>
  <c r="AE43" i="7"/>
  <c r="R43" i="7"/>
  <c r="AC43" i="7"/>
  <c r="AF43" i="7"/>
  <c r="S43" i="6"/>
  <c r="AH43" i="6"/>
  <c r="AA43" i="6"/>
  <c r="AC43" i="6"/>
  <c r="AE43" i="6"/>
  <c r="W43" i="6"/>
  <c r="AJ43" i="6"/>
  <c r="V43" i="6"/>
  <c r="AD43" i="6"/>
  <c r="Q43" i="6"/>
  <c r="AB43" i="6"/>
  <c r="U43" i="6"/>
  <c r="AG43" i="6"/>
  <c r="T43" i="6"/>
  <c r="AF43" i="6"/>
  <c r="R43" i="6"/>
  <c r="Y43" i="6"/>
  <c r="X43" i="6"/>
  <c r="P43" i="6"/>
  <c r="N29" i="4"/>
  <c r="O18" i="4"/>
  <c r="D46" i="4" s="1"/>
  <c r="N18" i="4"/>
  <c r="O15" i="4"/>
  <c r="D44" i="4" s="1"/>
  <c r="O14" i="4"/>
  <c r="D42" i="4" s="1"/>
  <c r="O13" i="4"/>
  <c r="N31" i="4"/>
  <c r="J18" i="2"/>
  <c r="H6" i="2"/>
  <c r="H5" i="2"/>
  <c r="P4" i="2" s="1"/>
  <c r="P5" i="2" s="1"/>
  <c r="P7" i="2" s="1"/>
  <c r="P8" i="2" s="1"/>
  <c r="N9" i="4" l="1"/>
  <c r="N34" i="4"/>
  <c r="N15" i="4"/>
  <c r="N21" i="4"/>
  <c r="N13" i="4"/>
  <c r="N25" i="4"/>
  <c r="N33" i="4"/>
  <c r="N10" i="4"/>
  <c r="N22" i="4"/>
  <c r="N26" i="4"/>
  <c r="N30" i="4"/>
  <c r="N8" i="4"/>
  <c r="N12" i="4"/>
  <c r="N17" i="4"/>
  <c r="N20" i="4"/>
  <c r="N24" i="4"/>
  <c r="N28" i="4"/>
  <c r="N32" i="4"/>
  <c r="D43" i="4"/>
  <c r="N7" i="4"/>
  <c r="N11" i="4"/>
  <c r="N14" i="4"/>
  <c r="N16" i="4"/>
  <c r="N19" i="4"/>
  <c r="N23" i="4"/>
  <c r="N27" i="4"/>
  <c r="N36" i="4" l="1"/>
  <c r="P36" i="4" a="1"/>
  <c r="Q36" i="4" l="1"/>
  <c r="AH36" i="4"/>
  <c r="AH40" i="4" s="1"/>
  <c r="R36" i="4"/>
  <c r="R40" i="4" s="1"/>
  <c r="T36" i="4"/>
  <c r="AA36" i="4"/>
  <c r="AC36" i="4"/>
  <c r="AC40" i="4" s="1"/>
  <c r="AD36" i="4"/>
  <c r="AD40" i="4" s="1"/>
  <c r="AF36" i="4"/>
  <c r="AF40" i="4" s="1"/>
  <c r="P36" i="4"/>
  <c r="P40" i="4" s="1"/>
  <c r="W36" i="4"/>
  <c r="W40" i="4" s="1"/>
  <c r="Y36" i="4"/>
  <c r="Y40" i="4" s="1"/>
  <c r="Z36" i="4"/>
  <c r="Z40" i="4" s="1"/>
  <c r="AB36" i="4"/>
  <c r="AB40" i="4" s="1"/>
  <c r="AI36" i="4"/>
  <c r="AI40" i="4" s="1"/>
  <c r="S36" i="4"/>
  <c r="S40" i="4" s="1"/>
  <c r="U36" i="4"/>
  <c r="U40" i="4" s="1"/>
  <c r="V36" i="4"/>
  <c r="X36" i="4"/>
  <c r="X40" i="4" s="1"/>
  <c r="AE36" i="4"/>
  <c r="AE40" i="4" s="1"/>
  <c r="AG36" i="4"/>
  <c r="AG40" i="4" s="1"/>
  <c r="Q40" i="4"/>
  <c r="AA40" i="4"/>
  <c r="V40" i="4"/>
  <c r="T40" i="4" l="1"/>
  <c r="AK40" i="4" s="1"/>
  <c r="AK36" i="4"/>
  <c r="T44" i="4" s="1"/>
  <c r="AB44" i="4" l="1"/>
  <c r="AA44" i="4"/>
  <c r="AI44" i="4"/>
  <c r="AD44" i="4"/>
  <c r="AC44" i="4"/>
  <c r="W44" i="4"/>
  <c r="AE44" i="4"/>
  <c r="P44" i="4"/>
  <c r="Q44" i="4"/>
  <c r="AH44" i="4"/>
  <c r="Y44" i="4"/>
  <c r="U44" i="4"/>
  <c r="V44" i="4"/>
  <c r="X44" i="4"/>
  <c r="AG44" i="4"/>
  <c r="R44" i="4"/>
  <c r="Z44" i="4"/>
  <c r="S44" i="4"/>
  <c r="AF44" i="4"/>
  <c r="AF42" i="4"/>
  <c r="AB42" i="4"/>
  <c r="AE42" i="4"/>
  <c r="U42" i="4"/>
  <c r="AD42" i="4"/>
  <c r="R42" i="4"/>
  <c r="X42" i="4"/>
  <c r="P42" i="4"/>
  <c r="Z42" i="4"/>
  <c r="V42" i="4"/>
  <c r="Q42" i="4"/>
  <c r="AH42" i="4"/>
  <c r="T42" i="4"/>
  <c r="AG42" i="4"/>
  <c r="W42" i="4"/>
  <c r="Y42" i="4"/>
  <c r="AA42" i="4"/>
  <c r="AC42" i="4"/>
  <c r="AI42" i="4"/>
  <c r="S42" i="4"/>
</calcChain>
</file>

<file path=xl/sharedStrings.xml><?xml version="1.0" encoding="utf-8"?>
<sst xmlns="http://schemas.openxmlformats.org/spreadsheetml/2006/main" count="560" uniqueCount="107">
  <si>
    <t>Bill of Materials Report</t>
  </si>
  <si>
    <t>Project:</t>
  </si>
  <si>
    <t>Material</t>
  </si>
  <si>
    <t>Unit</t>
  </si>
  <si>
    <t>Total Quantity</t>
  </si>
  <si>
    <t>Columns &amp; Beams</t>
  </si>
  <si>
    <t>Floors</t>
  </si>
  <si>
    <t>Foundations</t>
  </si>
  <si>
    <t>Roofs</t>
  </si>
  <si>
    <t>Walls</t>
  </si>
  <si>
    <t>Project Extra Materials</t>
  </si>
  <si>
    <t>Mass Value</t>
  </si>
  <si>
    <t>Mass Unit</t>
  </si>
  <si>
    <t>#15 Organic Felt</t>
  </si>
  <si>
    <t>m2</t>
  </si>
  <si>
    <t>Tonnes</t>
  </si>
  <si>
    <t>1/2"  Regular Gypsum Board</t>
  </si>
  <si>
    <t>6 mil Polyethylene</t>
  </si>
  <si>
    <t>kg</t>
  </si>
  <si>
    <t>Concrete Benchmark  USA 3000 psi</t>
  </si>
  <si>
    <t>m3</t>
  </si>
  <si>
    <t>Double Glazed No Coating Air</t>
  </si>
  <si>
    <t>Expanded Polystyrene</t>
  </si>
  <si>
    <t>m2 (25mm)</t>
  </si>
  <si>
    <t>Extruded Polystyrene</t>
  </si>
  <si>
    <t>FG Batt R20</t>
  </si>
  <si>
    <t>Fibreglass Window Frame</t>
  </si>
  <si>
    <t>Galvanized Sheet</t>
  </si>
  <si>
    <t>Glass Based shingles 30yr</t>
  </si>
  <si>
    <t>Glass Fibre</t>
  </si>
  <si>
    <t>Glazing Panel</t>
  </si>
  <si>
    <t>Joint Compound</t>
  </si>
  <si>
    <t>Laminated Veneer Lumber</t>
  </si>
  <si>
    <t>Nails</t>
  </si>
  <si>
    <t>Oriented Strand Board</t>
  </si>
  <si>
    <t>m2 (9mm)</t>
  </si>
  <si>
    <t>Paper Tape</t>
  </si>
  <si>
    <t>Rebar, Rod, Light Sections</t>
  </si>
  <si>
    <t>Small Dimension Softwood Lumber, kiln-dried</t>
  </si>
  <si>
    <t>Softwood Plywood</t>
  </si>
  <si>
    <t>Solvent Based Alkyd Paint</t>
  </si>
  <si>
    <t>L</t>
  </si>
  <si>
    <t>Stucco over porous surface</t>
  </si>
  <si>
    <t>Water Based Latex Paint</t>
  </si>
  <si>
    <t>Welded Wire Mesh / Ladder Wire</t>
  </si>
  <si>
    <t>Floor Area (m2)</t>
  </si>
  <si>
    <t>Mat Ins (kg/m2)</t>
  </si>
  <si>
    <t>Asphalt-impregnated Felt</t>
  </si>
  <si>
    <t>Gypsum Board</t>
  </si>
  <si>
    <t>General Polyethylene</t>
  </si>
  <si>
    <t>Aluminium</t>
  </si>
  <si>
    <t>Glass</t>
  </si>
  <si>
    <t>Concrete</t>
  </si>
  <si>
    <t>Density (kg/unit)</t>
  </si>
  <si>
    <t>Fiberglass Insulation</t>
  </si>
  <si>
    <t>Glass fibre reinforced plastic</t>
  </si>
  <si>
    <t>Steel</t>
  </si>
  <si>
    <t>Fibrelass Shingles</t>
  </si>
  <si>
    <t>Gypsum Joint Compound</t>
  </si>
  <si>
    <t>Void</t>
  </si>
  <si>
    <t>Timber</t>
  </si>
  <si>
    <t>Plywood</t>
  </si>
  <si>
    <t>Paint</t>
  </si>
  <si>
    <t>Cement</t>
  </si>
  <si>
    <t>GHGI</t>
  </si>
  <si>
    <t>GHG / m2</t>
  </si>
  <si>
    <t>% GHG/m2</t>
  </si>
  <si>
    <t>Sum</t>
  </si>
  <si>
    <t>% MI</t>
  </si>
  <si>
    <t>Assuming that the slab has a stemwall and footing as shown</t>
  </si>
  <si>
    <t>And that the slab is insulated in the interior of the stem wall and under the slab, but only around the perimeter of the slab</t>
  </si>
  <si>
    <t>Stem wall depth</t>
  </si>
  <si>
    <t>ft</t>
  </si>
  <si>
    <t>Footing width</t>
  </si>
  <si>
    <t>in</t>
  </si>
  <si>
    <t>Footing thickness/depth</t>
  </si>
  <si>
    <t>Slab insulation thickness</t>
  </si>
  <si>
    <t>Image from https://www.finehomebuilding.com/2014/07/09/insulating-a-slab-on-grade?</t>
  </si>
  <si>
    <t>Vertical insulation b/w slab and stemwall</t>
  </si>
  <si>
    <t>Horizontal insulation under slab</t>
  </si>
  <si>
    <t>Vertical insulation on edge of stem wall</t>
  </si>
  <si>
    <t>Slab floor area</t>
  </si>
  <si>
    <t>Slab perimeter</t>
  </si>
  <si>
    <t>ft2</t>
  </si>
  <si>
    <t xml:space="preserve">ft </t>
  </si>
  <si>
    <t>Extent of perimeter insulation</t>
  </si>
  <si>
    <t>Area of strip insulation</t>
  </si>
  <si>
    <t>Floor with</t>
  </si>
  <si>
    <t>Floor length</t>
  </si>
  <si>
    <t>Volume of strip insulatin</t>
  </si>
  <si>
    <t>ft3</t>
  </si>
  <si>
    <t>Depth of slab</t>
  </si>
  <si>
    <t>Depth of vertical insualtion b/w/ slab and sw</t>
  </si>
  <si>
    <t>Volume of vertical slab insulation</t>
  </si>
  <si>
    <t>Total volumne of slab insulation</t>
  </si>
  <si>
    <t>Effective insulation thickness</t>
  </si>
  <si>
    <t>8" Normal Weight Concrete Block</t>
  </si>
  <si>
    <t>Blocks</t>
  </si>
  <si>
    <t>Grout-Coarse</t>
  </si>
  <si>
    <t>Mortar</t>
  </si>
  <si>
    <t>sum kg/m2</t>
  </si>
  <si>
    <t>Vinyl Clad Wood Window Frame</t>
  </si>
  <si>
    <t>PVC</t>
  </si>
  <si>
    <t>Small SF Slab Two-Storey Wood-frame excl Garage</t>
  </si>
  <si>
    <t>Small SF Slab Two-Storey Wood-frame excl Garage EPS</t>
  </si>
  <si>
    <t>Small SF Slab Two-Storey Wood-frame excl Garage EPS_Wood</t>
  </si>
  <si>
    <t>Small SF Slab Two-Storey Wood-frame excl Garage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</si>
</sst>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.0000;\-#,##0.0000"/>
    <numFmt numFmtId="165" formatCode="0.000"/>
    <numFmt numFmtId="166" formatCode="0.0"/>
    <numFmt numFmtId="167" formatCode="0.0%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Verdana"/>
    </font>
    <font>
      <b/>
      <sz val="12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8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4" fillId="2" borderId="2" xfId="0" applyNumberFormat="1" applyFont="1" applyFill="1" applyBorder="1" applyAlignment="1">
      <alignment horizont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165" fontId="1" fillId="0" borderId="0" xfId="0" applyNumberFormat="1" applyFont="1" applyFill="1" applyBorder="1"/>
    <xf numFmtId="2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9" fontId="1" fillId="0" borderId="0" xfId="1" applyFont="1" applyFill="1" applyBorder="1"/>
    <xf numFmtId="167" fontId="1" fillId="0" borderId="0" xfId="1" applyNumberFormat="1" applyFont="1" applyFill="1" applyBorder="1"/>
    <xf numFmtId="0" fontId="6" fillId="0" borderId="0" xfId="0" applyFont="1" applyFill="1" applyBorder="1"/>
    <xf numFmtId="0" fontId="8" fillId="3" borderId="1" xfId="0" applyFont="1" applyFill="1" applyBorder="1" applyAlignment="1">
      <alignment vertical="center" wrapText="1" readingOrder="1"/>
    </xf>
    <xf numFmtId="164" fontId="8" fillId="0" borderId="1" xfId="0" applyNumberFormat="1" applyFont="1" applyBorder="1" applyAlignment="1">
      <alignment horizontal="right" vertical="center" wrapText="1" readingOrder="1"/>
    </xf>
    <xf numFmtId="0" fontId="8" fillId="0" borderId="1" xfId="0" applyFont="1" applyBorder="1" applyAlignment="1">
      <alignment vertical="center" wrapText="1" readingOrder="1"/>
    </xf>
    <xf numFmtId="0" fontId="8" fillId="3" borderId="0" xfId="0" applyFont="1" applyFill="1" applyBorder="1" applyAlignment="1">
      <alignment vertical="center" wrapText="1" readingOrder="1"/>
    </xf>
    <xf numFmtId="0" fontId="6" fillId="0" borderId="0" xfId="0" applyFont="1" applyBorder="1" applyAlignment="1">
      <alignment vertical="top" wrapText="1"/>
    </xf>
    <xf numFmtId="164" fontId="8" fillId="0" borderId="0" xfId="0" applyNumberFormat="1" applyFont="1" applyBorder="1" applyAlignment="1">
      <alignment horizontal="right" vertical="center" wrapText="1" readingOrder="1"/>
    </xf>
    <xf numFmtId="0" fontId="8" fillId="0" borderId="0" xfId="0" applyFont="1" applyBorder="1" applyAlignment="1">
      <alignment vertic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6" fillId="0" borderId="2" xfId="0" applyFont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Font="1" applyAlignment="1">
      <alignment horizontal="left" vertical="top" wrapText="1" readingOrder="1"/>
    </xf>
    <xf numFmtId="0" fontId="1" fillId="0" borderId="0" xfId="0" applyFont="1"/>
    <xf numFmtId="0" fontId="4" fillId="2" borderId="1" xfId="0" applyNumberFormat="1" applyFont="1" applyFill="1" applyBorder="1" applyAlignment="1">
      <alignment horizontal="center" wrapText="1" readingOrder="1"/>
    </xf>
    <xf numFmtId="0" fontId="1" fillId="0" borderId="2" xfId="0" applyNumberFormat="1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4</xdr:col>
      <xdr:colOff>47625</xdr:colOff>
      <xdr:row>18</xdr:row>
      <xdr:rowOff>134682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B9D2EA-343C-40C6-B543-1F71F8453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2590800" cy="3387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8263-5DDF-4810-8D0E-31FCEED7EC34}">
  <dimension ref="A1:Q20"/>
  <sheetViews>
    <sheetView workbookViewId="0">
      <selection activeCell="P5" sqref="P5"/>
    </sheetView>
  </sheetViews>
  <sheetFormatPr defaultRowHeight="14.25" x14ac:dyDescent="0.45"/>
  <sheetData>
    <row r="1" spans="6:17" x14ac:dyDescent="0.45">
      <c r="F1" s="12" t="s">
        <v>69</v>
      </c>
    </row>
    <row r="2" spans="6:17" x14ac:dyDescent="0.45">
      <c r="F2" s="12" t="s">
        <v>70</v>
      </c>
    </row>
    <row r="3" spans="6:17" x14ac:dyDescent="0.45">
      <c r="F3" s="12" t="s">
        <v>87</v>
      </c>
      <c r="H3">
        <v>20</v>
      </c>
      <c r="I3" s="12" t="s">
        <v>84</v>
      </c>
    </row>
    <row r="4" spans="6:17" x14ac:dyDescent="0.45">
      <c r="F4" s="12" t="s">
        <v>88</v>
      </c>
      <c r="H4">
        <v>35</v>
      </c>
      <c r="I4" s="12" t="s">
        <v>84</v>
      </c>
      <c r="M4" s="12" t="s">
        <v>86</v>
      </c>
      <c r="P4">
        <f>H5-(H3-(2*J16))*(H4-(2*J16))</f>
        <v>376</v>
      </c>
      <c r="Q4" s="12" t="s">
        <v>83</v>
      </c>
    </row>
    <row r="5" spans="6:17" x14ac:dyDescent="0.45">
      <c r="F5" s="12" t="s">
        <v>81</v>
      </c>
      <c r="H5">
        <f>H3*H4</f>
        <v>700</v>
      </c>
      <c r="I5" s="12" t="s">
        <v>83</v>
      </c>
      <c r="M5" s="12" t="s">
        <v>89</v>
      </c>
      <c r="P5" s="7">
        <f>P4*(J14/12)</f>
        <v>62.666666666666664</v>
      </c>
      <c r="Q5" s="12" t="s">
        <v>90</v>
      </c>
    </row>
    <row r="6" spans="6:17" x14ac:dyDescent="0.45">
      <c r="F6" s="12" t="s">
        <v>82</v>
      </c>
      <c r="H6">
        <f>2*(H3+H4)</f>
        <v>110</v>
      </c>
      <c r="I6" s="12" t="s">
        <v>84</v>
      </c>
      <c r="M6" s="12" t="s">
        <v>93</v>
      </c>
      <c r="P6" s="7">
        <v>0</v>
      </c>
      <c r="Q6" s="12" t="s">
        <v>90</v>
      </c>
    </row>
    <row r="7" spans="6:17" x14ac:dyDescent="0.45">
      <c r="M7" s="12" t="s">
        <v>94</v>
      </c>
      <c r="P7" s="7">
        <f>P5+P6</f>
        <v>62.666666666666664</v>
      </c>
      <c r="Q7" s="12" t="s">
        <v>90</v>
      </c>
    </row>
    <row r="8" spans="6:17" x14ac:dyDescent="0.45">
      <c r="F8" s="12" t="s">
        <v>71</v>
      </c>
      <c r="J8">
        <v>30</v>
      </c>
      <c r="K8" s="12" t="s">
        <v>74</v>
      </c>
      <c r="M8" s="12" t="s">
        <v>95</v>
      </c>
      <c r="P8" s="7">
        <f>12*P7/H5</f>
        <v>1.0742857142857143</v>
      </c>
      <c r="Q8" s="12" t="s">
        <v>74</v>
      </c>
    </row>
    <row r="9" spans="6:17" x14ac:dyDescent="0.45">
      <c r="F9" s="12" t="s">
        <v>73</v>
      </c>
      <c r="J9">
        <v>1</v>
      </c>
      <c r="K9" s="12" t="s">
        <v>72</v>
      </c>
    </row>
    <row r="10" spans="6:17" x14ac:dyDescent="0.45">
      <c r="F10" s="12" t="s">
        <v>75</v>
      </c>
      <c r="J10">
        <v>12</v>
      </c>
      <c r="K10" s="12" t="s">
        <v>74</v>
      </c>
    </row>
    <row r="12" spans="6:17" x14ac:dyDescent="0.45">
      <c r="F12" s="12" t="s">
        <v>76</v>
      </c>
    </row>
    <row r="13" spans="6:17" x14ac:dyDescent="0.45">
      <c r="F13" s="12" t="s">
        <v>78</v>
      </c>
      <c r="J13">
        <v>1</v>
      </c>
      <c r="K13" s="12" t="s">
        <v>74</v>
      </c>
    </row>
    <row r="14" spans="6:17" x14ac:dyDescent="0.45">
      <c r="F14" s="12" t="s">
        <v>79</v>
      </c>
      <c r="J14">
        <v>2</v>
      </c>
      <c r="K14" s="12" t="s">
        <v>74</v>
      </c>
    </row>
    <row r="15" spans="6:17" x14ac:dyDescent="0.45">
      <c r="F15" s="12" t="s">
        <v>80</v>
      </c>
      <c r="J15" s="12">
        <v>2</v>
      </c>
      <c r="K15" s="12" t="s">
        <v>74</v>
      </c>
    </row>
    <row r="16" spans="6:17" x14ac:dyDescent="0.45">
      <c r="F16" s="12" t="s">
        <v>85</v>
      </c>
      <c r="J16">
        <v>4</v>
      </c>
      <c r="K16" s="12" t="s">
        <v>72</v>
      </c>
    </row>
    <row r="17" spans="1:11" x14ac:dyDescent="0.45">
      <c r="F17" s="12" t="s">
        <v>91</v>
      </c>
      <c r="J17">
        <v>4</v>
      </c>
      <c r="K17" s="12" t="s">
        <v>74</v>
      </c>
    </row>
    <row r="18" spans="1:11" x14ac:dyDescent="0.45">
      <c r="F18" s="12" t="s">
        <v>92</v>
      </c>
      <c r="J18">
        <f>J14+J17</f>
        <v>6</v>
      </c>
      <c r="K18" s="12" t="s">
        <v>74</v>
      </c>
    </row>
    <row r="20" spans="1:11" x14ac:dyDescent="0.45">
      <c r="A20" s="12" t="s">
        <v>77</v>
      </c>
    </row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7AAB-A47C-4C4F-B98A-80A97EAE75A7}">
  <dimension ref="A1:AK46"/>
  <sheetViews>
    <sheetView showGridLines="0" zoomScaleNormal="100" workbookViewId="0">
      <pane xSplit="3" ySplit="6" topLeftCell="U22" activePane="bottomRight" state="frozen"/>
      <selection pane="topRight" activeCell="D1" sqref="D1"/>
      <selection pane="bottomLeft" activeCell="A7" sqref="A7"/>
      <selection pane="bottomRight" activeCell="D7" sqref="D7:K34"/>
    </sheetView>
  </sheetViews>
  <sheetFormatPr defaultRowHeight="14.25" x14ac:dyDescent="0.45"/>
  <cols>
    <col min="1" max="1" width="13.3984375" customWidth="1"/>
    <col min="2" max="2" width="30.1328125" customWidth="1"/>
    <col min="3" max="3" width="12.33203125" customWidth="1"/>
    <col min="4" max="4" width="11" customWidth="1"/>
    <col min="5" max="5" width="12.33203125" customWidth="1"/>
    <col min="6" max="6" width="11" customWidth="1"/>
    <col min="7" max="7" width="12.33203125" customWidth="1"/>
    <col min="8" max="9" width="9.59765625" customWidth="1"/>
    <col min="10" max="11" width="12.33203125" customWidth="1"/>
    <col min="12" max="12" width="11.53125" customWidth="1"/>
    <col min="13" max="13" width="0.796875" customWidth="1"/>
    <col min="14" max="14" width="10.796875" customWidth="1"/>
    <col min="16" max="16" width="13.06640625" customWidth="1"/>
    <col min="17" max="17" width="11.265625" bestFit="1" customWidth="1"/>
    <col min="18" max="18" width="10.59765625" bestFit="1" customWidth="1"/>
    <col min="19" max="19" width="10.53125" customWidth="1"/>
    <col min="20" max="20" width="12.86328125" bestFit="1" customWidth="1"/>
    <col min="21" max="21" width="9.46484375" customWidth="1"/>
    <col min="22" max="22" width="11.19921875" customWidth="1"/>
    <col min="23" max="23" width="12.53125" customWidth="1"/>
    <col min="24" max="24" width="11.19921875" customWidth="1"/>
    <col min="25" max="25" width="11.33203125" customWidth="1"/>
    <col min="26" max="26" width="10.59765625" bestFit="1" customWidth="1"/>
    <col min="27" max="27" width="12.06640625" bestFit="1" customWidth="1"/>
    <col min="28" max="28" width="11.86328125" customWidth="1"/>
    <col min="29" max="29" width="11.33203125" customWidth="1"/>
    <col min="30" max="30" width="11.265625" bestFit="1" customWidth="1"/>
    <col min="31" max="31" width="12.06640625" bestFit="1" customWidth="1"/>
    <col min="32" max="32" width="10.86328125" bestFit="1" customWidth="1"/>
    <col min="33" max="33" width="10.19921875" bestFit="1" customWidth="1"/>
    <col min="34" max="34" width="10.86328125" bestFit="1" customWidth="1"/>
    <col min="35" max="35" width="10.59765625" bestFit="1" customWidth="1"/>
  </cols>
  <sheetData>
    <row r="1" spans="1:37" ht="25.5" customHeight="1" x14ac:dyDescent="0.4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37" ht="9.75" customHeight="1" x14ac:dyDescent="0.45"/>
    <row r="3" spans="1:37" ht="15" customHeight="1" x14ac:dyDescent="0.45">
      <c r="A3" s="1" t="s">
        <v>1</v>
      </c>
      <c r="B3" s="24" t="s">
        <v>103</v>
      </c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37" ht="18.75" customHeight="1" x14ac:dyDescent="0.45">
      <c r="A4" t="s">
        <v>45</v>
      </c>
      <c r="B4" s="8">
        <f>1400/10.765</f>
        <v>130.05109150023222</v>
      </c>
    </row>
    <row r="5" spans="1:37" ht="12" customHeight="1" x14ac:dyDescent="0.45"/>
    <row r="6" spans="1:37" ht="42.75" x14ac:dyDescent="0.45">
      <c r="A6" s="26" t="s">
        <v>2</v>
      </c>
      <c r="B6" s="27"/>
      <c r="C6" s="2" t="s">
        <v>3</v>
      </c>
      <c r="D6" s="3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N6" s="2" t="s">
        <v>46</v>
      </c>
      <c r="O6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t="s">
        <v>63</v>
      </c>
      <c r="AI6" s="9" t="s">
        <v>59</v>
      </c>
      <c r="AJ6" s="9"/>
      <c r="AK6" s="9"/>
    </row>
    <row r="7" spans="1:37" ht="14.25" customHeight="1" x14ac:dyDescent="0.45">
      <c r="A7" s="20" t="s">
        <v>13</v>
      </c>
      <c r="B7" s="21"/>
      <c r="C7" s="13" t="s">
        <v>14</v>
      </c>
      <c r="D7" s="14">
        <v>370.69527229459999</v>
      </c>
      <c r="E7" s="14">
        <v>0</v>
      </c>
      <c r="F7" s="14">
        <v>0</v>
      </c>
      <c r="G7" s="14">
        <v>0</v>
      </c>
      <c r="H7" s="14">
        <v>370.69527229459999</v>
      </c>
      <c r="I7" s="14">
        <v>0</v>
      </c>
      <c r="J7" s="14">
        <v>0</v>
      </c>
      <c r="K7" s="14">
        <v>0.27053085119999998</v>
      </c>
      <c r="L7" s="15" t="s">
        <v>15</v>
      </c>
      <c r="N7" s="7">
        <f>K7*1000/$B$4</f>
        <v>2.0801890094057143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ht="14.25" customHeight="1" x14ac:dyDescent="0.45">
      <c r="A8" s="20" t="s">
        <v>16</v>
      </c>
      <c r="B8" s="21"/>
      <c r="C8" s="13" t="s">
        <v>14</v>
      </c>
      <c r="D8" s="14">
        <v>416.30161809459997</v>
      </c>
      <c r="E8" s="14">
        <v>0</v>
      </c>
      <c r="F8" s="14">
        <v>0</v>
      </c>
      <c r="G8" s="14">
        <v>0</v>
      </c>
      <c r="H8" s="14">
        <v>0</v>
      </c>
      <c r="I8" s="14">
        <v>416.30161809459997</v>
      </c>
      <c r="J8" s="14">
        <v>0</v>
      </c>
      <c r="K8" s="14">
        <v>3.3553910417999999</v>
      </c>
      <c r="L8" s="15" t="s">
        <v>15</v>
      </c>
      <c r="N8" s="7">
        <f t="shared" ref="N8:N34" si="0">K8*1000/$B$4</f>
        <v>25.800560403555004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ht="14.25" customHeight="1" x14ac:dyDescent="0.45">
      <c r="A9" s="20" t="s">
        <v>17</v>
      </c>
      <c r="B9" s="21"/>
      <c r="C9" s="13" t="s">
        <v>14</v>
      </c>
      <c r="D9" s="14">
        <v>175.91450752520001</v>
      </c>
      <c r="E9" s="14">
        <v>0</v>
      </c>
      <c r="F9" s="14">
        <v>0</v>
      </c>
      <c r="G9" s="14">
        <v>79.826751314000006</v>
      </c>
      <c r="H9" s="14">
        <v>68.986081382400002</v>
      </c>
      <c r="I9" s="14">
        <v>27.101674828899998</v>
      </c>
      <c r="J9" s="14">
        <v>0</v>
      </c>
      <c r="K9" s="14">
        <v>2.63871761E-2</v>
      </c>
      <c r="L9" s="15" t="s">
        <v>15</v>
      </c>
      <c r="N9" s="7">
        <f t="shared" si="0"/>
        <v>0.20289853622607146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ht="14.25" customHeight="1" x14ac:dyDescent="0.45">
      <c r="A10" s="20" t="s">
        <v>96</v>
      </c>
      <c r="B10" s="21"/>
      <c r="C10" s="13" t="s">
        <v>97</v>
      </c>
      <c r="D10" s="14">
        <v>335.32191000099999</v>
      </c>
      <c r="E10" s="14">
        <v>0</v>
      </c>
      <c r="F10" s="14">
        <v>0</v>
      </c>
      <c r="G10" s="14">
        <v>0</v>
      </c>
      <c r="H10" s="14">
        <v>0</v>
      </c>
      <c r="I10" s="14">
        <v>335.32191000099999</v>
      </c>
      <c r="J10" s="14">
        <v>0</v>
      </c>
      <c r="K10" s="14">
        <v>5.9452574643</v>
      </c>
      <c r="L10" s="15" t="s">
        <v>15</v>
      </c>
      <c r="N10" s="7">
        <f t="shared" si="0"/>
        <v>45.714783287992503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ht="14.25" customHeight="1" x14ac:dyDescent="0.45">
      <c r="A11" s="20" t="s">
        <v>19</v>
      </c>
      <c r="B11" s="21"/>
      <c r="C11" s="13" t="s">
        <v>20</v>
      </c>
      <c r="D11" s="14">
        <v>10.0534336697</v>
      </c>
      <c r="E11" s="14">
        <v>0</v>
      </c>
      <c r="F11" s="14">
        <v>0</v>
      </c>
      <c r="G11" s="14">
        <v>10.0534336697</v>
      </c>
      <c r="H11" s="14">
        <v>0</v>
      </c>
      <c r="I11" s="14">
        <v>0</v>
      </c>
      <c r="J11" s="14">
        <v>0</v>
      </c>
      <c r="K11" s="14">
        <v>23.056242173699999</v>
      </c>
      <c r="L11" s="15" t="s">
        <v>15</v>
      </c>
      <c r="N11" s="7">
        <f t="shared" si="0"/>
        <v>177.28603357134324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7" ht="14.25" customHeight="1" x14ac:dyDescent="0.45">
      <c r="A12" s="20" t="s">
        <v>21</v>
      </c>
      <c r="B12" s="21"/>
      <c r="C12" s="13" t="s">
        <v>14</v>
      </c>
      <c r="D12" s="14">
        <v>53.197184874900003</v>
      </c>
      <c r="E12" s="14">
        <v>0</v>
      </c>
      <c r="F12" s="14">
        <v>0</v>
      </c>
      <c r="G12" s="14">
        <v>0</v>
      </c>
      <c r="H12" s="14">
        <v>0</v>
      </c>
      <c r="I12" s="14">
        <v>53.197184874900003</v>
      </c>
      <c r="J12" s="14">
        <v>0</v>
      </c>
      <c r="K12" s="14">
        <v>0.86142866429999998</v>
      </c>
      <c r="L12" s="15" t="s">
        <v>15</v>
      </c>
      <c r="N12" s="7">
        <f t="shared" si="0"/>
        <v>6.6237711222782156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7" ht="14.25" customHeight="1" x14ac:dyDescent="0.45">
      <c r="A13" s="20" t="s">
        <v>22</v>
      </c>
      <c r="B13" s="21"/>
      <c r="C13" s="13" t="s">
        <v>23</v>
      </c>
      <c r="D13" s="14">
        <v>20.737500006800001</v>
      </c>
      <c r="E13" s="14">
        <v>0</v>
      </c>
      <c r="F13" s="14">
        <v>0</v>
      </c>
      <c r="G13" s="14">
        <v>0</v>
      </c>
      <c r="H13" s="14">
        <v>0</v>
      </c>
      <c r="I13" s="14">
        <v>20.737500006800001</v>
      </c>
      <c r="J13" s="14">
        <v>0</v>
      </c>
      <c r="K13" s="14">
        <v>1.4931E-2</v>
      </c>
      <c r="L13" s="15" t="s">
        <v>15</v>
      </c>
      <c r="N13" s="7">
        <f t="shared" si="0"/>
        <v>0.11480872500000001</v>
      </c>
      <c r="O13">
        <f>1000*K13/D13</f>
        <v>0.71999999976390583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7" ht="14.25" customHeight="1" x14ac:dyDescent="0.45">
      <c r="A14" s="20" t="s">
        <v>24</v>
      </c>
      <c r="B14" s="21"/>
      <c r="C14" s="13" t="s">
        <v>23</v>
      </c>
      <c r="D14" s="14">
        <v>59.2538237431</v>
      </c>
      <c r="E14" s="14">
        <v>0</v>
      </c>
      <c r="F14" s="14">
        <v>0</v>
      </c>
      <c r="G14" s="14">
        <v>6.1133454292999998</v>
      </c>
      <c r="H14" s="14">
        <v>0</v>
      </c>
      <c r="I14" s="14">
        <v>53.140478313800003</v>
      </c>
      <c r="J14" s="14">
        <v>0</v>
      </c>
      <c r="K14" s="14">
        <v>7.2882203199999995E-2</v>
      </c>
      <c r="L14" s="15" t="s">
        <v>15</v>
      </c>
      <c r="N14" s="7">
        <f t="shared" si="0"/>
        <v>0.5604120838914286</v>
      </c>
      <c r="O14">
        <f>1000*K14/D14</f>
        <v>1.2299999999322744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7" x14ac:dyDescent="0.45">
      <c r="A15" s="20" t="s">
        <v>25</v>
      </c>
      <c r="B15" s="21"/>
      <c r="C15" s="13" t="s">
        <v>23</v>
      </c>
      <c r="D15" s="14">
        <v>821.98657693660004</v>
      </c>
      <c r="E15" s="14">
        <v>0</v>
      </c>
      <c r="F15" s="14">
        <v>0</v>
      </c>
      <c r="G15" s="14">
        <v>0</v>
      </c>
      <c r="H15" s="14">
        <v>100.6318588474</v>
      </c>
      <c r="I15" s="14">
        <v>721.35471808930004</v>
      </c>
      <c r="J15" s="14">
        <v>0</v>
      </c>
      <c r="K15" s="14">
        <v>0.2214013447</v>
      </c>
      <c r="L15" s="15" t="s">
        <v>15</v>
      </c>
      <c r="N15" s="7">
        <f t="shared" si="0"/>
        <v>1.7024181969253573</v>
      </c>
      <c r="O15" s="6">
        <f>1000*K15/D15</f>
        <v>0.26934909998789036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7" ht="14.25" customHeight="1" x14ac:dyDescent="0.45">
      <c r="A16" s="20" t="s">
        <v>26</v>
      </c>
      <c r="B16" s="21"/>
      <c r="C16" s="13" t="s">
        <v>18</v>
      </c>
      <c r="D16" s="14">
        <v>588.29747017789998</v>
      </c>
      <c r="E16" s="14">
        <v>0</v>
      </c>
      <c r="F16" s="14">
        <v>0</v>
      </c>
      <c r="G16" s="14">
        <v>0</v>
      </c>
      <c r="H16" s="14">
        <v>0</v>
      </c>
      <c r="I16" s="14">
        <v>588.29747017789998</v>
      </c>
      <c r="J16" s="14">
        <v>0</v>
      </c>
      <c r="K16" s="14">
        <v>0.58829747020000001</v>
      </c>
      <c r="L16" s="15" t="s">
        <v>15</v>
      </c>
      <c r="N16" s="7">
        <f t="shared" si="0"/>
        <v>4.5235873333592869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ht="14.25" customHeight="1" x14ac:dyDescent="0.45">
      <c r="A17" s="20" t="s">
        <v>27</v>
      </c>
      <c r="B17" s="21"/>
      <c r="C17" s="13" t="s">
        <v>15</v>
      </c>
      <c r="D17" s="14">
        <v>0.15435375579999999</v>
      </c>
      <c r="E17" s="14">
        <v>0</v>
      </c>
      <c r="F17" s="14">
        <v>8.2103061599999999E-2</v>
      </c>
      <c r="G17" s="14">
        <v>0</v>
      </c>
      <c r="H17" s="14">
        <v>7.2250694200000007E-2</v>
      </c>
      <c r="I17" s="14">
        <v>0</v>
      </c>
      <c r="J17" s="14">
        <v>0</v>
      </c>
      <c r="K17" s="14">
        <v>0.15435375579999999</v>
      </c>
      <c r="L17" s="15" t="s">
        <v>15</v>
      </c>
      <c r="N17" s="7">
        <f t="shared" si="0"/>
        <v>1.1868701294192858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ht="14.25" customHeight="1" x14ac:dyDescent="0.45">
      <c r="A18" s="20" t="s">
        <v>28</v>
      </c>
      <c r="B18" s="21"/>
      <c r="C18" s="13" t="s">
        <v>14</v>
      </c>
      <c r="D18" s="14">
        <v>273.14388484860001</v>
      </c>
      <c r="E18" s="14">
        <v>0</v>
      </c>
      <c r="F18" s="14">
        <v>0</v>
      </c>
      <c r="G18" s="14">
        <v>0</v>
      </c>
      <c r="H18" s="14">
        <v>273.14388484860001</v>
      </c>
      <c r="I18" s="14">
        <v>0</v>
      </c>
      <c r="J18" s="14">
        <v>0</v>
      </c>
      <c r="K18" s="14">
        <v>3.5072407493000002</v>
      </c>
      <c r="L18" s="15" t="s">
        <v>15</v>
      </c>
      <c r="N18" s="7">
        <f t="shared" si="0"/>
        <v>26.968176190153219</v>
      </c>
      <c r="O18" s="6">
        <f>1000*K18/D18</f>
        <v>12.840268239005301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45">
      <c r="A19" s="20" t="s">
        <v>29</v>
      </c>
      <c r="B19" s="21"/>
      <c r="C19" s="13" t="s">
        <v>18</v>
      </c>
      <c r="D19" s="14">
        <v>262.49999998269999</v>
      </c>
      <c r="E19" s="14">
        <v>0</v>
      </c>
      <c r="F19" s="14">
        <v>0</v>
      </c>
      <c r="G19" s="14">
        <v>0</v>
      </c>
      <c r="H19" s="14">
        <v>0</v>
      </c>
      <c r="I19" s="14">
        <v>262.49999998269999</v>
      </c>
      <c r="J19" s="14">
        <v>0</v>
      </c>
      <c r="K19" s="14">
        <v>0.26250000000000001</v>
      </c>
      <c r="L19" s="15" t="s">
        <v>15</v>
      </c>
      <c r="N19" s="7">
        <f t="shared" si="0"/>
        <v>2.0184375000000001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45">
      <c r="A20" s="20" t="s">
        <v>30</v>
      </c>
      <c r="B20" s="21"/>
      <c r="C20" s="13" t="s">
        <v>15</v>
      </c>
      <c r="D20" s="14">
        <v>0.29999999150000001</v>
      </c>
      <c r="E20" s="14">
        <v>0</v>
      </c>
      <c r="F20" s="14">
        <v>0</v>
      </c>
      <c r="G20" s="14">
        <v>0</v>
      </c>
      <c r="H20" s="14">
        <v>0</v>
      </c>
      <c r="I20" s="14">
        <v>0.29999999150000001</v>
      </c>
      <c r="J20" s="14">
        <v>0</v>
      </c>
      <c r="K20" s="14">
        <v>0.29999999150000001</v>
      </c>
      <c r="L20" s="15" t="s">
        <v>15</v>
      </c>
      <c r="N20" s="7">
        <f t="shared" si="0"/>
        <v>2.3067856489267862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ht="14.25" customHeight="1" x14ac:dyDescent="0.45">
      <c r="A21" s="20" t="s">
        <v>98</v>
      </c>
      <c r="B21" s="21"/>
      <c r="C21" s="13" t="s">
        <v>20</v>
      </c>
      <c r="D21" s="14">
        <v>1.6442505623000001</v>
      </c>
      <c r="E21" s="14">
        <v>0</v>
      </c>
      <c r="F21" s="14">
        <v>0</v>
      </c>
      <c r="G21" s="14">
        <v>0</v>
      </c>
      <c r="H21" s="14">
        <v>0</v>
      </c>
      <c r="I21" s="14">
        <v>1.6442505623000001</v>
      </c>
      <c r="J21" s="14">
        <v>0</v>
      </c>
      <c r="K21" s="14">
        <v>3.512119201</v>
      </c>
      <c r="L21" s="15" t="s">
        <v>15</v>
      </c>
      <c r="N21" s="7">
        <f t="shared" si="0"/>
        <v>27.00568799911786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0.24</v>
      </c>
      <c r="AI21">
        <v>0</v>
      </c>
    </row>
    <row r="22" spans="1:35" ht="14.25" customHeight="1" x14ac:dyDescent="0.45">
      <c r="A22" s="20" t="s">
        <v>31</v>
      </c>
      <c r="B22" s="21"/>
      <c r="C22" s="13" t="s">
        <v>15</v>
      </c>
      <c r="D22" s="14">
        <v>0.41547658399999998</v>
      </c>
      <c r="E22" s="14">
        <v>0</v>
      </c>
      <c r="F22" s="14">
        <v>0</v>
      </c>
      <c r="G22" s="14">
        <v>0</v>
      </c>
      <c r="H22" s="14">
        <v>0</v>
      </c>
      <c r="I22" s="14">
        <v>0.41547658399999998</v>
      </c>
      <c r="J22" s="14">
        <v>0</v>
      </c>
      <c r="K22" s="14">
        <v>0.41547658399999998</v>
      </c>
      <c r="L22" s="15" t="s">
        <v>15</v>
      </c>
      <c r="N22" s="7">
        <f t="shared" si="0"/>
        <v>3.1947181619714291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45">
      <c r="A23" s="20" t="s">
        <v>32</v>
      </c>
      <c r="B23" s="21"/>
      <c r="C23" s="13" t="s">
        <v>20</v>
      </c>
      <c r="D23" s="14">
        <v>0.27774999389999999</v>
      </c>
      <c r="E23" s="14">
        <v>0</v>
      </c>
      <c r="F23" s="14">
        <v>0</v>
      </c>
      <c r="G23" s="14">
        <v>0</v>
      </c>
      <c r="H23" s="14">
        <v>0</v>
      </c>
      <c r="I23" s="14">
        <v>0.27774999389999999</v>
      </c>
      <c r="J23" s="14">
        <v>0</v>
      </c>
      <c r="K23" s="14">
        <v>0.1269484122</v>
      </c>
      <c r="L23" s="15" t="s">
        <v>15</v>
      </c>
      <c r="N23" s="7">
        <f t="shared" si="0"/>
        <v>0.97614261238071431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ht="14.25" customHeight="1" x14ac:dyDescent="0.45">
      <c r="A24" s="20" t="s">
        <v>99</v>
      </c>
      <c r="B24" s="21"/>
      <c r="C24" s="13" t="s">
        <v>20</v>
      </c>
      <c r="D24" s="14">
        <v>0.56946411100000005</v>
      </c>
      <c r="E24" s="14">
        <v>0</v>
      </c>
      <c r="F24" s="14">
        <v>0</v>
      </c>
      <c r="G24" s="14">
        <v>0</v>
      </c>
      <c r="H24" s="14">
        <v>0</v>
      </c>
      <c r="I24" s="14">
        <v>0.56946411100000005</v>
      </c>
      <c r="J24" s="14">
        <v>0</v>
      </c>
      <c r="K24" s="14">
        <v>1.0751482416</v>
      </c>
      <c r="L24" s="15" t="s">
        <v>15</v>
      </c>
      <c r="N24" s="7">
        <f t="shared" si="0"/>
        <v>8.2671220148742854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0.16</v>
      </c>
      <c r="AI24">
        <v>0</v>
      </c>
    </row>
    <row r="25" spans="1:35" x14ac:dyDescent="0.45">
      <c r="A25" s="20" t="s">
        <v>33</v>
      </c>
      <c r="B25" s="21"/>
      <c r="C25" s="13" t="s">
        <v>15</v>
      </c>
      <c r="D25" s="14">
        <v>0.24012190620000001</v>
      </c>
      <c r="E25" s="14">
        <v>0</v>
      </c>
      <c r="F25" s="14">
        <v>6.6983091999999996E-3</v>
      </c>
      <c r="G25" s="14">
        <v>0</v>
      </c>
      <c r="H25" s="14">
        <v>1.52051618E-2</v>
      </c>
      <c r="I25" s="14">
        <v>0.2182184352</v>
      </c>
      <c r="J25" s="14">
        <v>0</v>
      </c>
      <c r="K25" s="14">
        <v>0.24012190620000001</v>
      </c>
      <c r="L25" s="15" t="s">
        <v>15</v>
      </c>
      <c r="N25" s="7">
        <f t="shared" si="0"/>
        <v>1.8463659430307147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ht="14.25" customHeight="1" x14ac:dyDescent="0.45">
      <c r="A26" s="20" t="s">
        <v>34</v>
      </c>
      <c r="B26" s="21"/>
      <c r="C26" s="13" t="s">
        <v>35</v>
      </c>
      <c r="D26" s="14">
        <v>526.78382466519997</v>
      </c>
      <c r="E26" s="14">
        <v>0</v>
      </c>
      <c r="F26" s="14">
        <v>136.568610678</v>
      </c>
      <c r="G26" s="14">
        <v>0</v>
      </c>
      <c r="H26" s="14">
        <v>0</v>
      </c>
      <c r="I26" s="14">
        <v>390.2152139872</v>
      </c>
      <c r="J26" s="14">
        <v>0</v>
      </c>
      <c r="K26" s="14">
        <v>3.0755031968000002</v>
      </c>
      <c r="L26" s="15" t="s">
        <v>15</v>
      </c>
      <c r="N26" s="7">
        <f t="shared" si="0"/>
        <v>23.648422795394293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ht="14.25" customHeight="1" x14ac:dyDescent="0.45">
      <c r="A27" s="20" t="s">
        <v>36</v>
      </c>
      <c r="B27" s="21"/>
      <c r="C27" s="13" t="s">
        <v>15</v>
      </c>
      <c r="D27" s="14">
        <v>4.7685458000000002E-3</v>
      </c>
      <c r="E27" s="14">
        <v>0</v>
      </c>
      <c r="F27" s="14">
        <v>0</v>
      </c>
      <c r="G27" s="14">
        <v>0</v>
      </c>
      <c r="H27" s="14">
        <v>0</v>
      </c>
      <c r="I27" s="14">
        <v>4.7685458000000002E-3</v>
      </c>
      <c r="J27" s="14">
        <v>0</v>
      </c>
      <c r="K27" s="14">
        <v>4.7685458000000002E-3</v>
      </c>
      <c r="L27" s="15" t="s">
        <v>15</v>
      </c>
      <c r="N27" s="7">
        <f t="shared" si="0"/>
        <v>3.6666711097857151E-2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</row>
    <row r="28" spans="1:35" ht="14.25" customHeight="1" x14ac:dyDescent="0.45">
      <c r="A28" s="20" t="s">
        <v>37</v>
      </c>
      <c r="B28" s="21"/>
      <c r="C28" s="13" t="s">
        <v>15</v>
      </c>
      <c r="D28" s="14">
        <v>0.3178501051</v>
      </c>
      <c r="E28" s="14">
        <v>0</v>
      </c>
      <c r="F28" s="14">
        <v>0</v>
      </c>
      <c r="G28" s="14">
        <v>0.26721010960000002</v>
      </c>
      <c r="H28" s="14">
        <v>0</v>
      </c>
      <c r="I28" s="14">
        <v>5.06399955E-2</v>
      </c>
      <c r="J28" s="14">
        <v>0</v>
      </c>
      <c r="K28" s="14">
        <v>0.3178501051</v>
      </c>
      <c r="L28" s="15" t="s">
        <v>15</v>
      </c>
      <c r="N28" s="7">
        <f t="shared" si="0"/>
        <v>2.4440402724296431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ht="14.25" customHeight="1" x14ac:dyDescent="0.45">
      <c r="A29" s="20" t="s">
        <v>38</v>
      </c>
      <c r="B29" s="21"/>
      <c r="C29" s="13" t="s">
        <v>20</v>
      </c>
      <c r="D29" s="14">
        <v>10.2222735683</v>
      </c>
      <c r="E29" s="14">
        <v>0</v>
      </c>
      <c r="F29" s="14">
        <v>1.6725932533000001</v>
      </c>
      <c r="G29" s="14">
        <v>0</v>
      </c>
      <c r="H29" s="14">
        <v>1.4126046098</v>
      </c>
      <c r="I29" s="14">
        <v>7.1370757053</v>
      </c>
      <c r="J29" s="14">
        <v>0</v>
      </c>
      <c r="K29" s="14">
        <v>4.3253506149999996</v>
      </c>
      <c r="L29" s="15" t="s">
        <v>15</v>
      </c>
      <c r="N29" s="7">
        <f t="shared" si="0"/>
        <v>33.258856693196428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</row>
    <row r="30" spans="1:35" ht="14.25" customHeight="1" x14ac:dyDescent="0.45">
      <c r="A30" s="20" t="s">
        <v>39</v>
      </c>
      <c r="B30" s="21"/>
      <c r="C30" s="13" t="s">
        <v>35</v>
      </c>
      <c r="D30" s="14">
        <v>86.253859375600001</v>
      </c>
      <c r="E30" s="14">
        <v>0</v>
      </c>
      <c r="F30" s="14">
        <v>0</v>
      </c>
      <c r="G30" s="14">
        <v>0</v>
      </c>
      <c r="H30" s="14">
        <v>86.253859375600001</v>
      </c>
      <c r="I30" s="14">
        <v>0</v>
      </c>
      <c r="J30" s="14">
        <v>0</v>
      </c>
      <c r="K30" s="14">
        <v>0.39186569599999999</v>
      </c>
      <c r="L30" s="15" t="s">
        <v>15</v>
      </c>
      <c r="N30" s="7">
        <f t="shared" si="0"/>
        <v>3.0131672981714286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</row>
    <row r="31" spans="1:35" ht="14.25" customHeight="1" x14ac:dyDescent="0.45">
      <c r="A31" s="20" t="s">
        <v>40</v>
      </c>
      <c r="B31" s="21"/>
      <c r="C31" s="13" t="s">
        <v>41</v>
      </c>
      <c r="D31" s="14">
        <v>2.2636428576999998</v>
      </c>
      <c r="E31" s="14">
        <v>0</v>
      </c>
      <c r="F31" s="14">
        <v>0</v>
      </c>
      <c r="G31" s="14">
        <v>0</v>
      </c>
      <c r="H31" s="14">
        <v>0</v>
      </c>
      <c r="I31" s="14">
        <v>2.2636428576999998</v>
      </c>
      <c r="J31" s="14">
        <v>0</v>
      </c>
      <c r="K31" s="14">
        <v>1.6977321E-3</v>
      </c>
      <c r="L31" s="15" t="s">
        <v>15</v>
      </c>
      <c r="N31" s="7">
        <f t="shared" si="0"/>
        <v>1.3054347183214288E-2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</row>
    <row r="32" spans="1:35" ht="14.25" customHeight="1" x14ac:dyDescent="0.45">
      <c r="A32" s="20" t="s">
        <v>42</v>
      </c>
      <c r="B32" s="21"/>
      <c r="C32" s="13" t="s">
        <v>14</v>
      </c>
      <c r="D32" s="14">
        <v>256.39174406220002</v>
      </c>
      <c r="E32" s="14">
        <v>0</v>
      </c>
      <c r="F32" s="14">
        <v>0</v>
      </c>
      <c r="G32" s="14">
        <v>0</v>
      </c>
      <c r="H32" s="14">
        <v>0</v>
      </c>
      <c r="I32" s="14">
        <v>256.39174406220002</v>
      </c>
      <c r="J32" s="14">
        <v>0</v>
      </c>
      <c r="K32" s="14">
        <v>9.2301027861999998</v>
      </c>
      <c r="L32" s="15" t="s">
        <v>15</v>
      </c>
      <c r="N32" s="7">
        <f t="shared" si="0"/>
        <v>70.972897495316431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0.14000000000000001</v>
      </c>
      <c r="AI32">
        <v>0</v>
      </c>
    </row>
    <row r="33" spans="1:37" x14ac:dyDescent="0.45">
      <c r="A33" s="20" t="s">
        <v>43</v>
      </c>
      <c r="B33" s="21"/>
      <c r="C33" s="13" t="s">
        <v>41</v>
      </c>
      <c r="D33" s="14">
        <v>466.2166248396</v>
      </c>
      <c r="E33" s="14">
        <v>0</v>
      </c>
      <c r="F33" s="14">
        <v>0</v>
      </c>
      <c r="G33" s="14">
        <v>0</v>
      </c>
      <c r="H33" s="14">
        <v>0</v>
      </c>
      <c r="I33" s="14">
        <v>466.2166248396</v>
      </c>
      <c r="J33" s="14">
        <v>0</v>
      </c>
      <c r="K33" s="14">
        <v>0.3496624686</v>
      </c>
      <c r="L33" s="15" t="s">
        <v>15</v>
      </c>
      <c r="N33" s="7">
        <f t="shared" si="0"/>
        <v>2.6886546246278575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7" x14ac:dyDescent="0.45">
      <c r="A34" s="20" t="s">
        <v>44</v>
      </c>
      <c r="B34" s="21"/>
      <c r="C34" s="13" t="s">
        <v>15</v>
      </c>
      <c r="D34" s="14">
        <v>5.8770834700000003E-2</v>
      </c>
      <c r="E34" s="14">
        <v>0</v>
      </c>
      <c r="F34" s="14">
        <v>0</v>
      </c>
      <c r="G34" s="14">
        <v>5.8770834700000003E-2</v>
      </c>
      <c r="H34" s="14">
        <v>0</v>
      </c>
      <c r="I34" s="14">
        <v>0</v>
      </c>
      <c r="J34" s="14">
        <v>0</v>
      </c>
      <c r="K34" s="14">
        <v>5.8770834700000003E-2</v>
      </c>
      <c r="L34" s="15" t="s">
        <v>15</v>
      </c>
      <c r="N34" s="7">
        <f t="shared" si="0"/>
        <v>0.45190573967535719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t="s">
        <v>67</v>
      </c>
    </row>
    <row r="35" spans="1:37" x14ac:dyDescent="0.45">
      <c r="A35" s="16"/>
      <c r="B35" s="17"/>
      <c r="C35" s="16"/>
      <c r="D35" s="18"/>
      <c r="E35" s="18"/>
      <c r="F35" s="18"/>
      <c r="G35" s="18"/>
      <c r="H35" s="18"/>
      <c r="I35" s="18"/>
      <c r="J35" s="18"/>
      <c r="K35" s="18"/>
      <c r="L35" s="19"/>
    </row>
    <row r="36" spans="1:37" x14ac:dyDescent="0.45">
      <c r="N36" s="7">
        <f>SUM(N7:N34)</f>
        <v>474.90743444694363</v>
      </c>
      <c r="O36" s="12" t="s">
        <v>100</v>
      </c>
      <c r="P36" s="7">
        <f t="array" ref="P36:AI36">MMULT(TRANSPOSE(N7:N34),P7:AI34)</f>
        <v>2.0801890094057143</v>
      </c>
      <c r="Q36" s="7">
        <v>25.800560403555004</v>
      </c>
      <c r="R36" s="7">
        <v>0.20289853622607146</v>
      </c>
      <c r="S36" s="7">
        <v>0</v>
      </c>
      <c r="T36" s="7">
        <v>223.00081685933574</v>
      </c>
      <c r="U36" s="7">
        <v>8.9305567712050014</v>
      </c>
      <c r="V36" s="7">
        <v>0.11480872500000001</v>
      </c>
      <c r="W36" s="7">
        <v>0.5604120838914286</v>
      </c>
      <c r="X36" s="7">
        <v>1.7024181969253573</v>
      </c>
      <c r="Y36" s="7">
        <v>6.542024833359287</v>
      </c>
      <c r="Z36" s="7">
        <v>5.9291820845550003</v>
      </c>
      <c r="AA36" s="7">
        <v>26.968176190153219</v>
      </c>
      <c r="AB36" s="7">
        <v>3.1947181619714291</v>
      </c>
      <c r="AC36" s="7">
        <v>0.97614261238071431</v>
      </c>
      <c r="AD36" s="7">
        <v>23.648422795394293</v>
      </c>
      <c r="AE36" s="7">
        <v>33.258856693196428</v>
      </c>
      <c r="AF36" s="7">
        <v>3.0131672981714286</v>
      </c>
      <c r="AG36" s="7">
        <v>2.7017089718110716</v>
      </c>
      <c r="AH36" s="7">
        <v>17.740310291512472</v>
      </c>
      <c r="AI36" s="7">
        <v>3.6666711097857151E-2</v>
      </c>
      <c r="AK36" s="8">
        <f>SUM(P36:AI36)</f>
        <v>386.40203722914748</v>
      </c>
    </row>
    <row r="38" spans="1:37" x14ac:dyDescent="0.45">
      <c r="O38" t="s">
        <v>64</v>
      </c>
      <c r="P38">
        <v>1.65</v>
      </c>
      <c r="Q38">
        <v>0.29699999999999999</v>
      </c>
      <c r="R38">
        <v>2.54</v>
      </c>
      <c r="S38">
        <v>5.65</v>
      </c>
      <c r="T38">
        <v>0.121</v>
      </c>
      <c r="U38">
        <v>1.63</v>
      </c>
      <c r="V38">
        <v>4.66</v>
      </c>
      <c r="W38">
        <v>22.76</v>
      </c>
      <c r="X38">
        <v>7.6</v>
      </c>
      <c r="Y38">
        <v>8.6259999999999994</v>
      </c>
      <c r="Z38">
        <v>1.736</v>
      </c>
      <c r="AA38">
        <v>0.41299999999999998</v>
      </c>
      <c r="AB38">
        <v>0.32500000000000001</v>
      </c>
      <c r="AC38">
        <v>0.39</v>
      </c>
      <c r="AD38">
        <v>0.45</v>
      </c>
      <c r="AE38">
        <v>0.28499999999999998</v>
      </c>
      <c r="AF38">
        <v>0.68100000000000005</v>
      </c>
      <c r="AG38">
        <v>2.91</v>
      </c>
      <c r="AH38">
        <v>0.91200000000000003</v>
      </c>
      <c r="AI38">
        <v>0</v>
      </c>
    </row>
    <row r="39" spans="1:37" x14ac:dyDescent="0.45">
      <c r="AK39" t="s">
        <v>67</v>
      </c>
    </row>
    <row r="40" spans="1:37" x14ac:dyDescent="0.45">
      <c r="O40" t="s">
        <v>65</v>
      </c>
      <c r="P40" s="8">
        <f>P36*P38</f>
        <v>3.4323118655194285</v>
      </c>
      <c r="Q40" s="8">
        <f t="shared" ref="Q40:AI40" si="1">Q36*Q38</f>
        <v>7.6627664398558357</v>
      </c>
      <c r="R40" s="8">
        <f t="shared" si="1"/>
        <v>0.51536228201422152</v>
      </c>
      <c r="S40" s="8">
        <f t="shared" si="1"/>
        <v>0</v>
      </c>
      <c r="T40" s="8">
        <f t="shared" si="1"/>
        <v>26.983098839979625</v>
      </c>
      <c r="U40" s="8">
        <f t="shared" si="1"/>
        <v>14.556807537064151</v>
      </c>
      <c r="V40" s="8">
        <f t="shared" si="1"/>
        <v>0.53500865850000012</v>
      </c>
      <c r="W40" s="8">
        <f t="shared" si="1"/>
        <v>12.754979029368917</v>
      </c>
      <c r="X40" s="8">
        <f t="shared" si="1"/>
        <v>12.938378296632715</v>
      </c>
      <c r="Y40" s="8">
        <f t="shared" si="1"/>
        <v>56.431506212557203</v>
      </c>
      <c r="Z40" s="8">
        <f t="shared" si="1"/>
        <v>10.29306009878748</v>
      </c>
      <c r="AA40" s="8">
        <f t="shared" si="1"/>
        <v>11.137856766533279</v>
      </c>
      <c r="AB40" s="8">
        <f t="shared" si="1"/>
        <v>1.0382834026407144</v>
      </c>
      <c r="AC40" s="8">
        <f t="shared" si="1"/>
        <v>0.38069561882847858</v>
      </c>
      <c r="AD40" s="8">
        <f t="shared" si="1"/>
        <v>10.641790257927433</v>
      </c>
      <c r="AE40" s="8">
        <f t="shared" si="1"/>
        <v>9.4787741575609807</v>
      </c>
      <c r="AF40" s="8">
        <f t="shared" si="1"/>
        <v>2.0519669300547432</v>
      </c>
      <c r="AG40" s="8">
        <f t="shared" si="1"/>
        <v>7.8619731079702184</v>
      </c>
      <c r="AH40" s="8">
        <f t="shared" si="1"/>
        <v>16.179162985859374</v>
      </c>
      <c r="AI40" s="8">
        <f t="shared" si="1"/>
        <v>0</v>
      </c>
      <c r="AK40" s="8">
        <f>SUM(P40:AI40)</f>
        <v>204.87378248765475</v>
      </c>
    </row>
    <row r="42" spans="1:37" x14ac:dyDescent="0.45">
      <c r="D42">
        <f>C42/O14</f>
        <v>0</v>
      </c>
      <c r="O42" t="s">
        <v>66</v>
      </c>
      <c r="P42" s="10">
        <f t="shared" ref="P42:AI42" si="2">P40/$AK$40</f>
        <v>1.6753299635722068E-2</v>
      </c>
      <c r="Q42" s="10">
        <f t="shared" si="2"/>
        <v>3.7402376950391773E-2</v>
      </c>
      <c r="R42" s="10">
        <f t="shared" si="2"/>
        <v>2.5155111393781004E-3</v>
      </c>
      <c r="S42" s="10">
        <f t="shared" si="2"/>
        <v>0</v>
      </c>
      <c r="T42" s="10">
        <f t="shared" si="2"/>
        <v>0.13170596311709903</v>
      </c>
      <c r="U42" s="10">
        <f t="shared" si="2"/>
        <v>7.1052563975292013E-2</v>
      </c>
      <c r="V42" s="10">
        <f t="shared" si="2"/>
        <v>2.6114061643404208E-3</v>
      </c>
      <c r="W42" s="10">
        <f t="shared" si="2"/>
        <v>6.2257741690972604E-2</v>
      </c>
      <c r="X42" s="10">
        <f t="shared" si="2"/>
        <v>6.3152923422070142E-2</v>
      </c>
      <c r="Y42" s="10">
        <f t="shared" si="2"/>
        <v>0.27544523036254109</v>
      </c>
      <c r="Z42" s="10">
        <f t="shared" si="2"/>
        <v>5.0240982393185023E-2</v>
      </c>
      <c r="AA42" s="10">
        <f t="shared" si="2"/>
        <v>5.4364480566001273E-2</v>
      </c>
      <c r="AB42" s="10">
        <f t="shared" si="2"/>
        <v>5.0679173783657709E-3</v>
      </c>
      <c r="AC42" s="10">
        <f t="shared" si="2"/>
        <v>1.8581958814150291E-3</v>
      </c>
      <c r="AD42" s="10">
        <f t="shared" si="2"/>
        <v>5.194315313902443E-2</v>
      </c>
      <c r="AE42" s="10">
        <f t="shared" si="2"/>
        <v>4.6266408724757895E-2</v>
      </c>
      <c r="AF42" s="10">
        <f t="shared" si="2"/>
        <v>1.0015761436817277E-2</v>
      </c>
      <c r="AG42" s="10">
        <f t="shared" si="2"/>
        <v>3.8374715458987359E-2</v>
      </c>
      <c r="AH42" s="10">
        <f t="shared" si="2"/>
        <v>7.8971368563638913E-2</v>
      </c>
      <c r="AI42" s="10">
        <f t="shared" si="2"/>
        <v>0</v>
      </c>
    </row>
    <row r="43" spans="1:37" x14ac:dyDescent="0.45">
      <c r="D43">
        <f>C43/O14</f>
        <v>0</v>
      </c>
    </row>
    <row r="44" spans="1:37" x14ac:dyDescent="0.45">
      <c r="D44">
        <f>C44/O15</f>
        <v>0</v>
      </c>
      <c r="O44" t="s">
        <v>68</v>
      </c>
      <c r="P44" s="11">
        <f t="shared" ref="P44:AI44" si="3">P36/$AK$36</f>
        <v>5.3834835455903729E-3</v>
      </c>
      <c r="Q44" s="11">
        <f t="shared" si="3"/>
        <v>6.6771284614771664E-2</v>
      </c>
      <c r="R44" s="11">
        <f t="shared" si="3"/>
        <v>5.2509696294832629E-4</v>
      </c>
      <c r="S44" s="11">
        <f t="shared" si="3"/>
        <v>0</v>
      </c>
      <c r="T44" s="11">
        <f t="shared" si="3"/>
        <v>0.57712122445951253</v>
      </c>
      <c r="U44" s="11">
        <f t="shared" si="3"/>
        <v>2.3112085110226593E-2</v>
      </c>
      <c r="V44" s="11">
        <f t="shared" si="3"/>
        <v>2.9712246297478799E-4</v>
      </c>
      <c r="W44" s="11">
        <f t="shared" si="3"/>
        <v>1.4503341853735832E-3</v>
      </c>
      <c r="X44" s="11">
        <f t="shared" si="3"/>
        <v>4.4058209659898206E-3</v>
      </c>
      <c r="Y44" s="11">
        <f t="shared" si="3"/>
        <v>1.6930616826638725E-2</v>
      </c>
      <c r="Z44" s="11">
        <f t="shared" si="3"/>
        <v>1.5344593230078715E-2</v>
      </c>
      <c r="AA44" s="11">
        <f t="shared" si="3"/>
        <v>6.9793048669048077E-2</v>
      </c>
      <c r="AB44" s="11">
        <f t="shared" si="3"/>
        <v>8.2678605549816753E-3</v>
      </c>
      <c r="AC44" s="11">
        <f t="shared" si="3"/>
        <v>2.526235677690886E-3</v>
      </c>
      <c r="AD44" s="11">
        <f t="shared" si="3"/>
        <v>6.120159967316658E-2</v>
      </c>
      <c r="AE44" s="11">
        <f t="shared" si="3"/>
        <v>8.607319187986831E-2</v>
      </c>
      <c r="AF44" s="11">
        <f t="shared" si="3"/>
        <v>7.7980109001975426E-3</v>
      </c>
      <c r="AG44" s="11">
        <f t="shared" si="3"/>
        <v>6.9919635806911665E-3</v>
      </c>
      <c r="AH44" s="11">
        <f t="shared" si="3"/>
        <v>4.5911534055893086E-2</v>
      </c>
      <c r="AI44" s="11">
        <f t="shared" si="3"/>
        <v>9.4892644357650582E-5</v>
      </c>
    </row>
    <row r="46" spans="1:37" x14ac:dyDescent="0.45">
      <c r="D46">
        <f>C46/O18</f>
        <v>0</v>
      </c>
    </row>
  </sheetData>
  <mergeCells count="31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7D1F-5F04-4647-89CB-7FCE71CA3061}">
  <dimension ref="A1:AK44"/>
  <sheetViews>
    <sheetView showGridLines="0" zoomScaleNormal="100" workbookViewId="0">
      <pane xSplit="3" ySplit="6" topLeftCell="U13" activePane="bottomRight" state="frozen"/>
      <selection pane="topRight" activeCell="D1" sqref="D1"/>
      <selection pane="bottomLeft" activeCell="A7" sqref="A7"/>
      <selection pane="bottomRight" activeCell="D15" sqref="D15:K34"/>
    </sheetView>
  </sheetViews>
  <sheetFormatPr defaultRowHeight="14.25" x14ac:dyDescent="0.45"/>
  <cols>
    <col min="1" max="1" width="13.3984375" style="4" customWidth="1"/>
    <col min="2" max="2" width="30.1328125" style="4" customWidth="1"/>
    <col min="3" max="3" width="12.33203125" style="4" customWidth="1"/>
    <col min="4" max="4" width="11" style="4" customWidth="1"/>
    <col min="5" max="5" width="12.33203125" style="4" customWidth="1"/>
    <col min="6" max="6" width="11" style="4" customWidth="1"/>
    <col min="7" max="7" width="12.33203125" style="4" customWidth="1"/>
    <col min="8" max="9" width="9.59765625" style="4" customWidth="1"/>
    <col min="10" max="11" width="12.33203125" style="4" customWidth="1"/>
    <col min="12" max="12" width="11.53125" style="4" customWidth="1"/>
    <col min="13" max="13" width="0.796875" style="4" customWidth="1"/>
    <col min="14" max="14" width="10.796875" style="4" customWidth="1"/>
    <col min="15" max="15" width="9.06640625" style="4"/>
    <col min="16" max="16" width="13.06640625" style="4" customWidth="1"/>
    <col min="17" max="17" width="11.265625" style="4" bestFit="1" customWidth="1"/>
    <col min="18" max="18" width="10.59765625" style="4" bestFit="1" customWidth="1"/>
    <col min="19" max="19" width="10.53125" style="4" customWidth="1"/>
    <col min="20" max="20" width="12.86328125" style="4" bestFit="1" customWidth="1"/>
    <col min="21" max="21" width="9.46484375" style="4" customWidth="1"/>
    <col min="22" max="22" width="11.19921875" style="4" customWidth="1"/>
    <col min="23" max="23" width="12.53125" style="4" customWidth="1"/>
    <col min="24" max="24" width="11.19921875" style="4" customWidth="1"/>
    <col min="25" max="25" width="11.33203125" style="4" customWidth="1"/>
    <col min="26" max="26" width="10.59765625" style="4" bestFit="1" customWidth="1"/>
    <col min="27" max="27" width="12.06640625" style="4" bestFit="1" customWidth="1"/>
    <col min="28" max="28" width="11.86328125" style="4" customWidth="1"/>
    <col min="29" max="29" width="11.33203125" style="4" customWidth="1"/>
    <col min="30" max="30" width="11.265625" style="4" bestFit="1" customWidth="1"/>
    <col min="31" max="31" width="12.06640625" style="4" bestFit="1" customWidth="1"/>
    <col min="32" max="32" width="10.86328125" style="4" bestFit="1" customWidth="1"/>
    <col min="33" max="33" width="10.19921875" style="4" bestFit="1" customWidth="1"/>
    <col min="34" max="34" width="10.86328125" style="4" bestFit="1" customWidth="1"/>
    <col min="35" max="35" width="10.59765625" style="4" bestFit="1" customWidth="1"/>
    <col min="36" max="16384" width="9.06640625" style="4"/>
  </cols>
  <sheetData>
    <row r="1" spans="1:37" ht="25.5" customHeight="1" x14ac:dyDescent="0.4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37" ht="9.75" customHeight="1" x14ac:dyDescent="0.45"/>
    <row r="3" spans="1:37" ht="15" customHeight="1" x14ac:dyDescent="0.45">
      <c r="A3" s="1" t="s">
        <v>1</v>
      </c>
      <c r="B3" s="24" t="s">
        <v>104</v>
      </c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37" ht="18.75" customHeight="1" x14ac:dyDescent="0.45">
      <c r="A4" s="4" t="s">
        <v>45</v>
      </c>
      <c r="B4" s="8">
        <f>1400/10.765</f>
        <v>130.05109150023222</v>
      </c>
    </row>
    <row r="5" spans="1:37" ht="12" customHeight="1" x14ac:dyDescent="0.45"/>
    <row r="6" spans="1:37" ht="42.75" x14ac:dyDescent="0.45">
      <c r="A6" s="26" t="s">
        <v>2</v>
      </c>
      <c r="B6" s="27"/>
      <c r="C6" s="5" t="s">
        <v>3</v>
      </c>
      <c r="D6" s="3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N6" s="5" t="s">
        <v>46</v>
      </c>
      <c r="O6" s="4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4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4" t="s">
        <v>63</v>
      </c>
      <c r="AI6" s="9" t="s">
        <v>59</v>
      </c>
      <c r="AJ6" s="9"/>
      <c r="AK6" s="9"/>
    </row>
    <row r="7" spans="1:37" ht="14.25" customHeight="1" x14ac:dyDescent="0.45">
      <c r="A7" s="20" t="s">
        <v>13</v>
      </c>
      <c r="B7" s="21"/>
      <c r="C7" s="13" t="s">
        <v>14</v>
      </c>
      <c r="D7" s="14">
        <v>370.69527229459999</v>
      </c>
      <c r="E7" s="14">
        <v>0</v>
      </c>
      <c r="F7" s="14">
        <v>0</v>
      </c>
      <c r="G7" s="14">
        <v>0</v>
      </c>
      <c r="H7" s="14">
        <v>370.69527229459999</v>
      </c>
      <c r="I7" s="14">
        <v>0</v>
      </c>
      <c r="J7" s="14">
        <v>0</v>
      </c>
      <c r="K7" s="14">
        <v>0.27053085119999998</v>
      </c>
      <c r="L7" s="15" t="s">
        <v>15</v>
      </c>
      <c r="N7" s="7">
        <f>K7*1000/$B$4</f>
        <v>2.0801890094057143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7" ht="14.25" customHeight="1" x14ac:dyDescent="0.45">
      <c r="A8" s="20" t="s">
        <v>16</v>
      </c>
      <c r="B8" s="21"/>
      <c r="C8" s="13" t="s">
        <v>14</v>
      </c>
      <c r="D8" s="14">
        <v>416.30161809459997</v>
      </c>
      <c r="E8" s="14">
        <v>0</v>
      </c>
      <c r="F8" s="14">
        <v>0</v>
      </c>
      <c r="G8" s="14">
        <v>0</v>
      </c>
      <c r="H8" s="14">
        <v>0</v>
      </c>
      <c r="I8" s="14">
        <v>416.30161809459997</v>
      </c>
      <c r="J8" s="14">
        <v>0</v>
      </c>
      <c r="K8" s="14">
        <v>3.3553910417999999</v>
      </c>
      <c r="L8" s="15" t="s">
        <v>15</v>
      </c>
      <c r="N8" s="7">
        <f t="shared" ref="N8:N34" si="0">K8*1000/$B$4</f>
        <v>25.800560403555004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7" ht="14.25" customHeight="1" x14ac:dyDescent="0.45">
      <c r="A9" s="20" t="s">
        <v>17</v>
      </c>
      <c r="B9" s="21"/>
      <c r="C9" s="13" t="s">
        <v>14</v>
      </c>
      <c r="D9" s="14">
        <v>175.91450752520001</v>
      </c>
      <c r="E9" s="14">
        <v>0</v>
      </c>
      <c r="F9" s="14">
        <v>0</v>
      </c>
      <c r="G9" s="14">
        <v>79.826751314000006</v>
      </c>
      <c r="H9" s="14">
        <v>68.986081382400002</v>
      </c>
      <c r="I9" s="14">
        <v>27.101674828899998</v>
      </c>
      <c r="J9" s="14">
        <v>0</v>
      </c>
      <c r="K9" s="14">
        <v>2.63871761E-2</v>
      </c>
      <c r="L9" s="15" t="s">
        <v>15</v>
      </c>
      <c r="N9" s="7">
        <f t="shared" si="0"/>
        <v>0.20289853622607146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</row>
    <row r="10" spans="1:37" ht="14.25" customHeight="1" x14ac:dyDescent="0.45">
      <c r="A10" s="20" t="s">
        <v>96</v>
      </c>
      <c r="B10" s="21"/>
      <c r="C10" s="13" t="s">
        <v>97</v>
      </c>
      <c r="D10" s="14">
        <v>335.32191000099999</v>
      </c>
      <c r="E10" s="14">
        <v>0</v>
      </c>
      <c r="F10" s="14">
        <v>0</v>
      </c>
      <c r="G10" s="14">
        <v>0</v>
      </c>
      <c r="H10" s="14">
        <v>0</v>
      </c>
      <c r="I10" s="14">
        <v>335.32191000099999</v>
      </c>
      <c r="J10" s="14">
        <v>0</v>
      </c>
      <c r="K10" s="14">
        <v>5.9452574643</v>
      </c>
      <c r="L10" s="15" t="s">
        <v>15</v>
      </c>
      <c r="N10" s="7">
        <f t="shared" si="0"/>
        <v>45.714783287992503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</row>
    <row r="11" spans="1:37" ht="14.25" customHeight="1" x14ac:dyDescent="0.45">
      <c r="A11" s="20" t="s">
        <v>19</v>
      </c>
      <c r="B11" s="21"/>
      <c r="C11" s="13" t="s">
        <v>20</v>
      </c>
      <c r="D11" s="14">
        <v>10.0534336697</v>
      </c>
      <c r="E11" s="14">
        <v>0</v>
      </c>
      <c r="F11" s="14">
        <v>0</v>
      </c>
      <c r="G11" s="14">
        <v>10.0534336697</v>
      </c>
      <c r="H11" s="14">
        <v>0</v>
      </c>
      <c r="I11" s="14">
        <v>0</v>
      </c>
      <c r="J11" s="14">
        <v>0</v>
      </c>
      <c r="K11" s="14">
        <v>23.056242173699999</v>
      </c>
      <c r="L11" s="15" t="s">
        <v>15</v>
      </c>
      <c r="N11" s="7">
        <f t="shared" si="0"/>
        <v>177.28603357134324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</row>
    <row r="12" spans="1:37" ht="14.25" customHeight="1" x14ac:dyDescent="0.45">
      <c r="A12" s="20" t="s">
        <v>21</v>
      </c>
      <c r="B12" s="21"/>
      <c r="C12" s="13" t="s">
        <v>14</v>
      </c>
      <c r="D12" s="14">
        <v>53.197184874900003</v>
      </c>
      <c r="E12" s="14">
        <v>0</v>
      </c>
      <c r="F12" s="14">
        <v>0</v>
      </c>
      <c r="G12" s="14">
        <v>0</v>
      </c>
      <c r="H12" s="14">
        <v>0</v>
      </c>
      <c r="I12" s="14">
        <v>53.197184874900003</v>
      </c>
      <c r="J12" s="14">
        <v>0</v>
      </c>
      <c r="K12" s="14">
        <v>0.86142866429999998</v>
      </c>
      <c r="L12" s="15" t="s">
        <v>15</v>
      </c>
      <c r="N12" s="7">
        <f t="shared" si="0"/>
        <v>6.6237711222782156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</row>
    <row r="13" spans="1:37" ht="14.25" customHeight="1" x14ac:dyDescent="0.45">
      <c r="A13" s="20" t="s">
        <v>22</v>
      </c>
      <c r="B13" s="21"/>
      <c r="C13" s="13" t="s">
        <v>23</v>
      </c>
      <c r="D13" s="14">
        <v>79.806808195299993</v>
      </c>
      <c r="E13" s="14">
        <v>0</v>
      </c>
      <c r="F13" s="14">
        <v>0</v>
      </c>
      <c r="G13" s="14">
        <v>6.1133454292999998</v>
      </c>
      <c r="H13" s="14">
        <v>0</v>
      </c>
      <c r="I13" s="14">
        <v>73.693462765999996</v>
      </c>
      <c r="J13" s="14">
        <v>0</v>
      </c>
      <c r="K13" s="14">
        <v>5.74609019E-2</v>
      </c>
      <c r="L13" s="15" t="s">
        <v>15</v>
      </c>
      <c r="N13" s="7">
        <f t="shared" si="0"/>
        <v>0.44183329210964295</v>
      </c>
      <c r="O13" s="4">
        <f>1000*K13/D13</f>
        <v>0.71999999999228148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</row>
    <row r="14" spans="1:37" ht="14.25" customHeight="1" x14ac:dyDescent="0.45">
      <c r="A14" s="20" t="s">
        <v>24</v>
      </c>
      <c r="B14" s="21"/>
      <c r="C14" s="13" t="s">
        <v>23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 t="s">
        <v>15</v>
      </c>
      <c r="N14" s="7">
        <f t="shared" si="0"/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</row>
    <row r="15" spans="1:37" x14ac:dyDescent="0.45">
      <c r="A15" s="20" t="s">
        <v>25</v>
      </c>
      <c r="B15" s="21"/>
      <c r="C15" s="13" t="s">
        <v>23</v>
      </c>
      <c r="D15" s="14">
        <v>821.98657693660004</v>
      </c>
      <c r="E15" s="14">
        <v>0</v>
      </c>
      <c r="F15" s="14">
        <v>0</v>
      </c>
      <c r="G15" s="14">
        <v>0</v>
      </c>
      <c r="H15" s="14">
        <v>100.6318588474</v>
      </c>
      <c r="I15" s="14">
        <v>721.35471808930004</v>
      </c>
      <c r="J15" s="14">
        <v>0</v>
      </c>
      <c r="K15" s="14">
        <v>0.2214013447</v>
      </c>
      <c r="L15" s="15" t="s">
        <v>15</v>
      </c>
      <c r="N15" s="7">
        <f t="shared" si="0"/>
        <v>1.7024181969253573</v>
      </c>
      <c r="O15" s="6">
        <f>1000*K15/D15</f>
        <v>0.26934909998789036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7" ht="14.25" customHeight="1" x14ac:dyDescent="0.45">
      <c r="A16" s="20" t="s">
        <v>26</v>
      </c>
      <c r="B16" s="21"/>
      <c r="C16" s="13" t="s">
        <v>18</v>
      </c>
      <c r="D16" s="14">
        <v>588.29747017789998</v>
      </c>
      <c r="E16" s="14">
        <v>0</v>
      </c>
      <c r="F16" s="14">
        <v>0</v>
      </c>
      <c r="G16" s="14">
        <v>0</v>
      </c>
      <c r="H16" s="14">
        <v>0</v>
      </c>
      <c r="I16" s="14">
        <v>588.29747017789998</v>
      </c>
      <c r="J16" s="14">
        <v>0</v>
      </c>
      <c r="K16" s="14">
        <v>0.58829747020000001</v>
      </c>
      <c r="L16" s="15" t="s">
        <v>15</v>
      </c>
      <c r="N16" s="7">
        <f t="shared" si="0"/>
        <v>4.5235873333592869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ht="14.25" customHeight="1" x14ac:dyDescent="0.45">
      <c r="A17" s="20" t="s">
        <v>27</v>
      </c>
      <c r="B17" s="21"/>
      <c r="C17" s="13" t="s">
        <v>15</v>
      </c>
      <c r="D17" s="14">
        <v>0.15435375579999999</v>
      </c>
      <c r="E17" s="14">
        <v>0</v>
      </c>
      <c r="F17" s="14">
        <v>8.2103061599999999E-2</v>
      </c>
      <c r="G17" s="14">
        <v>0</v>
      </c>
      <c r="H17" s="14">
        <v>7.2250694200000007E-2</v>
      </c>
      <c r="I17" s="14">
        <v>0</v>
      </c>
      <c r="J17" s="14">
        <v>0</v>
      </c>
      <c r="K17" s="14">
        <v>0.15435375579999999</v>
      </c>
      <c r="L17" s="15" t="s">
        <v>15</v>
      </c>
      <c r="N17" s="7">
        <f t="shared" si="0"/>
        <v>1.1868701294192858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</row>
    <row r="18" spans="1:35" ht="14.25" customHeight="1" x14ac:dyDescent="0.45">
      <c r="A18" s="20" t="s">
        <v>28</v>
      </c>
      <c r="B18" s="21"/>
      <c r="C18" s="13" t="s">
        <v>14</v>
      </c>
      <c r="D18" s="14">
        <v>273.14388484860001</v>
      </c>
      <c r="E18" s="14">
        <v>0</v>
      </c>
      <c r="F18" s="14">
        <v>0</v>
      </c>
      <c r="G18" s="14">
        <v>0</v>
      </c>
      <c r="H18" s="14">
        <v>273.14388484860001</v>
      </c>
      <c r="I18" s="14">
        <v>0</v>
      </c>
      <c r="J18" s="14">
        <v>0</v>
      </c>
      <c r="K18" s="14">
        <v>3.5072407493000002</v>
      </c>
      <c r="L18" s="15" t="s">
        <v>15</v>
      </c>
      <c r="N18" s="7">
        <f t="shared" si="0"/>
        <v>26.968176190153219</v>
      </c>
      <c r="O18" s="6">
        <f>1000*K18/D18</f>
        <v>12.840268239005301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</row>
    <row r="19" spans="1:35" x14ac:dyDescent="0.45">
      <c r="A19" s="20" t="s">
        <v>29</v>
      </c>
      <c r="B19" s="21"/>
      <c r="C19" s="13" t="s">
        <v>18</v>
      </c>
      <c r="D19" s="14">
        <v>262.49999998269999</v>
      </c>
      <c r="E19" s="14">
        <v>0</v>
      </c>
      <c r="F19" s="14">
        <v>0</v>
      </c>
      <c r="G19" s="14">
        <v>0</v>
      </c>
      <c r="H19" s="14">
        <v>0</v>
      </c>
      <c r="I19" s="14">
        <v>262.49999998269999</v>
      </c>
      <c r="J19" s="14">
        <v>0</v>
      </c>
      <c r="K19" s="14">
        <v>0.26250000000000001</v>
      </c>
      <c r="L19" s="15" t="s">
        <v>15</v>
      </c>
      <c r="N19" s="7">
        <f t="shared" si="0"/>
        <v>2.0184375000000001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</row>
    <row r="20" spans="1:35" x14ac:dyDescent="0.45">
      <c r="A20" s="20" t="s">
        <v>30</v>
      </c>
      <c r="B20" s="21"/>
      <c r="C20" s="13" t="s">
        <v>15</v>
      </c>
      <c r="D20" s="14">
        <v>0.29999999150000001</v>
      </c>
      <c r="E20" s="14">
        <v>0</v>
      </c>
      <c r="F20" s="14">
        <v>0</v>
      </c>
      <c r="G20" s="14">
        <v>0</v>
      </c>
      <c r="H20" s="14">
        <v>0</v>
      </c>
      <c r="I20" s="14">
        <v>0.29999999150000001</v>
      </c>
      <c r="J20" s="14">
        <v>0</v>
      </c>
      <c r="K20" s="14">
        <v>0.29999999150000001</v>
      </c>
      <c r="L20" s="15" t="s">
        <v>15</v>
      </c>
      <c r="N20" s="7">
        <f t="shared" si="0"/>
        <v>2.3067856489267862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</row>
    <row r="21" spans="1:35" ht="14.25" customHeight="1" x14ac:dyDescent="0.45">
      <c r="A21" s="20" t="s">
        <v>98</v>
      </c>
      <c r="B21" s="21"/>
      <c r="C21" s="13" t="s">
        <v>20</v>
      </c>
      <c r="D21" s="14">
        <v>1.6442505623000001</v>
      </c>
      <c r="E21" s="14">
        <v>0</v>
      </c>
      <c r="F21" s="14">
        <v>0</v>
      </c>
      <c r="G21" s="14">
        <v>0</v>
      </c>
      <c r="H21" s="14">
        <v>0</v>
      </c>
      <c r="I21" s="14">
        <v>1.6442505623000001</v>
      </c>
      <c r="J21" s="14">
        <v>0</v>
      </c>
      <c r="K21" s="14">
        <v>3.512119201</v>
      </c>
      <c r="L21" s="15" t="s">
        <v>15</v>
      </c>
      <c r="N21" s="7">
        <f t="shared" si="0"/>
        <v>27.00568799911786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0.24</v>
      </c>
      <c r="AI21" s="4">
        <v>0</v>
      </c>
    </row>
    <row r="22" spans="1:35" ht="14.25" customHeight="1" x14ac:dyDescent="0.45">
      <c r="A22" s="20" t="s">
        <v>31</v>
      </c>
      <c r="B22" s="21"/>
      <c r="C22" s="13" t="s">
        <v>15</v>
      </c>
      <c r="D22" s="14">
        <v>0.41547658399999998</v>
      </c>
      <c r="E22" s="14">
        <v>0</v>
      </c>
      <c r="F22" s="14">
        <v>0</v>
      </c>
      <c r="G22" s="14">
        <v>0</v>
      </c>
      <c r="H22" s="14">
        <v>0</v>
      </c>
      <c r="I22" s="14">
        <v>0.41547658399999998</v>
      </c>
      <c r="J22" s="14">
        <v>0</v>
      </c>
      <c r="K22" s="14">
        <v>0.41547658399999998</v>
      </c>
      <c r="L22" s="15" t="s">
        <v>15</v>
      </c>
      <c r="N22" s="7">
        <f t="shared" si="0"/>
        <v>3.1947181619714291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</row>
    <row r="23" spans="1:35" x14ac:dyDescent="0.45">
      <c r="A23" s="20" t="s">
        <v>32</v>
      </c>
      <c r="B23" s="21"/>
      <c r="C23" s="13" t="s">
        <v>20</v>
      </c>
      <c r="D23" s="14">
        <v>0.27774999389999999</v>
      </c>
      <c r="E23" s="14">
        <v>0</v>
      </c>
      <c r="F23" s="14">
        <v>0</v>
      </c>
      <c r="G23" s="14">
        <v>0</v>
      </c>
      <c r="H23" s="14">
        <v>0</v>
      </c>
      <c r="I23" s="14">
        <v>0.27774999389999999</v>
      </c>
      <c r="J23" s="14">
        <v>0</v>
      </c>
      <c r="K23" s="14">
        <v>0.1269484122</v>
      </c>
      <c r="L23" s="15" t="s">
        <v>15</v>
      </c>
      <c r="N23" s="7">
        <f t="shared" si="0"/>
        <v>0.97614261238071431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</row>
    <row r="24" spans="1:35" ht="14.25" customHeight="1" x14ac:dyDescent="0.45">
      <c r="A24" s="20" t="s">
        <v>99</v>
      </c>
      <c r="B24" s="21"/>
      <c r="C24" s="13" t="s">
        <v>20</v>
      </c>
      <c r="D24" s="14">
        <v>0.56946411100000005</v>
      </c>
      <c r="E24" s="14">
        <v>0</v>
      </c>
      <c r="F24" s="14">
        <v>0</v>
      </c>
      <c r="G24" s="14">
        <v>0</v>
      </c>
      <c r="H24" s="14">
        <v>0</v>
      </c>
      <c r="I24" s="14">
        <v>0.56946411100000005</v>
      </c>
      <c r="J24" s="14">
        <v>0</v>
      </c>
      <c r="K24" s="14">
        <v>1.0751482416</v>
      </c>
      <c r="L24" s="15" t="s">
        <v>15</v>
      </c>
      <c r="N24" s="7">
        <f t="shared" si="0"/>
        <v>8.2671220148742854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0.16</v>
      </c>
      <c r="AI24" s="4">
        <v>0</v>
      </c>
    </row>
    <row r="25" spans="1:35" x14ac:dyDescent="0.45">
      <c r="A25" s="20" t="s">
        <v>33</v>
      </c>
      <c r="B25" s="21"/>
      <c r="C25" s="13" t="s">
        <v>15</v>
      </c>
      <c r="D25" s="14">
        <v>0.24012190620000001</v>
      </c>
      <c r="E25" s="14">
        <v>0</v>
      </c>
      <c r="F25" s="14">
        <v>6.6983091999999996E-3</v>
      </c>
      <c r="G25" s="14">
        <v>0</v>
      </c>
      <c r="H25" s="14">
        <v>1.52051618E-2</v>
      </c>
      <c r="I25" s="14">
        <v>0.2182184352</v>
      </c>
      <c r="J25" s="14">
        <v>0</v>
      </c>
      <c r="K25" s="14">
        <v>0.24012190620000001</v>
      </c>
      <c r="L25" s="15" t="s">
        <v>15</v>
      </c>
      <c r="N25" s="7">
        <f t="shared" si="0"/>
        <v>1.8463659430307147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</row>
    <row r="26" spans="1:35" ht="14.25" customHeight="1" x14ac:dyDescent="0.45">
      <c r="A26" s="20" t="s">
        <v>34</v>
      </c>
      <c r="B26" s="21"/>
      <c r="C26" s="13" t="s">
        <v>35</v>
      </c>
      <c r="D26" s="14">
        <v>526.78382466519997</v>
      </c>
      <c r="E26" s="14">
        <v>0</v>
      </c>
      <c r="F26" s="14">
        <v>136.568610678</v>
      </c>
      <c r="G26" s="14">
        <v>0</v>
      </c>
      <c r="H26" s="14">
        <v>0</v>
      </c>
      <c r="I26" s="14">
        <v>390.2152139872</v>
      </c>
      <c r="J26" s="14">
        <v>0</v>
      </c>
      <c r="K26" s="14">
        <v>3.0755031968000002</v>
      </c>
      <c r="L26" s="15" t="s">
        <v>15</v>
      </c>
      <c r="N26" s="7">
        <f t="shared" si="0"/>
        <v>23.648422795394293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</row>
    <row r="27" spans="1:35" ht="14.25" customHeight="1" x14ac:dyDescent="0.45">
      <c r="A27" s="20" t="s">
        <v>36</v>
      </c>
      <c r="B27" s="21"/>
      <c r="C27" s="13" t="s">
        <v>15</v>
      </c>
      <c r="D27" s="14">
        <v>4.7685458000000002E-3</v>
      </c>
      <c r="E27" s="14">
        <v>0</v>
      </c>
      <c r="F27" s="14">
        <v>0</v>
      </c>
      <c r="G27" s="14">
        <v>0</v>
      </c>
      <c r="H27" s="14">
        <v>0</v>
      </c>
      <c r="I27" s="14">
        <v>4.7685458000000002E-3</v>
      </c>
      <c r="J27" s="14">
        <v>0</v>
      </c>
      <c r="K27" s="14">
        <v>4.7685458000000002E-3</v>
      </c>
      <c r="L27" s="15" t="s">
        <v>15</v>
      </c>
      <c r="N27" s="7">
        <f t="shared" si="0"/>
        <v>3.6666711097857151E-2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1</v>
      </c>
    </row>
    <row r="28" spans="1:35" ht="14.25" customHeight="1" x14ac:dyDescent="0.45">
      <c r="A28" s="20" t="s">
        <v>37</v>
      </c>
      <c r="B28" s="21"/>
      <c r="C28" s="13" t="s">
        <v>15</v>
      </c>
      <c r="D28" s="14">
        <v>0.3178501051</v>
      </c>
      <c r="E28" s="14">
        <v>0</v>
      </c>
      <c r="F28" s="14">
        <v>0</v>
      </c>
      <c r="G28" s="14">
        <v>0.26721010960000002</v>
      </c>
      <c r="H28" s="14">
        <v>0</v>
      </c>
      <c r="I28" s="14">
        <v>5.06399955E-2</v>
      </c>
      <c r="J28" s="14">
        <v>0</v>
      </c>
      <c r="K28" s="14">
        <v>0.3178501051</v>
      </c>
      <c r="L28" s="15" t="s">
        <v>15</v>
      </c>
      <c r="N28" s="7">
        <f t="shared" si="0"/>
        <v>2.4440402724296431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</row>
    <row r="29" spans="1:35" ht="14.25" customHeight="1" x14ac:dyDescent="0.45">
      <c r="A29" s="20" t="s">
        <v>38</v>
      </c>
      <c r="B29" s="21"/>
      <c r="C29" s="13" t="s">
        <v>20</v>
      </c>
      <c r="D29" s="14">
        <v>10.2222735683</v>
      </c>
      <c r="E29" s="14">
        <v>0</v>
      </c>
      <c r="F29" s="14">
        <v>1.6725932533000001</v>
      </c>
      <c r="G29" s="14">
        <v>0</v>
      </c>
      <c r="H29" s="14">
        <v>1.4126046098</v>
      </c>
      <c r="I29" s="14">
        <v>7.1370757053</v>
      </c>
      <c r="J29" s="14">
        <v>0</v>
      </c>
      <c r="K29" s="14">
        <v>4.3253506149999996</v>
      </c>
      <c r="L29" s="15" t="s">
        <v>15</v>
      </c>
      <c r="N29" s="7">
        <f t="shared" si="0"/>
        <v>33.258856693196428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</row>
    <row r="30" spans="1:35" ht="14.25" customHeight="1" x14ac:dyDescent="0.45">
      <c r="A30" s="20" t="s">
        <v>39</v>
      </c>
      <c r="B30" s="21"/>
      <c r="C30" s="13" t="s">
        <v>35</v>
      </c>
      <c r="D30" s="14">
        <v>86.253859375600001</v>
      </c>
      <c r="E30" s="14">
        <v>0</v>
      </c>
      <c r="F30" s="14">
        <v>0</v>
      </c>
      <c r="G30" s="14">
        <v>0</v>
      </c>
      <c r="H30" s="14">
        <v>86.253859375600001</v>
      </c>
      <c r="I30" s="14">
        <v>0</v>
      </c>
      <c r="J30" s="14">
        <v>0</v>
      </c>
      <c r="K30" s="14">
        <v>0.39186569599999999</v>
      </c>
      <c r="L30" s="15" t="s">
        <v>15</v>
      </c>
      <c r="N30" s="7">
        <f t="shared" si="0"/>
        <v>3.0131672981714286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</row>
    <row r="31" spans="1:35" ht="14.25" customHeight="1" x14ac:dyDescent="0.45">
      <c r="A31" s="20" t="s">
        <v>40</v>
      </c>
      <c r="B31" s="21"/>
      <c r="C31" s="13" t="s">
        <v>41</v>
      </c>
      <c r="D31" s="14">
        <v>2.2636428576999998</v>
      </c>
      <c r="E31" s="14">
        <v>0</v>
      </c>
      <c r="F31" s="14">
        <v>0</v>
      </c>
      <c r="G31" s="14">
        <v>0</v>
      </c>
      <c r="H31" s="14">
        <v>0</v>
      </c>
      <c r="I31" s="14">
        <v>2.2636428576999998</v>
      </c>
      <c r="J31" s="14">
        <v>0</v>
      </c>
      <c r="K31" s="14">
        <v>1.6977321E-3</v>
      </c>
      <c r="L31" s="15" t="s">
        <v>15</v>
      </c>
      <c r="N31" s="7">
        <f t="shared" si="0"/>
        <v>1.3054347183214288E-2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</row>
    <row r="32" spans="1:35" ht="14.25" customHeight="1" x14ac:dyDescent="0.45">
      <c r="A32" s="20" t="s">
        <v>42</v>
      </c>
      <c r="B32" s="21"/>
      <c r="C32" s="13" t="s">
        <v>14</v>
      </c>
      <c r="D32" s="14">
        <v>256.39174406220002</v>
      </c>
      <c r="E32" s="14">
        <v>0</v>
      </c>
      <c r="F32" s="14">
        <v>0</v>
      </c>
      <c r="G32" s="14">
        <v>0</v>
      </c>
      <c r="H32" s="14">
        <v>0</v>
      </c>
      <c r="I32" s="14">
        <v>256.39174406220002</v>
      </c>
      <c r="J32" s="14">
        <v>0</v>
      </c>
      <c r="K32" s="14">
        <v>9.2301027861999998</v>
      </c>
      <c r="L32" s="15" t="s">
        <v>15</v>
      </c>
      <c r="N32" s="7">
        <f t="shared" si="0"/>
        <v>70.972897495316431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0.14000000000000001</v>
      </c>
      <c r="AI32" s="4">
        <v>0</v>
      </c>
    </row>
    <row r="33" spans="1:37" x14ac:dyDescent="0.45">
      <c r="A33" s="20" t="s">
        <v>43</v>
      </c>
      <c r="B33" s="21"/>
      <c r="C33" s="13" t="s">
        <v>41</v>
      </c>
      <c r="D33" s="14">
        <v>466.2166248396</v>
      </c>
      <c r="E33" s="14">
        <v>0</v>
      </c>
      <c r="F33" s="14">
        <v>0</v>
      </c>
      <c r="G33" s="14">
        <v>0</v>
      </c>
      <c r="H33" s="14">
        <v>0</v>
      </c>
      <c r="I33" s="14">
        <v>466.2166248396</v>
      </c>
      <c r="J33" s="14">
        <v>0</v>
      </c>
      <c r="K33" s="14">
        <v>0.3496624686</v>
      </c>
      <c r="L33" s="15" t="s">
        <v>15</v>
      </c>
      <c r="N33" s="7">
        <f t="shared" si="0"/>
        <v>2.6886546246278575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</row>
    <row r="34" spans="1:37" x14ac:dyDescent="0.45">
      <c r="A34" s="20" t="s">
        <v>44</v>
      </c>
      <c r="B34" s="21"/>
      <c r="C34" s="13" t="s">
        <v>15</v>
      </c>
      <c r="D34" s="14">
        <v>5.8770834700000003E-2</v>
      </c>
      <c r="E34" s="14">
        <v>0</v>
      </c>
      <c r="F34" s="14">
        <v>0</v>
      </c>
      <c r="G34" s="14">
        <v>5.8770834700000003E-2</v>
      </c>
      <c r="H34" s="14">
        <v>0</v>
      </c>
      <c r="I34" s="14">
        <v>0</v>
      </c>
      <c r="J34" s="14">
        <v>0</v>
      </c>
      <c r="K34" s="14">
        <v>5.8770834700000003E-2</v>
      </c>
      <c r="L34" s="15" t="s">
        <v>15</v>
      </c>
      <c r="N34" s="7">
        <f t="shared" si="0"/>
        <v>0.45190573967535719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K34" s="4" t="s">
        <v>67</v>
      </c>
    </row>
    <row r="35" spans="1:37" x14ac:dyDescent="0.45">
      <c r="A35" s="16"/>
      <c r="B35" s="17"/>
      <c r="C35" s="16"/>
      <c r="D35" s="18"/>
      <c r="E35" s="18"/>
      <c r="F35" s="18"/>
      <c r="G35" s="18"/>
      <c r="H35" s="18"/>
      <c r="I35" s="18"/>
      <c r="J35" s="18"/>
      <c r="K35" s="18"/>
      <c r="L35" s="19"/>
    </row>
    <row r="36" spans="1:37" x14ac:dyDescent="0.45">
      <c r="N36" s="7">
        <f>SUM(N7:N34)</f>
        <v>474.67404693016186</v>
      </c>
      <c r="O36" s="12" t="s">
        <v>100</v>
      </c>
      <c r="P36" s="7">
        <f t="array" ref="P36:AI36">MMULT(TRANSPOSE(N7:N34),P7:AI34)</f>
        <v>2.0801890094057143</v>
      </c>
      <c r="Q36" s="7">
        <v>25.800560403555004</v>
      </c>
      <c r="R36" s="7">
        <v>0.20289853622607146</v>
      </c>
      <c r="S36" s="7">
        <v>0</v>
      </c>
      <c r="T36" s="7">
        <v>223.00081685933574</v>
      </c>
      <c r="U36" s="7">
        <v>8.9305567712050014</v>
      </c>
      <c r="V36" s="7">
        <v>0.44183329210964295</v>
      </c>
      <c r="W36" s="7">
        <v>0</v>
      </c>
      <c r="X36" s="7">
        <v>1.7024181969253573</v>
      </c>
      <c r="Y36" s="7">
        <v>6.542024833359287</v>
      </c>
      <c r="Z36" s="7">
        <v>5.9291820845550003</v>
      </c>
      <c r="AA36" s="7">
        <v>26.968176190153219</v>
      </c>
      <c r="AB36" s="7">
        <v>3.1947181619714291</v>
      </c>
      <c r="AC36" s="7">
        <v>0.97614261238071431</v>
      </c>
      <c r="AD36" s="7">
        <v>23.648422795394293</v>
      </c>
      <c r="AE36" s="7">
        <v>33.258856693196428</v>
      </c>
      <c r="AF36" s="7">
        <v>3.0131672981714286</v>
      </c>
      <c r="AG36" s="7">
        <v>2.7017089718110716</v>
      </c>
      <c r="AH36" s="7">
        <v>17.740310291512472</v>
      </c>
      <c r="AI36" s="7">
        <v>3.6666711097857151E-2</v>
      </c>
      <c r="AK36" s="8">
        <f>SUM(P36:AI36)</f>
        <v>386.16864971236572</v>
      </c>
    </row>
    <row r="38" spans="1:37" x14ac:dyDescent="0.45">
      <c r="O38" s="4" t="s">
        <v>64</v>
      </c>
      <c r="P38" s="4">
        <v>1.65</v>
      </c>
      <c r="Q38" s="4">
        <v>0.29699999999999999</v>
      </c>
      <c r="R38" s="4">
        <v>2.54</v>
      </c>
      <c r="S38" s="4">
        <v>5.65</v>
      </c>
      <c r="T38" s="4">
        <v>0.121</v>
      </c>
      <c r="U38" s="4">
        <v>1.63</v>
      </c>
      <c r="V38" s="4">
        <v>4.66</v>
      </c>
      <c r="W38" s="4">
        <v>22.76</v>
      </c>
      <c r="X38" s="4">
        <v>7.6</v>
      </c>
      <c r="Y38" s="4">
        <v>8.6259999999999994</v>
      </c>
      <c r="Z38" s="4">
        <v>1.736</v>
      </c>
      <c r="AA38" s="4">
        <v>0.41299999999999998</v>
      </c>
      <c r="AB38" s="4">
        <v>0.32500000000000001</v>
      </c>
      <c r="AC38" s="4">
        <v>0.39</v>
      </c>
      <c r="AD38" s="4">
        <v>0.45</v>
      </c>
      <c r="AE38" s="4">
        <v>0.28499999999999998</v>
      </c>
      <c r="AF38" s="4">
        <v>0.68100000000000005</v>
      </c>
      <c r="AG38" s="4">
        <v>2.91</v>
      </c>
      <c r="AH38" s="4">
        <v>0.91200000000000003</v>
      </c>
      <c r="AI38" s="4">
        <v>0</v>
      </c>
    </row>
    <row r="39" spans="1:37" x14ac:dyDescent="0.45">
      <c r="AK39" s="4" t="s">
        <v>67</v>
      </c>
    </row>
    <row r="40" spans="1:37" x14ac:dyDescent="0.45">
      <c r="O40" s="4" t="s">
        <v>65</v>
      </c>
      <c r="P40" s="8">
        <f>P36*P38</f>
        <v>3.4323118655194285</v>
      </c>
      <c r="Q40" s="8">
        <f t="shared" ref="Q40:AI40" si="1">Q36*Q38</f>
        <v>7.6627664398558357</v>
      </c>
      <c r="R40" s="8">
        <f t="shared" si="1"/>
        <v>0.51536228201422152</v>
      </c>
      <c r="S40" s="8">
        <f t="shared" si="1"/>
        <v>0</v>
      </c>
      <c r="T40" s="8">
        <f t="shared" si="1"/>
        <v>26.983098839979625</v>
      </c>
      <c r="U40" s="8">
        <f t="shared" si="1"/>
        <v>14.556807537064151</v>
      </c>
      <c r="V40" s="8">
        <f t="shared" si="1"/>
        <v>2.058943141230936</v>
      </c>
      <c r="W40" s="8">
        <f t="shared" si="1"/>
        <v>0</v>
      </c>
      <c r="X40" s="8">
        <f t="shared" si="1"/>
        <v>12.938378296632715</v>
      </c>
      <c r="Y40" s="8">
        <f t="shared" si="1"/>
        <v>56.431506212557203</v>
      </c>
      <c r="Z40" s="8">
        <f t="shared" si="1"/>
        <v>10.29306009878748</v>
      </c>
      <c r="AA40" s="8">
        <f t="shared" si="1"/>
        <v>11.137856766533279</v>
      </c>
      <c r="AB40" s="8">
        <f t="shared" si="1"/>
        <v>1.0382834026407144</v>
      </c>
      <c r="AC40" s="8">
        <f t="shared" si="1"/>
        <v>0.38069561882847858</v>
      </c>
      <c r="AD40" s="8">
        <f t="shared" si="1"/>
        <v>10.641790257927433</v>
      </c>
      <c r="AE40" s="8">
        <f t="shared" si="1"/>
        <v>9.4787741575609807</v>
      </c>
      <c r="AF40" s="8">
        <f t="shared" si="1"/>
        <v>2.0519669300547432</v>
      </c>
      <c r="AG40" s="8">
        <f t="shared" si="1"/>
        <v>7.8619731079702184</v>
      </c>
      <c r="AH40" s="8">
        <f t="shared" si="1"/>
        <v>16.179162985859374</v>
      </c>
      <c r="AI40" s="8">
        <f t="shared" si="1"/>
        <v>0</v>
      </c>
      <c r="AK40" s="8">
        <f>SUM(P40:AI40)</f>
        <v>193.64273794101678</v>
      </c>
    </row>
    <row r="42" spans="1:37" x14ac:dyDescent="0.45">
      <c r="O42" s="4" t="s">
        <v>66</v>
      </c>
      <c r="P42" s="10">
        <f t="shared" ref="P42:AI42" si="2">P40/$AK$40</f>
        <v>1.772497074775355E-2</v>
      </c>
      <c r="Q42" s="10">
        <f t="shared" si="2"/>
        <v>3.9571669567024507E-2</v>
      </c>
      <c r="R42" s="10">
        <f t="shared" si="2"/>
        <v>2.6614077423920742E-3</v>
      </c>
      <c r="S42" s="10">
        <f t="shared" si="2"/>
        <v>0</v>
      </c>
      <c r="T42" s="10">
        <f t="shared" si="2"/>
        <v>0.13934474965024832</v>
      </c>
      <c r="U42" s="10">
        <f t="shared" si="2"/>
        <v>7.5173526731986864E-2</v>
      </c>
      <c r="V42" s="10">
        <f t="shared" si="2"/>
        <v>1.0632689679579341E-2</v>
      </c>
      <c r="W42" s="10">
        <f t="shared" si="2"/>
        <v>0</v>
      </c>
      <c r="X42" s="10">
        <f t="shared" si="2"/>
        <v>6.6815716583049564E-2</v>
      </c>
      <c r="Y42" s="10">
        <f t="shared" si="2"/>
        <v>0.29142072051132706</v>
      </c>
      <c r="Z42" s="10">
        <f t="shared" si="2"/>
        <v>5.3154898594352282E-2</v>
      </c>
      <c r="AA42" s="10">
        <f t="shared" si="2"/>
        <v>5.7517554672904127E-2</v>
      </c>
      <c r="AB42" s="10">
        <f t="shared" si="2"/>
        <v>5.3618504555382482E-3</v>
      </c>
      <c r="AC42" s="10">
        <f t="shared" si="2"/>
        <v>1.9659689946360795E-3</v>
      </c>
      <c r="AD42" s="10">
        <f t="shared" si="2"/>
        <v>5.4955793184296449E-2</v>
      </c>
      <c r="AE42" s="10">
        <f t="shared" si="2"/>
        <v>4.8949804461286835E-2</v>
      </c>
      <c r="AF42" s="10">
        <f t="shared" si="2"/>
        <v>1.0596663483862579E-2</v>
      </c>
      <c r="AG42" s="10">
        <f t="shared" si="2"/>
        <v>4.0600402532859049E-2</v>
      </c>
      <c r="AH42" s="10">
        <f t="shared" si="2"/>
        <v>8.3551612406903258E-2</v>
      </c>
      <c r="AI42" s="10">
        <f t="shared" si="2"/>
        <v>0</v>
      </c>
    </row>
    <row r="44" spans="1:37" x14ac:dyDescent="0.45">
      <c r="O44" s="4" t="s">
        <v>68</v>
      </c>
      <c r="P44" s="11">
        <f t="shared" ref="P44:AI44" si="3">P36/$AK$36</f>
        <v>5.3867371443930634E-3</v>
      </c>
      <c r="Q44" s="11">
        <f t="shared" si="3"/>
        <v>6.6811638963370848E-2</v>
      </c>
      <c r="R44" s="11">
        <f t="shared" si="3"/>
        <v>5.2541431412725663E-4</v>
      </c>
      <c r="S44" s="11">
        <f t="shared" si="3"/>
        <v>0</v>
      </c>
      <c r="T44" s="11">
        <f t="shared" si="3"/>
        <v>0.57747001737566195</v>
      </c>
      <c r="U44" s="11">
        <f t="shared" si="3"/>
        <v>2.312605328748682E-2</v>
      </c>
      <c r="V44" s="11">
        <f t="shared" si="3"/>
        <v>1.1441459384099113E-3</v>
      </c>
      <c r="W44" s="11">
        <f t="shared" si="3"/>
        <v>0</v>
      </c>
      <c r="X44" s="11">
        <f t="shared" si="3"/>
        <v>4.4084836979733808E-3</v>
      </c>
      <c r="Y44" s="11">
        <f t="shared" si="3"/>
        <v>1.6940849129601938E-2</v>
      </c>
      <c r="Z44" s="11">
        <f t="shared" si="3"/>
        <v>1.5353866993012765E-2</v>
      </c>
      <c r="AA44" s="11">
        <f t="shared" si="3"/>
        <v>6.9835229271563673E-2</v>
      </c>
      <c r="AB44" s="11">
        <f t="shared" si="3"/>
        <v>8.27285737553006E-3</v>
      </c>
      <c r="AC44" s="11">
        <f t="shared" si="3"/>
        <v>2.5277624507007118E-3</v>
      </c>
      <c r="AD44" s="11">
        <f t="shared" si="3"/>
        <v>6.123858788901846E-2</v>
      </c>
      <c r="AE44" s="11">
        <f t="shared" si="3"/>
        <v>8.6125211660679837E-2</v>
      </c>
      <c r="AF44" s="11">
        <f t="shared" si="3"/>
        <v>7.802723759206656E-3</v>
      </c>
      <c r="AG44" s="11">
        <f t="shared" si="3"/>
        <v>6.9961892914492552E-3</v>
      </c>
      <c r="AH44" s="11">
        <f t="shared" si="3"/>
        <v>4.5939281463490585E-2</v>
      </c>
      <c r="AI44" s="11">
        <f t="shared" si="3"/>
        <v>9.4949994322863915E-5</v>
      </c>
    </row>
  </sheetData>
  <mergeCells count="31">
    <mergeCell ref="A34:B34"/>
    <mergeCell ref="A28:B28"/>
    <mergeCell ref="A29:B29"/>
    <mergeCell ref="A30:B30"/>
    <mergeCell ref="A31:B31"/>
    <mergeCell ref="A32:B32"/>
    <mergeCell ref="A33:B33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C55A-8F3A-4337-906B-0FE78020E47D}">
  <dimension ref="A1:AL45"/>
  <sheetViews>
    <sheetView showGridLines="0" zoomScale="90" zoomScaleNormal="90" workbookViewId="0">
      <pane xSplit="3" ySplit="6" topLeftCell="S10" activePane="bottomRight" state="frozen"/>
      <selection pane="topRight" activeCell="D1" sqref="D1"/>
      <selection pane="bottomLeft" activeCell="A7" sqref="A7"/>
      <selection pane="bottomRight" activeCell="B3" sqref="B3:L3"/>
    </sheetView>
  </sheetViews>
  <sheetFormatPr defaultRowHeight="14.25" x14ac:dyDescent="0.45"/>
  <cols>
    <col min="1" max="1" width="13.3984375" style="4" customWidth="1"/>
    <col min="2" max="2" width="30.1328125" style="4" customWidth="1"/>
    <col min="3" max="3" width="12.33203125" style="4" customWidth="1"/>
    <col min="4" max="4" width="11" style="4" customWidth="1"/>
    <col min="5" max="5" width="12.33203125" style="4" customWidth="1"/>
    <col min="6" max="6" width="11" style="4" customWidth="1"/>
    <col min="7" max="7" width="12.33203125" style="4" customWidth="1"/>
    <col min="8" max="9" width="9.59765625" style="4" customWidth="1"/>
    <col min="10" max="11" width="12.33203125" style="4" customWidth="1"/>
    <col min="12" max="12" width="11.53125" style="4" customWidth="1"/>
    <col min="13" max="13" width="0.796875" style="4" customWidth="1"/>
    <col min="14" max="14" width="10.796875" style="4" customWidth="1"/>
    <col min="15" max="15" width="9.06640625" style="4"/>
    <col min="16" max="16" width="13.06640625" style="4" customWidth="1"/>
    <col min="17" max="17" width="11.265625" style="4" bestFit="1" customWidth="1"/>
    <col min="18" max="18" width="10.59765625" style="4" bestFit="1" customWidth="1"/>
    <col min="19" max="19" width="10.53125" style="4" customWidth="1"/>
    <col min="20" max="20" width="12.86328125" style="4" bestFit="1" customWidth="1"/>
    <col min="21" max="21" width="9.46484375" style="4" customWidth="1"/>
    <col min="22" max="22" width="11.19921875" style="4" customWidth="1"/>
    <col min="23" max="23" width="12.53125" style="4" customWidth="1"/>
    <col min="24" max="24" width="11.19921875" style="4" customWidth="1"/>
    <col min="25" max="25" width="11.33203125" style="4" customWidth="1"/>
    <col min="26" max="26" width="10.59765625" style="4" bestFit="1" customWidth="1"/>
    <col min="27" max="27" width="12.06640625" style="4" bestFit="1" customWidth="1"/>
    <col min="28" max="28" width="11.86328125" style="4" customWidth="1"/>
    <col min="29" max="29" width="11.33203125" style="4" customWidth="1"/>
    <col min="30" max="30" width="11.265625" style="4" bestFit="1" customWidth="1"/>
    <col min="31" max="31" width="12.06640625" style="4" bestFit="1" customWidth="1"/>
    <col min="32" max="32" width="10.86328125" style="4" bestFit="1" customWidth="1"/>
    <col min="33" max="33" width="10.19921875" style="4" bestFit="1" customWidth="1"/>
    <col min="34" max="34" width="10.86328125" style="4" bestFit="1" customWidth="1"/>
    <col min="35" max="35" width="10.86328125" style="4" customWidth="1"/>
    <col min="36" max="36" width="10.59765625" style="4" customWidth="1"/>
    <col min="37" max="16384" width="9.06640625" style="4"/>
  </cols>
  <sheetData>
    <row r="1" spans="1:38" ht="25.5" customHeight="1" x14ac:dyDescent="0.4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38" ht="9.75" customHeight="1" x14ac:dyDescent="0.45"/>
    <row r="3" spans="1:38" ht="15" customHeight="1" x14ac:dyDescent="0.45">
      <c r="A3" s="1" t="s">
        <v>1</v>
      </c>
      <c r="B3" s="24" t="s">
        <v>105</v>
      </c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38" ht="18.75" customHeight="1" x14ac:dyDescent="0.45">
      <c r="A4" s="4" t="s">
        <v>45</v>
      </c>
      <c r="B4" s="8">
        <f>1400/10.765</f>
        <v>130.05109150023222</v>
      </c>
    </row>
    <row r="5" spans="1:38" ht="12" customHeight="1" x14ac:dyDescent="0.45"/>
    <row r="6" spans="1:38" ht="42.75" x14ac:dyDescent="0.45">
      <c r="A6" s="26" t="s">
        <v>2</v>
      </c>
      <c r="B6" s="27"/>
      <c r="C6" s="5" t="s">
        <v>3</v>
      </c>
      <c r="D6" s="3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N6" s="5" t="s">
        <v>46</v>
      </c>
      <c r="O6" s="4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4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4" t="s">
        <v>63</v>
      </c>
      <c r="AI6" s="12" t="s">
        <v>102</v>
      </c>
      <c r="AJ6" s="9" t="s">
        <v>59</v>
      </c>
      <c r="AK6" s="9"/>
      <c r="AL6" s="9"/>
    </row>
    <row r="7" spans="1:38" ht="14.25" customHeight="1" x14ac:dyDescent="0.45">
      <c r="A7" s="20" t="s">
        <v>13</v>
      </c>
      <c r="B7" s="21"/>
      <c r="C7" s="13" t="s">
        <v>14</v>
      </c>
      <c r="D7" s="14">
        <v>370.69527229459999</v>
      </c>
      <c r="E7" s="14">
        <v>0</v>
      </c>
      <c r="F7" s="14">
        <v>0</v>
      </c>
      <c r="G7" s="14">
        <v>0</v>
      </c>
      <c r="H7" s="14">
        <v>370.69527229459999</v>
      </c>
      <c r="I7" s="14">
        <v>0</v>
      </c>
      <c r="J7" s="14">
        <v>0</v>
      </c>
      <c r="K7" s="14">
        <v>0.27053085119999998</v>
      </c>
      <c r="L7" s="15" t="s">
        <v>15</v>
      </c>
      <c r="N7" s="7">
        <f>K7*1000/$B$4</f>
        <v>2.0801890094057143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8" ht="14.25" customHeight="1" x14ac:dyDescent="0.45">
      <c r="A8" s="20" t="s">
        <v>16</v>
      </c>
      <c r="B8" s="21"/>
      <c r="C8" s="13" t="s">
        <v>14</v>
      </c>
      <c r="D8" s="14">
        <v>416.30161809459997</v>
      </c>
      <c r="E8" s="14">
        <v>0</v>
      </c>
      <c r="F8" s="14">
        <v>0</v>
      </c>
      <c r="G8" s="14">
        <v>0</v>
      </c>
      <c r="H8" s="14">
        <v>0</v>
      </c>
      <c r="I8" s="14">
        <v>416.30161809459997</v>
      </c>
      <c r="J8" s="14">
        <v>0</v>
      </c>
      <c r="K8" s="14">
        <v>3.3553910417999999</v>
      </c>
      <c r="L8" s="15" t="s">
        <v>15</v>
      </c>
      <c r="N8" s="7">
        <f t="shared" ref="N8:N35" si="0">K8*1000/$B$4</f>
        <v>25.800560403555004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8" ht="14.25" customHeight="1" x14ac:dyDescent="0.45">
      <c r="A9" s="20" t="s">
        <v>17</v>
      </c>
      <c r="B9" s="21"/>
      <c r="C9" s="13" t="s">
        <v>14</v>
      </c>
      <c r="D9" s="14">
        <v>175.91450752520001</v>
      </c>
      <c r="E9" s="14">
        <v>0</v>
      </c>
      <c r="F9" s="14">
        <v>0</v>
      </c>
      <c r="G9" s="14">
        <v>79.826751314000006</v>
      </c>
      <c r="H9" s="14">
        <v>68.986081382400002</v>
      </c>
      <c r="I9" s="14">
        <v>27.101674828899998</v>
      </c>
      <c r="J9" s="14">
        <v>0</v>
      </c>
      <c r="K9" s="14">
        <v>2.63871761E-2</v>
      </c>
      <c r="L9" s="15" t="s">
        <v>15</v>
      </c>
      <c r="N9" s="7">
        <f t="shared" si="0"/>
        <v>0.20289853622607146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8" ht="14.25" customHeight="1" x14ac:dyDescent="0.45">
      <c r="A10" s="20" t="s">
        <v>96</v>
      </c>
      <c r="B10" s="21"/>
      <c r="C10" s="13" t="s">
        <v>97</v>
      </c>
      <c r="D10" s="14">
        <v>335.32191000099999</v>
      </c>
      <c r="E10" s="14">
        <v>0</v>
      </c>
      <c r="F10" s="14">
        <v>0</v>
      </c>
      <c r="G10" s="14">
        <v>0</v>
      </c>
      <c r="H10" s="14">
        <v>0</v>
      </c>
      <c r="I10" s="14">
        <v>335.32191000099999</v>
      </c>
      <c r="J10" s="14">
        <v>0</v>
      </c>
      <c r="K10" s="14">
        <v>5.9452574643</v>
      </c>
      <c r="L10" s="15" t="s">
        <v>15</v>
      </c>
      <c r="N10" s="7">
        <f t="shared" si="0"/>
        <v>45.714783287992503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8" ht="14.25" customHeight="1" x14ac:dyDescent="0.45">
      <c r="A11" s="20" t="s">
        <v>19</v>
      </c>
      <c r="B11" s="21"/>
      <c r="C11" s="13" t="s">
        <v>20</v>
      </c>
      <c r="D11" s="14">
        <v>10.0534336697</v>
      </c>
      <c r="E11" s="14">
        <v>0</v>
      </c>
      <c r="F11" s="14">
        <v>0</v>
      </c>
      <c r="G11" s="14">
        <v>10.0534336697</v>
      </c>
      <c r="H11" s="14">
        <v>0</v>
      </c>
      <c r="I11" s="14">
        <v>0</v>
      </c>
      <c r="J11" s="14">
        <v>0</v>
      </c>
      <c r="K11" s="14">
        <v>23.056242173699999</v>
      </c>
      <c r="L11" s="15" t="s">
        <v>15</v>
      </c>
      <c r="N11" s="7">
        <f t="shared" si="0"/>
        <v>177.28603357134324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8" ht="14.25" customHeight="1" x14ac:dyDescent="0.45">
      <c r="A12" s="20" t="s">
        <v>21</v>
      </c>
      <c r="B12" s="21"/>
      <c r="C12" s="13" t="s">
        <v>14</v>
      </c>
      <c r="D12" s="14">
        <v>88.6619747915</v>
      </c>
      <c r="E12" s="14">
        <v>0</v>
      </c>
      <c r="F12" s="14">
        <v>0</v>
      </c>
      <c r="G12" s="14">
        <v>0</v>
      </c>
      <c r="H12" s="14">
        <v>0</v>
      </c>
      <c r="I12" s="14">
        <v>88.6619747915</v>
      </c>
      <c r="J12" s="14">
        <v>0</v>
      </c>
      <c r="K12" s="14">
        <v>1.4357144405</v>
      </c>
      <c r="L12" s="15" t="s">
        <v>15</v>
      </c>
      <c r="N12" s="7">
        <f t="shared" si="0"/>
        <v>11.039618537130357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8" ht="14.25" customHeight="1" x14ac:dyDescent="0.45">
      <c r="A13" s="20" t="s">
        <v>22</v>
      </c>
      <c r="B13" s="21"/>
      <c r="C13" s="13" t="s">
        <v>23</v>
      </c>
      <c r="D13" s="14">
        <v>59.069308188400001</v>
      </c>
      <c r="E13" s="14">
        <v>0</v>
      </c>
      <c r="F13" s="14">
        <v>0</v>
      </c>
      <c r="G13" s="14">
        <v>6.1133454292999998</v>
      </c>
      <c r="H13" s="14">
        <v>0</v>
      </c>
      <c r="I13" s="14">
        <v>52.955962759099997</v>
      </c>
      <c r="J13" s="14">
        <v>0</v>
      </c>
      <c r="K13" s="14">
        <v>4.25299019E-2</v>
      </c>
      <c r="L13" s="15" t="s">
        <v>15</v>
      </c>
      <c r="N13" s="7">
        <f t="shared" si="0"/>
        <v>0.32702456710964289</v>
      </c>
      <c r="O13" s="4">
        <f>1000*K13/D13</f>
        <v>0.72000000007367615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8" ht="14.25" customHeight="1" x14ac:dyDescent="0.45">
      <c r="A14" s="20" t="s">
        <v>24</v>
      </c>
      <c r="B14" s="21"/>
      <c r="C14" s="13" t="s">
        <v>23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 t="s">
        <v>15</v>
      </c>
      <c r="N14" s="7">
        <f t="shared" si="0"/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8" x14ac:dyDescent="0.45">
      <c r="A15" s="20" t="s">
        <v>25</v>
      </c>
      <c r="B15" s="21"/>
      <c r="C15" s="13" t="s">
        <v>23</v>
      </c>
      <c r="D15" s="14">
        <v>821.98657693660004</v>
      </c>
      <c r="E15" s="14">
        <v>0</v>
      </c>
      <c r="F15" s="14">
        <v>0</v>
      </c>
      <c r="G15" s="14">
        <v>0</v>
      </c>
      <c r="H15" s="14">
        <v>100.6318588474</v>
      </c>
      <c r="I15" s="14">
        <v>721.35471808930004</v>
      </c>
      <c r="J15" s="14">
        <v>0</v>
      </c>
      <c r="K15" s="14">
        <v>0.2214013447</v>
      </c>
      <c r="L15" s="15" t="s">
        <v>15</v>
      </c>
      <c r="N15" s="7">
        <f t="shared" si="0"/>
        <v>1.7024181969253573</v>
      </c>
      <c r="O15" s="6">
        <f>1000*K15/D15</f>
        <v>0.26934909998789036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r="16" spans="1:38" ht="14.25" customHeight="1" x14ac:dyDescent="0.45">
      <c r="A16" s="20" t="s">
        <v>26</v>
      </c>
      <c r="B16" s="21"/>
      <c r="C16" s="13" t="s">
        <v>18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5" t="s">
        <v>15</v>
      </c>
      <c r="N16" s="7">
        <f t="shared" si="0"/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ht="14.25" customHeight="1" x14ac:dyDescent="0.45">
      <c r="A17" s="20" t="s">
        <v>27</v>
      </c>
      <c r="B17" s="21"/>
      <c r="C17" s="13" t="s">
        <v>15</v>
      </c>
      <c r="D17" s="14">
        <v>0.15435375579999999</v>
      </c>
      <c r="E17" s="14">
        <v>0</v>
      </c>
      <c r="F17" s="14">
        <v>8.2103061599999999E-2</v>
      </c>
      <c r="G17" s="14">
        <v>0</v>
      </c>
      <c r="H17" s="14">
        <v>7.2250694200000007E-2</v>
      </c>
      <c r="I17" s="14">
        <v>0</v>
      </c>
      <c r="J17" s="14">
        <v>0</v>
      </c>
      <c r="K17" s="14">
        <v>0.15435375579999999</v>
      </c>
      <c r="L17" s="15" t="s">
        <v>15</v>
      </c>
      <c r="N17" s="7">
        <f t="shared" si="0"/>
        <v>1.1868701294192858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 ht="14.25" customHeight="1" x14ac:dyDescent="0.45">
      <c r="A18" s="20" t="s">
        <v>28</v>
      </c>
      <c r="B18" s="21"/>
      <c r="C18" s="13" t="s">
        <v>14</v>
      </c>
      <c r="D18" s="14">
        <v>273.14388484860001</v>
      </c>
      <c r="E18" s="14">
        <v>0</v>
      </c>
      <c r="F18" s="14">
        <v>0</v>
      </c>
      <c r="G18" s="14">
        <v>0</v>
      </c>
      <c r="H18" s="14">
        <v>273.14388484860001</v>
      </c>
      <c r="I18" s="14">
        <v>0</v>
      </c>
      <c r="J18" s="14">
        <v>0</v>
      </c>
      <c r="K18" s="14">
        <v>3.5072407493000002</v>
      </c>
      <c r="L18" s="15" t="s">
        <v>15</v>
      </c>
      <c r="N18" s="7">
        <f t="shared" si="0"/>
        <v>26.968176190153219</v>
      </c>
      <c r="O18" s="6">
        <f>1000*K18/D18</f>
        <v>12.840268239005301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 x14ac:dyDescent="0.45">
      <c r="A19" s="20" t="s">
        <v>29</v>
      </c>
      <c r="B19" s="21"/>
      <c r="C19" s="13" t="s">
        <v>18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524.99999996539998</v>
      </c>
      <c r="J19" s="14">
        <v>0</v>
      </c>
      <c r="K19" s="14">
        <v>0</v>
      </c>
      <c r="L19" s="15" t="s">
        <v>15</v>
      </c>
      <c r="N19" s="7">
        <f t="shared" si="0"/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x14ac:dyDescent="0.45">
      <c r="A20" s="20" t="s">
        <v>30</v>
      </c>
      <c r="B20" s="21"/>
      <c r="C20" s="13" t="s">
        <v>15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0.59999998300000001</v>
      </c>
      <c r="J20" s="14">
        <v>0</v>
      </c>
      <c r="K20" s="14">
        <v>0</v>
      </c>
      <c r="L20" s="15" t="s">
        <v>15</v>
      </c>
      <c r="N20" s="7">
        <f t="shared" si="0"/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ht="14.25" customHeight="1" x14ac:dyDescent="0.45">
      <c r="A21" s="20" t="s">
        <v>98</v>
      </c>
      <c r="B21" s="21"/>
      <c r="C21" s="13" t="s">
        <v>20</v>
      </c>
      <c r="D21" s="14">
        <v>1.6442505623000001</v>
      </c>
      <c r="E21" s="14">
        <v>0</v>
      </c>
      <c r="F21" s="14">
        <v>0</v>
      </c>
      <c r="G21" s="14">
        <v>0</v>
      </c>
      <c r="H21" s="14">
        <v>0</v>
      </c>
      <c r="I21" s="14">
        <v>1.6442505623000001</v>
      </c>
      <c r="J21" s="14">
        <v>0</v>
      </c>
      <c r="K21" s="14">
        <v>3.512119201</v>
      </c>
      <c r="L21" s="15" t="s">
        <v>15</v>
      </c>
      <c r="N21" s="7">
        <f t="shared" si="0"/>
        <v>27.00568799911786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0.24</v>
      </c>
      <c r="AI21" s="4">
        <v>0</v>
      </c>
      <c r="AJ21" s="4">
        <v>0</v>
      </c>
    </row>
    <row r="22" spans="1:36" ht="14.25" customHeight="1" x14ac:dyDescent="0.45">
      <c r="A22" s="20" t="s">
        <v>31</v>
      </c>
      <c r="B22" s="21"/>
      <c r="C22" s="13" t="s">
        <v>15</v>
      </c>
      <c r="D22" s="14">
        <v>0.41547658399999998</v>
      </c>
      <c r="E22" s="14">
        <v>0</v>
      </c>
      <c r="F22" s="14">
        <v>0</v>
      </c>
      <c r="G22" s="14">
        <v>0</v>
      </c>
      <c r="H22" s="14">
        <v>0</v>
      </c>
      <c r="I22" s="14">
        <v>0.41547658399999998</v>
      </c>
      <c r="J22" s="14">
        <v>0</v>
      </c>
      <c r="K22" s="14">
        <v>0.41547658399999998</v>
      </c>
      <c r="L22" s="15" t="s">
        <v>15</v>
      </c>
      <c r="N22" s="7">
        <f t="shared" si="0"/>
        <v>3.1947181619714291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x14ac:dyDescent="0.45">
      <c r="A23" s="20" t="s">
        <v>32</v>
      </c>
      <c r="B23" s="21"/>
      <c r="C23" s="13" t="s">
        <v>20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5" t="s">
        <v>15</v>
      </c>
      <c r="N23" s="7">
        <f t="shared" si="0"/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ht="14.25" customHeight="1" x14ac:dyDescent="0.45">
      <c r="A24" s="20" t="s">
        <v>99</v>
      </c>
      <c r="B24" s="21"/>
      <c r="C24" s="13" t="s">
        <v>20</v>
      </c>
      <c r="D24" s="14">
        <v>0.56946411100000005</v>
      </c>
      <c r="E24" s="14">
        <v>0</v>
      </c>
      <c r="F24" s="14">
        <v>0</v>
      </c>
      <c r="G24" s="14">
        <v>0</v>
      </c>
      <c r="H24" s="14">
        <v>0</v>
      </c>
      <c r="I24" s="14">
        <v>0.56946411100000005</v>
      </c>
      <c r="J24" s="14">
        <v>0</v>
      </c>
      <c r="K24" s="14">
        <v>1.0751482416</v>
      </c>
      <c r="L24" s="15" t="s">
        <v>15</v>
      </c>
      <c r="N24" s="7">
        <f t="shared" si="0"/>
        <v>8.2671220148742854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0.16</v>
      </c>
      <c r="AI24" s="4">
        <v>0</v>
      </c>
      <c r="AJ24" s="4">
        <v>0</v>
      </c>
    </row>
    <row r="25" spans="1:36" x14ac:dyDescent="0.45">
      <c r="A25" s="20" t="s">
        <v>33</v>
      </c>
      <c r="B25" s="21"/>
      <c r="C25" s="13" t="s">
        <v>15</v>
      </c>
      <c r="D25" s="14">
        <v>0.24012190620000001</v>
      </c>
      <c r="E25" s="14">
        <v>0</v>
      </c>
      <c r="F25" s="14">
        <v>6.6983091999999996E-3</v>
      </c>
      <c r="G25" s="14">
        <v>0</v>
      </c>
      <c r="H25" s="14">
        <v>1.52051618E-2</v>
      </c>
      <c r="I25" s="14">
        <v>0.2182184352</v>
      </c>
      <c r="J25" s="14">
        <v>0</v>
      </c>
      <c r="K25" s="14">
        <v>0.24012190620000001</v>
      </c>
      <c r="L25" s="15" t="s">
        <v>15</v>
      </c>
      <c r="N25" s="7">
        <f t="shared" si="0"/>
        <v>1.8463659430307147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ht="14.25" customHeight="1" x14ac:dyDescent="0.45">
      <c r="A26" s="20" t="s">
        <v>34</v>
      </c>
      <c r="B26" s="21"/>
      <c r="C26" s="13" t="s">
        <v>35</v>
      </c>
      <c r="D26" s="14">
        <v>526.78382466519997</v>
      </c>
      <c r="E26" s="14">
        <v>0</v>
      </c>
      <c r="F26" s="14">
        <v>136.568610678</v>
      </c>
      <c r="G26" s="14">
        <v>0</v>
      </c>
      <c r="H26" s="14">
        <v>0</v>
      </c>
      <c r="I26" s="14">
        <v>390.2152139872</v>
      </c>
      <c r="J26" s="14">
        <v>0</v>
      </c>
      <c r="K26" s="14">
        <v>3.0755031968000002</v>
      </c>
      <c r="L26" s="15" t="s">
        <v>15</v>
      </c>
      <c r="N26" s="7">
        <f t="shared" si="0"/>
        <v>23.648422795394293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ht="14.25" customHeight="1" x14ac:dyDescent="0.45">
      <c r="A27" s="20" t="s">
        <v>36</v>
      </c>
      <c r="B27" s="21"/>
      <c r="C27" s="13" t="s">
        <v>15</v>
      </c>
      <c r="D27" s="14">
        <v>4.7685458000000002E-3</v>
      </c>
      <c r="E27" s="14">
        <v>0</v>
      </c>
      <c r="F27" s="14">
        <v>0</v>
      </c>
      <c r="G27" s="14">
        <v>0</v>
      </c>
      <c r="H27" s="14">
        <v>0</v>
      </c>
      <c r="I27" s="14">
        <v>4.7685458000000002E-3</v>
      </c>
      <c r="J27" s="14">
        <v>0</v>
      </c>
      <c r="K27" s="14">
        <v>4.7685458000000002E-3</v>
      </c>
      <c r="L27" s="15" t="s">
        <v>15</v>
      </c>
      <c r="N27" s="7">
        <f t="shared" si="0"/>
        <v>3.6666711097857151E-2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</row>
    <row r="28" spans="1:36" ht="14.25" customHeight="1" x14ac:dyDescent="0.45">
      <c r="A28" s="20" t="s">
        <v>37</v>
      </c>
      <c r="B28" s="21"/>
      <c r="C28" s="13" t="s">
        <v>15</v>
      </c>
      <c r="D28" s="14">
        <v>0.3178501051</v>
      </c>
      <c r="E28" s="14">
        <v>0</v>
      </c>
      <c r="F28" s="14">
        <v>0</v>
      </c>
      <c r="G28" s="14">
        <v>0.26721010960000002</v>
      </c>
      <c r="H28" s="14">
        <v>0</v>
      </c>
      <c r="I28" s="14">
        <v>5.06399955E-2</v>
      </c>
      <c r="J28" s="14">
        <v>0</v>
      </c>
      <c r="K28" s="14">
        <v>0.3178501051</v>
      </c>
      <c r="L28" s="15" t="s">
        <v>15</v>
      </c>
      <c r="N28" s="7">
        <f t="shared" si="0"/>
        <v>2.4440402724296431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ht="14.25" customHeight="1" x14ac:dyDescent="0.45">
      <c r="A29" s="20" t="s">
        <v>38</v>
      </c>
      <c r="B29" s="21"/>
      <c r="C29" s="13" t="s">
        <v>20</v>
      </c>
      <c r="D29" s="14">
        <v>10.848957775800001</v>
      </c>
      <c r="E29" s="14">
        <v>0</v>
      </c>
      <c r="F29" s="14">
        <v>1.6725932533000001</v>
      </c>
      <c r="G29" s="14">
        <v>0</v>
      </c>
      <c r="H29" s="14">
        <v>1.4126046098</v>
      </c>
      <c r="I29" s="14">
        <v>7.7637599128000003</v>
      </c>
      <c r="J29" s="14">
        <v>0</v>
      </c>
      <c r="K29" s="14">
        <v>4.5905195037000004</v>
      </c>
      <c r="L29" s="15" t="s">
        <v>15</v>
      </c>
      <c r="N29" s="7">
        <f t="shared" si="0"/>
        <v>35.297816040950366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  <row r="30" spans="1:36" ht="14.25" customHeight="1" x14ac:dyDescent="0.45">
      <c r="A30" s="20" t="s">
        <v>39</v>
      </c>
      <c r="B30" s="21"/>
      <c r="C30" s="13" t="s">
        <v>35</v>
      </c>
      <c r="D30" s="14">
        <v>86.253859375600001</v>
      </c>
      <c r="E30" s="14">
        <v>0</v>
      </c>
      <c r="F30" s="14">
        <v>0</v>
      </c>
      <c r="G30" s="14">
        <v>0</v>
      </c>
      <c r="H30" s="14">
        <v>86.253859375600001</v>
      </c>
      <c r="I30" s="14">
        <v>0</v>
      </c>
      <c r="J30" s="14">
        <v>0</v>
      </c>
      <c r="K30" s="14">
        <v>0.39186569599999999</v>
      </c>
      <c r="L30" s="15" t="s">
        <v>15</v>
      </c>
      <c r="N30" s="7">
        <f t="shared" si="0"/>
        <v>3.0131672981714286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</row>
    <row r="31" spans="1:36" ht="14.25" customHeight="1" x14ac:dyDescent="0.45">
      <c r="A31" s="20" t="s">
        <v>40</v>
      </c>
      <c r="B31" s="21"/>
      <c r="C31" s="13" t="s">
        <v>41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5" t="s">
        <v>15</v>
      </c>
      <c r="N31" s="7">
        <f t="shared" si="0"/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</row>
    <row r="32" spans="1:36" ht="14.25" customHeight="1" x14ac:dyDescent="0.45">
      <c r="A32" s="20" t="s">
        <v>42</v>
      </c>
      <c r="B32" s="21"/>
      <c r="C32" s="13" t="s">
        <v>14</v>
      </c>
      <c r="D32" s="14">
        <v>256.39174406220002</v>
      </c>
      <c r="E32" s="14">
        <v>0</v>
      </c>
      <c r="F32" s="14">
        <v>0</v>
      </c>
      <c r="G32" s="14">
        <v>0</v>
      </c>
      <c r="H32" s="14">
        <v>0</v>
      </c>
      <c r="I32" s="14">
        <v>256.39174406220002</v>
      </c>
      <c r="J32" s="14">
        <v>0</v>
      </c>
      <c r="K32" s="14">
        <v>9.2301027861999998</v>
      </c>
      <c r="L32" s="15" t="s">
        <v>15</v>
      </c>
      <c r="N32" s="7">
        <f t="shared" si="0"/>
        <v>70.972897495316431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0.14000000000000001</v>
      </c>
      <c r="AI32" s="4">
        <v>0</v>
      </c>
      <c r="AJ32" s="4">
        <v>0</v>
      </c>
    </row>
    <row r="33" spans="1:38" x14ac:dyDescent="0.45">
      <c r="A33" s="20" t="s">
        <v>43</v>
      </c>
      <c r="B33" s="21"/>
      <c r="C33" s="13" t="s">
        <v>41</v>
      </c>
      <c r="D33" s="14">
        <v>474.97332483380001</v>
      </c>
      <c r="E33" s="14">
        <v>0</v>
      </c>
      <c r="F33" s="14">
        <v>0</v>
      </c>
      <c r="G33" s="14">
        <v>0</v>
      </c>
      <c r="H33" s="14">
        <v>0</v>
      </c>
      <c r="I33" s="14">
        <v>474.97332483380001</v>
      </c>
      <c r="J33" s="14">
        <v>0</v>
      </c>
      <c r="K33" s="14">
        <v>0.35622999360000002</v>
      </c>
      <c r="L33" s="15" t="s">
        <v>15</v>
      </c>
      <c r="N33" s="7">
        <f t="shared" si="0"/>
        <v>2.7391542007885716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</row>
    <row r="34" spans="1:38" x14ac:dyDescent="0.45">
      <c r="A34" s="20" t="s">
        <v>44</v>
      </c>
      <c r="B34" s="21"/>
      <c r="C34" s="13" t="s">
        <v>15</v>
      </c>
      <c r="D34" s="14">
        <v>5.8770834700000003E-2</v>
      </c>
      <c r="E34" s="14">
        <v>0</v>
      </c>
      <c r="F34" s="14">
        <v>0</v>
      </c>
      <c r="G34" s="14">
        <v>5.8770834700000003E-2</v>
      </c>
      <c r="H34" s="14">
        <v>0</v>
      </c>
      <c r="I34" s="14">
        <v>0</v>
      </c>
      <c r="J34" s="14">
        <v>0</v>
      </c>
      <c r="K34" s="14">
        <v>5.8770834700000003E-2</v>
      </c>
      <c r="L34" s="15" t="s">
        <v>15</v>
      </c>
      <c r="N34" s="7">
        <f t="shared" si="0"/>
        <v>0.45190573967535719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 s="4" t="s">
        <v>67</v>
      </c>
    </row>
    <row r="35" spans="1:38" x14ac:dyDescent="0.45">
      <c r="A35" s="20" t="s">
        <v>101</v>
      </c>
      <c r="B35" s="21"/>
      <c r="C35" s="13" t="s">
        <v>18</v>
      </c>
      <c r="D35" s="14">
        <v>1448.7401376043999</v>
      </c>
      <c r="E35" s="14">
        <v>0</v>
      </c>
      <c r="F35" s="14">
        <v>0</v>
      </c>
      <c r="G35" s="14">
        <v>0</v>
      </c>
      <c r="H35" s="14">
        <v>0</v>
      </c>
      <c r="I35" s="14">
        <v>1448.7401376043999</v>
      </c>
      <c r="J35" s="14">
        <v>0</v>
      </c>
      <c r="K35" s="14">
        <v>1.4487401376</v>
      </c>
      <c r="L35" s="15" t="s">
        <v>15</v>
      </c>
      <c r="N35" s="7">
        <f t="shared" si="0"/>
        <v>11.139776843760002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0.9</v>
      </c>
      <c r="AF35" s="4">
        <v>0</v>
      </c>
      <c r="AG35" s="4">
        <v>0</v>
      </c>
      <c r="AH35" s="4">
        <v>0</v>
      </c>
      <c r="AI35" s="4">
        <v>0.1</v>
      </c>
      <c r="AJ35" s="4">
        <v>0</v>
      </c>
    </row>
    <row r="36" spans="1:38" x14ac:dyDescent="0.45">
      <c r="A36" s="16"/>
      <c r="B36" s="17"/>
      <c r="C36" s="16"/>
      <c r="D36" s="18"/>
      <c r="E36" s="18"/>
      <c r="F36" s="18"/>
      <c r="G36" s="18"/>
      <c r="H36" s="18"/>
      <c r="I36" s="18"/>
      <c r="J36" s="18"/>
      <c r="K36" s="18"/>
      <c r="L36" s="19"/>
    </row>
    <row r="37" spans="1:38" x14ac:dyDescent="0.45">
      <c r="N37" s="7">
        <f>SUM(N7:N34)</f>
        <v>471.22653710207851</v>
      </c>
      <c r="O37" s="12" t="s">
        <v>100</v>
      </c>
      <c r="P37" s="7">
        <f t="array" ref="P37:AJ37">MMULT(TRANSPOSE(N7:N35),P7:AJ35)</f>
        <v>2.0801890094057143</v>
      </c>
      <c r="Q37" s="7">
        <v>25.800560403555004</v>
      </c>
      <c r="R37" s="7">
        <v>0.20289853622607146</v>
      </c>
      <c r="S37" s="7">
        <v>0</v>
      </c>
      <c r="T37" s="7">
        <v>223.00081685933574</v>
      </c>
      <c r="U37" s="7">
        <v>11.039618537130357</v>
      </c>
      <c r="V37" s="7">
        <v>0.32702456710964289</v>
      </c>
      <c r="W37" s="7">
        <v>0</v>
      </c>
      <c r="X37" s="7">
        <v>1.7024181969253573</v>
      </c>
      <c r="Y37" s="7">
        <v>0</v>
      </c>
      <c r="Z37" s="7">
        <v>5.9291820845550003</v>
      </c>
      <c r="AA37" s="7">
        <v>26.968176190153219</v>
      </c>
      <c r="AB37" s="7">
        <v>3.1947181619714291</v>
      </c>
      <c r="AC37" s="7">
        <v>0</v>
      </c>
      <c r="AD37" s="7">
        <v>23.648422795394293</v>
      </c>
      <c r="AE37" s="7">
        <v>45.323615200334366</v>
      </c>
      <c r="AF37" s="7">
        <v>3.0131672981714286</v>
      </c>
      <c r="AG37" s="7">
        <v>2.7391542007885716</v>
      </c>
      <c r="AH37" s="7">
        <v>17.740310291512472</v>
      </c>
      <c r="AI37" s="7">
        <v>1.1139776843760003</v>
      </c>
      <c r="AJ37" s="7">
        <v>3.6666711097857151E-2</v>
      </c>
      <c r="AL37" s="8">
        <f>SUM(P37:AJ37)</f>
        <v>393.86091672804241</v>
      </c>
    </row>
    <row r="39" spans="1:38" x14ac:dyDescent="0.45">
      <c r="O39" s="4" t="s">
        <v>64</v>
      </c>
      <c r="P39" s="4">
        <v>1.65</v>
      </c>
      <c r="Q39" s="7">
        <v>0.29699999999999999</v>
      </c>
      <c r="R39" s="4">
        <v>2.54</v>
      </c>
      <c r="S39" s="4">
        <v>5.65</v>
      </c>
      <c r="T39" s="7">
        <v>0.121</v>
      </c>
      <c r="U39" s="4">
        <v>1.63</v>
      </c>
      <c r="V39" s="4">
        <v>4.66</v>
      </c>
      <c r="W39" s="4">
        <v>22.76</v>
      </c>
      <c r="X39" s="4">
        <v>7.6</v>
      </c>
      <c r="Y39" s="7">
        <v>8.6259999999999994</v>
      </c>
      <c r="Z39" s="4">
        <v>1.736</v>
      </c>
      <c r="AA39" s="4">
        <v>0.41299999999999998</v>
      </c>
      <c r="AB39" s="4">
        <v>0.32500000000000001</v>
      </c>
      <c r="AC39" s="4">
        <v>0.39</v>
      </c>
      <c r="AD39" s="4">
        <v>0.45</v>
      </c>
      <c r="AE39" s="4">
        <v>0.28499999999999998</v>
      </c>
      <c r="AF39" s="4">
        <v>0.68100000000000005</v>
      </c>
      <c r="AG39" s="4">
        <v>2.91</v>
      </c>
      <c r="AH39" s="4">
        <v>0.91200000000000003</v>
      </c>
      <c r="AI39" s="4">
        <v>1.9119999999999999</v>
      </c>
      <c r="AJ39" s="4">
        <v>0</v>
      </c>
    </row>
    <row r="40" spans="1:38" x14ac:dyDescent="0.45">
      <c r="AL40" s="4" t="s">
        <v>67</v>
      </c>
    </row>
    <row r="41" spans="1:38" x14ac:dyDescent="0.45">
      <c r="O41" s="4" t="s">
        <v>65</v>
      </c>
      <c r="P41" s="7">
        <f>P37*P39</f>
        <v>3.4323118655194285</v>
      </c>
      <c r="Q41" s="7">
        <f t="shared" ref="Q41:AJ41" si="1">Q37*Q39</f>
        <v>7.6627664398558357</v>
      </c>
      <c r="R41" s="7">
        <f t="shared" si="1"/>
        <v>0.51536228201422152</v>
      </c>
      <c r="S41" s="7">
        <f t="shared" si="1"/>
        <v>0</v>
      </c>
      <c r="T41" s="7">
        <f t="shared" si="1"/>
        <v>26.983098839979625</v>
      </c>
      <c r="U41" s="7">
        <f t="shared" si="1"/>
        <v>17.99457821552248</v>
      </c>
      <c r="V41" s="7">
        <f t="shared" si="1"/>
        <v>1.523934482730936</v>
      </c>
      <c r="W41" s="7">
        <f t="shared" si="1"/>
        <v>0</v>
      </c>
      <c r="X41" s="7">
        <f t="shared" si="1"/>
        <v>12.938378296632715</v>
      </c>
      <c r="Y41" s="7">
        <f t="shared" si="1"/>
        <v>0</v>
      </c>
      <c r="Z41" s="7">
        <f t="shared" si="1"/>
        <v>10.29306009878748</v>
      </c>
      <c r="AA41" s="7">
        <f t="shared" si="1"/>
        <v>11.137856766533279</v>
      </c>
      <c r="AB41" s="7">
        <f t="shared" si="1"/>
        <v>1.0382834026407144</v>
      </c>
      <c r="AC41" s="7">
        <f t="shared" si="1"/>
        <v>0</v>
      </c>
      <c r="AD41" s="7">
        <f t="shared" si="1"/>
        <v>10.641790257927433</v>
      </c>
      <c r="AE41" s="7">
        <f t="shared" si="1"/>
        <v>12.917230332095293</v>
      </c>
      <c r="AF41" s="7">
        <f t="shared" si="1"/>
        <v>2.0519669300547432</v>
      </c>
      <c r="AG41" s="7">
        <f t="shared" si="1"/>
        <v>7.9709387242947436</v>
      </c>
      <c r="AH41" s="7">
        <f t="shared" si="1"/>
        <v>16.179162985859374</v>
      </c>
      <c r="AI41" s="7">
        <f t="shared" ref="AI41" si="2">AI37*AI39</f>
        <v>2.1299253325269123</v>
      </c>
      <c r="AJ41" s="7">
        <f t="shared" si="1"/>
        <v>0</v>
      </c>
      <c r="AL41" s="8">
        <f>SUM(P41:AJ41)</f>
        <v>145.41064525297523</v>
      </c>
    </row>
    <row r="43" spans="1:38" x14ac:dyDescent="0.45">
      <c r="O43" s="4" t="s">
        <v>66</v>
      </c>
      <c r="P43" s="10">
        <f t="shared" ref="P43:AJ43" si="3">P41/$AL$41</f>
        <v>2.3604268171344218E-2</v>
      </c>
      <c r="Q43" s="10">
        <f t="shared" si="3"/>
        <v>5.269742408834438E-2</v>
      </c>
      <c r="R43" s="10">
        <f t="shared" si="3"/>
        <v>3.5441853732072395E-3</v>
      </c>
      <c r="S43" s="10">
        <f t="shared" si="3"/>
        <v>0</v>
      </c>
      <c r="T43" s="10">
        <f t="shared" si="3"/>
        <v>0.18556481056140234</v>
      </c>
      <c r="U43" s="10">
        <f t="shared" si="3"/>
        <v>0.12375007472263655</v>
      </c>
      <c r="V43" s="10">
        <f t="shared" si="3"/>
        <v>1.0480212642476772E-2</v>
      </c>
      <c r="W43" s="10">
        <f t="shared" si="3"/>
        <v>0</v>
      </c>
      <c r="X43" s="10">
        <f t="shared" si="3"/>
        <v>8.897820564734743E-2</v>
      </c>
      <c r="Y43" s="10">
        <f t="shared" si="3"/>
        <v>0</v>
      </c>
      <c r="Z43" s="10">
        <f t="shared" si="3"/>
        <v>7.0786152422887175E-2</v>
      </c>
      <c r="AA43" s="10">
        <f t="shared" si="3"/>
        <v>7.6595882970991694E-2</v>
      </c>
      <c r="AB43" s="10">
        <f t="shared" si="3"/>
        <v>7.1403534509759028E-3</v>
      </c>
      <c r="AC43" s="10">
        <f t="shared" si="3"/>
        <v>0</v>
      </c>
      <c r="AD43" s="10">
        <f t="shared" si="3"/>
        <v>7.3184396090214668E-2</v>
      </c>
      <c r="AE43" s="10">
        <f t="shared" si="3"/>
        <v>8.8832769496502845E-2</v>
      </c>
      <c r="AF43" s="10">
        <f t="shared" si="3"/>
        <v>1.4111531700343363E-2</v>
      </c>
      <c r="AG43" s="10">
        <f t="shared" si="3"/>
        <v>5.4816748185302834E-2</v>
      </c>
      <c r="AH43" s="10">
        <f t="shared" si="3"/>
        <v>0.11126532694846381</v>
      </c>
      <c r="AI43" s="10">
        <f t="shared" ref="AI43" si="4">AI41/$AL$41</f>
        <v>1.4647657527558713E-2</v>
      </c>
      <c r="AJ43" s="10">
        <f t="shared" si="3"/>
        <v>0</v>
      </c>
    </row>
    <row r="45" spans="1:38" x14ac:dyDescent="0.45">
      <c r="O45" s="4" t="s">
        <v>68</v>
      </c>
      <c r="P45" s="11">
        <f t="shared" ref="P45:AJ45" si="5">P37/$AL$37</f>
        <v>5.2815319343860337E-3</v>
      </c>
      <c r="Q45" s="11">
        <f t="shared" si="5"/>
        <v>6.5506779951385916E-2</v>
      </c>
      <c r="R45" s="11">
        <f t="shared" si="5"/>
        <v>5.151527547125758E-4</v>
      </c>
      <c r="S45" s="11">
        <f t="shared" si="5"/>
        <v>0</v>
      </c>
      <c r="T45" s="11">
        <f t="shared" si="5"/>
        <v>0.56619178849196627</v>
      </c>
      <c r="U45" s="11">
        <f t="shared" si="5"/>
        <v>2.8029230797614577E-2</v>
      </c>
      <c r="V45" s="11">
        <f t="shared" si="5"/>
        <v>8.3030469188556362E-4</v>
      </c>
      <c r="W45" s="11">
        <f t="shared" si="5"/>
        <v>0</v>
      </c>
      <c r="X45" s="11">
        <f t="shared" si="5"/>
        <v>4.322384183401631E-3</v>
      </c>
      <c r="Y45" s="11">
        <f t="shared" si="5"/>
        <v>0</v>
      </c>
      <c r="Z45" s="11">
        <f t="shared" si="5"/>
        <v>1.5053999604253828E-2</v>
      </c>
      <c r="AA45" s="11">
        <f t="shared" si="5"/>
        <v>6.847131828714681E-2</v>
      </c>
      <c r="AB45" s="11">
        <f t="shared" si="5"/>
        <v>8.1112850406971325E-3</v>
      </c>
      <c r="AC45" s="11">
        <f t="shared" si="5"/>
        <v>0</v>
      </c>
      <c r="AD45" s="11">
        <f t="shared" si="5"/>
        <v>6.0042572875346568E-2</v>
      </c>
      <c r="AE45" s="11">
        <f t="shared" si="5"/>
        <v>0.11507517825544984</v>
      </c>
      <c r="AF45" s="11">
        <f t="shared" si="5"/>
        <v>7.6503333288385012E-3</v>
      </c>
      <c r="AG45" s="11">
        <f t="shared" si="5"/>
        <v>6.9546230266861794E-3</v>
      </c>
      <c r="AH45" s="11">
        <f t="shared" si="5"/>
        <v>4.504206824807145E-2</v>
      </c>
      <c r="AI45" s="11">
        <f t="shared" ref="AI45" si="6">AI37/$AL$37</f>
        <v>2.8283529465940697E-3</v>
      </c>
      <c r="AJ45" s="11">
        <f t="shared" si="5"/>
        <v>9.3095581563314137E-5</v>
      </c>
    </row>
  </sheetData>
  <mergeCells count="32">
    <mergeCell ref="A34:B34"/>
    <mergeCell ref="A35:B35"/>
    <mergeCell ref="A28:B28"/>
    <mergeCell ref="A29:B29"/>
    <mergeCell ref="A30:B30"/>
    <mergeCell ref="A31:B31"/>
    <mergeCell ref="A32:B32"/>
    <mergeCell ref="A33:B33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2589-CB59-4C4D-A5FD-7D0E67031DC3}">
  <dimension ref="A1:AL45"/>
  <sheetViews>
    <sheetView showGridLines="0" tabSelected="1" zoomScaleNormal="100" workbookViewId="0">
      <pane xSplit="3" ySplit="6" topLeftCell="V13" activePane="bottomRight" state="frozen"/>
      <selection pane="topRight" activeCell="D1" sqref="D1"/>
      <selection pane="bottomLeft" activeCell="A7" sqref="A7"/>
      <selection pane="bottomRight" activeCell="L30" sqref="L30"/>
    </sheetView>
  </sheetViews>
  <sheetFormatPr defaultRowHeight="14.25" x14ac:dyDescent="0.45"/>
  <cols>
    <col min="1" max="1" width="13.3984375" style="4" customWidth="1"/>
    <col min="2" max="2" width="30.1328125" style="4" customWidth="1"/>
    <col min="3" max="3" width="12.33203125" style="4" customWidth="1"/>
    <col min="4" max="4" width="11" style="4" customWidth="1"/>
    <col min="5" max="5" width="12.33203125" style="4" customWidth="1"/>
    <col min="6" max="6" width="11" style="4" customWidth="1"/>
    <col min="7" max="7" width="12.33203125" style="4" customWidth="1"/>
    <col min="8" max="8" width="9.59765625" style="4" customWidth="1"/>
    <col min="9" max="9" width="11.06640625" style="4" customWidth="1"/>
    <col min="10" max="11" width="12.33203125" style="4" customWidth="1"/>
    <col min="12" max="12" width="11.53125" style="4" customWidth="1"/>
    <col min="13" max="13" width="0.796875" style="4" customWidth="1"/>
    <col min="14" max="14" width="10.796875" style="4" customWidth="1"/>
    <col min="15" max="15" width="9.06640625" style="4"/>
    <col min="16" max="16" width="13.06640625" style="4" customWidth="1"/>
    <col min="17" max="17" width="11.265625" style="4" bestFit="1" customWidth="1"/>
    <col min="18" max="18" width="10.59765625" style="4" bestFit="1" customWidth="1"/>
    <col min="19" max="19" width="10.53125" style="4" customWidth="1"/>
    <col min="20" max="20" width="12.86328125" style="4" bestFit="1" customWidth="1"/>
    <col min="21" max="21" width="9.46484375" style="4" customWidth="1"/>
    <col min="22" max="22" width="11.19921875" style="4" customWidth="1"/>
    <col min="23" max="23" width="12.53125" style="4" customWidth="1"/>
    <col min="24" max="24" width="11.19921875" style="4" customWidth="1"/>
    <col min="25" max="25" width="11.33203125" style="4" customWidth="1"/>
    <col min="26" max="26" width="10.59765625" style="4" bestFit="1" customWidth="1"/>
    <col min="27" max="27" width="12.06640625" style="4" bestFit="1" customWidth="1"/>
    <col min="28" max="28" width="11.86328125" style="4" customWidth="1"/>
    <col min="29" max="29" width="11.33203125" style="4" customWidth="1"/>
    <col min="30" max="30" width="11.265625" style="4" bestFit="1" customWidth="1"/>
    <col min="31" max="31" width="12.06640625" style="4" bestFit="1" customWidth="1"/>
    <col min="32" max="32" width="10.86328125" style="4" bestFit="1" customWidth="1"/>
    <col min="33" max="33" width="10.19921875" style="4" bestFit="1" customWidth="1"/>
    <col min="34" max="34" width="10.86328125" style="4" bestFit="1" customWidth="1"/>
    <col min="35" max="35" width="10.86328125" style="4" customWidth="1"/>
    <col min="36" max="36" width="10.59765625" style="4" bestFit="1" customWidth="1"/>
    <col min="37" max="16384" width="9.06640625" style="4"/>
  </cols>
  <sheetData>
    <row r="1" spans="1:38" ht="25.5" customHeight="1" x14ac:dyDescent="0.4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38" ht="9.75" customHeight="1" x14ac:dyDescent="0.45"/>
    <row r="3" spans="1:38" ht="15" customHeight="1" x14ac:dyDescent="0.45">
      <c r="A3" s="1" t="s">
        <v>1</v>
      </c>
      <c r="B3" s="24" t="s">
        <v>106</v>
      </c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38" ht="18.75" customHeight="1" x14ac:dyDescent="0.45">
      <c r="A4" s="4" t="s">
        <v>45</v>
      </c>
      <c r="B4" s="8">
        <f>1400/10.765</f>
        <v>130.05109150023222</v>
      </c>
    </row>
    <row r="5" spans="1:38" ht="12" customHeight="1" x14ac:dyDescent="0.45"/>
    <row r="6" spans="1:38" ht="42.75" x14ac:dyDescent="0.45">
      <c r="A6" s="26" t="s">
        <v>2</v>
      </c>
      <c r="B6" s="27"/>
      <c r="C6" s="5" t="s">
        <v>3</v>
      </c>
      <c r="D6" s="3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N6" s="5" t="s">
        <v>46</v>
      </c>
      <c r="O6" s="4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4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4" t="s">
        <v>63</v>
      </c>
      <c r="AI6" s="12" t="s">
        <v>102</v>
      </c>
      <c r="AJ6" s="9" t="s">
        <v>59</v>
      </c>
      <c r="AK6" s="9"/>
      <c r="AL6" s="9"/>
    </row>
    <row r="7" spans="1:38" ht="14.25" customHeight="1" x14ac:dyDescent="0.45">
      <c r="A7" s="20" t="s">
        <v>13</v>
      </c>
      <c r="B7" s="21"/>
      <c r="C7" s="13" t="s">
        <v>14</v>
      </c>
      <c r="D7" s="14">
        <v>370.69527229459999</v>
      </c>
      <c r="E7" s="14">
        <v>0</v>
      </c>
      <c r="F7" s="14">
        <v>0</v>
      </c>
      <c r="G7" s="14">
        <v>0</v>
      </c>
      <c r="H7" s="14">
        <v>370.69527229459999</v>
      </c>
      <c r="I7" s="14">
        <v>0</v>
      </c>
      <c r="J7" s="14">
        <v>0</v>
      </c>
      <c r="K7" s="14">
        <v>0.27053085119999998</v>
      </c>
      <c r="L7" s="15" t="s">
        <v>15</v>
      </c>
      <c r="N7" s="7">
        <f>K7*1000/$B$4</f>
        <v>2.0801890094057143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8" ht="14.25" customHeight="1" x14ac:dyDescent="0.45">
      <c r="A8" s="20" t="s">
        <v>16</v>
      </c>
      <c r="B8" s="21"/>
      <c r="C8" s="13" t="s">
        <v>14</v>
      </c>
      <c r="D8" s="14">
        <v>416.30161809459997</v>
      </c>
      <c r="E8" s="14">
        <v>0</v>
      </c>
      <c r="F8" s="14">
        <v>0</v>
      </c>
      <c r="G8" s="14">
        <v>0</v>
      </c>
      <c r="H8" s="14">
        <v>0</v>
      </c>
      <c r="I8" s="14">
        <v>416.30161809459997</v>
      </c>
      <c r="J8" s="14">
        <v>0</v>
      </c>
      <c r="K8" s="14">
        <v>3.3553910417999999</v>
      </c>
      <c r="L8" s="15" t="s">
        <v>15</v>
      </c>
      <c r="N8" s="7">
        <f t="shared" ref="N8:N34" si="0">K8*1000/$B$4</f>
        <v>25.800560403555004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8" ht="14.25" customHeight="1" x14ac:dyDescent="0.45">
      <c r="A9" s="20" t="s">
        <v>17</v>
      </c>
      <c r="B9" s="21"/>
      <c r="C9" s="13" t="s">
        <v>14</v>
      </c>
      <c r="D9" s="14">
        <v>175.91450752520001</v>
      </c>
      <c r="E9" s="14">
        <v>0</v>
      </c>
      <c r="F9" s="14">
        <v>0</v>
      </c>
      <c r="G9" s="14">
        <v>79.826751314000006</v>
      </c>
      <c r="H9" s="14">
        <v>68.986081382400002</v>
      </c>
      <c r="I9" s="14">
        <v>27.101674828899998</v>
      </c>
      <c r="J9" s="14">
        <v>0</v>
      </c>
      <c r="K9" s="14">
        <v>2.63871761E-2</v>
      </c>
      <c r="L9" s="15" t="s">
        <v>15</v>
      </c>
      <c r="N9" s="7">
        <f t="shared" si="0"/>
        <v>0.20289853622607146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8" ht="14.25" customHeight="1" x14ac:dyDescent="0.45">
      <c r="A10" s="20" t="s">
        <v>96</v>
      </c>
      <c r="B10" s="21"/>
      <c r="C10" s="13" t="s">
        <v>97</v>
      </c>
      <c r="D10" s="14">
        <v>335.32191000099999</v>
      </c>
      <c r="E10" s="14">
        <v>0</v>
      </c>
      <c r="F10" s="14">
        <v>0</v>
      </c>
      <c r="G10" s="14">
        <v>0</v>
      </c>
      <c r="H10" s="14">
        <v>0</v>
      </c>
      <c r="I10" s="14">
        <v>335.32191000099999</v>
      </c>
      <c r="J10" s="14">
        <v>0</v>
      </c>
      <c r="K10" s="14">
        <v>5.9452574643</v>
      </c>
      <c r="L10" s="15" t="s">
        <v>15</v>
      </c>
      <c r="N10" s="7">
        <f t="shared" si="0"/>
        <v>45.714783287992503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8" ht="14.25" customHeight="1" x14ac:dyDescent="0.45">
      <c r="A11" s="20" t="s">
        <v>19</v>
      </c>
      <c r="B11" s="21"/>
      <c r="C11" s="13" t="s">
        <v>20</v>
      </c>
      <c r="D11" s="14">
        <v>10.0534336697</v>
      </c>
      <c r="E11" s="14">
        <v>0</v>
      </c>
      <c r="F11" s="14">
        <v>0</v>
      </c>
      <c r="G11" s="14">
        <v>10.0534336697</v>
      </c>
      <c r="H11" s="14">
        <v>0</v>
      </c>
      <c r="I11" s="14">
        <v>0</v>
      </c>
      <c r="J11" s="14">
        <v>0</v>
      </c>
      <c r="K11" s="14">
        <v>23.056242173699999</v>
      </c>
      <c r="L11" s="15" t="s">
        <v>15</v>
      </c>
      <c r="N11" s="7">
        <f t="shared" si="0"/>
        <v>177.28603357134324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8" ht="14.25" customHeight="1" x14ac:dyDescent="0.45">
      <c r="A12" s="20" t="s">
        <v>21</v>
      </c>
      <c r="B12" s="21"/>
      <c r="C12" s="13" t="s">
        <v>14</v>
      </c>
      <c r="D12" s="14">
        <v>88.6619747915</v>
      </c>
      <c r="E12" s="14">
        <v>0</v>
      </c>
      <c r="F12" s="14">
        <v>0</v>
      </c>
      <c r="G12" s="14">
        <v>0</v>
      </c>
      <c r="H12" s="14">
        <v>0</v>
      </c>
      <c r="I12" s="14">
        <v>88.6619747915</v>
      </c>
      <c r="J12" s="14">
        <v>0</v>
      </c>
      <c r="K12" s="14">
        <v>1.4357144405</v>
      </c>
      <c r="L12" s="15" t="s">
        <v>15</v>
      </c>
      <c r="N12" s="7">
        <f t="shared" si="0"/>
        <v>11.039618537130357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8" ht="14.25" customHeight="1" x14ac:dyDescent="0.45">
      <c r="A13" s="20" t="s">
        <v>22</v>
      </c>
      <c r="B13" s="21"/>
      <c r="C13" s="13" t="s">
        <v>23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5" t="s">
        <v>15</v>
      </c>
      <c r="N13" s="7">
        <f t="shared" si="0"/>
        <v>0</v>
      </c>
      <c r="O13" s="4" t="e">
        <f>1000*K13/D13</f>
        <v>#DIV/0!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8" ht="14.25" customHeight="1" x14ac:dyDescent="0.45">
      <c r="A14" s="20" t="s">
        <v>24</v>
      </c>
      <c r="B14" s="21"/>
      <c r="C14" s="13" t="s">
        <v>23</v>
      </c>
      <c r="D14" s="14">
        <v>59.2538237431</v>
      </c>
      <c r="E14" s="14">
        <v>0</v>
      </c>
      <c r="F14" s="14">
        <v>0</v>
      </c>
      <c r="G14" s="14">
        <v>6.1133454292999998</v>
      </c>
      <c r="H14" s="14">
        <v>0</v>
      </c>
      <c r="I14" s="14">
        <v>53.140478313800003</v>
      </c>
      <c r="J14" s="14">
        <v>0</v>
      </c>
      <c r="K14" s="14">
        <v>7.2882203199999995E-2</v>
      </c>
      <c r="L14" s="15" t="s">
        <v>15</v>
      </c>
      <c r="N14" s="7">
        <f t="shared" si="0"/>
        <v>0.5604120838914286</v>
      </c>
      <c r="O14" s="4">
        <f>1000*K14/D14</f>
        <v>1.2299999999322744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8" x14ac:dyDescent="0.45">
      <c r="A15" s="20" t="s">
        <v>25</v>
      </c>
      <c r="B15" s="21"/>
      <c r="C15" s="13" t="s">
        <v>23</v>
      </c>
      <c r="D15" s="14">
        <v>821.98657693660004</v>
      </c>
      <c r="E15" s="14">
        <v>0</v>
      </c>
      <c r="F15" s="14">
        <v>0</v>
      </c>
      <c r="G15" s="14">
        <v>0</v>
      </c>
      <c r="H15" s="14">
        <v>100.6318588474</v>
      </c>
      <c r="I15" s="14">
        <v>721.35471808930004</v>
      </c>
      <c r="J15" s="14">
        <v>0</v>
      </c>
      <c r="K15" s="14">
        <v>0.2214013447</v>
      </c>
      <c r="L15" s="15" t="s">
        <v>15</v>
      </c>
      <c r="N15" s="7">
        <f t="shared" si="0"/>
        <v>1.7024181969253573</v>
      </c>
      <c r="O15" s="6">
        <f>1000*K15/D15</f>
        <v>0.26934909998789036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r="16" spans="1:38" ht="14.25" customHeight="1" x14ac:dyDescent="0.45">
      <c r="A16" s="20" t="s">
        <v>26</v>
      </c>
      <c r="B16" s="21"/>
      <c r="C16" s="13" t="s">
        <v>18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5" t="s">
        <v>15</v>
      </c>
      <c r="N16" s="7">
        <f t="shared" si="0"/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ht="14.25" customHeight="1" x14ac:dyDescent="0.45">
      <c r="A17" s="20" t="s">
        <v>27</v>
      </c>
      <c r="B17" s="21"/>
      <c r="C17" s="13" t="s">
        <v>15</v>
      </c>
      <c r="D17" s="14">
        <v>0.15435375579999999</v>
      </c>
      <c r="E17" s="14">
        <v>0</v>
      </c>
      <c r="F17" s="14">
        <v>8.2103061599999999E-2</v>
      </c>
      <c r="G17" s="14">
        <v>0</v>
      </c>
      <c r="H17" s="14">
        <v>7.2250694200000007E-2</v>
      </c>
      <c r="I17" s="14">
        <v>0</v>
      </c>
      <c r="J17" s="14">
        <v>0</v>
      </c>
      <c r="K17" s="14">
        <v>0.15435375579999999</v>
      </c>
      <c r="L17" s="15" t="s">
        <v>15</v>
      </c>
      <c r="N17" s="7">
        <f t="shared" si="0"/>
        <v>1.1868701294192858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 ht="14.25" customHeight="1" x14ac:dyDescent="0.45">
      <c r="A18" s="20" t="s">
        <v>28</v>
      </c>
      <c r="B18" s="21"/>
      <c r="C18" s="13" t="s">
        <v>14</v>
      </c>
      <c r="D18" s="14">
        <v>273.14388484860001</v>
      </c>
      <c r="E18" s="14">
        <v>0</v>
      </c>
      <c r="F18" s="14">
        <v>0</v>
      </c>
      <c r="G18" s="14">
        <v>0</v>
      </c>
      <c r="H18" s="14">
        <v>273.14388484860001</v>
      </c>
      <c r="I18" s="14">
        <v>0</v>
      </c>
      <c r="J18" s="14">
        <v>0</v>
      </c>
      <c r="K18" s="14">
        <v>3.5072407493000002</v>
      </c>
      <c r="L18" s="15" t="s">
        <v>15</v>
      </c>
      <c r="N18" s="7">
        <f t="shared" si="0"/>
        <v>26.968176190153219</v>
      </c>
      <c r="O18" s="6">
        <f>1000*K18/D18</f>
        <v>12.840268239005301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 x14ac:dyDescent="0.45">
      <c r="A19" s="20" t="s">
        <v>29</v>
      </c>
      <c r="B19" s="21"/>
      <c r="C19" s="13" t="s">
        <v>18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5" t="s">
        <v>15</v>
      </c>
      <c r="N19" s="7">
        <f t="shared" si="0"/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x14ac:dyDescent="0.45">
      <c r="A20" s="20" t="s">
        <v>30</v>
      </c>
      <c r="B20" s="21"/>
      <c r="C20" s="13" t="s">
        <v>15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5" t="s">
        <v>15</v>
      </c>
      <c r="N20" s="7">
        <f t="shared" si="0"/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ht="14.25" customHeight="1" x14ac:dyDescent="0.45">
      <c r="A21" s="20" t="s">
        <v>98</v>
      </c>
      <c r="B21" s="21"/>
      <c r="C21" s="13" t="s">
        <v>20</v>
      </c>
      <c r="D21" s="14">
        <v>1.6442505623000001</v>
      </c>
      <c r="E21" s="14">
        <v>0</v>
      </c>
      <c r="F21" s="14">
        <v>0</v>
      </c>
      <c r="G21" s="14">
        <v>0</v>
      </c>
      <c r="H21" s="14">
        <v>0</v>
      </c>
      <c r="I21" s="14">
        <v>1.6442505623000001</v>
      </c>
      <c r="J21" s="14">
        <v>0</v>
      </c>
      <c r="K21" s="14">
        <v>3.512119201</v>
      </c>
      <c r="L21" s="15" t="s">
        <v>15</v>
      </c>
      <c r="N21" s="7">
        <f t="shared" si="0"/>
        <v>27.00568799911786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0.24</v>
      </c>
      <c r="AI21" s="4">
        <v>0</v>
      </c>
      <c r="AJ21" s="4">
        <v>0</v>
      </c>
    </row>
    <row r="22" spans="1:36" ht="14.25" customHeight="1" x14ac:dyDescent="0.45">
      <c r="A22" s="20" t="s">
        <v>31</v>
      </c>
      <c r="B22" s="21"/>
      <c r="C22" s="13" t="s">
        <v>15</v>
      </c>
      <c r="D22" s="14">
        <v>0.41547658399999998</v>
      </c>
      <c r="E22" s="14">
        <v>0</v>
      </c>
      <c r="F22" s="14">
        <v>0</v>
      </c>
      <c r="G22" s="14">
        <v>0</v>
      </c>
      <c r="H22" s="14">
        <v>0</v>
      </c>
      <c r="I22" s="14">
        <v>0.41547658399999998</v>
      </c>
      <c r="J22" s="14">
        <v>0</v>
      </c>
      <c r="K22" s="14">
        <v>0.41547658399999998</v>
      </c>
      <c r="L22" s="15" t="s">
        <v>15</v>
      </c>
      <c r="N22" s="7">
        <f t="shared" si="0"/>
        <v>3.1947181619714291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x14ac:dyDescent="0.45">
      <c r="A23" s="20" t="s">
        <v>32</v>
      </c>
      <c r="B23" s="21"/>
      <c r="C23" s="13" t="s">
        <v>20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5" t="s">
        <v>15</v>
      </c>
      <c r="N23" s="7">
        <f t="shared" si="0"/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ht="14.25" customHeight="1" x14ac:dyDescent="0.45">
      <c r="A24" s="20" t="s">
        <v>99</v>
      </c>
      <c r="B24" s="21"/>
      <c r="C24" s="13" t="s">
        <v>20</v>
      </c>
      <c r="D24" s="14">
        <v>0.56946411100000005</v>
      </c>
      <c r="E24" s="14">
        <v>0</v>
      </c>
      <c r="F24" s="14">
        <v>0</v>
      </c>
      <c r="G24" s="14">
        <v>0</v>
      </c>
      <c r="H24" s="14">
        <v>0</v>
      </c>
      <c r="I24" s="14">
        <v>0.56946411100000005</v>
      </c>
      <c r="J24" s="14">
        <v>0</v>
      </c>
      <c r="K24" s="14">
        <v>1.0751482416</v>
      </c>
      <c r="L24" s="15" t="s">
        <v>15</v>
      </c>
      <c r="N24" s="7">
        <f t="shared" si="0"/>
        <v>8.2671220148742854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0.16</v>
      </c>
      <c r="AI24" s="4">
        <v>0</v>
      </c>
      <c r="AJ24" s="4">
        <v>0</v>
      </c>
    </row>
    <row r="25" spans="1:36" x14ac:dyDescent="0.45">
      <c r="A25" s="20" t="s">
        <v>33</v>
      </c>
      <c r="B25" s="21"/>
      <c r="C25" s="13" t="s">
        <v>15</v>
      </c>
      <c r="D25" s="14">
        <v>0.24012190620000001</v>
      </c>
      <c r="E25" s="14">
        <v>0</v>
      </c>
      <c r="F25" s="14">
        <v>6.6983091999999996E-3</v>
      </c>
      <c r="G25" s="14">
        <v>0</v>
      </c>
      <c r="H25" s="14">
        <v>1.52051618E-2</v>
      </c>
      <c r="I25" s="14">
        <v>0.2182184352</v>
      </c>
      <c r="J25" s="14">
        <v>0</v>
      </c>
      <c r="K25" s="14">
        <v>0.24012190620000001</v>
      </c>
      <c r="L25" s="15" t="s">
        <v>15</v>
      </c>
      <c r="N25" s="7">
        <f t="shared" si="0"/>
        <v>1.8463659430307147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ht="14.25" customHeight="1" x14ac:dyDescent="0.45">
      <c r="A26" s="20" t="s">
        <v>34</v>
      </c>
      <c r="B26" s="21"/>
      <c r="C26" s="13" t="s">
        <v>35</v>
      </c>
      <c r="D26" s="14">
        <v>526.78382466519997</v>
      </c>
      <c r="E26" s="14">
        <v>0</v>
      </c>
      <c r="F26" s="14">
        <v>136.568610678</v>
      </c>
      <c r="G26" s="14">
        <v>0</v>
      </c>
      <c r="H26" s="14">
        <v>0</v>
      </c>
      <c r="I26" s="14">
        <v>390.2152139872</v>
      </c>
      <c r="J26" s="14">
        <v>0</v>
      </c>
      <c r="K26" s="14">
        <v>3.0755031968000002</v>
      </c>
      <c r="L26" s="15" t="s">
        <v>15</v>
      </c>
      <c r="N26" s="7">
        <f t="shared" si="0"/>
        <v>23.648422795394293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ht="14.25" customHeight="1" x14ac:dyDescent="0.45">
      <c r="A27" s="20" t="s">
        <v>36</v>
      </c>
      <c r="B27" s="21"/>
      <c r="C27" s="13" t="s">
        <v>15</v>
      </c>
      <c r="D27" s="14">
        <v>4.7685458000000002E-3</v>
      </c>
      <c r="E27" s="14">
        <v>0</v>
      </c>
      <c r="F27" s="14">
        <v>0</v>
      </c>
      <c r="G27" s="14">
        <v>0</v>
      </c>
      <c r="H27" s="14">
        <v>0</v>
      </c>
      <c r="I27" s="14">
        <v>4.7685458000000002E-3</v>
      </c>
      <c r="J27" s="14">
        <v>0</v>
      </c>
      <c r="K27" s="14">
        <v>4.7685458000000002E-3</v>
      </c>
      <c r="L27" s="15" t="s">
        <v>15</v>
      </c>
      <c r="N27" s="7">
        <f t="shared" si="0"/>
        <v>3.6666711097857151E-2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</row>
    <row r="28" spans="1:36" ht="14.25" customHeight="1" x14ac:dyDescent="0.45">
      <c r="A28" s="20" t="s">
        <v>37</v>
      </c>
      <c r="B28" s="21"/>
      <c r="C28" s="13" t="s">
        <v>15</v>
      </c>
      <c r="D28" s="14">
        <v>0.3178501051</v>
      </c>
      <c r="E28" s="14">
        <v>0</v>
      </c>
      <c r="F28" s="14">
        <v>0</v>
      </c>
      <c r="G28" s="14">
        <v>0.26721010960000002</v>
      </c>
      <c r="H28" s="14">
        <v>0</v>
      </c>
      <c r="I28" s="14">
        <v>5.06399955E-2</v>
      </c>
      <c r="J28" s="14">
        <v>0</v>
      </c>
      <c r="K28" s="14">
        <v>0.3178501051</v>
      </c>
      <c r="L28" s="15" t="s">
        <v>15</v>
      </c>
      <c r="N28" s="7">
        <f t="shared" si="0"/>
        <v>2.4440402724296431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ht="14.25" customHeight="1" x14ac:dyDescent="0.45">
      <c r="A29" s="20" t="s">
        <v>38</v>
      </c>
      <c r="B29" s="21"/>
      <c r="C29" s="13" t="s">
        <v>20</v>
      </c>
      <c r="D29" s="14">
        <v>10.848957775800001</v>
      </c>
      <c r="E29" s="14">
        <v>0</v>
      </c>
      <c r="F29" s="14">
        <v>1.6725932533000001</v>
      </c>
      <c r="G29" s="14">
        <v>0</v>
      </c>
      <c r="H29" s="14">
        <v>1.4126046098</v>
      </c>
      <c r="I29" s="14">
        <v>7.7637599128000003</v>
      </c>
      <c r="J29" s="14">
        <v>0</v>
      </c>
      <c r="K29" s="14">
        <v>4.5905195037000004</v>
      </c>
      <c r="L29" s="15" t="s">
        <v>15</v>
      </c>
      <c r="N29" s="7">
        <f t="shared" si="0"/>
        <v>35.297816040950366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  <row r="30" spans="1:36" ht="14.25" customHeight="1" x14ac:dyDescent="0.45">
      <c r="A30" s="20" t="s">
        <v>39</v>
      </c>
      <c r="B30" s="21"/>
      <c r="C30" s="13" t="s">
        <v>35</v>
      </c>
      <c r="D30" s="14">
        <v>86.253859375600001</v>
      </c>
      <c r="E30" s="14">
        <v>0</v>
      </c>
      <c r="F30" s="14">
        <v>0</v>
      </c>
      <c r="G30" s="14">
        <v>0</v>
      </c>
      <c r="H30" s="14">
        <v>86.253859375600001</v>
      </c>
      <c r="I30" s="14">
        <v>0</v>
      </c>
      <c r="J30" s="14">
        <v>0</v>
      </c>
      <c r="K30" s="14">
        <v>0.39186569599999999</v>
      </c>
      <c r="L30" s="15" t="s">
        <v>15</v>
      </c>
      <c r="N30" s="7">
        <f t="shared" si="0"/>
        <v>3.0131672981714286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</row>
    <row r="31" spans="1:36" ht="14.25" customHeight="1" x14ac:dyDescent="0.45">
      <c r="A31" s="20" t="s">
        <v>40</v>
      </c>
      <c r="B31" s="21"/>
      <c r="C31" s="13" t="s">
        <v>41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5" t="s">
        <v>15</v>
      </c>
      <c r="N31" s="7">
        <f t="shared" si="0"/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</row>
    <row r="32" spans="1:36" ht="14.25" customHeight="1" x14ac:dyDescent="0.45">
      <c r="A32" s="20" t="s">
        <v>42</v>
      </c>
      <c r="B32" s="21"/>
      <c r="C32" s="13" t="s">
        <v>14</v>
      </c>
      <c r="D32" s="14">
        <v>256.39174406220002</v>
      </c>
      <c r="E32" s="14">
        <v>0</v>
      </c>
      <c r="F32" s="14">
        <v>0</v>
      </c>
      <c r="G32" s="14">
        <v>0</v>
      </c>
      <c r="H32" s="14">
        <v>0</v>
      </c>
      <c r="I32" s="14">
        <v>256.39174406220002</v>
      </c>
      <c r="J32" s="14">
        <v>0</v>
      </c>
      <c r="K32" s="14">
        <v>9.2301027861999998</v>
      </c>
      <c r="L32" s="15" t="s">
        <v>15</v>
      </c>
      <c r="N32" s="7">
        <f t="shared" si="0"/>
        <v>70.972897495316431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0.14000000000000001</v>
      </c>
      <c r="AI32" s="4">
        <v>0</v>
      </c>
      <c r="AJ32" s="4">
        <v>0</v>
      </c>
    </row>
    <row r="33" spans="1:38" x14ac:dyDescent="0.45">
      <c r="A33" s="20" t="s">
        <v>43</v>
      </c>
      <c r="B33" s="21"/>
      <c r="C33" s="13" t="s">
        <v>41</v>
      </c>
      <c r="D33" s="14">
        <v>474.97332483380001</v>
      </c>
      <c r="E33" s="14">
        <v>0</v>
      </c>
      <c r="F33" s="14">
        <v>0</v>
      </c>
      <c r="G33" s="14">
        <v>0</v>
      </c>
      <c r="H33" s="14">
        <v>0</v>
      </c>
      <c r="I33" s="14">
        <v>474.97332483380001</v>
      </c>
      <c r="J33" s="14">
        <v>0</v>
      </c>
      <c r="K33" s="14">
        <v>0.35622999360000002</v>
      </c>
      <c r="L33" s="15" t="s">
        <v>15</v>
      </c>
      <c r="N33" s="7">
        <f t="shared" si="0"/>
        <v>2.7391542007885716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</row>
    <row r="34" spans="1:38" x14ac:dyDescent="0.45">
      <c r="A34" s="20" t="s">
        <v>44</v>
      </c>
      <c r="B34" s="21"/>
      <c r="C34" s="13" t="s">
        <v>15</v>
      </c>
      <c r="D34" s="14">
        <v>5.8770834700000003E-2</v>
      </c>
      <c r="E34" s="14">
        <v>0</v>
      </c>
      <c r="F34" s="14">
        <v>0</v>
      </c>
      <c r="G34" s="14">
        <v>5.8770834700000003E-2</v>
      </c>
      <c r="H34" s="14">
        <v>0</v>
      </c>
      <c r="I34" s="14">
        <v>0</v>
      </c>
      <c r="J34" s="14">
        <v>0</v>
      </c>
      <c r="K34" s="14">
        <v>5.8770834700000003E-2</v>
      </c>
      <c r="L34" s="15" t="s">
        <v>15</v>
      </c>
      <c r="N34" s="7">
        <f t="shared" si="0"/>
        <v>0.45190573967535719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 s="4" t="s">
        <v>67</v>
      </c>
    </row>
    <row r="35" spans="1:38" ht="14.25" customHeight="1" x14ac:dyDescent="0.45">
      <c r="A35" s="20" t="s">
        <v>101</v>
      </c>
      <c r="B35" s="21"/>
      <c r="C35" s="13" t="s">
        <v>18</v>
      </c>
      <c r="D35" s="14">
        <v>1448.7401376043999</v>
      </c>
      <c r="E35" s="14">
        <v>0</v>
      </c>
      <c r="F35" s="14">
        <v>0</v>
      </c>
      <c r="G35" s="14">
        <v>0</v>
      </c>
      <c r="H35" s="14">
        <v>0</v>
      </c>
      <c r="I35" s="14">
        <v>1448.7401376043999</v>
      </c>
      <c r="J35" s="14">
        <v>0</v>
      </c>
      <c r="K35" s="14">
        <v>1.4487401376</v>
      </c>
      <c r="L35" s="15" t="s">
        <v>15</v>
      </c>
      <c r="N35" s="7">
        <f t="shared" ref="N35" si="1">K35*1000/$B$4</f>
        <v>11.139776843760002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0.9</v>
      </c>
      <c r="AF35" s="4">
        <v>0</v>
      </c>
      <c r="AG35" s="4">
        <v>0</v>
      </c>
      <c r="AH35" s="4">
        <v>0</v>
      </c>
      <c r="AI35" s="4">
        <v>0.1</v>
      </c>
      <c r="AJ35" s="4">
        <v>0</v>
      </c>
    </row>
    <row r="36" spans="1:38" x14ac:dyDescent="0.45">
      <c r="A36" s="16"/>
      <c r="B36" s="17"/>
      <c r="C36" s="16"/>
      <c r="D36" s="18"/>
      <c r="E36" s="18"/>
      <c r="F36" s="18"/>
      <c r="G36" s="18"/>
      <c r="H36" s="18"/>
      <c r="I36" s="18"/>
      <c r="J36" s="18"/>
      <c r="K36" s="18"/>
      <c r="L36" s="19"/>
    </row>
    <row r="37" spans="1:38" x14ac:dyDescent="0.45">
      <c r="N37" s="7">
        <f>SUM(N7:N34)</f>
        <v>471.45992461886033</v>
      </c>
      <c r="O37" s="12" t="s">
        <v>100</v>
      </c>
      <c r="P37" s="7">
        <f t="array" ref="P37:AJ37">MMULT(TRANSPOSE(N7:N35),P7:AJ35)</f>
        <v>2.0801890094057143</v>
      </c>
      <c r="Q37" s="7">
        <v>25.800560403555004</v>
      </c>
      <c r="R37" s="7">
        <v>0.20289853622607146</v>
      </c>
      <c r="S37" s="7">
        <v>0</v>
      </c>
      <c r="T37" s="7">
        <v>223.00081685933574</v>
      </c>
      <c r="U37" s="7">
        <v>11.039618537130357</v>
      </c>
      <c r="V37" s="7">
        <v>0</v>
      </c>
      <c r="W37" s="7">
        <v>0.5604120838914286</v>
      </c>
      <c r="X37" s="7">
        <v>1.7024181969253573</v>
      </c>
      <c r="Y37" s="7">
        <v>0</v>
      </c>
      <c r="Z37" s="7">
        <v>5.9291820845550003</v>
      </c>
      <c r="AA37" s="7">
        <v>26.968176190153219</v>
      </c>
      <c r="AB37" s="7">
        <v>3.1947181619714291</v>
      </c>
      <c r="AC37" s="7">
        <v>0</v>
      </c>
      <c r="AD37" s="7">
        <v>23.648422795394293</v>
      </c>
      <c r="AE37" s="7">
        <v>45.323615200334366</v>
      </c>
      <c r="AF37" s="7">
        <v>3.0131672981714286</v>
      </c>
      <c r="AG37" s="7">
        <v>2.7391542007885716</v>
      </c>
      <c r="AH37" s="7">
        <v>17.740310291512472</v>
      </c>
      <c r="AI37" s="7">
        <v>1.1139776843760003</v>
      </c>
      <c r="AJ37" s="7">
        <v>3.6666711097857151E-2</v>
      </c>
      <c r="AL37" s="8">
        <f>SUM(P37:AJ37)</f>
        <v>394.09430424482423</v>
      </c>
    </row>
    <row r="39" spans="1:38" x14ac:dyDescent="0.45">
      <c r="O39" s="4" t="s">
        <v>64</v>
      </c>
      <c r="P39" s="4">
        <v>1.65</v>
      </c>
      <c r="Q39" s="4">
        <v>0.29699999999999999</v>
      </c>
      <c r="R39" s="4">
        <v>2.54</v>
      </c>
      <c r="S39" s="4">
        <v>5.65</v>
      </c>
      <c r="T39" s="4">
        <v>0.121</v>
      </c>
      <c r="U39" s="4">
        <v>1.63</v>
      </c>
      <c r="V39" s="4">
        <v>4.66</v>
      </c>
      <c r="W39" s="4">
        <v>22.76</v>
      </c>
      <c r="X39" s="4">
        <v>7.6</v>
      </c>
      <c r="Y39" s="4">
        <v>8.6259999999999994</v>
      </c>
      <c r="Z39" s="4">
        <v>1.736</v>
      </c>
      <c r="AA39" s="4">
        <v>0.41299999999999998</v>
      </c>
      <c r="AB39" s="4">
        <v>0.32500000000000001</v>
      </c>
      <c r="AC39" s="4">
        <v>0.39</v>
      </c>
      <c r="AD39" s="4">
        <v>0.45</v>
      </c>
      <c r="AE39" s="4">
        <v>0.28499999999999998</v>
      </c>
      <c r="AF39" s="4">
        <v>0.68100000000000005</v>
      </c>
      <c r="AG39" s="4">
        <v>2.91</v>
      </c>
      <c r="AH39" s="4">
        <v>0.91200000000000003</v>
      </c>
      <c r="AI39" s="4">
        <v>3.1</v>
      </c>
      <c r="AJ39" s="4">
        <v>0</v>
      </c>
    </row>
    <row r="40" spans="1:38" x14ac:dyDescent="0.45">
      <c r="AL40" s="4" t="s">
        <v>67</v>
      </c>
    </row>
    <row r="41" spans="1:38" x14ac:dyDescent="0.45">
      <c r="O41" s="4" t="s">
        <v>65</v>
      </c>
      <c r="P41" s="8">
        <f>P37*P39</f>
        <v>3.4323118655194285</v>
      </c>
      <c r="Q41" s="8">
        <f t="shared" ref="Q41:AJ41" si="2">Q37*Q39</f>
        <v>7.6627664398558357</v>
      </c>
      <c r="R41" s="8">
        <f t="shared" si="2"/>
        <v>0.51536228201422152</v>
      </c>
      <c r="S41" s="8">
        <f t="shared" si="2"/>
        <v>0</v>
      </c>
      <c r="T41" s="8">
        <f t="shared" si="2"/>
        <v>26.983098839979625</v>
      </c>
      <c r="U41" s="8">
        <f t="shared" si="2"/>
        <v>17.99457821552248</v>
      </c>
      <c r="V41" s="8">
        <f t="shared" si="2"/>
        <v>0</v>
      </c>
      <c r="W41" s="8">
        <f t="shared" si="2"/>
        <v>12.754979029368917</v>
      </c>
      <c r="X41" s="8">
        <f t="shared" si="2"/>
        <v>12.938378296632715</v>
      </c>
      <c r="Y41" s="8">
        <f t="shared" si="2"/>
        <v>0</v>
      </c>
      <c r="Z41" s="8">
        <f t="shared" si="2"/>
        <v>10.29306009878748</v>
      </c>
      <c r="AA41" s="8">
        <f t="shared" si="2"/>
        <v>11.137856766533279</v>
      </c>
      <c r="AB41" s="8">
        <f t="shared" si="2"/>
        <v>1.0382834026407144</v>
      </c>
      <c r="AC41" s="8">
        <f t="shared" si="2"/>
        <v>0</v>
      </c>
      <c r="AD41" s="8">
        <f t="shared" si="2"/>
        <v>10.641790257927433</v>
      </c>
      <c r="AE41" s="8">
        <f t="shared" si="2"/>
        <v>12.917230332095293</v>
      </c>
      <c r="AF41" s="8">
        <f t="shared" si="2"/>
        <v>2.0519669300547432</v>
      </c>
      <c r="AG41" s="8">
        <f t="shared" si="2"/>
        <v>7.9709387242947436</v>
      </c>
      <c r="AH41" s="8">
        <f t="shared" si="2"/>
        <v>16.179162985859374</v>
      </c>
      <c r="AI41" s="8">
        <f t="shared" si="2"/>
        <v>3.4533308215656011</v>
      </c>
      <c r="AJ41" s="8">
        <f t="shared" si="2"/>
        <v>0</v>
      </c>
      <c r="AL41" s="8">
        <f>SUM(P41:AJ41)</f>
        <v>157.96509528865187</v>
      </c>
    </row>
    <row r="43" spans="1:38" x14ac:dyDescent="0.45">
      <c r="O43" s="4" t="s">
        <v>66</v>
      </c>
      <c r="P43" s="10">
        <f t="shared" ref="P43:AJ43" si="3">P41/$AL$41</f>
        <v>2.1728292945017481E-2</v>
      </c>
      <c r="Q43" s="10">
        <f t="shared" si="3"/>
        <v>4.8509238233000483E-2</v>
      </c>
      <c r="R43" s="10">
        <f t="shared" si="3"/>
        <v>3.262507334753242E-3</v>
      </c>
      <c r="S43" s="10">
        <f t="shared" si="3"/>
        <v>0</v>
      </c>
      <c r="T43" s="10">
        <f t="shared" si="3"/>
        <v>0.17081684273777714</v>
      </c>
      <c r="U43" s="10">
        <f t="shared" si="3"/>
        <v>0.11391490115357909</v>
      </c>
      <c r="V43" s="10">
        <f t="shared" si="3"/>
        <v>0</v>
      </c>
      <c r="W43" s="10">
        <f t="shared" si="3"/>
        <v>8.0745553351907029E-2</v>
      </c>
      <c r="X43" s="10">
        <f t="shared" si="3"/>
        <v>8.1906564693866271E-2</v>
      </c>
      <c r="Y43" s="10">
        <f t="shared" si="3"/>
        <v>0</v>
      </c>
      <c r="Z43" s="10">
        <f t="shared" si="3"/>
        <v>6.5160344948223051E-2</v>
      </c>
      <c r="AA43" s="10">
        <f t="shared" si="3"/>
        <v>7.050834075832331E-2</v>
      </c>
      <c r="AB43" s="10">
        <f t="shared" si="3"/>
        <v>6.5728659913346322E-3</v>
      </c>
      <c r="AC43" s="10">
        <f t="shared" si="3"/>
        <v>0</v>
      </c>
      <c r="AD43" s="10">
        <f t="shared" si="3"/>
        <v>6.7367985557072199E-2</v>
      </c>
      <c r="AE43" s="10">
        <f t="shared" si="3"/>
        <v>8.1772687241389974E-2</v>
      </c>
      <c r="AF43" s="10">
        <f t="shared" si="3"/>
        <v>1.2990002166650517E-2</v>
      </c>
      <c r="AG43" s="10">
        <f t="shared" si="3"/>
        <v>5.0460126711722827E-2</v>
      </c>
      <c r="AH43" s="10">
        <f t="shared" si="3"/>
        <v>0.10242239246774713</v>
      </c>
      <c r="AI43" s="10">
        <f t="shared" si="3"/>
        <v>2.1861353707635731E-2</v>
      </c>
      <c r="AJ43" s="10">
        <f t="shared" si="3"/>
        <v>0</v>
      </c>
    </row>
    <row r="45" spans="1:38" x14ac:dyDescent="0.45">
      <c r="O45" s="4" t="s">
        <v>68</v>
      </c>
      <c r="P45" s="11">
        <f t="shared" ref="P45:AJ45" si="4">P37/$AL$37</f>
        <v>5.2784041459108047E-3</v>
      </c>
      <c r="Q45" s="11">
        <f t="shared" si="4"/>
        <v>6.5467986026833958E-2</v>
      </c>
      <c r="R45" s="11">
        <f t="shared" si="4"/>
        <v>5.1484767488551241E-4</v>
      </c>
      <c r="S45" s="11">
        <f t="shared" si="4"/>
        <v>0</v>
      </c>
      <c r="T45" s="11">
        <f t="shared" si="4"/>
        <v>0.56585648271841138</v>
      </c>
      <c r="U45" s="11">
        <f t="shared" si="4"/>
        <v>2.8012631540780111E-2</v>
      </c>
      <c r="V45" s="11">
        <f t="shared" si="4"/>
        <v>0</v>
      </c>
      <c r="W45" s="11">
        <f t="shared" si="4"/>
        <v>1.4220253321481204E-3</v>
      </c>
      <c r="X45" s="11">
        <f t="shared" si="4"/>
        <v>4.3198244140766869E-3</v>
      </c>
      <c r="Y45" s="11">
        <f t="shared" si="4"/>
        <v>0</v>
      </c>
      <c r="Z45" s="11">
        <f t="shared" si="4"/>
        <v>1.50450844396665E-2</v>
      </c>
      <c r="AA45" s="11">
        <f t="shared" si="4"/>
        <v>6.8430768726359739E-2</v>
      </c>
      <c r="AB45" s="11">
        <f t="shared" si="4"/>
        <v>8.1064814374651965E-3</v>
      </c>
      <c r="AC45" s="11">
        <f t="shared" si="4"/>
        <v>0</v>
      </c>
      <c r="AD45" s="11">
        <f t="shared" si="4"/>
        <v>6.0007014921746045E-2</v>
      </c>
      <c r="AE45" s="11">
        <f t="shared" si="4"/>
        <v>0.11500702931290745</v>
      </c>
      <c r="AF45" s="11">
        <f t="shared" si="4"/>
        <v>7.6458027069062915E-3</v>
      </c>
      <c r="AG45" s="11">
        <f t="shared" si="4"/>
        <v>6.950504412991769E-3</v>
      </c>
      <c r="AH45" s="11">
        <f t="shared" si="4"/>
        <v>4.501539377867185E-2</v>
      </c>
      <c r="AI45" s="11">
        <f t="shared" si="4"/>
        <v>2.8266779610292493E-3</v>
      </c>
      <c r="AJ45" s="11">
        <f t="shared" si="4"/>
        <v>9.3040449209533859E-5</v>
      </c>
    </row>
  </sheetData>
  <mergeCells count="32">
    <mergeCell ref="A34:B34"/>
    <mergeCell ref="A35:B35"/>
    <mergeCell ref="A28:B28"/>
    <mergeCell ref="A29:B29"/>
    <mergeCell ref="A30:B30"/>
    <mergeCell ref="A31:B31"/>
    <mergeCell ref="A32:B32"/>
    <mergeCell ref="A33:B33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25" bottom="1.22917007874016" header="0.25" footer="0.25"/>
  <pageSetup orientation="landscape" horizontalDpi="300" verticalDpi="300" r:id="rId1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SlabInsulation</vt:lpstr>
      <vt:lpstr>BOM_XPSins_FibreGlass_WinDoor</vt:lpstr>
      <vt:lpstr>BOM_EPSins_FibreGlass_WinDoor</vt:lpstr>
      <vt:lpstr>BOM_EPSins_Wood_WinDoor</vt:lpstr>
      <vt:lpstr>BOM_XPSins_Wood_WinDoor</vt:lpstr>
      <vt:lpstr>BOM_EPSins_FibreGlass_WinDoor!Print_Titles</vt:lpstr>
      <vt:lpstr>BOM_EPSins_Wood_WinDoor!Print_Titles</vt:lpstr>
      <vt:lpstr>BOM_XPSins_FibreGlass_WinDoor!Print_Titles</vt:lpstr>
      <vt:lpstr>BOM_XPSins_Wood_WinDoor!Print_Titles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Berrill, Peter</cp:lastModifiedBy>
  <dcterms:created xsi:type="dcterms:W3CDTF">2021-03-26T14:44:50Z</dcterms:created>
  <dcterms:modified xsi:type="dcterms:W3CDTF">2021-03-30T21:48:00Z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