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  <sheet name="Arkusz2" sheetId="2" r:id="rId2"/>
  </sheets>
  <definedNames>
    <definedName name="ubezpieczenia" localSheetId="0">Arkusz1!$A$1:$D$332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4" i="1" l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13" i="1"/>
  <c r="J14" i="1" a="1"/>
  <c r="J14" i="1" s="1"/>
  <c r="J15" i="1" a="1"/>
  <c r="J15" i="1" s="1"/>
  <c r="J16" i="1" a="1"/>
  <c r="J16" i="1" s="1"/>
  <c r="J17" i="1" a="1"/>
  <c r="J17" i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/>
  <c r="J36" i="1" a="1"/>
  <c r="J36" i="1" s="1"/>
  <c r="J37" i="1" a="1"/>
  <c r="J37" i="1"/>
  <c r="J38" i="1" a="1"/>
  <c r="J38" i="1" s="1"/>
  <c r="J39" i="1" a="1"/>
  <c r="J39" i="1" s="1"/>
  <c r="J40" i="1" a="1"/>
  <c r="J40" i="1" s="1"/>
  <c r="J41" i="1" a="1"/>
  <c r="J41" i="1"/>
  <c r="J42" i="1" a="1"/>
  <c r="J42" i="1" s="1"/>
  <c r="J43" i="1" a="1"/>
  <c r="J43" i="1"/>
  <c r="J44" i="1" a="1"/>
  <c r="J44" i="1" s="1"/>
  <c r="J45" i="1" a="1"/>
  <c r="J45" i="1" s="1"/>
  <c r="J46" i="1" a="1"/>
  <c r="J46" i="1" s="1"/>
  <c r="J47" i="1" a="1"/>
  <c r="J47" i="1"/>
  <c r="J48" i="1" a="1"/>
  <c r="J48" i="1" s="1"/>
  <c r="J49" i="1" a="1"/>
  <c r="J49" i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/>
  <c r="J13" i="1" a="1"/>
  <c r="J13" i="1" s="1"/>
  <c r="H8" i="1"/>
  <c r="H7" i="1"/>
  <c r="H6" i="1"/>
  <c r="I344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13" i="1"/>
  <c r="G8" i="1"/>
  <c r="G7" i="1"/>
  <c r="G6" i="1"/>
  <c r="C3" i="2"/>
  <c r="C4" i="2"/>
  <c r="C5" i="2"/>
  <c r="C6" i="2"/>
  <c r="C7" i="2"/>
  <c r="C8" i="2"/>
  <c r="C9" i="2"/>
  <c r="C10" i="2"/>
  <c r="C11" i="2"/>
  <c r="D11" i="2" s="1"/>
  <c r="C12" i="2"/>
  <c r="D12" i="2" s="1"/>
  <c r="C13" i="2"/>
  <c r="D13" i="2" s="1"/>
  <c r="C14" i="2"/>
  <c r="C15" i="2"/>
  <c r="C16" i="2"/>
  <c r="C17" i="2"/>
  <c r="C18" i="2"/>
  <c r="C19" i="2"/>
  <c r="C20" i="2"/>
  <c r="C21" i="2"/>
  <c r="C22" i="2"/>
  <c r="C23" i="2"/>
  <c r="D23" i="2" s="1"/>
  <c r="C24" i="2"/>
  <c r="C25" i="2"/>
  <c r="D25" i="2" s="1"/>
  <c r="C26" i="2"/>
  <c r="C27" i="2"/>
  <c r="C28" i="2"/>
  <c r="C29" i="2"/>
  <c r="C30" i="2"/>
  <c r="C31" i="2"/>
  <c r="C32" i="2"/>
  <c r="C33" i="2"/>
  <c r="C34" i="2"/>
  <c r="C35" i="2"/>
  <c r="D35" i="2" s="1"/>
  <c r="C36" i="2"/>
  <c r="C37" i="2"/>
  <c r="D37" i="2" s="1"/>
  <c r="C38" i="2"/>
  <c r="C39" i="2"/>
  <c r="C40" i="2"/>
  <c r="C41" i="2"/>
  <c r="C42" i="2"/>
  <c r="C43" i="2"/>
  <c r="C44" i="2"/>
  <c r="C45" i="2"/>
  <c r="C46" i="2"/>
  <c r="C47" i="2"/>
  <c r="D47" i="2" s="1"/>
  <c r="C48" i="2"/>
  <c r="C49" i="2"/>
  <c r="D49" i="2" s="1"/>
  <c r="C50" i="2"/>
  <c r="C51" i="2"/>
  <c r="C52" i="2"/>
  <c r="C53" i="2"/>
  <c r="C54" i="2"/>
  <c r="C55" i="2"/>
  <c r="C56" i="2"/>
  <c r="C57" i="2"/>
  <c r="C58" i="2"/>
  <c r="C59" i="2"/>
  <c r="D59" i="2" s="1"/>
  <c r="C60" i="2"/>
  <c r="C61" i="2"/>
  <c r="D61" i="2" s="1"/>
  <c r="C62" i="2"/>
  <c r="C63" i="2"/>
  <c r="C64" i="2"/>
  <c r="C65" i="2"/>
  <c r="C66" i="2"/>
  <c r="C67" i="2"/>
  <c r="C68" i="2"/>
  <c r="C69" i="2"/>
  <c r="C70" i="2"/>
  <c r="C71" i="2"/>
  <c r="D71" i="2" s="1"/>
  <c r="C72" i="2"/>
  <c r="C73" i="2"/>
  <c r="D73" i="2" s="1"/>
  <c r="C74" i="2"/>
  <c r="C75" i="2"/>
  <c r="C76" i="2"/>
  <c r="C77" i="2"/>
  <c r="C78" i="2"/>
  <c r="C79" i="2"/>
  <c r="C80" i="2"/>
  <c r="C81" i="2"/>
  <c r="C82" i="2"/>
  <c r="C83" i="2"/>
  <c r="D83" i="2" s="1"/>
  <c r="C84" i="2"/>
  <c r="C85" i="2"/>
  <c r="D85" i="2" s="1"/>
  <c r="C86" i="2"/>
  <c r="C87" i="2"/>
  <c r="C88" i="2"/>
  <c r="C89" i="2"/>
  <c r="C90" i="2"/>
  <c r="C91" i="2"/>
  <c r="C92" i="2"/>
  <c r="C93" i="2"/>
  <c r="C94" i="2"/>
  <c r="C95" i="2"/>
  <c r="D95" i="2" s="1"/>
  <c r="C96" i="2"/>
  <c r="C97" i="2"/>
  <c r="D97" i="2" s="1"/>
  <c r="C98" i="2"/>
  <c r="C99" i="2"/>
  <c r="C100" i="2"/>
  <c r="C101" i="2"/>
  <c r="C102" i="2"/>
  <c r="C103" i="2"/>
  <c r="C104" i="2"/>
  <c r="C105" i="2"/>
  <c r="C106" i="2"/>
  <c r="C107" i="2"/>
  <c r="D107" i="2" s="1"/>
  <c r="C108" i="2"/>
  <c r="C109" i="2"/>
  <c r="D109" i="2" s="1"/>
  <c r="C110" i="2"/>
  <c r="C111" i="2"/>
  <c r="C112" i="2"/>
  <c r="C113" i="2"/>
  <c r="C114" i="2"/>
  <c r="C115" i="2"/>
  <c r="C116" i="2"/>
  <c r="C117" i="2"/>
  <c r="C118" i="2"/>
  <c r="C119" i="2"/>
  <c r="D119" i="2" s="1"/>
  <c r="C120" i="2"/>
  <c r="C121" i="2"/>
  <c r="D121" i="2" s="1"/>
  <c r="C122" i="2"/>
  <c r="C123" i="2"/>
  <c r="C124" i="2"/>
  <c r="C125" i="2"/>
  <c r="C126" i="2"/>
  <c r="C127" i="2"/>
  <c r="C128" i="2"/>
  <c r="C129" i="2"/>
  <c r="C130" i="2"/>
  <c r="C131" i="2"/>
  <c r="D131" i="2" s="1"/>
  <c r="C132" i="2"/>
  <c r="C133" i="2"/>
  <c r="D133" i="2" s="1"/>
  <c r="C134" i="2"/>
  <c r="C135" i="2"/>
  <c r="C136" i="2"/>
  <c r="C137" i="2"/>
  <c r="C138" i="2"/>
  <c r="C139" i="2"/>
  <c r="C140" i="2"/>
  <c r="C141" i="2"/>
  <c r="C142" i="2"/>
  <c r="C143" i="2"/>
  <c r="D143" i="2" s="1"/>
  <c r="C144" i="2"/>
  <c r="C145" i="2"/>
  <c r="D145" i="2" s="1"/>
  <c r="C146" i="2"/>
  <c r="C147" i="2"/>
  <c r="C148" i="2"/>
  <c r="C149" i="2"/>
  <c r="C150" i="2"/>
  <c r="C151" i="2"/>
  <c r="C152" i="2"/>
  <c r="C153" i="2"/>
  <c r="C154" i="2"/>
  <c r="C155" i="2"/>
  <c r="D155" i="2" s="1"/>
  <c r="C156" i="2"/>
  <c r="C157" i="2"/>
  <c r="D157" i="2" s="1"/>
  <c r="C158" i="2"/>
  <c r="C159" i="2"/>
  <c r="C160" i="2"/>
  <c r="C161" i="2"/>
  <c r="C162" i="2"/>
  <c r="C163" i="2"/>
  <c r="C164" i="2"/>
  <c r="C165" i="2"/>
  <c r="C166" i="2"/>
  <c r="C167" i="2"/>
  <c r="D167" i="2" s="1"/>
  <c r="C168" i="2"/>
  <c r="C169" i="2"/>
  <c r="D169" i="2" s="1"/>
  <c r="C170" i="2"/>
  <c r="C171" i="2"/>
  <c r="C172" i="2"/>
  <c r="C173" i="2"/>
  <c r="C174" i="2"/>
  <c r="C175" i="2"/>
  <c r="C176" i="2"/>
  <c r="C177" i="2"/>
  <c r="C178" i="2"/>
  <c r="C179" i="2"/>
  <c r="D179" i="2" s="1"/>
  <c r="C180" i="2"/>
  <c r="C181" i="2"/>
  <c r="D181" i="2" s="1"/>
  <c r="C182" i="2"/>
  <c r="C183" i="2"/>
  <c r="C184" i="2"/>
  <c r="C185" i="2"/>
  <c r="C186" i="2"/>
  <c r="C187" i="2"/>
  <c r="C188" i="2"/>
  <c r="C189" i="2"/>
  <c r="C190" i="2"/>
  <c r="C191" i="2"/>
  <c r="D191" i="2" s="1"/>
  <c r="C192" i="2"/>
  <c r="C193" i="2"/>
  <c r="D193" i="2" s="1"/>
  <c r="C194" i="2"/>
  <c r="C195" i="2"/>
  <c r="C196" i="2"/>
  <c r="C197" i="2"/>
  <c r="C198" i="2"/>
  <c r="C199" i="2"/>
  <c r="C200" i="2"/>
  <c r="C201" i="2"/>
  <c r="C2" i="2"/>
  <c r="D3" i="2"/>
  <c r="D4" i="2"/>
  <c r="D5" i="2"/>
  <c r="D6" i="2"/>
  <c r="D7" i="2"/>
  <c r="D8" i="2"/>
  <c r="D9" i="2"/>
  <c r="D10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6" i="2"/>
  <c r="D38" i="2"/>
  <c r="D39" i="2"/>
  <c r="D40" i="2"/>
  <c r="D41" i="2"/>
  <c r="D42" i="2"/>
  <c r="D43" i="2"/>
  <c r="D44" i="2"/>
  <c r="D45" i="2"/>
  <c r="D46" i="2"/>
  <c r="D48" i="2"/>
  <c r="D50" i="2"/>
  <c r="D51" i="2"/>
  <c r="D52" i="2"/>
  <c r="D53" i="2"/>
  <c r="D54" i="2"/>
  <c r="D55" i="2"/>
  <c r="D56" i="2"/>
  <c r="D57" i="2"/>
  <c r="D58" i="2"/>
  <c r="D60" i="2"/>
  <c r="D62" i="2"/>
  <c r="D63" i="2"/>
  <c r="D64" i="2"/>
  <c r="D65" i="2"/>
  <c r="D66" i="2"/>
  <c r="D67" i="2"/>
  <c r="D68" i="2"/>
  <c r="D69" i="2"/>
  <c r="D70" i="2"/>
  <c r="D72" i="2"/>
  <c r="D74" i="2"/>
  <c r="D75" i="2"/>
  <c r="D76" i="2"/>
  <c r="D77" i="2"/>
  <c r="D78" i="2"/>
  <c r="D79" i="2"/>
  <c r="D80" i="2"/>
  <c r="D81" i="2"/>
  <c r="D82" i="2"/>
  <c r="D84" i="2"/>
  <c r="D86" i="2"/>
  <c r="D87" i="2"/>
  <c r="D88" i="2"/>
  <c r="D89" i="2"/>
  <c r="D90" i="2"/>
  <c r="D91" i="2"/>
  <c r="D92" i="2"/>
  <c r="D93" i="2"/>
  <c r="D94" i="2"/>
  <c r="D96" i="2"/>
  <c r="D98" i="2"/>
  <c r="D99" i="2"/>
  <c r="D100" i="2"/>
  <c r="D101" i="2"/>
  <c r="D102" i="2"/>
  <c r="D103" i="2"/>
  <c r="D104" i="2"/>
  <c r="D105" i="2"/>
  <c r="D106" i="2"/>
  <c r="D108" i="2"/>
  <c r="D110" i="2"/>
  <c r="D111" i="2"/>
  <c r="D112" i="2"/>
  <c r="D113" i="2"/>
  <c r="D114" i="2"/>
  <c r="D115" i="2"/>
  <c r="D116" i="2"/>
  <c r="D117" i="2"/>
  <c r="D118" i="2"/>
  <c r="D120" i="2"/>
  <c r="D122" i="2"/>
  <c r="D123" i="2"/>
  <c r="D124" i="2"/>
  <c r="D125" i="2"/>
  <c r="D126" i="2"/>
  <c r="D127" i="2"/>
  <c r="D128" i="2"/>
  <c r="D129" i="2"/>
  <c r="D130" i="2"/>
  <c r="D132" i="2"/>
  <c r="D134" i="2"/>
  <c r="D135" i="2"/>
  <c r="D136" i="2"/>
  <c r="D137" i="2"/>
  <c r="D138" i="2"/>
  <c r="D139" i="2"/>
  <c r="D140" i="2"/>
  <c r="D141" i="2"/>
  <c r="D142" i="2"/>
  <c r="D144" i="2"/>
  <c r="D146" i="2"/>
  <c r="D147" i="2"/>
  <c r="D148" i="2"/>
  <c r="D149" i="2"/>
  <c r="D150" i="2"/>
  <c r="D151" i="2"/>
  <c r="D152" i="2"/>
  <c r="D153" i="2"/>
  <c r="D154" i="2"/>
  <c r="D156" i="2"/>
  <c r="D158" i="2"/>
  <c r="D159" i="2"/>
  <c r="D160" i="2"/>
  <c r="D161" i="2"/>
  <c r="D162" i="2"/>
  <c r="D163" i="2"/>
  <c r="D164" i="2"/>
  <c r="D165" i="2"/>
  <c r="D166" i="2"/>
  <c r="D168" i="2"/>
  <c r="D170" i="2"/>
  <c r="D171" i="2"/>
  <c r="D172" i="2"/>
  <c r="D173" i="2"/>
  <c r="D174" i="2"/>
  <c r="D175" i="2"/>
  <c r="D176" i="2"/>
  <c r="D177" i="2"/>
  <c r="D178" i="2"/>
  <c r="D180" i="2"/>
  <c r="D182" i="2"/>
  <c r="D183" i="2"/>
  <c r="D184" i="2"/>
  <c r="D185" i="2"/>
  <c r="D186" i="2"/>
  <c r="D187" i="2"/>
  <c r="D188" i="2"/>
  <c r="D189" i="2"/>
  <c r="D190" i="2"/>
  <c r="D192" i="2"/>
  <c r="D194" i="2"/>
  <c r="D195" i="2"/>
  <c r="D196" i="2"/>
  <c r="D197" i="2"/>
  <c r="D198" i="2"/>
  <c r="D199" i="2"/>
  <c r="D200" i="2"/>
  <c r="D201" i="2"/>
  <c r="D2" i="2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14" i="1"/>
  <c r="F13" i="1"/>
  <c r="E14" i="1" a="1"/>
  <c r="E14" i="1" s="1"/>
  <c r="E15" i="1" a="1"/>
  <c r="E15" i="1"/>
  <c r="E16" i="1" a="1"/>
  <c r="E16" i="1"/>
  <c r="E17" i="1" a="1"/>
  <c r="E17" i="1" s="1"/>
  <c r="E18" i="1" a="1"/>
  <c r="E18" i="1" s="1"/>
  <c r="E19" i="1" a="1"/>
  <c r="E19" i="1"/>
  <c r="E20" i="1" a="1"/>
  <c r="E20" i="1" s="1"/>
  <c r="E21" i="1" a="1"/>
  <c r="E21" i="1"/>
  <c r="E22" i="1" a="1"/>
  <c r="E22" i="1"/>
  <c r="E23" i="1" a="1"/>
  <c r="E23" i="1" s="1"/>
  <c r="E24" i="1" a="1"/>
  <c r="E24" i="1" s="1"/>
  <c r="E25" i="1" a="1"/>
  <c r="E25" i="1"/>
  <c r="E26" i="1" a="1"/>
  <c r="E26" i="1" s="1"/>
  <c r="E27" i="1" a="1"/>
  <c r="E27" i="1"/>
  <c r="E28" i="1" a="1"/>
  <c r="E28" i="1"/>
  <c r="E29" i="1" a="1"/>
  <c r="E29" i="1" s="1"/>
  <c r="E30" i="1" a="1"/>
  <c r="E30" i="1" s="1"/>
  <c r="E31" i="1" a="1"/>
  <c r="E31" i="1"/>
  <c r="E32" i="1" a="1"/>
  <c r="E32" i="1" s="1"/>
  <c r="E33" i="1" a="1"/>
  <c r="E33" i="1"/>
  <c r="E34" i="1" a="1"/>
  <c r="E34" i="1"/>
  <c r="E35" i="1" a="1"/>
  <c r="E35" i="1" s="1"/>
  <c r="E36" i="1" a="1"/>
  <c r="E36" i="1" s="1"/>
  <c r="E37" i="1" a="1"/>
  <c r="E37" i="1"/>
  <c r="E38" i="1" a="1"/>
  <c r="E38" i="1" s="1"/>
  <c r="E39" i="1" a="1"/>
  <c r="E39" i="1"/>
  <c r="E40" i="1" a="1"/>
  <c r="E40" i="1"/>
  <c r="E41" i="1" a="1"/>
  <c r="E41" i="1" s="1"/>
  <c r="E42" i="1" a="1"/>
  <c r="E42" i="1" s="1"/>
  <c r="E43" i="1" a="1"/>
  <c r="E43" i="1"/>
  <c r="E44" i="1" a="1"/>
  <c r="E44" i="1" s="1"/>
  <c r="E45" i="1" a="1"/>
  <c r="E45" i="1"/>
  <c r="E46" i="1" a="1"/>
  <c r="E46" i="1"/>
  <c r="E47" i="1" a="1"/>
  <c r="E47" i="1" s="1"/>
  <c r="E48" i="1" a="1"/>
  <c r="E48" i="1" s="1"/>
  <c r="E49" i="1" a="1"/>
  <c r="E49" i="1"/>
  <c r="E50" i="1" a="1"/>
  <c r="E50" i="1" s="1"/>
  <c r="E51" i="1" a="1"/>
  <c r="E51" i="1" s="1"/>
  <c r="E52" i="1" a="1"/>
  <c r="E52" i="1"/>
  <c r="E53" i="1" a="1"/>
  <c r="E53" i="1" s="1"/>
  <c r="E54" i="1" a="1"/>
  <c r="E54" i="1" s="1"/>
  <c r="E55" i="1" a="1"/>
  <c r="E55" i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/>
  <c r="E62" i="1" a="1"/>
  <c r="E62" i="1" s="1"/>
  <c r="E63" i="1" a="1"/>
  <c r="E63" i="1" s="1"/>
  <c r="E64" i="1" a="1"/>
  <c r="E64" i="1"/>
  <c r="E65" i="1" a="1"/>
  <c r="E65" i="1" s="1"/>
  <c r="E66" i="1" a="1"/>
  <c r="E66" i="1" s="1"/>
  <c r="E67" i="1" a="1"/>
  <c r="E67" i="1"/>
  <c r="E68" i="1" a="1"/>
  <c r="E68" i="1" s="1"/>
  <c r="E69" i="1" a="1"/>
  <c r="E69" i="1" s="1"/>
  <c r="E70" i="1" a="1"/>
  <c r="E70" i="1"/>
  <c r="E71" i="1" a="1"/>
  <c r="E71" i="1" s="1"/>
  <c r="E72" i="1" a="1"/>
  <c r="E72" i="1" s="1"/>
  <c r="E73" i="1" a="1"/>
  <c r="E73" i="1"/>
  <c r="E74" i="1" a="1"/>
  <c r="E74" i="1" s="1"/>
  <c r="E75" i="1" a="1"/>
  <c r="E75" i="1" s="1"/>
  <c r="E76" i="1" a="1"/>
  <c r="E76" i="1"/>
  <c r="E77" i="1" a="1"/>
  <c r="E77" i="1" s="1"/>
  <c r="E78" i="1" a="1"/>
  <c r="E78" i="1" s="1"/>
  <c r="E79" i="1" a="1"/>
  <c r="E79" i="1"/>
  <c r="E80" i="1" a="1"/>
  <c r="E80" i="1" s="1"/>
  <c r="E81" i="1" a="1"/>
  <c r="E81" i="1" s="1"/>
  <c r="E82" i="1" a="1"/>
  <c r="E82" i="1"/>
  <c r="E83" i="1" a="1"/>
  <c r="E83" i="1" s="1"/>
  <c r="E84" i="1" a="1"/>
  <c r="E84" i="1" s="1"/>
  <c r="E85" i="1" a="1"/>
  <c r="E85" i="1"/>
  <c r="E86" i="1" a="1"/>
  <c r="E86" i="1" s="1"/>
  <c r="E87" i="1" a="1"/>
  <c r="E87" i="1" s="1"/>
  <c r="E88" i="1" a="1"/>
  <c r="E88" i="1"/>
  <c r="E89" i="1" a="1"/>
  <c r="E89" i="1" s="1"/>
  <c r="E90" i="1" a="1"/>
  <c r="E90" i="1" s="1"/>
  <c r="E91" i="1" a="1"/>
  <c r="E91" i="1"/>
  <c r="E92" i="1" a="1"/>
  <c r="E92" i="1" s="1"/>
  <c r="E93" i="1" a="1"/>
  <c r="E93" i="1" s="1"/>
  <c r="E94" i="1" a="1"/>
  <c r="E94" i="1"/>
  <c r="E95" i="1" a="1"/>
  <c r="E95" i="1" s="1"/>
  <c r="E96" i="1" a="1"/>
  <c r="E96" i="1" s="1"/>
  <c r="E97" i="1" a="1"/>
  <c r="E97" i="1"/>
  <c r="E98" i="1" a="1"/>
  <c r="E98" i="1" s="1"/>
  <c r="E99" i="1" a="1"/>
  <c r="E99" i="1" s="1"/>
  <c r="E100" i="1" a="1"/>
  <c r="E100" i="1"/>
  <c r="E101" i="1" a="1"/>
  <c r="E101" i="1" s="1"/>
  <c r="E102" i="1" a="1"/>
  <c r="E102" i="1" s="1"/>
  <c r="E103" i="1" a="1"/>
  <c r="E103" i="1"/>
  <c r="E104" i="1" a="1"/>
  <c r="E104" i="1" s="1"/>
  <c r="E105" i="1" a="1"/>
  <c r="E105" i="1" s="1"/>
  <c r="E106" i="1" a="1"/>
  <c r="E106" i="1"/>
  <c r="E107" i="1" a="1"/>
  <c r="E107" i="1" s="1"/>
  <c r="E108" i="1" a="1"/>
  <c r="E108" i="1" s="1"/>
  <c r="E109" i="1" a="1"/>
  <c r="E109" i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/>
  <c r="E116" i="1" a="1"/>
  <c r="E116" i="1" s="1"/>
  <c r="E117" i="1" a="1"/>
  <c r="E117" i="1" s="1"/>
  <c r="E118" i="1" a="1"/>
  <c r="E118" i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 a="1"/>
  <c r="E124" i="1"/>
  <c r="E125" i="1" a="1"/>
  <c r="E125" i="1" s="1"/>
  <c r="E126" i="1" a="1"/>
  <c r="E126" i="1" s="1"/>
  <c r="E127" i="1" a="1"/>
  <c r="E127" i="1"/>
  <c r="E128" i="1" a="1"/>
  <c r="E128" i="1" s="1"/>
  <c r="E129" i="1" a="1"/>
  <c r="E129" i="1" s="1"/>
  <c r="E130" i="1" a="1"/>
  <c r="E130" i="1"/>
  <c r="E131" i="1" a="1"/>
  <c r="E131" i="1" s="1"/>
  <c r="E132" i="1" a="1"/>
  <c r="E132" i="1" s="1"/>
  <c r="E133" i="1" a="1"/>
  <c r="E133" i="1"/>
  <c r="E134" i="1" a="1"/>
  <c r="E134" i="1" s="1"/>
  <c r="E135" i="1" a="1"/>
  <c r="E135" i="1" s="1"/>
  <c r="E136" i="1" a="1"/>
  <c r="E136" i="1"/>
  <c r="E137" i="1" a="1"/>
  <c r="E137" i="1" s="1"/>
  <c r="E138" i="1" a="1"/>
  <c r="E138" i="1" s="1"/>
  <c r="E139" i="1" a="1"/>
  <c r="E139" i="1"/>
  <c r="E140" i="1" a="1"/>
  <c r="E140" i="1" s="1"/>
  <c r="E141" i="1" a="1"/>
  <c r="E141" i="1" s="1"/>
  <c r="E142" i="1" a="1"/>
  <c r="E142" i="1"/>
  <c r="E143" i="1" a="1"/>
  <c r="E143" i="1" s="1"/>
  <c r="E144" i="1" a="1"/>
  <c r="E144" i="1" s="1"/>
  <c r="E145" i="1" a="1"/>
  <c r="E145" i="1"/>
  <c r="E146" i="1" a="1"/>
  <c r="E146" i="1" s="1"/>
  <c r="E147" i="1" a="1"/>
  <c r="E147" i="1" s="1"/>
  <c r="E148" i="1" a="1"/>
  <c r="E148" i="1"/>
  <c r="E149" i="1" a="1"/>
  <c r="E149" i="1" s="1"/>
  <c r="E150" i="1" a="1"/>
  <c r="E150" i="1" s="1"/>
  <c r="E151" i="1" a="1"/>
  <c r="E151" i="1"/>
  <c r="E152" i="1" a="1"/>
  <c r="E152" i="1" s="1"/>
  <c r="E153" i="1" a="1"/>
  <c r="E153" i="1" s="1"/>
  <c r="E154" i="1" a="1"/>
  <c r="E154" i="1"/>
  <c r="E155" i="1" a="1"/>
  <c r="E155" i="1" s="1"/>
  <c r="E156" i="1" a="1"/>
  <c r="E156" i="1" s="1"/>
  <c r="E157" i="1" a="1"/>
  <c r="E157" i="1"/>
  <c r="E158" i="1" a="1"/>
  <c r="E158" i="1" s="1"/>
  <c r="E159" i="1" a="1"/>
  <c r="E159" i="1" s="1"/>
  <c r="E160" i="1" a="1"/>
  <c r="E160" i="1"/>
  <c r="E161" i="1" a="1"/>
  <c r="E161" i="1" s="1"/>
  <c r="E162" i="1" a="1"/>
  <c r="E162" i="1" s="1"/>
  <c r="E163" i="1" a="1"/>
  <c r="E163" i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/>
  <c r="E170" i="1" a="1"/>
  <c r="E170" i="1" s="1"/>
  <c r="E171" i="1" a="1"/>
  <c r="E171" i="1" s="1"/>
  <c r="E172" i="1" a="1"/>
  <c r="E172" i="1"/>
  <c r="E173" i="1" a="1"/>
  <c r="E173" i="1" s="1"/>
  <c r="E174" i="1" a="1"/>
  <c r="E174" i="1" s="1"/>
  <c r="E175" i="1" a="1"/>
  <c r="E175" i="1"/>
  <c r="E176" i="1" a="1"/>
  <c r="E176" i="1" s="1"/>
  <c r="E177" i="1" a="1"/>
  <c r="E177" i="1" s="1"/>
  <c r="E178" i="1" a="1"/>
  <c r="E178" i="1"/>
  <c r="E179" i="1" a="1"/>
  <c r="E179" i="1" s="1"/>
  <c r="E180" i="1" a="1"/>
  <c r="E180" i="1" s="1"/>
  <c r="E181" i="1" a="1"/>
  <c r="E181" i="1"/>
  <c r="E182" i="1" a="1"/>
  <c r="E182" i="1" s="1"/>
  <c r="E183" i="1" a="1"/>
  <c r="E183" i="1" s="1"/>
  <c r="E184" i="1" a="1"/>
  <c r="E184" i="1"/>
  <c r="E185" i="1" a="1"/>
  <c r="E185" i="1" s="1"/>
  <c r="E186" i="1" a="1"/>
  <c r="E186" i="1" s="1"/>
  <c r="E187" i="1" a="1"/>
  <c r="E187" i="1"/>
  <c r="E188" i="1" a="1"/>
  <c r="E188" i="1" s="1"/>
  <c r="E189" i="1" a="1"/>
  <c r="E189" i="1" s="1"/>
  <c r="E190" i="1" a="1"/>
  <c r="E190" i="1"/>
  <c r="E191" i="1" a="1"/>
  <c r="E191" i="1" s="1"/>
  <c r="E192" i="1" a="1"/>
  <c r="E192" i="1" s="1"/>
  <c r="E193" i="1" a="1"/>
  <c r="E193" i="1"/>
  <c r="E194" i="1" a="1"/>
  <c r="E194" i="1" s="1"/>
  <c r="E195" i="1" a="1"/>
  <c r="E195" i="1" s="1"/>
  <c r="E196" i="1" a="1"/>
  <c r="E196" i="1"/>
  <c r="E197" i="1" a="1"/>
  <c r="E197" i="1" s="1"/>
  <c r="E198" i="1" a="1"/>
  <c r="E198" i="1" s="1"/>
  <c r="E199" i="1" a="1"/>
  <c r="E199" i="1"/>
  <c r="E200" i="1" a="1"/>
  <c r="E200" i="1" s="1"/>
  <c r="E201" i="1" a="1"/>
  <c r="E201" i="1" s="1"/>
  <c r="E202" i="1" a="1"/>
  <c r="E202" i="1"/>
  <c r="E203" i="1" a="1"/>
  <c r="E203" i="1" s="1"/>
  <c r="E204" i="1" a="1"/>
  <c r="E204" i="1" s="1"/>
  <c r="E205" i="1" a="1"/>
  <c r="E205" i="1"/>
  <c r="E206" i="1" a="1"/>
  <c r="E206" i="1" s="1"/>
  <c r="E207" i="1" a="1"/>
  <c r="E207" i="1" s="1"/>
  <c r="E208" i="1" a="1"/>
  <c r="E208" i="1"/>
  <c r="E209" i="1" a="1"/>
  <c r="E209" i="1" s="1"/>
  <c r="E210" i="1" a="1"/>
  <c r="E210" i="1" s="1"/>
  <c r="E211" i="1" a="1"/>
  <c r="E211" i="1"/>
  <c r="E212" i="1" a="1"/>
  <c r="E212" i="1" s="1"/>
  <c r="E213" i="1" a="1"/>
  <c r="E213" i="1" s="1"/>
  <c r="E214" i="1" a="1"/>
  <c r="E214" i="1"/>
  <c r="E215" i="1" a="1"/>
  <c r="E215" i="1" s="1"/>
  <c r="E216" i="1" a="1"/>
  <c r="E216" i="1" s="1"/>
  <c r="E217" i="1" a="1"/>
  <c r="E217" i="1"/>
  <c r="E218" i="1" a="1"/>
  <c r="E218" i="1" s="1"/>
  <c r="E219" i="1" a="1"/>
  <c r="E219" i="1" s="1"/>
  <c r="E220" i="1" a="1"/>
  <c r="E220" i="1"/>
  <c r="E221" i="1" a="1"/>
  <c r="E221" i="1" s="1"/>
  <c r="E222" i="1" a="1"/>
  <c r="E222" i="1" s="1"/>
  <c r="E223" i="1" a="1"/>
  <c r="E223" i="1"/>
  <c r="E224" i="1" a="1"/>
  <c r="E224" i="1" s="1"/>
  <c r="E225" i="1" a="1"/>
  <c r="E225" i="1" s="1"/>
  <c r="E226" i="1" a="1"/>
  <c r="E226" i="1"/>
  <c r="E227" i="1" a="1"/>
  <c r="E227" i="1" s="1"/>
  <c r="E228" i="1" a="1"/>
  <c r="E228" i="1" s="1"/>
  <c r="E229" i="1" a="1"/>
  <c r="E229" i="1"/>
  <c r="E230" i="1" a="1"/>
  <c r="E230" i="1" s="1"/>
  <c r="E231" i="1" a="1"/>
  <c r="E231" i="1" s="1"/>
  <c r="E232" i="1" a="1"/>
  <c r="E232" i="1"/>
  <c r="E233" i="1" a="1"/>
  <c r="E233" i="1" s="1"/>
  <c r="E234" i="1" a="1"/>
  <c r="E234" i="1" s="1"/>
  <c r="E235" i="1" a="1"/>
  <c r="E235" i="1"/>
  <c r="E236" i="1" a="1"/>
  <c r="E236" i="1" s="1"/>
  <c r="E237" i="1" a="1"/>
  <c r="E237" i="1" s="1"/>
  <c r="E238" i="1" a="1"/>
  <c r="E238" i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/>
  <c r="E248" i="1" a="1"/>
  <c r="E248" i="1" s="1"/>
  <c r="E249" i="1" a="1"/>
  <c r="E249" i="1" s="1"/>
  <c r="E250" i="1" a="1"/>
  <c r="E250" i="1"/>
  <c r="E251" i="1" a="1"/>
  <c r="E251" i="1" s="1"/>
  <c r="E252" i="1" a="1"/>
  <c r="E252" i="1" s="1"/>
  <c r="E253" i="1" a="1"/>
  <c r="E253" i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/>
  <c r="E260" i="1" a="1"/>
  <c r="E260" i="1" s="1"/>
  <c r="E261" i="1" a="1"/>
  <c r="E261" i="1" s="1"/>
  <c r="E262" i="1" a="1"/>
  <c r="E262" i="1"/>
  <c r="E263" i="1" a="1"/>
  <c r="E263" i="1" s="1"/>
  <c r="E264" i="1" a="1"/>
  <c r="E264" i="1" s="1"/>
  <c r="E265" i="1" a="1"/>
  <c r="E265" i="1"/>
  <c r="E266" i="1" a="1"/>
  <c r="E266" i="1" s="1"/>
  <c r="E267" i="1" a="1"/>
  <c r="E267" i="1" s="1"/>
  <c r="E268" i="1" a="1"/>
  <c r="E268" i="1"/>
  <c r="E269" i="1" a="1"/>
  <c r="E269" i="1" s="1"/>
  <c r="E270" i="1" a="1"/>
  <c r="E270" i="1" s="1"/>
  <c r="E271" i="1" a="1"/>
  <c r="E271" i="1"/>
  <c r="E272" i="1" a="1"/>
  <c r="E272" i="1" s="1"/>
  <c r="E273" i="1" a="1"/>
  <c r="E273" i="1" s="1"/>
  <c r="E274" i="1" a="1"/>
  <c r="E274" i="1"/>
  <c r="E275" i="1" a="1"/>
  <c r="E275" i="1" s="1"/>
  <c r="E276" i="1" a="1"/>
  <c r="E276" i="1" s="1"/>
  <c r="E277" i="1" a="1"/>
  <c r="E277" i="1"/>
  <c r="E278" i="1" a="1"/>
  <c r="E278" i="1" s="1"/>
  <c r="E279" i="1" a="1"/>
  <c r="E279" i="1" s="1"/>
  <c r="E280" i="1" a="1"/>
  <c r="E280" i="1"/>
  <c r="E281" i="1" a="1"/>
  <c r="E281" i="1" s="1"/>
  <c r="E282" i="1" a="1"/>
  <c r="E282" i="1" s="1"/>
  <c r="E283" i="1" a="1"/>
  <c r="E283" i="1"/>
  <c r="E284" i="1" a="1"/>
  <c r="E284" i="1" s="1"/>
  <c r="E285" i="1" a="1"/>
  <c r="E285" i="1" s="1"/>
  <c r="E286" i="1" a="1"/>
  <c r="E286" i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/>
  <c r="E293" i="1" a="1"/>
  <c r="E293" i="1" s="1"/>
  <c r="E294" i="1" a="1"/>
  <c r="E294" i="1" s="1"/>
  <c r="E295" i="1" a="1"/>
  <c r="E295" i="1"/>
  <c r="E296" i="1" a="1"/>
  <c r="E296" i="1" s="1"/>
  <c r="E297" i="1" a="1"/>
  <c r="E297" i="1" s="1"/>
  <c r="E298" i="1" a="1"/>
  <c r="E298" i="1"/>
  <c r="E299" i="1" a="1"/>
  <c r="E299" i="1" s="1"/>
  <c r="E300" i="1" a="1"/>
  <c r="E300" i="1" s="1"/>
  <c r="E301" i="1" a="1"/>
  <c r="E301" i="1"/>
  <c r="E302" i="1" a="1"/>
  <c r="E302" i="1" s="1"/>
  <c r="E303" i="1" a="1"/>
  <c r="E303" i="1" s="1"/>
  <c r="E304" i="1" a="1"/>
  <c r="E304" i="1"/>
  <c r="E305" i="1" a="1"/>
  <c r="E305" i="1" s="1"/>
  <c r="E306" i="1" a="1"/>
  <c r="E306" i="1" s="1"/>
  <c r="E307" i="1" a="1"/>
  <c r="E307" i="1"/>
  <c r="E308" i="1" a="1"/>
  <c r="E308" i="1" s="1"/>
  <c r="E309" i="1" a="1"/>
  <c r="E309" i="1" s="1"/>
  <c r="E310" i="1" a="1"/>
  <c r="E310" i="1"/>
  <c r="E311" i="1" a="1"/>
  <c r="E311" i="1" s="1"/>
  <c r="E312" i="1" a="1"/>
  <c r="E312" i="1" s="1"/>
  <c r="E313" i="1" a="1"/>
  <c r="E313" i="1"/>
  <c r="E314" i="1" a="1"/>
  <c r="E314" i="1" s="1"/>
  <c r="E315" i="1" a="1"/>
  <c r="E315" i="1" s="1"/>
  <c r="E316" i="1" a="1"/>
  <c r="E316" i="1"/>
  <c r="E317" i="1" a="1"/>
  <c r="E317" i="1" s="1"/>
  <c r="E318" i="1" a="1"/>
  <c r="E318" i="1" s="1"/>
  <c r="E319" i="1" a="1"/>
  <c r="E319" i="1"/>
  <c r="E320" i="1" a="1"/>
  <c r="E320" i="1" s="1"/>
  <c r="E321" i="1" a="1"/>
  <c r="E321" i="1" s="1"/>
  <c r="E322" i="1" a="1"/>
  <c r="E322" i="1"/>
  <c r="E323" i="1" a="1"/>
  <c r="E323" i="1" s="1"/>
  <c r="E324" i="1" a="1"/>
  <c r="E324" i="1" s="1"/>
  <c r="E325" i="1" a="1"/>
  <c r="E325" i="1"/>
  <c r="E326" i="1" a="1"/>
  <c r="E326" i="1" s="1"/>
  <c r="E327" i="1" a="1"/>
  <c r="E327" i="1" s="1"/>
  <c r="E328" i="1" a="1"/>
  <c r="E328" i="1"/>
  <c r="E329" i="1" a="1"/>
  <c r="E329" i="1" s="1"/>
  <c r="E330" i="1" a="1"/>
  <c r="E330" i="1" s="1"/>
  <c r="E331" i="1" a="1"/>
  <c r="E331" i="1"/>
  <c r="E332" i="1" a="1"/>
  <c r="E332" i="1" s="1"/>
  <c r="E333" i="1" a="1"/>
  <c r="E333" i="1" s="1"/>
  <c r="E334" i="1" a="1"/>
  <c r="E334" i="1"/>
  <c r="E335" i="1" a="1"/>
  <c r="E335" i="1" s="1"/>
  <c r="E336" i="1" a="1"/>
  <c r="E336" i="1" s="1"/>
  <c r="E337" i="1" a="1"/>
  <c r="E337" i="1"/>
  <c r="E338" i="1" a="1"/>
  <c r="E338" i="1" s="1"/>
  <c r="E339" i="1" a="1"/>
  <c r="E339" i="1" s="1"/>
  <c r="E340" i="1" a="1"/>
  <c r="E340" i="1"/>
  <c r="E341" i="1" a="1"/>
  <c r="E341" i="1" s="1"/>
  <c r="E342" i="1" a="1"/>
  <c r="E342" i="1" s="1"/>
  <c r="E343" i="1" a="1"/>
  <c r="E343" i="1"/>
  <c r="E13" i="1" a="1"/>
  <c r="E13" i="1" s="1"/>
  <c r="Y2" i="1" a="1"/>
  <c r="Y2" i="1" s="1"/>
  <c r="X2" i="1" a="1"/>
  <c r="X2" i="1" s="1"/>
  <c r="W2" i="1" a="1"/>
  <c r="W2" i="1" s="1"/>
  <c r="Q5" i="1" a="1"/>
  <c r="Q5" i="1" s="1"/>
  <c r="P5" i="1" a="1"/>
  <c r="P5" i="1" s="1"/>
  <c r="O5" i="1" a="1"/>
  <c r="O5" i="1" s="1"/>
  <c r="N5" i="1" a="1"/>
  <c r="N5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D202" i="2" l="1"/>
</calcChain>
</file>

<file path=xl/connections.xml><?xml version="1.0" encoding="utf-8"?>
<connections xmlns="http://schemas.openxmlformats.org/spreadsheetml/2006/main">
  <connection id="1" name="ubezpieczenia" type="6" refreshedVersion="6" background="1" saveData="1">
    <textPr codePage="1250" sourceFile="C:\Users\pc\Desktop\NAUKA NA MATURE INFORMATYKA - PYTHON\zadania z excel &amp; acces\excel\Matura 2016 - Czerwiec\ubezpieczenia.txt" decimal=",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<sst xmlns="http://schemas.openxmlformats.org/spreadsheetml/2006/main" count="1021" uniqueCount="455">
  <si>
    <t>Nazwisko</t>
  </si>
  <si>
    <t>Imie</t>
  </si>
  <si>
    <t>Data_urodz</t>
  </si>
  <si>
    <t>Miejsce_zamieszkania</t>
  </si>
  <si>
    <t>Czarnecka</t>
  </si>
  <si>
    <t>Ewelina</t>
  </si>
  <si>
    <t>srednie miasto</t>
  </si>
  <si>
    <t>Nesterowicz</t>
  </si>
  <si>
    <t>Piotr</t>
  </si>
  <si>
    <t>wies</t>
  </si>
  <si>
    <t>Adamus</t>
  </si>
  <si>
    <t>Magdalena</t>
  </si>
  <si>
    <t>duze miasto</t>
  </si>
  <si>
    <t>Kowalski</t>
  </si>
  <si>
    <t>Hubert</t>
  </si>
  <si>
    <t>Zamojska</t>
  </si>
  <si>
    <t>Maria</t>
  </si>
  <si>
    <t>Matecki</t>
  </si>
  <si>
    <t>Adam</t>
  </si>
  <si>
    <t>Potocki</t>
  </si>
  <si>
    <t>Anna</t>
  </si>
  <si>
    <t>Przybylska</t>
  </si>
  <si>
    <t>Laura</t>
  </si>
  <si>
    <t>Monachijski</t>
  </si>
  <si>
    <t>Cender</t>
  </si>
  <si>
    <t>Urszula</t>
  </si>
  <si>
    <t>Badowski</t>
  </si>
  <si>
    <t>Bogdan</t>
  </si>
  <si>
    <t>Mazurowski</t>
  </si>
  <si>
    <t>Janusz</t>
  </si>
  <si>
    <t>Lasota</t>
  </si>
  <si>
    <t>Olczak</t>
  </si>
  <si>
    <t>Damian</t>
  </si>
  <si>
    <t>Kolesinski</t>
  </si>
  <si>
    <t>Konstanty</t>
  </si>
  <si>
    <t>Pakulski</t>
  </si>
  <si>
    <t>Banasiak</t>
  </si>
  <si>
    <t>Paulina</t>
  </si>
  <si>
    <t>Bajdek</t>
  </si>
  <si>
    <t>Katarzyna</t>
  </si>
  <si>
    <t>male miasto</t>
  </si>
  <si>
    <t>Chojnacka</t>
  </si>
  <si>
    <t>Monika</t>
  </si>
  <si>
    <t>Karpowicz</t>
  </si>
  <si>
    <t>Korcela</t>
  </si>
  <si>
    <t>Marta</t>
  </si>
  <si>
    <t>Deska</t>
  </si>
  <si>
    <t>Ewa</t>
  </si>
  <si>
    <t>Krencik</t>
  </si>
  <si>
    <t>Maciej</t>
  </si>
  <si>
    <t>Nawrot</t>
  </si>
  <si>
    <t>Legnicka</t>
  </si>
  <si>
    <t>Karolina</t>
  </si>
  <si>
    <t>Wenecka</t>
  </si>
  <si>
    <t>Justyna</t>
  </si>
  <si>
    <t>Kaleta</t>
  </si>
  <si>
    <t>Natalia</t>
  </si>
  <si>
    <t>Samarskyi</t>
  </si>
  <si>
    <t>Kostiantyn</t>
  </si>
  <si>
    <t>Tkacz</t>
  </si>
  <si>
    <t>Borsuk</t>
  </si>
  <si>
    <t>Anusz</t>
  </si>
  <si>
    <t>Trzebnicka</t>
  </si>
  <si>
    <t>Bardzio</t>
  </si>
  <si>
    <t>Celina</t>
  </si>
  <si>
    <t>Firlej</t>
  </si>
  <si>
    <t>Sadcza</t>
  </si>
  <si>
    <t>Romuald</t>
  </si>
  <si>
    <t>Uniejewski</t>
  </si>
  <si>
    <t>Tobiasz</t>
  </si>
  <si>
    <t>Iwaszko</t>
  </si>
  <si>
    <t>Rutkowski</t>
  </si>
  <si>
    <t>Sebastian</t>
  </si>
  <si>
    <t>Kubiak</t>
  </si>
  <si>
    <t>Aleksandra</t>
  </si>
  <si>
    <t>Krakowska</t>
  </si>
  <si>
    <t>Uss</t>
  </si>
  <si>
    <t>Adrian</t>
  </si>
  <si>
    <t>Zasada</t>
  </si>
  <si>
    <t>Joanna</t>
  </si>
  <si>
    <t>Majka</t>
  </si>
  <si>
    <t>Danuta</t>
  </si>
  <si>
    <t>Kaczmar</t>
  </si>
  <si>
    <t>Adamczyk</t>
  </si>
  <si>
    <t>Irena</t>
  </si>
  <si>
    <t>Jasiak</t>
  </si>
  <si>
    <t>Sosnowski</t>
  </si>
  <si>
    <t>Arkadiusz</t>
  </si>
  <si>
    <t>Bydgoska</t>
  </si>
  <si>
    <t>Szulgo</t>
  </si>
  <si>
    <t>Marek</t>
  </si>
  <si>
    <t>Szczygielski</t>
  </si>
  <si>
    <t>Tadeusz</t>
  </si>
  <si>
    <t>Magierowicz</t>
  </si>
  <si>
    <t>Patryk</t>
  </si>
  <si>
    <t>Biegaj</t>
  </si>
  <si>
    <t>Boss</t>
  </si>
  <si>
    <t>Rusu</t>
  </si>
  <si>
    <t>Siergiu</t>
  </si>
  <si>
    <t>Lipski</t>
  </si>
  <si>
    <t>Milcarz</t>
  </si>
  <si>
    <t>Czarnoleska</t>
  </si>
  <si>
    <t>Patrycja</t>
  </si>
  <si>
    <t>Rejkowicz</t>
  </si>
  <si>
    <t>Rybicka</t>
  </si>
  <si>
    <t>Martyna</t>
  </si>
  <si>
    <t>Gajak</t>
  </si>
  <si>
    <t>Agnieszka</t>
  </si>
  <si>
    <t>Zakowicz</t>
  </si>
  <si>
    <t>Kacper</t>
  </si>
  <si>
    <t>Chorzowska</t>
  </si>
  <si>
    <t>Belgracka</t>
  </si>
  <si>
    <t>Paszewski</t>
  </si>
  <si>
    <t>Wielogorski</t>
  </si>
  <si>
    <t>Karol</t>
  </si>
  <si>
    <t>Kowalczyk</t>
  </si>
  <si>
    <t>Marzec</t>
  </si>
  <si>
    <t>Kaczan</t>
  </si>
  <si>
    <t>Cichocka</t>
  </si>
  <si>
    <t>Wichrowa</t>
  </si>
  <si>
    <t>Wpawska</t>
  </si>
  <si>
    <t>Barbara</t>
  </si>
  <si>
    <t>Bugajska</t>
  </si>
  <si>
    <t>Julia</t>
  </si>
  <si>
    <t>Adaszek</t>
  </si>
  <si>
    <t>Mielecka</t>
  </si>
  <si>
    <t>Radu</t>
  </si>
  <si>
    <t>Daniel</t>
  </si>
  <si>
    <t>Szymenderski</t>
  </si>
  <si>
    <t>Olaf</t>
  </si>
  <si>
    <t>Banasik</t>
  </si>
  <si>
    <t>Zofia</t>
  </si>
  <si>
    <t>Kostrzewa</t>
  </si>
  <si>
    <t>Gazda</t>
  </si>
  <si>
    <t>Alicja</t>
  </si>
  <si>
    <t>Lubelska</t>
  </si>
  <si>
    <t>Grabowska</t>
  </si>
  <si>
    <t>Klaudia</t>
  </si>
  <si>
    <t>Talaska</t>
  </si>
  <si>
    <t>Marcin</t>
  </si>
  <si>
    <t>Lewandowski</t>
  </si>
  <si>
    <t>Bartosz</t>
  </si>
  <si>
    <t>Durka</t>
  </si>
  <si>
    <t>Kornelia</t>
  </si>
  <si>
    <t>Krynicka</t>
  </si>
  <si>
    <t>Baran</t>
  </si>
  <si>
    <t>Leon</t>
  </si>
  <si>
    <t>Pleszewska</t>
  </si>
  <si>
    <t>Kika</t>
  </si>
  <si>
    <t>Marcelina</t>
  </si>
  <si>
    <t>Maryla</t>
  </si>
  <si>
    <t>Kijowski</t>
  </si>
  <si>
    <t>Wojciech</t>
  </si>
  <si>
    <t>Antczak</t>
  </si>
  <si>
    <t>Teresa</t>
  </si>
  <si>
    <t>Suwalska</t>
  </si>
  <si>
    <t>Karwatowska</t>
  </si>
  <si>
    <t>Marzena</t>
  </si>
  <si>
    <t>Sofijska</t>
  </si>
  <si>
    <t>Sadecki</t>
  </si>
  <si>
    <t>Andrzej</t>
  </si>
  <si>
    <t>Podlaska</t>
  </si>
  <si>
    <t>Augustowska</t>
  </si>
  <si>
    <t>Piotrkowska</t>
  </si>
  <si>
    <t>Sopocka</t>
  </si>
  <si>
    <t>Beata</t>
  </si>
  <si>
    <t>Kalinowski</t>
  </si>
  <si>
    <t>Szymon</t>
  </si>
  <si>
    <t>Rzymski</t>
  </si>
  <si>
    <t>Robert</t>
  </si>
  <si>
    <t>Kowalik</t>
  </si>
  <si>
    <t>Malgorzata</t>
  </si>
  <si>
    <t>Bajda</t>
  </si>
  <si>
    <t>Kapala</t>
  </si>
  <si>
    <t>Szklarska</t>
  </si>
  <si>
    <t>Jagos</t>
  </si>
  <si>
    <t>Wioletta</t>
  </si>
  <si>
    <t>Dominika</t>
  </si>
  <si>
    <t>Bolkowski</t>
  </si>
  <si>
    <t>Jan</t>
  </si>
  <si>
    <t>Barszcz</t>
  </si>
  <si>
    <t>Kot</t>
  </si>
  <si>
    <t>Junak</t>
  </si>
  <si>
    <t>Roxana</t>
  </si>
  <si>
    <t>Setniewska</t>
  </si>
  <si>
    <t>Wiktoria</t>
  </si>
  <si>
    <t>Hajkiewicz</t>
  </si>
  <si>
    <t>Balcerzak</t>
  </si>
  <si>
    <t>Ilona</t>
  </si>
  <si>
    <t>Litewka</t>
  </si>
  <si>
    <t>Kotala</t>
  </si>
  <si>
    <t>Aronowska</t>
  </si>
  <si>
    <t>Halina</t>
  </si>
  <si>
    <t>Katowicka</t>
  </si>
  <si>
    <t>Dorota</t>
  </si>
  <si>
    <t>Bitner</t>
  </si>
  <si>
    <t>Sochacki</t>
  </si>
  <si>
    <t>Skrok</t>
  </si>
  <si>
    <t>Bartosiak</t>
  </si>
  <si>
    <t>Kazimiera</t>
  </si>
  <si>
    <t>Siedlecka</t>
  </si>
  <si>
    <t>Rozalia</t>
  </si>
  <si>
    <t>Muchewicz</t>
  </si>
  <si>
    <t>Pilipczuk</t>
  </si>
  <si>
    <t>Mariusz</t>
  </si>
  <si>
    <t>Bielun</t>
  </si>
  <si>
    <t>Grzeskowiak</t>
  </si>
  <si>
    <t>Karpek</t>
  </si>
  <si>
    <t>Kowal</t>
  </si>
  <si>
    <t>Augustyn</t>
  </si>
  <si>
    <t>Filipczuk</t>
  </si>
  <si>
    <t>Miklas</t>
  </si>
  <si>
    <t>Vasina</t>
  </si>
  <si>
    <t>Inga</t>
  </si>
  <si>
    <t>Banasiewicz</t>
  </si>
  <si>
    <t>Fryziel</t>
  </si>
  <si>
    <t>Daria</t>
  </si>
  <si>
    <t>Bedka</t>
  </si>
  <si>
    <t>Banaszczyk</t>
  </si>
  <si>
    <t>Ptaszek</t>
  </si>
  <si>
    <t>Rey</t>
  </si>
  <si>
    <t>Zeller</t>
  </si>
  <si>
    <t>Majcherczyk</t>
  </si>
  <si>
    <t>Grabicka</t>
  </si>
  <si>
    <t>Grazyna</t>
  </si>
  <si>
    <t>Praska</t>
  </si>
  <si>
    <t>Jakus</t>
  </si>
  <si>
    <t>Grdulska</t>
  </si>
  <si>
    <t>Majkut</t>
  </si>
  <si>
    <t>Cabaj</t>
  </si>
  <si>
    <t>Malecka</t>
  </si>
  <si>
    <t>Stefania</t>
  </si>
  <si>
    <t>Gagatek</t>
  </si>
  <si>
    <t>Stefan</t>
  </si>
  <si>
    <t>Otwocka</t>
  </si>
  <si>
    <t>Ewelia</t>
  </si>
  <si>
    <t>Krystyna</t>
  </si>
  <si>
    <t>Sabatowicz</t>
  </si>
  <si>
    <t>Magiera</t>
  </si>
  <si>
    <t>Klekotko</t>
  </si>
  <si>
    <t>Nowak</t>
  </si>
  <si>
    <t>Doszko</t>
  </si>
  <si>
    <t>Rozwalka</t>
  </si>
  <si>
    <t>Aleksandrowicz</t>
  </si>
  <si>
    <t>Kilarski</t>
  </si>
  <si>
    <t>Rykowski</t>
  </si>
  <si>
    <t>Roman</t>
  </si>
  <si>
    <t>Skierniewicka</t>
  </si>
  <si>
    <t>Malwina</t>
  </si>
  <si>
    <t>Wronka</t>
  </si>
  <si>
    <t>Cezary</t>
  </si>
  <si>
    <t>Wroniszewski</t>
  </si>
  <si>
    <t>Mieszko</t>
  </si>
  <si>
    <t>Andrzejewska</t>
  </si>
  <si>
    <t>Klimaszewski</t>
  </si>
  <si>
    <t>Krzysztof</t>
  </si>
  <si>
    <t>Pachnowski</t>
  </si>
  <si>
    <t>Jacek</t>
  </si>
  <si>
    <t>Klimaszewska</t>
  </si>
  <si>
    <t>Malik</t>
  </si>
  <si>
    <t>Jakub</t>
  </si>
  <si>
    <t>Lwowska</t>
  </si>
  <si>
    <t>Adamowicz</t>
  </si>
  <si>
    <t>Jolanta</t>
  </si>
  <si>
    <t>Pastuszka</t>
  </si>
  <si>
    <t>Kalitowski</t>
  </si>
  <si>
    <t>Miller</t>
  </si>
  <si>
    <t>Zbigniew</t>
  </si>
  <si>
    <t>Bartkiewicz</t>
  </si>
  <si>
    <t>Elwira</t>
  </si>
  <si>
    <t>Dmochowska</t>
  </si>
  <si>
    <t>Szostek</t>
  </si>
  <si>
    <t>Paprocki</t>
  </si>
  <si>
    <t>Konrad</t>
  </si>
  <si>
    <t>Holmes</t>
  </si>
  <si>
    <t>Kozar</t>
  </si>
  <si>
    <t>Bednarska</t>
  </si>
  <si>
    <t>Zuzanna</t>
  </si>
  <si>
    <t>Antos</t>
  </si>
  <si>
    <t>Kumur</t>
  </si>
  <si>
    <t>Genowefa</t>
  </si>
  <si>
    <t>Wilczko</t>
  </si>
  <si>
    <t>Bugajski</t>
  </si>
  <si>
    <t>Florczuk</t>
  </si>
  <si>
    <t>Bielec</t>
  </si>
  <si>
    <t>Busz</t>
  </si>
  <si>
    <t>Balicka</t>
  </si>
  <si>
    <t>Badowska</t>
  </si>
  <si>
    <t>Labryga</t>
  </si>
  <si>
    <t>Barcik</t>
  </si>
  <si>
    <t>Ksel</t>
  </si>
  <si>
    <t>Skrzypek</t>
  </si>
  <si>
    <t>Konstantinova</t>
  </si>
  <si>
    <t>Alexandra</t>
  </si>
  <si>
    <t>Kowalska</t>
  </si>
  <si>
    <t>Wojtkowiak</t>
  </si>
  <si>
    <t>Jurecka</t>
  </si>
  <si>
    <t>Kinga</t>
  </si>
  <si>
    <t>Popowski</t>
  </si>
  <si>
    <t>Pietrzyk</t>
  </si>
  <si>
    <t>Anita</t>
  </si>
  <si>
    <t>Sieduszewski</t>
  </si>
  <si>
    <t>Pryk</t>
  </si>
  <si>
    <t>Tymon</t>
  </si>
  <si>
    <t>Maj</t>
  </si>
  <si>
    <t>Marciszewski</t>
  </si>
  <si>
    <t>Adamski</t>
  </si>
  <si>
    <t>Jerzy</t>
  </si>
  <si>
    <t>Albert</t>
  </si>
  <si>
    <t>Polkowicka</t>
  </si>
  <si>
    <t>Cieplik</t>
  </si>
  <si>
    <t>Parczewska</t>
  </si>
  <si>
    <t>Pisarska</t>
  </si>
  <si>
    <t>Basiak</t>
  </si>
  <si>
    <t>Janicka</t>
  </si>
  <si>
    <t>Engel</t>
  </si>
  <si>
    <t>Plichta</t>
  </si>
  <si>
    <t>Barszczewska</t>
  </si>
  <si>
    <t>Cecylia</t>
  </si>
  <si>
    <t>Tekla</t>
  </si>
  <si>
    <t>Kuc</t>
  </si>
  <si>
    <t>Kogut</t>
  </si>
  <si>
    <t>Olivia</t>
  </si>
  <si>
    <t>Berezowska</t>
  </si>
  <si>
    <t>Walczak</t>
  </si>
  <si>
    <t>Guzik</t>
  </si>
  <si>
    <t>Modzelewski</t>
  </si>
  <si>
    <t>Mateusz</t>
  </si>
  <si>
    <t>Dudek</t>
  </si>
  <si>
    <t>Banach</t>
  </si>
  <si>
    <t>Klasz</t>
  </si>
  <si>
    <t>Kisiel</t>
  </si>
  <si>
    <t>Dawid</t>
  </si>
  <si>
    <t>Geldner</t>
  </si>
  <si>
    <t>Rygielski</t>
  </si>
  <si>
    <t>Ossowski</t>
  </si>
  <si>
    <t>Kisielewska</t>
  </si>
  <si>
    <t>Greta</t>
  </si>
  <si>
    <t>Nyski</t>
  </si>
  <si>
    <t>Kopec</t>
  </si>
  <si>
    <t>Sznyrowska</t>
  </si>
  <si>
    <t>Tichoniuk</t>
  </si>
  <si>
    <t>Dul</t>
  </si>
  <si>
    <t>Grzegorczyk</t>
  </si>
  <si>
    <t>Grzywacz</t>
  </si>
  <si>
    <t>Wanda</t>
  </si>
  <si>
    <t>Karina</t>
  </si>
  <si>
    <t>Barabasz</t>
  </si>
  <si>
    <t>Borowska</t>
  </si>
  <si>
    <t>Cedro</t>
  </si>
  <si>
    <t>Sieradzki</t>
  </si>
  <si>
    <t>Sar</t>
  </si>
  <si>
    <t>Kordaszewska</t>
  </si>
  <si>
    <t>Bauer</t>
  </si>
  <si>
    <t>Jagoda</t>
  </si>
  <si>
    <t>Brychcy</t>
  </si>
  <si>
    <t>Agata</t>
  </si>
  <si>
    <t>Grzegorz</t>
  </si>
  <si>
    <t>Kordaszewski</t>
  </si>
  <si>
    <t>Wiatrowski</t>
  </si>
  <si>
    <t>Balcer</t>
  </si>
  <si>
    <t>Iwona</t>
  </si>
  <si>
    <t>Irma</t>
  </si>
  <si>
    <t>Jackowska</t>
  </si>
  <si>
    <t>Sosnowiecka</t>
  </si>
  <si>
    <t>Henrykowski</t>
  </si>
  <si>
    <t>Kornel</t>
  </si>
  <si>
    <t>Podczasiak</t>
  </si>
  <si>
    <t>Jadwiga</t>
  </si>
  <si>
    <t>Skrzydlowski</t>
  </si>
  <si>
    <t>Genewski</t>
  </si>
  <si>
    <t>Bienias</t>
  </si>
  <si>
    <t>Alina</t>
  </si>
  <si>
    <t>Madrycki</t>
  </si>
  <si>
    <t>Opolska</t>
  </si>
  <si>
    <t>Barwicka</t>
  </si>
  <si>
    <t>Leniak</t>
  </si>
  <si>
    <t>Kapanowska</t>
  </si>
  <si>
    <t>Lech</t>
  </si>
  <si>
    <t>Kaczocha</t>
  </si>
  <si>
    <t>Artur</t>
  </si>
  <si>
    <t>Bartoszek</t>
  </si>
  <si>
    <t>Gawlowska</t>
  </si>
  <si>
    <t>Enrika</t>
  </si>
  <si>
    <t>Balcerowska</t>
  </si>
  <si>
    <t>Nagaj</t>
  </si>
  <si>
    <t>Jakubczyk</t>
  </si>
  <si>
    <t>Aleksander</t>
  </si>
  <si>
    <t>Wiek</t>
  </si>
  <si>
    <t>Suchocki</t>
  </si>
  <si>
    <t>Michalik</t>
  </si>
  <si>
    <t>Bandera</t>
  </si>
  <si>
    <t>Rybicki</t>
  </si>
  <si>
    <t>Lysiak</t>
  </si>
  <si>
    <t>Helena</t>
  </si>
  <si>
    <t>Balcerek</t>
  </si>
  <si>
    <t>Blacharz</t>
  </si>
  <si>
    <t>Kaczorowska</t>
  </si>
  <si>
    <t>Kisielewski</t>
  </si>
  <si>
    <t>Krystian</t>
  </si>
  <si>
    <t>Sikora</t>
  </si>
  <si>
    <t>Norbert</t>
  </si>
  <si>
    <t>Warszawska</t>
  </si>
  <si>
    <t>Rita</t>
  </si>
  <si>
    <t>Moskiewski</t>
  </si>
  <si>
    <t>Pogrebniak</t>
  </si>
  <si>
    <t>Jegor</t>
  </si>
  <si>
    <t>Gates</t>
  </si>
  <si>
    <t>Zaprawa</t>
  </si>
  <si>
    <t>Mazgaj</t>
  </si>
  <si>
    <t>Samborski</t>
  </si>
  <si>
    <t>Barcikowska</t>
  </si>
  <si>
    <t>Zyta</t>
  </si>
  <si>
    <t>Radziejowski</t>
  </si>
  <si>
    <t>Baranek</t>
  </si>
  <si>
    <t>Wosiak</t>
  </si>
  <si>
    <t>Cichawa</t>
  </si>
  <si>
    <t>Smutnicki</t>
  </si>
  <si>
    <t>Tomasz</t>
  </si>
  <si>
    <t>Dominik</t>
  </si>
  <si>
    <t>Gralewicz</t>
  </si>
  <si>
    <t>Matczak</t>
  </si>
  <si>
    <t>Grzybek</t>
  </si>
  <si>
    <t>Bartel</t>
  </si>
  <si>
    <t>Kosaty</t>
  </si>
  <si>
    <t>Pietkiewicz</t>
  </si>
  <si>
    <t>Alot</t>
  </si>
  <si>
    <t>Glazik</t>
  </si>
  <si>
    <t>Barczuk</t>
  </si>
  <si>
    <t>Maja</t>
  </si>
  <si>
    <t>Szkutnik</t>
  </si>
  <si>
    <t>Podstawa</t>
  </si>
  <si>
    <t>Wies</t>
  </si>
  <si>
    <t>Srednie miasto</t>
  </si>
  <si>
    <t>Duze miasto</t>
  </si>
  <si>
    <t>Male miasto</t>
  </si>
  <si>
    <t>Wiek Składka w % kwoty</t>
  </si>
  <si>
    <t>ubezpieczenia</t>
  </si>
  <si>
    <t>kwota ubezpieczenia dla kobiet</t>
  </si>
  <si>
    <t>kwota ubezpieczenia dla mezczyzn</t>
  </si>
  <si>
    <t>60+ lat: 49zł</t>
  </si>
  <si>
    <t>kobiety</t>
  </si>
  <si>
    <t>mezczyzni</t>
  </si>
  <si>
    <t>31 - 45</t>
  </si>
  <si>
    <t>46+</t>
  </si>
  <si>
    <t>&gt; 30</t>
  </si>
  <si>
    <t>przedzialy</t>
  </si>
  <si>
    <t>20-29</t>
  </si>
  <si>
    <t>30-39</t>
  </si>
  <si>
    <t>40-49</t>
  </si>
  <si>
    <t>50-59</t>
  </si>
  <si>
    <t>60-69</t>
  </si>
  <si>
    <t>70-79</t>
  </si>
  <si>
    <t>Składka podstawowa</t>
  </si>
  <si>
    <t>Łączna składka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</si>
</sst>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zł&quot;;[Red]\-#,##0\ &quot;zł&quot;"/>
    <numFmt numFmtId="8" formatCode="#,##0.00\ &quot;zł&quot;;[Red]\-#,##0.00\ &quot;zł&quot;"/>
  </numFmts>
  <fonts count="3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  <charset val="238"/>
    </font>
    <font>
      <sz val="10"/>
      <color rgb="FF40404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8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Ilosc osob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Arkusz1!$O$16:$T$16</c:f>
              <c:strCache>
                <c:ptCount val="6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</c:strCache>
            </c:strRef>
          </c:cat>
          <c:val>
            <c:numRef>
              <c:f>Arkusz1!$O$17:$T$17</c:f>
              <c:numCache>
                <c:formatCode>General</c:formatCode>
                <c:ptCount val="6"/>
                <c:pt idx="0">
                  <c:v>62</c:v>
                </c:pt>
                <c:pt idx="1">
                  <c:v>56</c:v>
                </c:pt>
                <c:pt idx="2">
                  <c:v>64</c:v>
                </c:pt>
                <c:pt idx="3">
                  <c:v>56</c:v>
                </c:pt>
                <c:pt idx="4">
                  <c:v>71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3-49AB-ADCD-D8A0B87F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113327"/>
        <c:axId val="1940117903"/>
      </c:barChart>
      <c:catAx>
        <c:axId val="194011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117903"/>
        <c:crosses val="autoZero"/>
        <c:auto val="1"/>
        <c:lblAlgn val="ctr"/>
        <c:lblOffset val="100"/>
        <c:noMultiLvlLbl val="0"/>
      </c:catAx>
      <c:valAx>
        <c:axId val="19401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11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499294</xdr:colOff>
      <xdr:row>18</xdr:row>
      <xdr:rowOff>585</xdr:rowOff>
    </xdr:from>
    <xdr:to>
      <xdr:col>20</xdr:col>
      <xdr:colOff>644679</xdr:colOff>
      <xdr:row>32</xdr:row>
      <xdr:rowOff>146358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bezpieczen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4"/>
  <sheetViews>
    <sheetView tabSelected="1" topLeftCell="A311" zoomScale="85" zoomScaleNormal="85" workbookViewId="0">
      <selection activeCell="L345" sqref="L345"/>
    </sheetView>
  </sheetViews>
  <sheetFormatPr defaultRowHeight="14.4" x14ac:dyDescent="0.3"/>
  <cols>
    <col min="1" max="1" width="13.6640625" bestFit="1" customWidth="1"/>
    <col min="2" max="2" width="10.21875" bestFit="1" customWidth="1"/>
    <col min="3" max="3" width="10.44140625" bestFit="1" customWidth="1"/>
    <col min="4" max="4" width="19.109375" bestFit="1" customWidth="1"/>
    <col min="5" max="5" width="27.109375" bestFit="1" customWidth="1"/>
    <col min="6" max="6" width="29.6640625" bestFit="1" customWidth="1"/>
    <col min="7" max="7" width="5" bestFit="1" customWidth="1"/>
    <col min="8" max="8" width="11.109375" bestFit="1" customWidth="1"/>
    <col min="9" max="9" width="13.109375" bestFit="1" customWidth="1"/>
    <col min="10" max="10" width="13.33203125" bestFit="1" customWidth="1"/>
    <col min="20" max="20" width="11.109375" bestFit="1" customWidth="1"/>
    <col min="21" max="21" width="13.109375" bestFit="1" customWidth="1"/>
    <col min="22" max="22" width="1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438</v>
      </c>
      <c r="F1" t="s">
        <v>439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</row>
    <row r="2" spans="1:25" x14ac:dyDescent="0.3">
      <c r="A2" t="s">
        <v>4</v>
      </c>
      <c r="B2" t="s">
        <v>5</v>
      </c>
      <c r="C2" s="1">
        <v>22190</v>
      </c>
      <c r="D2" t="s">
        <v>6</v>
      </c>
      <c r="E2">
        <v>25000</v>
      </c>
      <c r="F2">
        <v>30000</v>
      </c>
      <c r="N2">
        <f t="array" ref="N2">SUM(IF(MONTH($C$2:$C$332)=1,1,0))</f>
        <v>26</v>
      </c>
      <c r="O2">
        <f t="array" ref="O2">SUM(IF(MONTH($C$2:$C$332)=2,1,0))</f>
        <v>22</v>
      </c>
      <c r="P2">
        <f t="array" ref="P2">SUM(IF(MONTH($C$2:$C$332)=3,1,0))</f>
        <v>30</v>
      </c>
      <c r="Q2">
        <f t="array" ref="Q2">SUM(IF(MONTH($C$2:$C$332)=4,1,0))</f>
        <v>27</v>
      </c>
      <c r="R2">
        <f t="array" ref="R2">SUM(IF(MONTH($C$2:$C$332)=5,1,0))</f>
        <v>25</v>
      </c>
      <c r="S2">
        <f t="array" ref="S2">SUM(IF(MONTH($C$2:$C$332)=6,1,0))</f>
        <v>31</v>
      </c>
      <c r="T2">
        <f t="array" ref="T2">SUM(IF(MONTH($C$2:$C$332)=7,1,0))</f>
        <v>33</v>
      </c>
      <c r="U2">
        <f t="array" ref="U2">SUM(IF(MONTH($C$2:$C$332)=8,1,0))</f>
        <v>19</v>
      </c>
      <c r="V2">
        <f t="array" ref="V2">SUM(IF(MONTH($C$2:$C$332)=9,1,0))</f>
        <v>29</v>
      </c>
      <c r="W2">
        <f t="array" ref="W2">SUM(IF(MONTH($C$2:$C$332)=10,1,0))</f>
        <v>32</v>
      </c>
      <c r="X2">
        <f t="array" ref="X2">SUM(IF(MONTH($C$2:$C$332)=11,1,0))</f>
        <v>28</v>
      </c>
      <c r="Y2">
        <f t="array" ref="Y2">SUM(IF(MONTH($C$2:$C$332)=12,1,0))</f>
        <v>29</v>
      </c>
    </row>
    <row r="3" spans="1:25" x14ac:dyDescent="0.3">
      <c r="A3" t="s">
        <v>7</v>
      </c>
      <c r="B3" t="s">
        <v>8</v>
      </c>
      <c r="C3" s="1">
        <v>30952</v>
      </c>
      <c r="D3" t="s">
        <v>9</v>
      </c>
    </row>
    <row r="4" spans="1:25" x14ac:dyDescent="0.3">
      <c r="A4" t="s">
        <v>10</v>
      </c>
      <c r="B4" t="s">
        <v>11</v>
      </c>
      <c r="C4" s="1">
        <v>24753</v>
      </c>
      <c r="D4" t="s">
        <v>12</v>
      </c>
      <c r="E4" t="s">
        <v>436</v>
      </c>
      <c r="N4" t="s">
        <v>432</v>
      </c>
      <c r="O4" t="s">
        <v>435</v>
      </c>
      <c r="P4" t="s">
        <v>433</v>
      </c>
      <c r="Q4" t="s">
        <v>434</v>
      </c>
    </row>
    <row r="5" spans="1:25" x14ac:dyDescent="0.3">
      <c r="A5" t="s">
        <v>13</v>
      </c>
      <c r="B5" t="s">
        <v>14</v>
      </c>
      <c r="C5" s="1">
        <v>31544</v>
      </c>
      <c r="D5" t="s">
        <v>9</v>
      </c>
      <c r="E5" t="s">
        <v>437</v>
      </c>
      <c r="N5">
        <f t="array" ref="N5">SUM(IF(D2:D332="wies",IF(RIGHT(B2:B332,1)="a", 1, 0),0))</f>
        <v>24</v>
      </c>
      <c r="O5">
        <f t="array" ref="O5">SUM(IF($D$2:$D$332="male miasto",IF(RIGHT($B$2:$B$332,1)="a", 1, 0),0))</f>
        <v>20</v>
      </c>
      <c r="P5">
        <f t="array" ref="P5">SUM(IF($D$2:$D$332="srednie miasto",IF(RIGHT($B$2:$B$332,1)="a", 1, 0),0))</f>
        <v>59</v>
      </c>
      <c r="Q5">
        <f t="array" ref="Q5">SUM(IF($D$2:$D$332="duze miasto",IF(RIGHT($B$2:$B$332,1)="a", 1, 0),0))</f>
        <v>97</v>
      </c>
    </row>
    <row r="6" spans="1:25" x14ac:dyDescent="0.3">
      <c r="A6" t="s">
        <v>15</v>
      </c>
      <c r="B6" t="s">
        <v>16</v>
      </c>
      <c r="C6" s="1">
        <v>22780</v>
      </c>
      <c r="D6" t="s">
        <v>9</v>
      </c>
      <c r="E6" t="s">
        <v>445</v>
      </c>
      <c r="F6" s="2">
        <v>1E-3</v>
      </c>
      <c r="G6">
        <f xml:space="preserve"> E2 * F6</f>
        <v>25</v>
      </c>
      <c r="H6">
        <f xml:space="preserve"> F2 * F6</f>
        <v>30</v>
      </c>
    </row>
    <row r="7" spans="1:25" x14ac:dyDescent="0.3">
      <c r="A7" t="s">
        <v>17</v>
      </c>
      <c r="B7" t="s">
        <v>18</v>
      </c>
      <c r="C7" s="1">
        <v>31694</v>
      </c>
      <c r="D7" t="s">
        <v>12</v>
      </c>
      <c r="E7" t="s">
        <v>443</v>
      </c>
      <c r="F7" s="2">
        <v>1.5E-3</v>
      </c>
      <c r="G7">
        <f xml:space="preserve"> E2 * F7</f>
        <v>37.5</v>
      </c>
      <c r="H7">
        <f xml:space="preserve"> F2 * F7</f>
        <v>45</v>
      </c>
    </row>
    <row r="8" spans="1:25" x14ac:dyDescent="0.3">
      <c r="A8" t="s">
        <v>19</v>
      </c>
      <c r="B8" t="s">
        <v>20</v>
      </c>
      <c r="C8" s="1">
        <v>33569</v>
      </c>
      <c r="D8" t="s">
        <v>6</v>
      </c>
      <c r="E8" t="s">
        <v>444</v>
      </c>
      <c r="F8" s="2">
        <v>1.1999999999999999E-3</v>
      </c>
      <c r="G8">
        <f xml:space="preserve"> E2 * F8</f>
        <v>29.999999999999996</v>
      </c>
      <c r="H8">
        <f xml:space="preserve"> F2 * F8</f>
        <v>36</v>
      </c>
    </row>
    <row r="9" spans="1:25" x14ac:dyDescent="0.3">
      <c r="A9" t="s">
        <v>21</v>
      </c>
      <c r="B9" t="s">
        <v>22</v>
      </c>
      <c r="C9" s="1">
        <v>30372</v>
      </c>
      <c r="D9" t="s">
        <v>6</v>
      </c>
      <c r="E9" t="s">
        <v>440</v>
      </c>
    </row>
    <row r="10" spans="1:25" x14ac:dyDescent="0.3">
      <c r="A10" t="s">
        <v>23</v>
      </c>
      <c r="B10" t="s">
        <v>8</v>
      </c>
      <c r="C10" s="1">
        <v>33568</v>
      </c>
      <c r="D10" t="s">
        <v>6</v>
      </c>
    </row>
    <row r="11" spans="1:25" x14ac:dyDescent="0.3">
      <c r="A11" t="s">
        <v>24</v>
      </c>
      <c r="B11" t="s">
        <v>25</v>
      </c>
      <c r="C11" s="1">
        <v>31111</v>
      </c>
      <c r="D11" t="s">
        <v>6</v>
      </c>
    </row>
    <row r="12" spans="1:25" x14ac:dyDescent="0.3">
      <c r="A12" t="s">
        <v>26</v>
      </c>
      <c r="B12" t="s">
        <v>27</v>
      </c>
      <c r="C12" s="1">
        <v>17347</v>
      </c>
      <c r="D12" t="s">
        <v>6</v>
      </c>
      <c r="E12" t="s">
        <v>441</v>
      </c>
      <c r="F12" t="s">
        <v>442</v>
      </c>
    </row>
    <row r="13" spans="1:25" x14ac:dyDescent="0.3">
      <c r="A13" t="s">
        <v>28</v>
      </c>
      <c r="B13" t="s">
        <v>29</v>
      </c>
      <c r="C13" s="1">
        <v>33321</v>
      </c>
      <c r="D13" t="s">
        <v>12</v>
      </c>
      <c r="E13">
        <f t="array" ref="E13" xml:space="preserve"> IF(RIGHT($B2,1)="a",2016 - YEAR($C2), )</f>
        <v>56</v>
      </c>
      <c r="F13">
        <f xml:space="preserve"> IF(RIGHT($B2,1)&lt;&gt;"a",2016 - YEAR($C2), )</f>
        <v>0</v>
      </c>
      <c r="G13">
        <f>IF(E13 = 0, 0, IF(E13&lt;=30,$G$6,IF(AND(E13&gt;=31,E13&lt;=45),$G$7,$G$8)))</f>
        <v>29.999999999999996</v>
      </c>
      <c r="H13">
        <f xml:space="preserve"> IF(E13 &gt; 60, 49, 0)</f>
        <v>0</v>
      </c>
      <c r="I13">
        <f xml:space="preserve"> G13 + H13</f>
        <v>29.999999999999996</v>
      </c>
      <c r="J13">
        <f t="array" ref="J13">IF(F13 = 0, 0, IF(F13&lt;=30,$H$6,IF(AND(F13&gt;=31,F13&lt;=45),$H$7,$H$8)))</f>
        <v>0</v>
      </c>
      <c r="K13">
        <f xml:space="preserve"> IF(F13 &gt; 60, 49, 0)</f>
        <v>0</v>
      </c>
      <c r="L13">
        <f>J13 + K13</f>
        <v>0</v>
      </c>
    </row>
    <row r="14" spans="1:25" x14ac:dyDescent="0.3">
      <c r="A14" t="s">
        <v>30</v>
      </c>
      <c r="B14" t="s">
        <v>8</v>
      </c>
      <c r="C14" s="1">
        <v>26093</v>
      </c>
      <c r="D14" t="s">
        <v>12</v>
      </c>
      <c r="E14">
        <f t="array" ref="E14" xml:space="preserve"> IF(RIGHT($B3,1)="a",2016 - YEAR($C3), )</f>
        <v>0</v>
      </c>
      <c r="F14">
        <f xml:space="preserve"> IF(RIGHT($B3,1)&lt;&gt;"a",2016 - YEAR($C3), )</f>
        <v>32</v>
      </c>
      <c r="G14">
        <f t="shared" ref="G14:G77" si="0">IF(E14 = 0, 0, IF(E14&lt;=30,$G$6,IF(AND(E14&gt;=31,E14&lt;=45),$G$7,$G$8)))</f>
        <v>0</v>
      </c>
      <c r="H14">
        <f t="shared" ref="H14:H77" si="1" xml:space="preserve"> IF(E14 &gt; 60, 49, 0)</f>
        <v>0</v>
      </c>
      <c r="I14">
        <f t="shared" ref="I14:I77" si="2" xml:space="preserve"> G14 + H14</f>
        <v>0</v>
      </c>
      <c r="J14">
        <f t="array" ref="J14">IF(F14 = 0, 0, IF(F14&lt;=30,$H$6,IF(AND(F14&gt;=31,F14&lt;=45),$H$7,$H$8)))</f>
        <v>45</v>
      </c>
      <c r="K14">
        <f t="shared" ref="K14:K77" si="3" xml:space="preserve"> IF(F14 &gt; 60, 49, 0)</f>
        <v>0</v>
      </c>
      <c r="L14">
        <f t="shared" ref="L14:L77" si="4">J14 + K14</f>
        <v>45</v>
      </c>
    </row>
    <row r="15" spans="1:25" x14ac:dyDescent="0.3">
      <c r="A15" t="s">
        <v>31</v>
      </c>
      <c r="B15" t="s">
        <v>32</v>
      </c>
      <c r="C15" s="1">
        <v>17144</v>
      </c>
      <c r="D15" t="s">
        <v>12</v>
      </c>
      <c r="E15">
        <f t="array" ref="E15" xml:space="preserve"> IF(RIGHT($B4,1)="a",2016 - YEAR($C4), )</f>
        <v>49</v>
      </c>
      <c r="F15">
        <f t="shared" ref="F15:F78" si="5" xml:space="preserve"> IF(RIGHT($B4,1)&lt;&gt;"a",2016 - YEAR($C4), )</f>
        <v>0</v>
      </c>
      <c r="G15">
        <f t="shared" si="0"/>
        <v>29.999999999999996</v>
      </c>
      <c r="H15">
        <f t="shared" si="1"/>
        <v>0</v>
      </c>
      <c r="I15">
        <f t="shared" si="2"/>
        <v>29.999999999999996</v>
      </c>
      <c r="J15">
        <f t="array" ref="J15">IF(F15 = 0, 0, IF(F15&lt;=30,$H$6,IF(AND(F15&gt;=31,F15&lt;=45),$H$7,$H$8)))</f>
        <v>0</v>
      </c>
      <c r="K15">
        <f t="shared" si="3"/>
        <v>0</v>
      </c>
      <c r="L15">
        <f t="shared" si="4"/>
        <v>0</v>
      </c>
      <c r="O15" t="s">
        <v>446</v>
      </c>
    </row>
    <row r="16" spans="1:25" x14ac:dyDescent="0.3">
      <c r="A16" t="s">
        <v>33</v>
      </c>
      <c r="B16" t="s">
        <v>34</v>
      </c>
      <c r="C16" s="1">
        <v>26019</v>
      </c>
      <c r="D16" t="s">
        <v>12</v>
      </c>
      <c r="E16">
        <f t="array" ref="E16" xml:space="preserve"> IF(RIGHT($B5,1)="a",2016 - YEAR($C5), )</f>
        <v>0</v>
      </c>
      <c r="F16">
        <f t="shared" si="5"/>
        <v>30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array" ref="J16">IF(F16 = 0, 0, IF(F16&lt;=30,$H$6,IF(AND(F16&gt;=31,F16&lt;=45),$H$7,$H$8)))</f>
        <v>30</v>
      </c>
      <c r="K16">
        <f t="shared" si="3"/>
        <v>0</v>
      </c>
      <c r="L16">
        <f t="shared" si="4"/>
        <v>30</v>
      </c>
      <c r="O16" t="s">
        <v>447</v>
      </c>
      <c r="P16" t="s">
        <v>448</v>
      </c>
      <c r="Q16" t="s">
        <v>449</v>
      </c>
      <c r="R16" t="s">
        <v>450</v>
      </c>
      <c r="S16" t="s">
        <v>451</v>
      </c>
      <c r="T16" t="s">
        <v>452</v>
      </c>
    </row>
    <row r="17" spans="1:20" x14ac:dyDescent="0.3">
      <c r="A17" t="s">
        <v>35</v>
      </c>
      <c r="B17" t="s">
        <v>27</v>
      </c>
      <c r="C17" s="1">
        <v>30193</v>
      </c>
      <c r="D17" t="s">
        <v>6</v>
      </c>
      <c r="E17">
        <f t="array" ref="E17" xml:space="preserve"> IF(RIGHT($B6,1)="a",2016 - YEAR($C6), )</f>
        <v>54</v>
      </c>
      <c r="F17">
        <f t="shared" si="5"/>
        <v>0</v>
      </c>
      <c r="G17">
        <f t="shared" si="0"/>
        <v>29.999999999999996</v>
      </c>
      <c r="H17">
        <f t="shared" si="1"/>
        <v>0</v>
      </c>
      <c r="I17">
        <f t="shared" si="2"/>
        <v>29.999999999999996</v>
      </c>
      <c r="J17">
        <f t="array" ref="J17">IF(F17 = 0, 0, IF(F17&lt;=30,$H$6,IF(AND(F17&gt;=31,F17&lt;=45),$H$7,$H$8)))</f>
        <v>0</v>
      </c>
      <c r="K17">
        <f t="shared" si="3"/>
        <v>0</v>
      </c>
      <c r="L17">
        <f t="shared" si="4"/>
        <v>0</v>
      </c>
      <c r="O17">
        <f t="array" ref="O17">SUM(IF(($E$13:$E$343&gt;=20) * ($E$13:$E$343&lt;=29),1,0), IF(($F$13:$F$343&gt;=20) * ($F$13:$F$343&lt;=29),1,0))</f>
        <v>62</v>
      </c>
      <c r="P17">
        <f t="array" ref="P17">SUM(IF(($E$13:$E$343&gt;=30) * ($E$13:$E$343&lt;=39),1,0), IF(($F$13:$F$343&gt;=30) * ($F$13:$F$343&lt;=39),1,0))</f>
        <v>56</v>
      </c>
      <c r="Q17">
        <f t="array" ref="Q17">SUM(IF(($E$13:$E$343&gt;=40) * ($E$13:$E$343&lt;=49),1,0), IF(($F$13:$F$343&gt;=40) * ($F$13:$F$343&lt;=49),1,0))</f>
        <v>64</v>
      </c>
      <c r="R17">
        <f t="array" ref="R17">SUM(IF(($E$13:$E$343&gt;=50) * ($E$13:$E$343&lt;=59),1,0), IF(($F$13:$F$343&gt;=50) * ($F$13:$F$343&lt;=59),1,0))</f>
        <v>56</v>
      </c>
      <c r="S17">
        <f t="array" ref="S17">SUM(IF(($E$13:$E$343&gt;=60) * ($E$13:$E$343&lt;=69),1,0), IF(($F$13:$F$343&gt;=60) * ($F$13:$F$343&lt;=69),1,0))</f>
        <v>71</v>
      </c>
      <c r="T17">
        <f t="array" ref="T17">SUM(IF(($E$13:$E$343&gt;=70) * ($E$13:$E$343&lt;=79),1,0), IF(($F$13:$F$343&gt;=70) * ($F$13:$F$343&lt;=79),1,0))</f>
        <v>22</v>
      </c>
    </row>
    <row r="18" spans="1:20" x14ac:dyDescent="0.3">
      <c r="A18" t="s">
        <v>36</v>
      </c>
      <c r="B18" t="s">
        <v>37</v>
      </c>
      <c r="C18" s="1">
        <v>29668</v>
      </c>
      <c r="D18" t="s">
        <v>9</v>
      </c>
      <c r="E18">
        <f t="array" ref="E18" xml:space="preserve"> IF(RIGHT($B7,1)="a",2016 - YEAR($C7), )</f>
        <v>0</v>
      </c>
      <c r="F18">
        <f t="shared" si="5"/>
        <v>30</v>
      </c>
      <c r="G18">
        <f t="shared" si="0"/>
        <v>0</v>
      </c>
      <c r="H18">
        <f t="shared" si="1"/>
        <v>0</v>
      </c>
      <c r="I18">
        <f t="shared" si="2"/>
        <v>0</v>
      </c>
      <c r="J18">
        <f t="array" ref="J18">IF(F18 = 0, 0, IF(F18&lt;=30,$H$6,IF(AND(F18&gt;=31,F18&lt;=45),$H$7,$H$8)))</f>
        <v>30</v>
      </c>
      <c r="K18">
        <f t="shared" si="3"/>
        <v>0</v>
      </c>
      <c r="L18">
        <f t="shared" si="4"/>
        <v>30</v>
      </c>
    </row>
    <row r="19" spans="1:20" x14ac:dyDescent="0.3">
      <c r="A19" t="s">
        <v>38</v>
      </c>
      <c r="B19" t="s">
        <v>39</v>
      </c>
      <c r="C19" s="1">
        <v>34945</v>
      </c>
      <c r="D19" t="s">
        <v>40</v>
      </c>
      <c r="E19">
        <f t="array" ref="E19" xml:space="preserve"> IF(RIGHT($B8,1)="a",2016 - YEAR($C8), )</f>
        <v>25</v>
      </c>
      <c r="F19">
        <f t="shared" si="5"/>
        <v>0</v>
      </c>
      <c r="G19">
        <f t="shared" si="0"/>
        <v>25</v>
      </c>
      <c r="H19">
        <f t="shared" si="1"/>
        <v>0</v>
      </c>
      <c r="I19">
        <f t="shared" si="2"/>
        <v>25</v>
      </c>
      <c r="J19">
        <f t="array" ref="J19">IF(F19 = 0, 0, IF(F19&lt;=30,$H$6,IF(AND(F19&gt;=31,F19&lt;=45),$H$7,$H$8)))</f>
        <v>0</v>
      </c>
      <c r="K19">
        <f t="shared" si="3"/>
        <v>0</v>
      </c>
      <c r="L19">
        <f t="shared" si="4"/>
        <v>0</v>
      </c>
    </row>
    <row r="20" spans="1:20" x14ac:dyDescent="0.3">
      <c r="A20" t="s">
        <v>41</v>
      </c>
      <c r="B20" t="s">
        <v>42</v>
      </c>
      <c r="C20" s="1">
        <v>23309</v>
      </c>
      <c r="D20" t="s">
        <v>9</v>
      </c>
      <c r="E20">
        <f t="array" ref="E20" xml:space="preserve"> IF(RIGHT($B9,1)="a",2016 - YEAR($C9), )</f>
        <v>33</v>
      </c>
      <c r="F20">
        <f t="shared" si="5"/>
        <v>0</v>
      </c>
      <c r="G20">
        <f t="shared" si="0"/>
        <v>37.5</v>
      </c>
      <c r="H20">
        <f t="shared" si="1"/>
        <v>0</v>
      </c>
      <c r="I20">
        <f t="shared" si="2"/>
        <v>37.5</v>
      </c>
      <c r="J20">
        <f t="array" ref="J20">IF(F20 = 0, 0, IF(F20&lt;=30,$H$6,IF(AND(F20&gt;=31,F20&lt;=45),$H$7,$H$8)))</f>
        <v>0</v>
      </c>
      <c r="K20">
        <f t="shared" si="3"/>
        <v>0</v>
      </c>
      <c r="L20">
        <f t="shared" si="4"/>
        <v>0</v>
      </c>
    </row>
    <row r="21" spans="1:20" x14ac:dyDescent="0.3">
      <c r="A21" t="s">
        <v>43</v>
      </c>
      <c r="B21" t="s">
        <v>20</v>
      </c>
      <c r="C21" s="1">
        <v>16498</v>
      </c>
      <c r="D21" t="s">
        <v>6</v>
      </c>
      <c r="E21">
        <f t="array" ref="E21" xml:space="preserve"> IF(RIGHT($B10,1)="a",2016 - YEAR($C10), )</f>
        <v>0</v>
      </c>
      <c r="F21">
        <f t="shared" si="5"/>
        <v>25</v>
      </c>
      <c r="G21">
        <f t="shared" si="0"/>
        <v>0</v>
      </c>
      <c r="H21">
        <f t="shared" si="1"/>
        <v>0</v>
      </c>
      <c r="I21">
        <f t="shared" si="2"/>
        <v>0</v>
      </c>
      <c r="J21">
        <f t="array" ref="J21">IF(F21 = 0, 0, IF(F21&lt;=30,$H$6,IF(AND(F21&gt;=31,F21&lt;=45),$H$7,$H$8)))</f>
        <v>30</v>
      </c>
      <c r="K21">
        <f t="shared" si="3"/>
        <v>0</v>
      </c>
      <c r="L21">
        <f t="shared" si="4"/>
        <v>30</v>
      </c>
    </row>
    <row r="22" spans="1:20" x14ac:dyDescent="0.3">
      <c r="A22" t="s">
        <v>44</v>
      </c>
      <c r="B22" t="s">
        <v>45</v>
      </c>
      <c r="C22" s="1">
        <v>19872</v>
      </c>
      <c r="D22" t="s">
        <v>12</v>
      </c>
      <c r="E22">
        <f t="array" ref="E22" xml:space="preserve"> IF(RIGHT($B11,1)="a",2016 - YEAR($C11), )</f>
        <v>31</v>
      </c>
      <c r="F22">
        <f t="shared" si="5"/>
        <v>0</v>
      </c>
      <c r="G22">
        <f t="shared" si="0"/>
        <v>37.5</v>
      </c>
      <c r="H22">
        <f t="shared" si="1"/>
        <v>0</v>
      </c>
      <c r="I22">
        <f t="shared" si="2"/>
        <v>37.5</v>
      </c>
      <c r="J22">
        <f t="array" ref="J22">IF(F22 = 0, 0, IF(F22&lt;=30,$H$6,IF(AND(F22&gt;=31,F22&lt;=45),$H$7,$H$8)))</f>
        <v>0</v>
      </c>
      <c r="K22">
        <f t="shared" si="3"/>
        <v>0</v>
      </c>
      <c r="L22">
        <f t="shared" si="4"/>
        <v>0</v>
      </c>
    </row>
    <row r="23" spans="1:20" x14ac:dyDescent="0.3">
      <c r="A23" t="s">
        <v>46</v>
      </c>
      <c r="B23" t="s">
        <v>47</v>
      </c>
      <c r="C23" s="1">
        <v>26018</v>
      </c>
      <c r="D23" t="s">
        <v>6</v>
      </c>
      <c r="E23">
        <f t="array" ref="E23" xml:space="preserve"> IF(RIGHT($B12,1)="a",2016 - YEAR($C12), )</f>
        <v>0</v>
      </c>
      <c r="F23">
        <f t="shared" si="5"/>
        <v>69</v>
      </c>
      <c r="G23">
        <f t="shared" si="0"/>
        <v>0</v>
      </c>
      <c r="H23">
        <f t="shared" si="1"/>
        <v>0</v>
      </c>
      <c r="I23">
        <f t="shared" si="2"/>
        <v>0</v>
      </c>
      <c r="J23">
        <f t="array" ref="J23">IF(F23 = 0, 0, IF(F23&lt;=30,$H$6,IF(AND(F23&gt;=31,F23&lt;=45),$H$7,$H$8)))</f>
        <v>36</v>
      </c>
      <c r="K23">
        <f t="shared" si="3"/>
        <v>49</v>
      </c>
      <c r="L23">
        <f t="shared" si="4"/>
        <v>85</v>
      </c>
    </row>
    <row r="24" spans="1:20" x14ac:dyDescent="0.3">
      <c r="A24" t="s">
        <v>48</v>
      </c>
      <c r="B24" t="s">
        <v>49</v>
      </c>
      <c r="C24" s="1">
        <v>25110</v>
      </c>
      <c r="D24" t="s">
        <v>40</v>
      </c>
      <c r="E24">
        <f t="array" ref="E24" xml:space="preserve"> IF(RIGHT($B13,1)="a",2016 - YEAR($C13), )</f>
        <v>0</v>
      </c>
      <c r="F24">
        <f t="shared" si="5"/>
        <v>25</v>
      </c>
      <c r="G24">
        <f t="shared" si="0"/>
        <v>0</v>
      </c>
      <c r="H24">
        <f t="shared" si="1"/>
        <v>0</v>
      </c>
      <c r="I24">
        <f t="shared" si="2"/>
        <v>0</v>
      </c>
      <c r="J24">
        <f t="array" ref="J24">IF(F24 = 0, 0, IF(F24&lt;=30,$H$6,IF(AND(F24&gt;=31,F24&lt;=45),$H$7,$H$8)))</f>
        <v>30</v>
      </c>
      <c r="K24">
        <f t="shared" si="3"/>
        <v>0</v>
      </c>
      <c r="L24">
        <f t="shared" si="4"/>
        <v>30</v>
      </c>
    </row>
    <row r="25" spans="1:20" x14ac:dyDescent="0.3">
      <c r="A25" t="s">
        <v>50</v>
      </c>
      <c r="B25" t="s">
        <v>29</v>
      </c>
      <c r="C25" s="1">
        <v>33411</v>
      </c>
      <c r="D25" t="s">
        <v>9</v>
      </c>
      <c r="E25">
        <f t="array" ref="E25" xml:space="preserve"> IF(RIGHT($B14,1)="a",2016 - YEAR($C14), )</f>
        <v>0</v>
      </c>
      <c r="F25">
        <f t="shared" si="5"/>
        <v>45</v>
      </c>
      <c r="G25">
        <f t="shared" si="0"/>
        <v>0</v>
      </c>
      <c r="H25">
        <f t="shared" si="1"/>
        <v>0</v>
      </c>
      <c r="I25">
        <f t="shared" si="2"/>
        <v>0</v>
      </c>
      <c r="J25">
        <f t="array" ref="J25">IF(F25 = 0, 0, IF(F25&lt;=30,$H$6,IF(AND(F25&gt;=31,F25&lt;=45),$H$7,$H$8)))</f>
        <v>45</v>
      </c>
      <c r="K25">
        <f t="shared" si="3"/>
        <v>0</v>
      </c>
      <c r="L25">
        <f t="shared" si="4"/>
        <v>45</v>
      </c>
    </row>
    <row r="26" spans="1:20" x14ac:dyDescent="0.3">
      <c r="A26" t="s">
        <v>51</v>
      </c>
      <c r="B26" t="s">
        <v>52</v>
      </c>
      <c r="C26" s="1">
        <v>30969</v>
      </c>
      <c r="D26" t="s">
        <v>12</v>
      </c>
      <c r="E26">
        <f t="array" ref="E26" xml:space="preserve"> IF(RIGHT($B15,1)="a",2016 - YEAR($C15), )</f>
        <v>0</v>
      </c>
      <c r="F26">
        <f t="shared" si="5"/>
        <v>70</v>
      </c>
      <c r="G26">
        <f t="shared" si="0"/>
        <v>0</v>
      </c>
      <c r="H26">
        <f t="shared" si="1"/>
        <v>0</v>
      </c>
      <c r="I26">
        <f t="shared" si="2"/>
        <v>0</v>
      </c>
      <c r="J26">
        <f t="array" ref="J26">IF(F26 = 0, 0, IF(F26&lt;=30,$H$6,IF(AND(F26&gt;=31,F26&lt;=45),$H$7,$H$8)))</f>
        <v>36</v>
      </c>
      <c r="K26">
        <f t="shared" si="3"/>
        <v>49</v>
      </c>
      <c r="L26">
        <f t="shared" si="4"/>
        <v>85</v>
      </c>
    </row>
    <row r="27" spans="1:20" x14ac:dyDescent="0.3">
      <c r="A27" t="s">
        <v>53</v>
      </c>
      <c r="B27" t="s">
        <v>54</v>
      </c>
      <c r="C27" s="1">
        <v>19368</v>
      </c>
      <c r="D27" t="s">
        <v>12</v>
      </c>
      <c r="E27">
        <f t="array" ref="E27" xml:space="preserve"> IF(RIGHT($B16,1)="a",2016 - YEAR($C16), )</f>
        <v>0</v>
      </c>
      <c r="F27">
        <f t="shared" si="5"/>
        <v>45</v>
      </c>
      <c r="G27">
        <f t="shared" si="0"/>
        <v>0</v>
      </c>
      <c r="H27">
        <f t="shared" si="1"/>
        <v>0</v>
      </c>
      <c r="I27">
        <f t="shared" si="2"/>
        <v>0</v>
      </c>
      <c r="J27">
        <f t="array" ref="J27">IF(F27 = 0, 0, IF(F27&lt;=30,$H$6,IF(AND(F27&gt;=31,F27&lt;=45),$H$7,$H$8)))</f>
        <v>45</v>
      </c>
      <c r="K27">
        <f t="shared" si="3"/>
        <v>0</v>
      </c>
      <c r="L27">
        <f t="shared" si="4"/>
        <v>45</v>
      </c>
    </row>
    <row r="28" spans="1:20" x14ac:dyDescent="0.3">
      <c r="A28" t="s">
        <v>55</v>
      </c>
      <c r="B28" t="s">
        <v>56</v>
      </c>
      <c r="C28" s="1">
        <v>23668</v>
      </c>
      <c r="D28" t="s">
        <v>40</v>
      </c>
      <c r="E28">
        <f t="array" ref="E28" xml:space="preserve"> IF(RIGHT($B17,1)="a",2016 - YEAR($C17), )</f>
        <v>0</v>
      </c>
      <c r="F28">
        <f t="shared" si="5"/>
        <v>34</v>
      </c>
      <c r="G28">
        <f t="shared" si="0"/>
        <v>0</v>
      </c>
      <c r="H28">
        <f t="shared" si="1"/>
        <v>0</v>
      </c>
      <c r="I28">
        <f t="shared" si="2"/>
        <v>0</v>
      </c>
      <c r="J28">
        <f t="array" ref="J28">IF(F28 = 0, 0, IF(F28&lt;=30,$H$6,IF(AND(F28&gt;=31,F28&lt;=45),$H$7,$H$8)))</f>
        <v>45</v>
      </c>
      <c r="K28">
        <f t="shared" si="3"/>
        <v>0</v>
      </c>
      <c r="L28">
        <f t="shared" si="4"/>
        <v>45</v>
      </c>
    </row>
    <row r="29" spans="1:20" x14ac:dyDescent="0.3">
      <c r="A29" t="s">
        <v>57</v>
      </c>
      <c r="B29" t="s">
        <v>58</v>
      </c>
      <c r="C29" s="1">
        <v>19851</v>
      </c>
      <c r="D29" t="s">
        <v>12</v>
      </c>
      <c r="E29">
        <f t="array" ref="E29" xml:space="preserve"> IF(RIGHT($B18,1)="a",2016 - YEAR($C18), )</f>
        <v>35</v>
      </c>
      <c r="F29">
        <f t="shared" si="5"/>
        <v>0</v>
      </c>
      <c r="G29">
        <f t="shared" si="0"/>
        <v>37.5</v>
      </c>
      <c r="H29">
        <f t="shared" si="1"/>
        <v>0</v>
      </c>
      <c r="I29">
        <f t="shared" si="2"/>
        <v>37.5</v>
      </c>
      <c r="J29">
        <f t="array" ref="J29">IF(F29 = 0, 0, IF(F29&lt;=30,$H$6,IF(AND(F29&gt;=31,F29&lt;=45),$H$7,$H$8)))</f>
        <v>0</v>
      </c>
      <c r="K29">
        <f t="shared" si="3"/>
        <v>0</v>
      </c>
      <c r="L29">
        <f t="shared" si="4"/>
        <v>0</v>
      </c>
    </row>
    <row r="30" spans="1:20" x14ac:dyDescent="0.3">
      <c r="A30" t="s">
        <v>59</v>
      </c>
      <c r="B30" t="s">
        <v>18</v>
      </c>
      <c r="C30" s="1">
        <v>17896</v>
      </c>
      <c r="D30" t="s">
        <v>9</v>
      </c>
      <c r="E30">
        <f t="array" ref="E30" xml:space="preserve"> IF(RIGHT($B19,1)="a",2016 - YEAR($C19), )</f>
        <v>21</v>
      </c>
      <c r="F30">
        <f t="shared" si="5"/>
        <v>0</v>
      </c>
      <c r="G30">
        <f t="shared" si="0"/>
        <v>25</v>
      </c>
      <c r="H30">
        <f t="shared" si="1"/>
        <v>0</v>
      </c>
      <c r="I30">
        <f t="shared" si="2"/>
        <v>25</v>
      </c>
      <c r="J30">
        <f t="array" ref="J30">IF(F30 = 0, 0, IF(F30&lt;=30,$H$6,IF(AND(F30&gt;=31,F30&lt;=45),$H$7,$H$8)))</f>
        <v>0</v>
      </c>
      <c r="K30">
        <f t="shared" si="3"/>
        <v>0</v>
      </c>
      <c r="L30">
        <f t="shared" si="4"/>
        <v>0</v>
      </c>
    </row>
    <row r="31" spans="1:20" x14ac:dyDescent="0.3">
      <c r="A31" t="s">
        <v>60</v>
      </c>
      <c r="B31" t="s">
        <v>11</v>
      </c>
      <c r="C31" s="1">
        <v>25045</v>
      </c>
      <c r="D31" t="s">
        <v>12</v>
      </c>
      <c r="E31">
        <f t="array" ref="E31" xml:space="preserve"> IF(RIGHT($B20,1)="a",2016 - YEAR($C20), )</f>
        <v>53</v>
      </c>
      <c r="F31">
        <f t="shared" si="5"/>
        <v>0</v>
      </c>
      <c r="G31">
        <f t="shared" si="0"/>
        <v>29.999999999999996</v>
      </c>
      <c r="H31">
        <f t="shared" si="1"/>
        <v>0</v>
      </c>
      <c r="I31">
        <f t="shared" si="2"/>
        <v>29.999999999999996</v>
      </c>
      <c r="J31">
        <f t="array" ref="J31">IF(F31 = 0, 0, IF(F31&lt;=30,$H$6,IF(AND(F31&gt;=31,F31&lt;=45),$H$7,$H$8)))</f>
        <v>0</v>
      </c>
      <c r="K31">
        <f t="shared" si="3"/>
        <v>0</v>
      </c>
      <c r="L31">
        <f t="shared" si="4"/>
        <v>0</v>
      </c>
    </row>
    <row r="32" spans="1:20" x14ac:dyDescent="0.3">
      <c r="A32" t="s">
        <v>61</v>
      </c>
      <c r="B32" t="s">
        <v>20</v>
      </c>
      <c r="C32" s="1">
        <v>18367</v>
      </c>
      <c r="D32" t="s">
        <v>12</v>
      </c>
      <c r="E32">
        <f t="array" ref="E32" xml:space="preserve"> IF(RIGHT($B21,1)="a",2016 - YEAR($C21), )</f>
        <v>71</v>
      </c>
      <c r="F32">
        <f t="shared" si="5"/>
        <v>0</v>
      </c>
      <c r="G32">
        <f t="shared" si="0"/>
        <v>29.999999999999996</v>
      </c>
      <c r="H32">
        <f t="shared" si="1"/>
        <v>49</v>
      </c>
      <c r="I32">
        <f t="shared" si="2"/>
        <v>79</v>
      </c>
      <c r="J32">
        <f t="array" ref="J32">IF(F32 = 0, 0, IF(F32&lt;=30,$H$6,IF(AND(F32&gt;=31,F32&lt;=45),$H$7,$H$8)))</f>
        <v>0</v>
      </c>
      <c r="K32">
        <f t="shared" si="3"/>
        <v>0</v>
      </c>
      <c r="L32">
        <f t="shared" si="4"/>
        <v>0</v>
      </c>
    </row>
    <row r="33" spans="1:12" x14ac:dyDescent="0.3">
      <c r="A33" t="s">
        <v>62</v>
      </c>
      <c r="B33" t="s">
        <v>20</v>
      </c>
      <c r="C33" s="1">
        <v>21630</v>
      </c>
      <c r="D33" t="s">
        <v>6</v>
      </c>
      <c r="E33">
        <f t="array" ref="E33" xml:space="preserve"> IF(RIGHT($B22,1)="a",2016 - YEAR($C22), )</f>
        <v>62</v>
      </c>
      <c r="F33">
        <f t="shared" si="5"/>
        <v>0</v>
      </c>
      <c r="G33">
        <f t="shared" si="0"/>
        <v>29.999999999999996</v>
      </c>
      <c r="H33">
        <f t="shared" si="1"/>
        <v>49</v>
      </c>
      <c r="I33">
        <f t="shared" si="2"/>
        <v>79</v>
      </c>
      <c r="J33">
        <f t="array" ref="J33">IF(F33 = 0, 0, IF(F33&lt;=30,$H$6,IF(AND(F33&gt;=31,F33&lt;=45),$H$7,$H$8)))</f>
        <v>0</v>
      </c>
      <c r="K33">
        <f t="shared" si="3"/>
        <v>0</v>
      </c>
      <c r="L33">
        <f t="shared" si="4"/>
        <v>0</v>
      </c>
    </row>
    <row r="34" spans="1:12" x14ac:dyDescent="0.3">
      <c r="A34" t="s">
        <v>63</v>
      </c>
      <c r="B34" t="s">
        <v>64</v>
      </c>
      <c r="C34" s="1">
        <v>16075</v>
      </c>
      <c r="D34" t="s">
        <v>40</v>
      </c>
      <c r="E34">
        <f t="array" ref="E34" xml:space="preserve"> IF(RIGHT($B23,1)="a",2016 - YEAR($C23), )</f>
        <v>45</v>
      </c>
      <c r="F34">
        <f t="shared" si="5"/>
        <v>0</v>
      </c>
      <c r="G34">
        <f t="shared" si="0"/>
        <v>37.5</v>
      </c>
      <c r="H34">
        <f t="shared" si="1"/>
        <v>0</v>
      </c>
      <c r="I34">
        <f t="shared" si="2"/>
        <v>37.5</v>
      </c>
      <c r="J34">
        <f t="array" ref="J34">IF(F34 = 0, 0, IF(F34&lt;=30,$H$6,IF(AND(F34&gt;=31,F34&lt;=45),$H$7,$H$8)))</f>
        <v>0</v>
      </c>
      <c r="K34">
        <f t="shared" si="3"/>
        <v>0</v>
      </c>
      <c r="L34">
        <f t="shared" si="4"/>
        <v>0</v>
      </c>
    </row>
    <row r="35" spans="1:12" x14ac:dyDescent="0.3">
      <c r="A35" t="s">
        <v>65</v>
      </c>
      <c r="B35" t="s">
        <v>20</v>
      </c>
      <c r="C35" s="1">
        <v>30640</v>
      </c>
      <c r="D35" t="s">
        <v>6</v>
      </c>
      <c r="E35">
        <f t="array" ref="E35" xml:space="preserve"> IF(RIGHT($B24,1)="a",2016 - YEAR($C24), )</f>
        <v>0</v>
      </c>
      <c r="F35">
        <f t="shared" si="5"/>
        <v>48</v>
      </c>
      <c r="G35">
        <f t="shared" si="0"/>
        <v>0</v>
      </c>
      <c r="H35">
        <f t="shared" si="1"/>
        <v>0</v>
      </c>
      <c r="I35">
        <f t="shared" si="2"/>
        <v>0</v>
      </c>
      <c r="J35">
        <f t="array" ref="J35">IF(F35 = 0, 0, IF(F35&lt;=30,$H$6,IF(AND(F35&gt;=31,F35&lt;=45),$H$7,$H$8)))</f>
        <v>36</v>
      </c>
      <c r="K35">
        <f t="shared" si="3"/>
        <v>0</v>
      </c>
      <c r="L35">
        <f t="shared" si="4"/>
        <v>36</v>
      </c>
    </row>
    <row r="36" spans="1:12" x14ac:dyDescent="0.3">
      <c r="A36" t="s">
        <v>66</v>
      </c>
      <c r="B36" t="s">
        <v>67</v>
      </c>
      <c r="C36" s="1">
        <v>21633</v>
      </c>
      <c r="D36" t="s">
        <v>12</v>
      </c>
      <c r="E36">
        <f t="array" ref="E36" xml:space="preserve"> IF(RIGHT($B25,1)="a",2016 - YEAR($C25), )</f>
        <v>0</v>
      </c>
      <c r="F36">
        <f t="shared" si="5"/>
        <v>25</v>
      </c>
      <c r="G36">
        <f t="shared" si="0"/>
        <v>0</v>
      </c>
      <c r="H36">
        <f t="shared" si="1"/>
        <v>0</v>
      </c>
      <c r="I36">
        <f t="shared" si="2"/>
        <v>0</v>
      </c>
      <c r="J36">
        <f t="array" ref="J36">IF(F36 = 0, 0, IF(F36&lt;=30,$H$6,IF(AND(F36&gt;=31,F36&lt;=45),$H$7,$H$8)))</f>
        <v>30</v>
      </c>
      <c r="K36">
        <f t="shared" si="3"/>
        <v>0</v>
      </c>
      <c r="L36">
        <f t="shared" si="4"/>
        <v>30</v>
      </c>
    </row>
    <row r="37" spans="1:12" x14ac:dyDescent="0.3">
      <c r="A37" t="s">
        <v>68</v>
      </c>
      <c r="B37" t="s">
        <v>69</v>
      </c>
      <c r="C37" s="1">
        <v>22843</v>
      </c>
      <c r="D37" t="s">
        <v>6</v>
      </c>
      <c r="E37">
        <f t="array" ref="E37" xml:space="preserve"> IF(RIGHT($B26,1)="a",2016 - YEAR($C26), )</f>
        <v>32</v>
      </c>
      <c r="F37">
        <f t="shared" si="5"/>
        <v>0</v>
      </c>
      <c r="G37">
        <f t="shared" si="0"/>
        <v>37.5</v>
      </c>
      <c r="H37">
        <f t="shared" si="1"/>
        <v>0</v>
      </c>
      <c r="I37">
        <f t="shared" si="2"/>
        <v>37.5</v>
      </c>
      <c r="J37">
        <f t="array" ref="J37">IF(F37 = 0, 0, IF(F37&lt;=30,$H$6,IF(AND(F37&gt;=31,F37&lt;=45),$H$7,$H$8)))</f>
        <v>0</v>
      </c>
      <c r="K37">
        <f t="shared" si="3"/>
        <v>0</v>
      </c>
      <c r="L37">
        <f t="shared" si="4"/>
        <v>0</v>
      </c>
    </row>
    <row r="38" spans="1:12" x14ac:dyDescent="0.3">
      <c r="A38" t="s">
        <v>70</v>
      </c>
      <c r="B38" t="s">
        <v>39</v>
      </c>
      <c r="C38" s="1">
        <v>22944</v>
      </c>
      <c r="D38" t="s">
        <v>12</v>
      </c>
      <c r="E38">
        <f t="array" ref="E38" xml:space="preserve"> IF(RIGHT($B27,1)="a",2016 - YEAR($C27), )</f>
        <v>63</v>
      </c>
      <c r="F38">
        <f t="shared" si="5"/>
        <v>0</v>
      </c>
      <c r="G38">
        <f t="shared" si="0"/>
        <v>29.999999999999996</v>
      </c>
      <c r="H38">
        <f t="shared" si="1"/>
        <v>49</v>
      </c>
      <c r="I38">
        <f t="shared" si="2"/>
        <v>79</v>
      </c>
      <c r="J38">
        <f t="array" ref="J38">IF(F38 = 0, 0, IF(F38&lt;=30,$H$6,IF(AND(F38&gt;=31,F38&lt;=45),$H$7,$H$8)))</f>
        <v>0</v>
      </c>
      <c r="K38">
        <f t="shared" si="3"/>
        <v>0</v>
      </c>
      <c r="L38">
        <f t="shared" si="4"/>
        <v>0</v>
      </c>
    </row>
    <row r="39" spans="1:12" x14ac:dyDescent="0.3">
      <c r="A39" t="s">
        <v>71</v>
      </c>
      <c r="B39" t="s">
        <v>72</v>
      </c>
      <c r="C39" s="1">
        <v>28856</v>
      </c>
      <c r="D39" t="s">
        <v>6</v>
      </c>
      <c r="E39">
        <f t="array" ref="E39" xml:space="preserve"> IF(RIGHT($B28,1)="a",2016 - YEAR($C28), )</f>
        <v>52</v>
      </c>
      <c r="F39">
        <f t="shared" si="5"/>
        <v>0</v>
      </c>
      <c r="G39">
        <f t="shared" si="0"/>
        <v>29.999999999999996</v>
      </c>
      <c r="H39">
        <f t="shared" si="1"/>
        <v>0</v>
      </c>
      <c r="I39">
        <f t="shared" si="2"/>
        <v>29.999999999999996</v>
      </c>
      <c r="J39">
        <f t="array" ref="J39">IF(F39 = 0, 0, IF(F39&lt;=30,$H$6,IF(AND(F39&gt;=31,F39&lt;=45),$H$7,$H$8)))</f>
        <v>0</v>
      </c>
      <c r="K39">
        <f t="shared" si="3"/>
        <v>0</v>
      </c>
      <c r="L39">
        <f t="shared" si="4"/>
        <v>0</v>
      </c>
    </row>
    <row r="40" spans="1:12" x14ac:dyDescent="0.3">
      <c r="A40" t="s">
        <v>73</v>
      </c>
      <c r="B40" t="s">
        <v>74</v>
      </c>
      <c r="C40" s="1">
        <v>27510</v>
      </c>
      <c r="D40" t="s">
        <v>9</v>
      </c>
      <c r="E40">
        <f t="array" ref="E40" xml:space="preserve"> IF(RIGHT($B29,1)="a",2016 - YEAR($C29), )</f>
        <v>0</v>
      </c>
      <c r="F40">
        <f t="shared" si="5"/>
        <v>62</v>
      </c>
      <c r="G40">
        <f t="shared" si="0"/>
        <v>0</v>
      </c>
      <c r="H40">
        <f t="shared" si="1"/>
        <v>0</v>
      </c>
      <c r="I40">
        <f t="shared" si="2"/>
        <v>0</v>
      </c>
      <c r="J40">
        <f t="array" ref="J40">IF(F40 = 0, 0, IF(F40&lt;=30,$H$6,IF(AND(F40&gt;=31,F40&lt;=45),$H$7,$H$8)))</f>
        <v>36</v>
      </c>
      <c r="K40">
        <f t="shared" si="3"/>
        <v>49</v>
      </c>
      <c r="L40">
        <f t="shared" si="4"/>
        <v>85</v>
      </c>
    </row>
    <row r="41" spans="1:12" x14ac:dyDescent="0.3">
      <c r="A41" t="s">
        <v>75</v>
      </c>
      <c r="B41" t="s">
        <v>52</v>
      </c>
      <c r="C41" s="1">
        <v>24744</v>
      </c>
      <c r="D41" t="s">
        <v>12</v>
      </c>
      <c r="E41">
        <f t="array" ref="E41" xml:space="preserve"> IF(RIGHT($B30,1)="a",2016 - YEAR($C30), )</f>
        <v>0</v>
      </c>
      <c r="F41">
        <f t="shared" si="5"/>
        <v>68</v>
      </c>
      <c r="G41">
        <f t="shared" si="0"/>
        <v>0</v>
      </c>
      <c r="H41">
        <f t="shared" si="1"/>
        <v>0</v>
      </c>
      <c r="I41">
        <f t="shared" si="2"/>
        <v>0</v>
      </c>
      <c r="J41">
        <f t="array" ref="J41">IF(F41 = 0, 0, IF(F41&lt;=30,$H$6,IF(AND(F41&gt;=31,F41&lt;=45),$H$7,$H$8)))</f>
        <v>36</v>
      </c>
      <c r="K41">
        <f t="shared" si="3"/>
        <v>49</v>
      </c>
      <c r="L41">
        <f t="shared" si="4"/>
        <v>85</v>
      </c>
    </row>
    <row r="42" spans="1:12" x14ac:dyDescent="0.3">
      <c r="A42" t="s">
        <v>76</v>
      </c>
      <c r="B42" t="s">
        <v>77</v>
      </c>
      <c r="C42" s="1">
        <v>26703</v>
      </c>
      <c r="D42" t="s">
        <v>40</v>
      </c>
      <c r="E42">
        <f t="array" ref="E42" xml:space="preserve"> IF(RIGHT($B31,1)="a",2016 - YEAR($C31), )</f>
        <v>48</v>
      </c>
      <c r="F42">
        <f t="shared" si="5"/>
        <v>0</v>
      </c>
      <c r="G42">
        <f t="shared" si="0"/>
        <v>29.999999999999996</v>
      </c>
      <c r="H42">
        <f t="shared" si="1"/>
        <v>0</v>
      </c>
      <c r="I42">
        <f t="shared" si="2"/>
        <v>29.999999999999996</v>
      </c>
      <c r="J42">
        <f t="array" ref="J42">IF(F42 = 0, 0, IF(F42&lt;=30,$H$6,IF(AND(F42&gt;=31,F42&lt;=45),$H$7,$H$8)))</f>
        <v>0</v>
      </c>
      <c r="K42">
        <f t="shared" si="3"/>
        <v>0</v>
      </c>
      <c r="L42">
        <f t="shared" si="4"/>
        <v>0</v>
      </c>
    </row>
    <row r="43" spans="1:12" x14ac:dyDescent="0.3">
      <c r="A43" t="s">
        <v>78</v>
      </c>
      <c r="B43" t="s">
        <v>79</v>
      </c>
      <c r="C43" s="1">
        <v>18847</v>
      </c>
      <c r="D43" t="s">
        <v>6</v>
      </c>
      <c r="E43">
        <f t="array" ref="E43" xml:space="preserve"> IF(RIGHT($B32,1)="a",2016 - YEAR($C32), )</f>
        <v>66</v>
      </c>
      <c r="F43">
        <f t="shared" si="5"/>
        <v>0</v>
      </c>
      <c r="G43">
        <f t="shared" si="0"/>
        <v>29.999999999999996</v>
      </c>
      <c r="H43">
        <f t="shared" si="1"/>
        <v>49</v>
      </c>
      <c r="I43">
        <f t="shared" si="2"/>
        <v>79</v>
      </c>
      <c r="J43">
        <f t="array" ref="J43">IF(F43 = 0, 0, IF(F43&lt;=30,$H$6,IF(AND(F43&gt;=31,F43&lt;=45),$H$7,$H$8)))</f>
        <v>0</v>
      </c>
      <c r="K43">
        <f t="shared" si="3"/>
        <v>0</v>
      </c>
      <c r="L43">
        <f t="shared" si="4"/>
        <v>0</v>
      </c>
    </row>
    <row r="44" spans="1:12" x14ac:dyDescent="0.3">
      <c r="A44" t="s">
        <v>80</v>
      </c>
      <c r="B44" t="s">
        <v>81</v>
      </c>
      <c r="C44" s="1">
        <v>33899</v>
      </c>
      <c r="D44" t="s">
        <v>12</v>
      </c>
      <c r="E44">
        <f t="array" ref="E44" xml:space="preserve"> IF(RIGHT($B33,1)="a",2016 - YEAR($C33), )</f>
        <v>57</v>
      </c>
      <c r="F44">
        <f t="shared" si="5"/>
        <v>0</v>
      </c>
      <c r="G44">
        <f t="shared" si="0"/>
        <v>29.999999999999996</v>
      </c>
      <c r="H44">
        <f t="shared" si="1"/>
        <v>0</v>
      </c>
      <c r="I44">
        <f t="shared" si="2"/>
        <v>29.999999999999996</v>
      </c>
      <c r="J44">
        <f t="array" ref="J44">IF(F44 = 0, 0, IF(F44&lt;=30,$H$6,IF(AND(F44&gt;=31,F44&lt;=45),$H$7,$H$8)))</f>
        <v>0</v>
      </c>
      <c r="K44">
        <f t="shared" si="3"/>
        <v>0</v>
      </c>
      <c r="L44">
        <f t="shared" si="4"/>
        <v>0</v>
      </c>
    </row>
    <row r="45" spans="1:12" x14ac:dyDescent="0.3">
      <c r="A45" t="s">
        <v>82</v>
      </c>
      <c r="B45" t="s">
        <v>42</v>
      </c>
      <c r="C45" s="1">
        <v>34773</v>
      </c>
      <c r="D45" t="s">
        <v>12</v>
      </c>
      <c r="E45">
        <f t="array" ref="E45" xml:space="preserve"> IF(RIGHT($B34,1)="a",2016 - YEAR($C34), )</f>
        <v>72</v>
      </c>
      <c r="F45">
        <f t="shared" si="5"/>
        <v>0</v>
      </c>
      <c r="G45">
        <f t="shared" si="0"/>
        <v>29.999999999999996</v>
      </c>
      <c r="H45">
        <f t="shared" si="1"/>
        <v>49</v>
      </c>
      <c r="I45">
        <f t="shared" si="2"/>
        <v>79</v>
      </c>
      <c r="J45">
        <f t="array" ref="J45">IF(F45 = 0, 0, IF(F45&lt;=30,$H$6,IF(AND(F45&gt;=31,F45&lt;=45),$H$7,$H$8)))</f>
        <v>0</v>
      </c>
      <c r="K45">
        <f t="shared" si="3"/>
        <v>0</v>
      </c>
      <c r="L45">
        <f t="shared" si="4"/>
        <v>0</v>
      </c>
    </row>
    <row r="46" spans="1:12" x14ac:dyDescent="0.3">
      <c r="A46" t="s">
        <v>83</v>
      </c>
      <c r="B46" t="s">
        <v>84</v>
      </c>
      <c r="C46" s="1">
        <v>28929</v>
      </c>
      <c r="D46" t="s">
        <v>6</v>
      </c>
      <c r="E46">
        <f t="array" ref="E46" xml:space="preserve"> IF(RIGHT($B35,1)="a",2016 - YEAR($C35), )</f>
        <v>33</v>
      </c>
      <c r="F46">
        <f t="shared" si="5"/>
        <v>0</v>
      </c>
      <c r="G46">
        <f t="shared" si="0"/>
        <v>37.5</v>
      </c>
      <c r="H46">
        <f t="shared" si="1"/>
        <v>0</v>
      </c>
      <c r="I46">
        <f t="shared" si="2"/>
        <v>37.5</v>
      </c>
      <c r="J46">
        <f t="array" ref="J46">IF(F46 = 0, 0, IF(F46&lt;=30,$H$6,IF(AND(F46&gt;=31,F46&lt;=45),$H$7,$H$8)))</f>
        <v>0</v>
      </c>
      <c r="K46">
        <f t="shared" si="3"/>
        <v>0</v>
      </c>
      <c r="L46">
        <f t="shared" si="4"/>
        <v>0</v>
      </c>
    </row>
    <row r="47" spans="1:12" x14ac:dyDescent="0.3">
      <c r="A47" t="s">
        <v>85</v>
      </c>
      <c r="B47" t="s">
        <v>42</v>
      </c>
      <c r="C47" s="1">
        <v>17612</v>
      </c>
      <c r="D47" t="s">
        <v>40</v>
      </c>
      <c r="E47">
        <f t="array" ref="E47" xml:space="preserve"> IF(RIGHT($B36,1)="a",2016 - YEAR($C36), )</f>
        <v>0</v>
      </c>
      <c r="F47">
        <f t="shared" si="5"/>
        <v>57</v>
      </c>
      <c r="G47">
        <f t="shared" si="0"/>
        <v>0</v>
      </c>
      <c r="H47">
        <f t="shared" si="1"/>
        <v>0</v>
      </c>
      <c r="I47">
        <f t="shared" si="2"/>
        <v>0</v>
      </c>
      <c r="J47">
        <f t="array" ref="J47">IF(F47 = 0, 0, IF(F47&lt;=30,$H$6,IF(AND(F47&gt;=31,F47&lt;=45),$H$7,$H$8)))</f>
        <v>36</v>
      </c>
      <c r="K47">
        <f t="shared" si="3"/>
        <v>0</v>
      </c>
      <c r="L47">
        <f t="shared" si="4"/>
        <v>36</v>
      </c>
    </row>
    <row r="48" spans="1:12" x14ac:dyDescent="0.3">
      <c r="A48" t="s">
        <v>86</v>
      </c>
      <c r="B48" t="s">
        <v>87</v>
      </c>
      <c r="C48" s="1">
        <v>26002</v>
      </c>
      <c r="D48" t="s">
        <v>12</v>
      </c>
      <c r="E48">
        <f t="array" ref="E48" xml:space="preserve"> IF(RIGHT($B37,1)="a",2016 - YEAR($C37), )</f>
        <v>0</v>
      </c>
      <c r="F48">
        <f t="shared" si="5"/>
        <v>54</v>
      </c>
      <c r="G48">
        <f t="shared" si="0"/>
        <v>0</v>
      </c>
      <c r="H48">
        <f t="shared" si="1"/>
        <v>0</v>
      </c>
      <c r="I48">
        <f t="shared" si="2"/>
        <v>0</v>
      </c>
      <c r="J48">
        <f t="array" ref="J48">IF(F48 = 0, 0, IF(F48&lt;=30,$H$6,IF(AND(F48&gt;=31,F48&lt;=45),$H$7,$H$8)))</f>
        <v>36</v>
      </c>
      <c r="K48">
        <f t="shared" si="3"/>
        <v>0</v>
      </c>
      <c r="L48">
        <f t="shared" si="4"/>
        <v>36</v>
      </c>
    </row>
    <row r="49" spans="1:12" x14ac:dyDescent="0.3">
      <c r="A49" t="s">
        <v>88</v>
      </c>
      <c r="B49" t="s">
        <v>52</v>
      </c>
      <c r="C49" s="1">
        <v>17050</v>
      </c>
      <c r="D49" t="s">
        <v>12</v>
      </c>
      <c r="E49">
        <f t="array" ref="E49" xml:space="preserve"> IF(RIGHT($B38,1)="a",2016 - YEAR($C38), )</f>
        <v>54</v>
      </c>
      <c r="F49">
        <f t="shared" si="5"/>
        <v>0</v>
      </c>
      <c r="G49">
        <f t="shared" si="0"/>
        <v>29.999999999999996</v>
      </c>
      <c r="H49">
        <f t="shared" si="1"/>
        <v>0</v>
      </c>
      <c r="I49">
        <f t="shared" si="2"/>
        <v>29.999999999999996</v>
      </c>
      <c r="J49">
        <f t="array" ref="J49">IF(F49 = 0, 0, IF(F49&lt;=30,$H$6,IF(AND(F49&gt;=31,F49&lt;=45),$H$7,$H$8)))</f>
        <v>0</v>
      </c>
      <c r="K49">
        <f t="shared" si="3"/>
        <v>0</v>
      </c>
      <c r="L49">
        <f t="shared" si="4"/>
        <v>0</v>
      </c>
    </row>
    <row r="50" spans="1:12" x14ac:dyDescent="0.3">
      <c r="A50" t="s">
        <v>89</v>
      </c>
      <c r="B50" t="s">
        <v>90</v>
      </c>
      <c r="C50" s="1">
        <v>17757</v>
      </c>
      <c r="D50" t="s">
        <v>6</v>
      </c>
      <c r="E50">
        <f t="array" ref="E50" xml:space="preserve"> IF(RIGHT($B39,1)="a",2016 - YEAR($C39), )</f>
        <v>0</v>
      </c>
      <c r="F50">
        <f t="shared" si="5"/>
        <v>37</v>
      </c>
      <c r="G50">
        <f t="shared" si="0"/>
        <v>0</v>
      </c>
      <c r="H50">
        <f t="shared" si="1"/>
        <v>0</v>
      </c>
      <c r="I50">
        <f t="shared" si="2"/>
        <v>0</v>
      </c>
      <c r="J50">
        <f t="array" ref="J50">IF(F50 = 0, 0, IF(F50&lt;=30,$H$6,IF(AND(F50&gt;=31,F50&lt;=45),$H$7,$H$8)))</f>
        <v>45</v>
      </c>
      <c r="K50">
        <f t="shared" si="3"/>
        <v>0</v>
      </c>
      <c r="L50">
        <f t="shared" si="4"/>
        <v>45</v>
      </c>
    </row>
    <row r="51" spans="1:12" x14ac:dyDescent="0.3">
      <c r="A51" t="s">
        <v>91</v>
      </c>
      <c r="B51" t="s">
        <v>92</v>
      </c>
      <c r="C51" s="1">
        <v>30155</v>
      </c>
      <c r="D51" t="s">
        <v>6</v>
      </c>
      <c r="E51">
        <f t="array" ref="E51" xml:space="preserve"> IF(RIGHT($B40,1)="a",2016 - YEAR($C40), )</f>
        <v>41</v>
      </c>
      <c r="F51">
        <f t="shared" si="5"/>
        <v>0</v>
      </c>
      <c r="G51">
        <f t="shared" si="0"/>
        <v>37.5</v>
      </c>
      <c r="H51">
        <f t="shared" si="1"/>
        <v>0</v>
      </c>
      <c r="I51">
        <f t="shared" si="2"/>
        <v>37.5</v>
      </c>
      <c r="J51">
        <f t="array" ref="J51">IF(F51 = 0, 0, IF(F51&lt;=30,$H$6,IF(AND(F51&gt;=31,F51&lt;=45),$H$7,$H$8)))</f>
        <v>0</v>
      </c>
      <c r="K51">
        <f t="shared" si="3"/>
        <v>0</v>
      </c>
      <c r="L51">
        <f t="shared" si="4"/>
        <v>0</v>
      </c>
    </row>
    <row r="52" spans="1:12" x14ac:dyDescent="0.3">
      <c r="A52" t="s">
        <v>93</v>
      </c>
      <c r="B52" t="s">
        <v>94</v>
      </c>
      <c r="C52" s="1">
        <v>22758</v>
      </c>
      <c r="D52" t="s">
        <v>40</v>
      </c>
      <c r="E52">
        <f t="array" ref="E52" xml:space="preserve"> IF(RIGHT($B41,1)="a",2016 - YEAR($C41), )</f>
        <v>49</v>
      </c>
      <c r="F52">
        <f t="shared" si="5"/>
        <v>0</v>
      </c>
      <c r="G52">
        <f t="shared" si="0"/>
        <v>29.999999999999996</v>
      </c>
      <c r="H52">
        <f t="shared" si="1"/>
        <v>0</v>
      </c>
      <c r="I52">
        <f t="shared" si="2"/>
        <v>29.999999999999996</v>
      </c>
      <c r="J52">
        <f t="array" ref="J52">IF(F52 = 0, 0, IF(F52&lt;=30,$H$6,IF(AND(F52&gt;=31,F52&lt;=45),$H$7,$H$8)))</f>
        <v>0</v>
      </c>
      <c r="K52">
        <f t="shared" si="3"/>
        <v>0</v>
      </c>
      <c r="L52">
        <f t="shared" si="4"/>
        <v>0</v>
      </c>
    </row>
    <row r="53" spans="1:12" x14ac:dyDescent="0.3">
      <c r="A53" t="s">
        <v>95</v>
      </c>
      <c r="B53" t="s">
        <v>52</v>
      </c>
      <c r="C53" s="1">
        <v>17830</v>
      </c>
      <c r="D53" t="s">
        <v>6</v>
      </c>
      <c r="E53">
        <f t="array" ref="E53" xml:space="preserve"> IF(RIGHT($B42,1)="a",2016 - YEAR($C42), )</f>
        <v>0</v>
      </c>
      <c r="F53">
        <f t="shared" si="5"/>
        <v>43</v>
      </c>
      <c r="G53">
        <f t="shared" si="0"/>
        <v>0</v>
      </c>
      <c r="H53">
        <f t="shared" si="1"/>
        <v>0</v>
      </c>
      <c r="I53">
        <f t="shared" si="2"/>
        <v>0</v>
      </c>
      <c r="J53">
        <f t="array" ref="J53">IF(F53 = 0, 0, IF(F53&lt;=30,$H$6,IF(AND(F53&gt;=31,F53&lt;=45),$H$7,$H$8)))</f>
        <v>45</v>
      </c>
      <c r="K53">
        <f t="shared" si="3"/>
        <v>0</v>
      </c>
      <c r="L53">
        <f t="shared" si="4"/>
        <v>45</v>
      </c>
    </row>
    <row r="54" spans="1:12" x14ac:dyDescent="0.3">
      <c r="A54" t="s">
        <v>96</v>
      </c>
      <c r="B54" t="s">
        <v>20</v>
      </c>
      <c r="C54" s="1">
        <v>16168</v>
      </c>
      <c r="D54" t="s">
        <v>6</v>
      </c>
      <c r="E54">
        <f t="array" ref="E54" xml:space="preserve"> IF(RIGHT($B43,1)="a",2016 - YEAR($C43), )</f>
        <v>65</v>
      </c>
      <c r="F54">
        <f t="shared" si="5"/>
        <v>0</v>
      </c>
      <c r="G54">
        <f t="shared" si="0"/>
        <v>29.999999999999996</v>
      </c>
      <c r="H54">
        <f t="shared" si="1"/>
        <v>49</v>
      </c>
      <c r="I54">
        <f t="shared" si="2"/>
        <v>79</v>
      </c>
      <c r="J54">
        <f t="array" ref="J54">IF(F54 = 0, 0, IF(F54&lt;=30,$H$6,IF(AND(F54&gt;=31,F54&lt;=45),$H$7,$H$8)))</f>
        <v>0</v>
      </c>
      <c r="K54">
        <f t="shared" si="3"/>
        <v>0</v>
      </c>
      <c r="L54">
        <f t="shared" si="4"/>
        <v>0</v>
      </c>
    </row>
    <row r="55" spans="1:12" x14ac:dyDescent="0.3">
      <c r="A55" t="s">
        <v>97</v>
      </c>
      <c r="B55" t="s">
        <v>98</v>
      </c>
      <c r="C55" s="1">
        <v>32118</v>
      </c>
      <c r="D55" t="s">
        <v>6</v>
      </c>
      <c r="E55">
        <f t="array" ref="E55" xml:space="preserve"> IF(RIGHT($B44,1)="a",2016 - YEAR($C44), )</f>
        <v>24</v>
      </c>
      <c r="F55">
        <f t="shared" si="5"/>
        <v>0</v>
      </c>
      <c r="G55">
        <f t="shared" si="0"/>
        <v>25</v>
      </c>
      <c r="H55">
        <f t="shared" si="1"/>
        <v>0</v>
      </c>
      <c r="I55">
        <f t="shared" si="2"/>
        <v>25</v>
      </c>
      <c r="J55">
        <f t="array" ref="J55">IF(F55 = 0, 0, IF(F55&lt;=30,$H$6,IF(AND(F55&gt;=31,F55&lt;=45),$H$7,$H$8)))</f>
        <v>0</v>
      </c>
      <c r="K55">
        <f t="shared" si="3"/>
        <v>0</v>
      </c>
      <c r="L55">
        <f t="shared" si="4"/>
        <v>0</v>
      </c>
    </row>
    <row r="56" spans="1:12" x14ac:dyDescent="0.3">
      <c r="A56" t="s">
        <v>99</v>
      </c>
      <c r="B56" t="s">
        <v>18</v>
      </c>
      <c r="C56" s="1">
        <v>20332</v>
      </c>
      <c r="D56" t="s">
        <v>12</v>
      </c>
      <c r="E56">
        <f t="array" ref="E56" xml:space="preserve"> IF(RIGHT($B45,1)="a",2016 - YEAR($C45), )</f>
        <v>21</v>
      </c>
      <c r="F56">
        <f t="shared" si="5"/>
        <v>0</v>
      </c>
      <c r="G56">
        <f t="shared" si="0"/>
        <v>25</v>
      </c>
      <c r="H56">
        <f t="shared" si="1"/>
        <v>0</v>
      </c>
      <c r="I56">
        <f t="shared" si="2"/>
        <v>25</v>
      </c>
      <c r="J56">
        <f t="array" ref="J56">IF(F56 = 0, 0, IF(F56&lt;=30,$H$6,IF(AND(F56&gt;=31,F56&lt;=45),$H$7,$H$8)))</f>
        <v>0</v>
      </c>
      <c r="K56">
        <f t="shared" si="3"/>
        <v>0</v>
      </c>
      <c r="L56">
        <f t="shared" si="4"/>
        <v>0</v>
      </c>
    </row>
    <row r="57" spans="1:12" x14ac:dyDescent="0.3">
      <c r="A57" t="s">
        <v>100</v>
      </c>
      <c r="B57" t="s">
        <v>49</v>
      </c>
      <c r="C57" s="1">
        <v>19375</v>
      </c>
      <c r="D57" t="s">
        <v>6</v>
      </c>
      <c r="E57">
        <f t="array" ref="E57" xml:space="preserve"> IF(RIGHT($B46,1)="a",2016 - YEAR($C46), )</f>
        <v>37</v>
      </c>
      <c r="F57">
        <f t="shared" si="5"/>
        <v>0</v>
      </c>
      <c r="G57">
        <f t="shared" si="0"/>
        <v>37.5</v>
      </c>
      <c r="H57">
        <f t="shared" si="1"/>
        <v>0</v>
      </c>
      <c r="I57">
        <f t="shared" si="2"/>
        <v>37.5</v>
      </c>
      <c r="J57">
        <f t="array" ref="J57">IF(F57 = 0, 0, IF(F57&lt;=30,$H$6,IF(AND(F57&gt;=31,F57&lt;=45),$H$7,$H$8)))</f>
        <v>0</v>
      </c>
      <c r="K57">
        <f t="shared" si="3"/>
        <v>0</v>
      </c>
      <c r="L57">
        <f t="shared" si="4"/>
        <v>0</v>
      </c>
    </row>
    <row r="58" spans="1:12" x14ac:dyDescent="0.3">
      <c r="A58" t="s">
        <v>101</v>
      </c>
      <c r="B58" t="s">
        <v>102</v>
      </c>
      <c r="C58" s="1">
        <v>34818</v>
      </c>
      <c r="D58" t="s">
        <v>12</v>
      </c>
      <c r="E58">
        <f t="array" ref="E58" xml:space="preserve"> IF(RIGHT($B47,1)="a",2016 - YEAR($C47), )</f>
        <v>68</v>
      </c>
      <c r="F58">
        <f t="shared" si="5"/>
        <v>0</v>
      </c>
      <c r="G58">
        <f t="shared" si="0"/>
        <v>29.999999999999996</v>
      </c>
      <c r="H58">
        <f t="shared" si="1"/>
        <v>49</v>
      </c>
      <c r="I58">
        <f t="shared" si="2"/>
        <v>79</v>
      </c>
      <c r="J58">
        <f t="array" ref="J58">IF(F58 = 0, 0, IF(F58&lt;=30,$H$6,IF(AND(F58&gt;=31,F58&lt;=45),$H$7,$H$8)))</f>
        <v>0</v>
      </c>
      <c r="K58">
        <f t="shared" si="3"/>
        <v>0</v>
      </c>
      <c r="L58">
        <f t="shared" si="4"/>
        <v>0</v>
      </c>
    </row>
    <row r="59" spans="1:12" x14ac:dyDescent="0.3">
      <c r="A59" t="s">
        <v>103</v>
      </c>
      <c r="B59" t="s">
        <v>16</v>
      </c>
      <c r="C59" s="1">
        <v>23775</v>
      </c>
      <c r="D59" t="s">
        <v>9</v>
      </c>
      <c r="E59">
        <f t="array" ref="E59" xml:space="preserve"> IF(RIGHT($B48,1)="a",2016 - YEAR($C48), )</f>
        <v>0</v>
      </c>
      <c r="F59">
        <f t="shared" si="5"/>
        <v>45</v>
      </c>
      <c r="G59">
        <f t="shared" si="0"/>
        <v>0</v>
      </c>
      <c r="H59">
        <f t="shared" si="1"/>
        <v>0</v>
      </c>
      <c r="I59">
        <f t="shared" si="2"/>
        <v>0</v>
      </c>
      <c r="J59">
        <f t="array" ref="J59">IF(F59 = 0, 0, IF(F59&lt;=30,$H$6,IF(AND(F59&gt;=31,F59&lt;=45),$H$7,$H$8)))</f>
        <v>45</v>
      </c>
      <c r="K59">
        <f t="shared" si="3"/>
        <v>0</v>
      </c>
      <c r="L59">
        <f t="shared" si="4"/>
        <v>45</v>
      </c>
    </row>
    <row r="60" spans="1:12" x14ac:dyDescent="0.3">
      <c r="A60" t="s">
        <v>104</v>
      </c>
      <c r="B60" t="s">
        <v>105</v>
      </c>
      <c r="C60" s="1">
        <v>29371</v>
      </c>
      <c r="D60" t="s">
        <v>12</v>
      </c>
      <c r="E60">
        <f t="array" ref="E60" xml:space="preserve"> IF(RIGHT($B49,1)="a",2016 - YEAR($C49), )</f>
        <v>70</v>
      </c>
      <c r="F60">
        <f t="shared" si="5"/>
        <v>0</v>
      </c>
      <c r="G60">
        <f t="shared" si="0"/>
        <v>29.999999999999996</v>
      </c>
      <c r="H60">
        <f t="shared" si="1"/>
        <v>49</v>
      </c>
      <c r="I60">
        <f t="shared" si="2"/>
        <v>79</v>
      </c>
      <c r="J60">
        <f t="array" ref="J60">IF(F60 = 0, 0, IF(F60&lt;=30,$H$6,IF(AND(F60&gt;=31,F60&lt;=45),$H$7,$H$8)))</f>
        <v>0</v>
      </c>
      <c r="K60">
        <f t="shared" si="3"/>
        <v>0</v>
      </c>
      <c r="L60">
        <f t="shared" si="4"/>
        <v>0</v>
      </c>
    </row>
    <row r="61" spans="1:12" x14ac:dyDescent="0.3">
      <c r="A61" t="s">
        <v>106</v>
      </c>
      <c r="B61" t="s">
        <v>107</v>
      </c>
      <c r="C61" s="1">
        <v>27370</v>
      </c>
      <c r="D61" t="s">
        <v>12</v>
      </c>
      <c r="E61">
        <f t="array" ref="E61" xml:space="preserve"> IF(RIGHT($B50,1)="a",2016 - YEAR($C50), )</f>
        <v>0</v>
      </c>
      <c r="F61">
        <f t="shared" si="5"/>
        <v>68</v>
      </c>
      <c r="G61">
        <f t="shared" si="0"/>
        <v>0</v>
      </c>
      <c r="H61">
        <f t="shared" si="1"/>
        <v>0</v>
      </c>
      <c r="I61">
        <f t="shared" si="2"/>
        <v>0</v>
      </c>
      <c r="J61">
        <f t="array" ref="J61">IF(F61 = 0, 0, IF(F61&lt;=30,$H$6,IF(AND(F61&gt;=31,F61&lt;=45),$H$7,$H$8)))</f>
        <v>36</v>
      </c>
      <c r="K61">
        <f t="shared" si="3"/>
        <v>49</v>
      </c>
      <c r="L61">
        <f t="shared" si="4"/>
        <v>85</v>
      </c>
    </row>
    <row r="62" spans="1:12" x14ac:dyDescent="0.3">
      <c r="A62" t="s">
        <v>108</v>
      </c>
      <c r="B62" t="s">
        <v>109</v>
      </c>
      <c r="C62" s="1">
        <v>19032</v>
      </c>
      <c r="D62" t="s">
        <v>6</v>
      </c>
      <c r="E62">
        <f t="array" ref="E62" xml:space="preserve"> IF(RIGHT($B51,1)="a",2016 - YEAR($C51), )</f>
        <v>0</v>
      </c>
      <c r="F62">
        <f t="shared" si="5"/>
        <v>34</v>
      </c>
      <c r="G62">
        <f t="shared" si="0"/>
        <v>0</v>
      </c>
      <c r="H62">
        <f t="shared" si="1"/>
        <v>0</v>
      </c>
      <c r="I62">
        <f t="shared" si="2"/>
        <v>0</v>
      </c>
      <c r="J62">
        <f t="array" ref="J62">IF(F62 = 0, 0, IF(F62&lt;=30,$H$6,IF(AND(F62&gt;=31,F62&lt;=45),$H$7,$H$8)))</f>
        <v>45</v>
      </c>
      <c r="K62">
        <f t="shared" si="3"/>
        <v>0</v>
      </c>
      <c r="L62">
        <f t="shared" si="4"/>
        <v>45</v>
      </c>
    </row>
    <row r="63" spans="1:12" x14ac:dyDescent="0.3">
      <c r="A63" t="s">
        <v>110</v>
      </c>
      <c r="B63" t="s">
        <v>37</v>
      </c>
      <c r="C63" s="1">
        <v>27475</v>
      </c>
      <c r="D63" t="s">
        <v>12</v>
      </c>
      <c r="E63">
        <f t="array" ref="E63" xml:space="preserve"> IF(RIGHT($B52,1)="a",2016 - YEAR($C52), )</f>
        <v>0</v>
      </c>
      <c r="F63">
        <f t="shared" si="5"/>
        <v>54</v>
      </c>
      <c r="G63">
        <f t="shared" si="0"/>
        <v>0</v>
      </c>
      <c r="H63">
        <f t="shared" si="1"/>
        <v>0</v>
      </c>
      <c r="I63">
        <f t="shared" si="2"/>
        <v>0</v>
      </c>
      <c r="J63">
        <f t="array" ref="J63">IF(F63 = 0, 0, IF(F63&lt;=30,$H$6,IF(AND(F63&gt;=31,F63&lt;=45),$H$7,$H$8)))</f>
        <v>36</v>
      </c>
      <c r="K63">
        <f t="shared" si="3"/>
        <v>0</v>
      </c>
      <c r="L63">
        <f t="shared" si="4"/>
        <v>36</v>
      </c>
    </row>
    <row r="64" spans="1:12" x14ac:dyDescent="0.3">
      <c r="A64" t="s">
        <v>111</v>
      </c>
      <c r="B64" t="s">
        <v>52</v>
      </c>
      <c r="C64" s="1">
        <v>20719</v>
      </c>
      <c r="D64" t="s">
        <v>6</v>
      </c>
      <c r="E64">
        <f t="array" ref="E64" xml:space="preserve"> IF(RIGHT($B53,1)="a",2016 - YEAR($C53), )</f>
        <v>68</v>
      </c>
      <c r="F64">
        <f t="shared" si="5"/>
        <v>0</v>
      </c>
      <c r="G64">
        <f t="shared" si="0"/>
        <v>29.999999999999996</v>
      </c>
      <c r="H64">
        <f t="shared" si="1"/>
        <v>49</v>
      </c>
      <c r="I64">
        <f t="shared" si="2"/>
        <v>79</v>
      </c>
      <c r="J64">
        <f t="array" ref="J64">IF(F64 = 0, 0, IF(F64&lt;=30,$H$6,IF(AND(F64&gt;=31,F64&lt;=45),$H$7,$H$8)))</f>
        <v>0</v>
      </c>
      <c r="K64">
        <f t="shared" si="3"/>
        <v>0</v>
      </c>
      <c r="L64">
        <f t="shared" si="4"/>
        <v>0</v>
      </c>
    </row>
    <row r="65" spans="1:12" x14ac:dyDescent="0.3">
      <c r="A65" t="s">
        <v>112</v>
      </c>
      <c r="B65" t="s">
        <v>8</v>
      </c>
      <c r="C65" s="1">
        <v>22206</v>
      </c>
      <c r="D65" t="s">
        <v>40</v>
      </c>
      <c r="E65">
        <f t="array" ref="E65" xml:space="preserve"> IF(RIGHT($B54,1)="a",2016 - YEAR($C54), )</f>
        <v>72</v>
      </c>
      <c r="F65">
        <f t="shared" si="5"/>
        <v>0</v>
      </c>
      <c r="G65">
        <f t="shared" si="0"/>
        <v>29.999999999999996</v>
      </c>
      <c r="H65">
        <f t="shared" si="1"/>
        <v>49</v>
      </c>
      <c r="I65">
        <f t="shared" si="2"/>
        <v>79</v>
      </c>
      <c r="J65">
        <f t="array" ref="J65">IF(F65 = 0, 0, IF(F65&lt;=30,$H$6,IF(AND(F65&gt;=31,F65&lt;=45),$H$7,$H$8)))</f>
        <v>0</v>
      </c>
      <c r="K65">
        <f t="shared" si="3"/>
        <v>0</v>
      </c>
      <c r="L65">
        <f t="shared" si="4"/>
        <v>0</v>
      </c>
    </row>
    <row r="66" spans="1:12" x14ac:dyDescent="0.3">
      <c r="A66" t="s">
        <v>113</v>
      </c>
      <c r="B66" t="s">
        <v>114</v>
      </c>
      <c r="C66" s="1">
        <v>17376</v>
      </c>
      <c r="D66" t="s">
        <v>12</v>
      </c>
      <c r="E66">
        <f t="array" ref="E66" xml:space="preserve"> IF(RIGHT($B55,1)="a",2016 - YEAR($C55), )</f>
        <v>0</v>
      </c>
      <c r="F66">
        <f t="shared" si="5"/>
        <v>29</v>
      </c>
      <c r="G66">
        <f t="shared" si="0"/>
        <v>0</v>
      </c>
      <c r="H66">
        <f t="shared" si="1"/>
        <v>0</v>
      </c>
      <c r="I66">
        <f t="shared" si="2"/>
        <v>0</v>
      </c>
      <c r="J66">
        <f t="array" ref="J66">IF(F66 = 0, 0, IF(F66&lt;=30,$H$6,IF(AND(F66&gt;=31,F66&lt;=45),$H$7,$H$8)))</f>
        <v>30</v>
      </c>
      <c r="K66">
        <f t="shared" si="3"/>
        <v>0</v>
      </c>
      <c r="L66">
        <f t="shared" si="4"/>
        <v>30</v>
      </c>
    </row>
    <row r="67" spans="1:12" x14ac:dyDescent="0.3">
      <c r="A67" t="s">
        <v>115</v>
      </c>
      <c r="B67" t="s">
        <v>114</v>
      </c>
      <c r="C67" s="1">
        <v>34280</v>
      </c>
      <c r="D67" t="s">
        <v>40</v>
      </c>
      <c r="E67">
        <f t="array" ref="E67" xml:space="preserve"> IF(RIGHT($B56,1)="a",2016 - YEAR($C56), )</f>
        <v>0</v>
      </c>
      <c r="F67">
        <f t="shared" si="5"/>
        <v>61</v>
      </c>
      <c r="G67">
        <f t="shared" si="0"/>
        <v>0</v>
      </c>
      <c r="H67">
        <f t="shared" si="1"/>
        <v>0</v>
      </c>
      <c r="I67">
        <f t="shared" si="2"/>
        <v>0</v>
      </c>
      <c r="J67">
        <f t="array" ref="J67">IF(F67 = 0, 0, IF(F67&lt;=30,$H$6,IF(AND(F67&gt;=31,F67&lt;=45),$H$7,$H$8)))</f>
        <v>36</v>
      </c>
      <c r="K67">
        <f t="shared" si="3"/>
        <v>49</v>
      </c>
      <c r="L67">
        <f t="shared" si="4"/>
        <v>85</v>
      </c>
    </row>
    <row r="68" spans="1:12" x14ac:dyDescent="0.3">
      <c r="A68" t="s">
        <v>116</v>
      </c>
      <c r="B68" t="s">
        <v>49</v>
      </c>
      <c r="C68" s="1">
        <v>25821</v>
      </c>
      <c r="D68" t="s">
        <v>40</v>
      </c>
      <c r="E68">
        <f t="array" ref="E68" xml:space="preserve"> IF(RIGHT($B57,1)="a",2016 - YEAR($C57), )</f>
        <v>0</v>
      </c>
      <c r="F68">
        <f t="shared" si="5"/>
        <v>63</v>
      </c>
      <c r="G68">
        <f t="shared" si="0"/>
        <v>0</v>
      </c>
      <c r="H68">
        <f t="shared" si="1"/>
        <v>0</v>
      </c>
      <c r="I68">
        <f t="shared" si="2"/>
        <v>0</v>
      </c>
      <c r="J68">
        <f t="array" ref="J68">IF(F68 = 0, 0, IF(F68&lt;=30,$H$6,IF(AND(F68&gt;=31,F68&lt;=45),$H$7,$H$8)))</f>
        <v>36</v>
      </c>
      <c r="K68">
        <f t="shared" si="3"/>
        <v>49</v>
      </c>
      <c r="L68">
        <f t="shared" si="4"/>
        <v>85</v>
      </c>
    </row>
    <row r="69" spans="1:12" x14ac:dyDescent="0.3">
      <c r="A69" t="s">
        <v>117</v>
      </c>
      <c r="B69" t="s">
        <v>47</v>
      </c>
      <c r="C69" s="1">
        <v>20242</v>
      </c>
      <c r="D69" t="s">
        <v>40</v>
      </c>
      <c r="E69">
        <f t="array" ref="E69" xml:space="preserve"> IF(RIGHT($B58,1)="a",2016 - YEAR($C58), )</f>
        <v>21</v>
      </c>
      <c r="F69">
        <f t="shared" si="5"/>
        <v>0</v>
      </c>
      <c r="G69">
        <f t="shared" si="0"/>
        <v>25</v>
      </c>
      <c r="H69">
        <f t="shared" si="1"/>
        <v>0</v>
      </c>
      <c r="I69">
        <f t="shared" si="2"/>
        <v>25</v>
      </c>
      <c r="J69">
        <f t="array" ref="J69">IF(F69 = 0, 0, IF(F69&lt;=30,$H$6,IF(AND(F69&gt;=31,F69&lt;=45),$H$7,$H$8)))</f>
        <v>0</v>
      </c>
      <c r="K69">
        <f t="shared" si="3"/>
        <v>0</v>
      </c>
      <c r="L69">
        <f t="shared" si="4"/>
        <v>0</v>
      </c>
    </row>
    <row r="70" spans="1:12" x14ac:dyDescent="0.3">
      <c r="A70" t="s">
        <v>118</v>
      </c>
      <c r="B70" t="s">
        <v>20</v>
      </c>
      <c r="C70" s="1">
        <v>25415</v>
      </c>
      <c r="D70" t="s">
        <v>12</v>
      </c>
      <c r="E70">
        <f t="array" ref="E70" xml:space="preserve"> IF(RIGHT($B59,1)="a",2016 - YEAR($C59), )</f>
        <v>51</v>
      </c>
      <c r="F70">
        <f t="shared" si="5"/>
        <v>0</v>
      </c>
      <c r="G70">
        <f t="shared" si="0"/>
        <v>29.999999999999996</v>
      </c>
      <c r="H70">
        <f t="shared" si="1"/>
        <v>0</v>
      </c>
      <c r="I70">
        <f t="shared" si="2"/>
        <v>29.999999999999996</v>
      </c>
      <c r="J70">
        <f t="array" ref="J70">IF(F70 = 0, 0, IF(F70&lt;=30,$H$6,IF(AND(F70&gt;=31,F70&lt;=45),$H$7,$H$8)))</f>
        <v>0</v>
      </c>
      <c r="K70">
        <f t="shared" si="3"/>
        <v>0</v>
      </c>
      <c r="L70">
        <f t="shared" si="4"/>
        <v>0</v>
      </c>
    </row>
    <row r="71" spans="1:12" x14ac:dyDescent="0.3">
      <c r="A71" t="s">
        <v>119</v>
      </c>
      <c r="B71" t="s">
        <v>47</v>
      </c>
      <c r="C71" s="1">
        <v>19048</v>
      </c>
      <c r="D71" t="s">
        <v>9</v>
      </c>
      <c r="E71">
        <f t="array" ref="E71" xml:space="preserve"> IF(RIGHT($B60,1)="a",2016 - YEAR($C60), )</f>
        <v>36</v>
      </c>
      <c r="F71">
        <f t="shared" si="5"/>
        <v>0</v>
      </c>
      <c r="G71">
        <f t="shared" si="0"/>
        <v>37.5</v>
      </c>
      <c r="H71">
        <f t="shared" si="1"/>
        <v>0</v>
      </c>
      <c r="I71">
        <f t="shared" si="2"/>
        <v>37.5</v>
      </c>
      <c r="J71">
        <f t="array" ref="J71">IF(F71 = 0, 0, IF(F71&lt;=30,$H$6,IF(AND(F71&gt;=31,F71&lt;=45),$H$7,$H$8)))</f>
        <v>0</v>
      </c>
      <c r="K71">
        <f t="shared" si="3"/>
        <v>0</v>
      </c>
      <c r="L71">
        <f t="shared" si="4"/>
        <v>0</v>
      </c>
    </row>
    <row r="72" spans="1:12" x14ac:dyDescent="0.3">
      <c r="A72" t="s">
        <v>120</v>
      </c>
      <c r="B72" t="s">
        <v>121</v>
      </c>
      <c r="C72" s="1">
        <v>18811</v>
      </c>
      <c r="D72" t="s">
        <v>12</v>
      </c>
      <c r="E72">
        <f t="array" ref="E72" xml:space="preserve"> IF(RIGHT($B61,1)="a",2016 - YEAR($C61), )</f>
        <v>42</v>
      </c>
      <c r="F72">
        <f t="shared" si="5"/>
        <v>0</v>
      </c>
      <c r="G72">
        <f t="shared" si="0"/>
        <v>37.5</v>
      </c>
      <c r="H72">
        <f t="shared" si="1"/>
        <v>0</v>
      </c>
      <c r="I72">
        <f t="shared" si="2"/>
        <v>37.5</v>
      </c>
      <c r="J72">
        <f t="array" ref="J72">IF(F72 = 0, 0, IF(F72&lt;=30,$H$6,IF(AND(F72&gt;=31,F72&lt;=45),$H$7,$H$8)))</f>
        <v>0</v>
      </c>
      <c r="K72">
        <f t="shared" si="3"/>
        <v>0</v>
      </c>
      <c r="L72">
        <f t="shared" si="4"/>
        <v>0</v>
      </c>
    </row>
    <row r="73" spans="1:12" x14ac:dyDescent="0.3">
      <c r="A73" t="s">
        <v>122</v>
      </c>
      <c r="B73" t="s">
        <v>123</v>
      </c>
      <c r="C73" s="1">
        <v>17072</v>
      </c>
      <c r="D73" t="s">
        <v>40</v>
      </c>
      <c r="E73">
        <f t="array" ref="E73" xml:space="preserve"> IF(RIGHT($B62,1)="a",2016 - YEAR($C62), )</f>
        <v>0</v>
      </c>
      <c r="F73">
        <f t="shared" si="5"/>
        <v>64</v>
      </c>
      <c r="G73">
        <f t="shared" si="0"/>
        <v>0</v>
      </c>
      <c r="H73">
        <f t="shared" si="1"/>
        <v>0</v>
      </c>
      <c r="I73">
        <f t="shared" si="2"/>
        <v>0</v>
      </c>
      <c r="J73">
        <f t="array" ref="J73">IF(F73 = 0, 0, IF(F73&lt;=30,$H$6,IF(AND(F73&gt;=31,F73&lt;=45),$H$7,$H$8)))</f>
        <v>36</v>
      </c>
      <c r="K73">
        <f t="shared" si="3"/>
        <v>49</v>
      </c>
      <c r="L73">
        <f t="shared" si="4"/>
        <v>85</v>
      </c>
    </row>
    <row r="74" spans="1:12" x14ac:dyDescent="0.3">
      <c r="A74" t="s">
        <v>124</v>
      </c>
      <c r="B74" t="s">
        <v>121</v>
      </c>
      <c r="C74" s="1">
        <v>33277</v>
      </c>
      <c r="D74" t="s">
        <v>6</v>
      </c>
      <c r="E74">
        <f t="array" ref="E74" xml:space="preserve"> IF(RIGHT($B63,1)="a",2016 - YEAR($C63), )</f>
        <v>41</v>
      </c>
      <c r="F74">
        <f t="shared" si="5"/>
        <v>0</v>
      </c>
      <c r="G74">
        <f t="shared" si="0"/>
        <v>37.5</v>
      </c>
      <c r="H74">
        <f t="shared" si="1"/>
        <v>0</v>
      </c>
      <c r="I74">
        <f t="shared" si="2"/>
        <v>37.5</v>
      </c>
      <c r="J74">
        <f t="array" ref="J74">IF(F74 = 0, 0, IF(F74&lt;=30,$H$6,IF(AND(F74&gt;=31,F74&lt;=45),$H$7,$H$8)))</f>
        <v>0</v>
      </c>
      <c r="K74">
        <f t="shared" si="3"/>
        <v>0</v>
      </c>
      <c r="L74">
        <f t="shared" si="4"/>
        <v>0</v>
      </c>
    </row>
    <row r="75" spans="1:12" x14ac:dyDescent="0.3">
      <c r="A75" t="s">
        <v>125</v>
      </c>
      <c r="B75" t="s">
        <v>79</v>
      </c>
      <c r="C75" s="1">
        <v>16987</v>
      </c>
      <c r="D75" t="s">
        <v>6</v>
      </c>
      <c r="E75">
        <f t="array" ref="E75" xml:space="preserve"> IF(RIGHT($B64,1)="a",2016 - YEAR($C64), )</f>
        <v>60</v>
      </c>
      <c r="F75">
        <f t="shared" si="5"/>
        <v>0</v>
      </c>
      <c r="G75">
        <f t="shared" si="0"/>
        <v>29.999999999999996</v>
      </c>
      <c r="H75">
        <f t="shared" si="1"/>
        <v>0</v>
      </c>
      <c r="I75">
        <f t="shared" si="2"/>
        <v>29.999999999999996</v>
      </c>
      <c r="J75">
        <f t="array" ref="J75">IF(F75 = 0, 0, IF(F75&lt;=30,$H$6,IF(AND(F75&gt;=31,F75&lt;=45),$H$7,$H$8)))</f>
        <v>0</v>
      </c>
      <c r="K75">
        <f t="shared" si="3"/>
        <v>0</v>
      </c>
      <c r="L75">
        <f t="shared" si="4"/>
        <v>0</v>
      </c>
    </row>
    <row r="76" spans="1:12" x14ac:dyDescent="0.3">
      <c r="A76" t="s">
        <v>126</v>
      </c>
      <c r="B76" t="s">
        <v>127</v>
      </c>
      <c r="C76" s="1">
        <v>33408</v>
      </c>
      <c r="D76" t="s">
        <v>40</v>
      </c>
      <c r="E76">
        <f t="array" ref="E76" xml:space="preserve"> IF(RIGHT($B65,1)="a",2016 - YEAR($C65), )</f>
        <v>0</v>
      </c>
      <c r="F76">
        <f t="shared" si="5"/>
        <v>56</v>
      </c>
      <c r="G76">
        <f t="shared" si="0"/>
        <v>0</v>
      </c>
      <c r="H76">
        <f t="shared" si="1"/>
        <v>0</v>
      </c>
      <c r="I76">
        <f t="shared" si="2"/>
        <v>0</v>
      </c>
      <c r="J76">
        <f t="array" ref="J76">IF(F76 = 0, 0, IF(F76&lt;=30,$H$6,IF(AND(F76&gt;=31,F76&lt;=45),$H$7,$H$8)))</f>
        <v>36</v>
      </c>
      <c r="K76">
        <f t="shared" si="3"/>
        <v>0</v>
      </c>
      <c r="L76">
        <f t="shared" si="4"/>
        <v>36</v>
      </c>
    </row>
    <row r="77" spans="1:12" x14ac:dyDescent="0.3">
      <c r="A77" t="s">
        <v>110</v>
      </c>
      <c r="B77" t="s">
        <v>79</v>
      </c>
      <c r="C77" s="1">
        <v>25070</v>
      </c>
      <c r="D77" t="s">
        <v>6</v>
      </c>
      <c r="E77">
        <f t="array" ref="E77" xml:space="preserve"> IF(RIGHT($B66,1)="a",2016 - YEAR($C66), )</f>
        <v>0</v>
      </c>
      <c r="F77">
        <f t="shared" si="5"/>
        <v>69</v>
      </c>
      <c r="G77">
        <f t="shared" si="0"/>
        <v>0</v>
      </c>
      <c r="H77">
        <f t="shared" si="1"/>
        <v>0</v>
      </c>
      <c r="I77">
        <f t="shared" si="2"/>
        <v>0</v>
      </c>
      <c r="J77">
        <f t="array" ref="J77">IF(F77 = 0, 0, IF(F77&lt;=30,$H$6,IF(AND(F77&gt;=31,F77&lt;=45),$H$7,$H$8)))</f>
        <v>36</v>
      </c>
      <c r="K77">
        <f t="shared" si="3"/>
        <v>49</v>
      </c>
      <c r="L77">
        <f t="shared" si="4"/>
        <v>85</v>
      </c>
    </row>
    <row r="78" spans="1:12" x14ac:dyDescent="0.3">
      <c r="A78" t="s">
        <v>128</v>
      </c>
      <c r="B78" t="s">
        <v>129</v>
      </c>
      <c r="C78" s="1">
        <v>34100</v>
      </c>
      <c r="D78" t="s">
        <v>40</v>
      </c>
      <c r="E78">
        <f t="array" ref="E78" xml:space="preserve"> IF(RIGHT($B67,1)="a",2016 - YEAR($C67), )</f>
        <v>0</v>
      </c>
      <c r="F78">
        <f t="shared" si="5"/>
        <v>23</v>
      </c>
      <c r="G78">
        <f t="shared" ref="G78:G141" si="6">IF(E78 = 0, 0, IF(E78&lt;=30,$G$6,IF(AND(E78&gt;=31,E78&lt;=45),$G$7,$G$8)))</f>
        <v>0</v>
      </c>
      <c r="H78">
        <f t="shared" ref="H78:H141" si="7" xml:space="preserve"> IF(E78 &gt; 60, 49, 0)</f>
        <v>0</v>
      </c>
      <c r="I78">
        <f t="shared" ref="I78:I141" si="8" xml:space="preserve"> G78 + H78</f>
        <v>0</v>
      </c>
      <c r="J78">
        <f t="array" ref="J78">IF(F78 = 0, 0, IF(F78&lt;=30,$H$6,IF(AND(F78&gt;=31,F78&lt;=45),$H$7,$H$8)))</f>
        <v>30</v>
      </c>
      <c r="K78">
        <f t="shared" ref="K78:K141" si="9" xml:space="preserve"> IF(F78 &gt; 60, 49, 0)</f>
        <v>0</v>
      </c>
      <c r="L78">
        <f t="shared" ref="L78:L141" si="10">J78 + K78</f>
        <v>30</v>
      </c>
    </row>
    <row r="79" spans="1:12" x14ac:dyDescent="0.3">
      <c r="A79" t="s">
        <v>83</v>
      </c>
      <c r="B79" t="s">
        <v>52</v>
      </c>
      <c r="C79" s="1">
        <v>19522</v>
      </c>
      <c r="D79" t="s">
        <v>9</v>
      </c>
      <c r="E79">
        <f t="array" ref="E79" xml:space="preserve"> IF(RIGHT($B68,1)="a",2016 - YEAR($C68), )</f>
        <v>0</v>
      </c>
      <c r="F79">
        <f t="shared" ref="F79:F142" si="11" xml:space="preserve"> IF(RIGHT($B68,1)&lt;&gt;"a",2016 - YEAR($C68), )</f>
        <v>46</v>
      </c>
      <c r="G79">
        <f t="shared" si="6"/>
        <v>0</v>
      </c>
      <c r="H79">
        <f t="shared" si="7"/>
        <v>0</v>
      </c>
      <c r="I79">
        <f t="shared" si="8"/>
        <v>0</v>
      </c>
      <c r="J79">
        <f t="array" ref="J79">IF(F79 = 0, 0, IF(F79&lt;=30,$H$6,IF(AND(F79&gt;=31,F79&lt;=45),$H$7,$H$8)))</f>
        <v>36</v>
      </c>
      <c r="K79">
        <f t="shared" si="9"/>
        <v>0</v>
      </c>
      <c r="L79">
        <f t="shared" si="10"/>
        <v>36</v>
      </c>
    </row>
    <row r="80" spans="1:12" x14ac:dyDescent="0.3">
      <c r="A80" t="s">
        <v>130</v>
      </c>
      <c r="B80" t="s">
        <v>131</v>
      </c>
      <c r="C80" s="1">
        <v>27284</v>
      </c>
      <c r="D80" t="s">
        <v>9</v>
      </c>
      <c r="E80">
        <f t="array" ref="E80" xml:space="preserve"> IF(RIGHT($B69,1)="a",2016 - YEAR($C69), )</f>
        <v>61</v>
      </c>
      <c r="F80">
        <f t="shared" si="11"/>
        <v>0</v>
      </c>
      <c r="G80">
        <f t="shared" si="6"/>
        <v>29.999999999999996</v>
      </c>
      <c r="H80">
        <f t="shared" si="7"/>
        <v>49</v>
      </c>
      <c r="I80">
        <f t="shared" si="8"/>
        <v>79</v>
      </c>
      <c r="J80">
        <f t="array" ref="J80">IF(F80 = 0, 0, IF(F80&lt;=30,$H$6,IF(AND(F80&gt;=31,F80&lt;=45),$H$7,$H$8)))</f>
        <v>0</v>
      </c>
      <c r="K80">
        <f t="shared" si="9"/>
        <v>0</v>
      </c>
      <c r="L80">
        <f t="shared" si="10"/>
        <v>0</v>
      </c>
    </row>
    <row r="81" spans="1:12" x14ac:dyDescent="0.3">
      <c r="A81" t="s">
        <v>132</v>
      </c>
      <c r="B81" t="s">
        <v>8</v>
      </c>
      <c r="C81" s="1">
        <v>27347</v>
      </c>
      <c r="D81" t="s">
        <v>12</v>
      </c>
      <c r="E81">
        <f t="array" ref="E81" xml:space="preserve"> IF(RIGHT($B70,1)="a",2016 - YEAR($C70), )</f>
        <v>47</v>
      </c>
      <c r="F81">
        <f t="shared" si="11"/>
        <v>0</v>
      </c>
      <c r="G81">
        <f t="shared" si="6"/>
        <v>29.999999999999996</v>
      </c>
      <c r="H81">
        <f t="shared" si="7"/>
        <v>0</v>
      </c>
      <c r="I81">
        <f t="shared" si="8"/>
        <v>29.999999999999996</v>
      </c>
      <c r="J81">
        <f t="array" ref="J81">IF(F81 = 0, 0, IF(F81&lt;=30,$H$6,IF(AND(F81&gt;=31,F81&lt;=45),$H$7,$H$8)))</f>
        <v>0</v>
      </c>
      <c r="K81">
        <f t="shared" si="9"/>
        <v>0</v>
      </c>
      <c r="L81">
        <f t="shared" si="10"/>
        <v>0</v>
      </c>
    </row>
    <row r="82" spans="1:12" x14ac:dyDescent="0.3">
      <c r="A82" t="s">
        <v>133</v>
      </c>
      <c r="B82" t="s">
        <v>134</v>
      </c>
      <c r="C82" s="1">
        <v>20618</v>
      </c>
      <c r="D82" t="s">
        <v>12</v>
      </c>
      <c r="E82">
        <f t="array" ref="E82" xml:space="preserve"> IF(RIGHT($B71,1)="a",2016 - YEAR($C71), )</f>
        <v>64</v>
      </c>
      <c r="F82">
        <f t="shared" si="11"/>
        <v>0</v>
      </c>
      <c r="G82">
        <f t="shared" si="6"/>
        <v>29.999999999999996</v>
      </c>
      <c r="H82">
        <f t="shared" si="7"/>
        <v>49</v>
      </c>
      <c r="I82">
        <f t="shared" si="8"/>
        <v>79</v>
      </c>
      <c r="J82">
        <f t="array" ref="J82">IF(F82 = 0, 0, IF(F82&lt;=30,$H$6,IF(AND(F82&gt;=31,F82&lt;=45),$H$7,$H$8)))</f>
        <v>0</v>
      </c>
      <c r="K82">
        <f t="shared" si="9"/>
        <v>0</v>
      </c>
      <c r="L82">
        <f t="shared" si="10"/>
        <v>0</v>
      </c>
    </row>
    <row r="83" spans="1:12" x14ac:dyDescent="0.3">
      <c r="A83" t="s">
        <v>135</v>
      </c>
      <c r="B83" t="s">
        <v>54</v>
      </c>
      <c r="C83" s="1">
        <v>19256</v>
      </c>
      <c r="D83" t="s">
        <v>12</v>
      </c>
      <c r="E83">
        <f t="array" ref="E83" xml:space="preserve"> IF(RIGHT($B72,1)="a",2016 - YEAR($C72), )</f>
        <v>65</v>
      </c>
      <c r="F83">
        <f t="shared" si="11"/>
        <v>0</v>
      </c>
      <c r="G83">
        <f t="shared" si="6"/>
        <v>29.999999999999996</v>
      </c>
      <c r="H83">
        <f t="shared" si="7"/>
        <v>49</v>
      </c>
      <c r="I83">
        <f t="shared" si="8"/>
        <v>79</v>
      </c>
      <c r="J83">
        <f t="array" ref="J83">IF(F83 = 0, 0, IF(F83&lt;=30,$H$6,IF(AND(F83&gt;=31,F83&lt;=45),$H$7,$H$8)))</f>
        <v>0</v>
      </c>
      <c r="K83">
        <f t="shared" si="9"/>
        <v>0</v>
      </c>
      <c r="L83">
        <f t="shared" si="10"/>
        <v>0</v>
      </c>
    </row>
    <row r="84" spans="1:12" x14ac:dyDescent="0.3">
      <c r="A84" t="s">
        <v>136</v>
      </c>
      <c r="B84" t="s">
        <v>137</v>
      </c>
      <c r="C84" s="1">
        <v>21898</v>
      </c>
      <c r="D84" t="s">
        <v>12</v>
      </c>
      <c r="E84">
        <f t="array" ref="E84" xml:space="preserve"> IF(RIGHT($B73,1)="a",2016 - YEAR($C73), )</f>
        <v>70</v>
      </c>
      <c r="F84">
        <f t="shared" si="11"/>
        <v>0</v>
      </c>
      <c r="G84">
        <f t="shared" si="6"/>
        <v>29.999999999999996</v>
      </c>
      <c r="H84">
        <f t="shared" si="7"/>
        <v>49</v>
      </c>
      <c r="I84">
        <f t="shared" si="8"/>
        <v>79</v>
      </c>
      <c r="J84">
        <f t="array" ref="J84">IF(F84 = 0, 0, IF(F84&lt;=30,$H$6,IF(AND(F84&gt;=31,F84&lt;=45),$H$7,$H$8)))</f>
        <v>0</v>
      </c>
      <c r="K84">
        <f t="shared" si="9"/>
        <v>0</v>
      </c>
      <c r="L84">
        <f t="shared" si="10"/>
        <v>0</v>
      </c>
    </row>
    <row r="85" spans="1:12" x14ac:dyDescent="0.3">
      <c r="A85" t="s">
        <v>138</v>
      </c>
      <c r="B85" t="s">
        <v>139</v>
      </c>
      <c r="C85" s="1">
        <v>16873</v>
      </c>
      <c r="D85" t="s">
        <v>12</v>
      </c>
      <c r="E85">
        <f t="array" ref="E85" xml:space="preserve"> IF(RIGHT($B74,1)="a",2016 - YEAR($C74), )</f>
        <v>25</v>
      </c>
      <c r="F85">
        <f t="shared" si="11"/>
        <v>0</v>
      </c>
      <c r="G85">
        <f t="shared" si="6"/>
        <v>25</v>
      </c>
      <c r="H85">
        <f t="shared" si="7"/>
        <v>0</v>
      </c>
      <c r="I85">
        <f t="shared" si="8"/>
        <v>25</v>
      </c>
      <c r="J85">
        <f t="array" ref="J85">IF(F85 = 0, 0, IF(F85&lt;=30,$H$6,IF(AND(F85&gt;=31,F85&lt;=45),$H$7,$H$8)))</f>
        <v>0</v>
      </c>
      <c r="K85">
        <f t="shared" si="9"/>
        <v>0</v>
      </c>
      <c r="L85">
        <f t="shared" si="10"/>
        <v>0</v>
      </c>
    </row>
    <row r="86" spans="1:12" x14ac:dyDescent="0.3">
      <c r="A86" t="s">
        <v>140</v>
      </c>
      <c r="B86" t="s">
        <v>141</v>
      </c>
      <c r="C86" s="1">
        <v>34893</v>
      </c>
      <c r="D86" t="s">
        <v>6</v>
      </c>
      <c r="E86">
        <f t="array" ref="E86" xml:space="preserve"> IF(RIGHT($B75,1)="a",2016 - YEAR($C75), )</f>
        <v>70</v>
      </c>
      <c r="F86">
        <f t="shared" si="11"/>
        <v>0</v>
      </c>
      <c r="G86">
        <f t="shared" si="6"/>
        <v>29.999999999999996</v>
      </c>
      <c r="H86">
        <f t="shared" si="7"/>
        <v>49</v>
      </c>
      <c r="I86">
        <f t="shared" si="8"/>
        <v>79</v>
      </c>
      <c r="J86">
        <f t="array" ref="J86">IF(F86 = 0, 0, IF(F86&lt;=30,$H$6,IF(AND(F86&gt;=31,F86&lt;=45),$H$7,$H$8)))</f>
        <v>0</v>
      </c>
      <c r="K86">
        <f t="shared" si="9"/>
        <v>0</v>
      </c>
      <c r="L86">
        <f t="shared" si="10"/>
        <v>0</v>
      </c>
    </row>
    <row r="87" spans="1:12" x14ac:dyDescent="0.3">
      <c r="A87" t="s">
        <v>142</v>
      </c>
      <c r="B87" t="s">
        <v>143</v>
      </c>
      <c r="C87" s="1">
        <v>16028</v>
      </c>
      <c r="D87" t="s">
        <v>12</v>
      </c>
      <c r="E87">
        <f t="array" ref="E87" xml:space="preserve"> IF(RIGHT($B76,1)="a",2016 - YEAR($C76), )</f>
        <v>0</v>
      </c>
      <c r="F87">
        <f t="shared" si="11"/>
        <v>25</v>
      </c>
      <c r="G87">
        <f t="shared" si="6"/>
        <v>0</v>
      </c>
      <c r="H87">
        <f t="shared" si="7"/>
        <v>0</v>
      </c>
      <c r="I87">
        <f t="shared" si="8"/>
        <v>0</v>
      </c>
      <c r="J87">
        <f t="array" ref="J87">IF(F87 = 0, 0, IF(F87&lt;=30,$H$6,IF(AND(F87&gt;=31,F87&lt;=45),$H$7,$H$8)))</f>
        <v>30</v>
      </c>
      <c r="K87">
        <f t="shared" si="9"/>
        <v>0</v>
      </c>
      <c r="L87">
        <f t="shared" si="10"/>
        <v>30</v>
      </c>
    </row>
    <row r="88" spans="1:12" x14ac:dyDescent="0.3">
      <c r="A88" t="s">
        <v>144</v>
      </c>
      <c r="B88" t="s">
        <v>54</v>
      </c>
      <c r="C88" s="1">
        <v>33446</v>
      </c>
      <c r="D88" t="s">
        <v>6</v>
      </c>
      <c r="E88">
        <f t="array" ref="E88" xml:space="preserve"> IF(RIGHT($B77,1)="a",2016 - YEAR($C77), )</f>
        <v>48</v>
      </c>
      <c r="F88">
        <f t="shared" si="11"/>
        <v>0</v>
      </c>
      <c r="G88">
        <f t="shared" si="6"/>
        <v>29.999999999999996</v>
      </c>
      <c r="H88">
        <f t="shared" si="7"/>
        <v>0</v>
      </c>
      <c r="I88">
        <f t="shared" si="8"/>
        <v>29.999999999999996</v>
      </c>
      <c r="J88">
        <f t="array" ref="J88">IF(F88 = 0, 0, IF(F88&lt;=30,$H$6,IF(AND(F88&gt;=31,F88&lt;=45),$H$7,$H$8)))</f>
        <v>0</v>
      </c>
      <c r="K88">
        <f t="shared" si="9"/>
        <v>0</v>
      </c>
      <c r="L88">
        <f t="shared" si="10"/>
        <v>0</v>
      </c>
    </row>
    <row r="89" spans="1:12" x14ac:dyDescent="0.3">
      <c r="A89" t="s">
        <v>145</v>
      </c>
      <c r="B89" t="s">
        <v>146</v>
      </c>
      <c r="C89" s="1">
        <v>18892</v>
      </c>
      <c r="D89" t="s">
        <v>6</v>
      </c>
      <c r="E89">
        <f t="array" ref="E89" xml:space="preserve"> IF(RIGHT($B78,1)="a",2016 - YEAR($C78), )</f>
        <v>0</v>
      </c>
      <c r="F89">
        <f t="shared" si="11"/>
        <v>23</v>
      </c>
      <c r="G89">
        <f t="shared" si="6"/>
        <v>0</v>
      </c>
      <c r="H89">
        <f t="shared" si="7"/>
        <v>0</v>
      </c>
      <c r="I89">
        <f t="shared" si="8"/>
        <v>0</v>
      </c>
      <c r="J89">
        <f t="array" ref="J89">IF(F89 = 0, 0, IF(F89&lt;=30,$H$6,IF(AND(F89&gt;=31,F89&lt;=45),$H$7,$H$8)))</f>
        <v>30</v>
      </c>
      <c r="K89">
        <f t="shared" si="9"/>
        <v>0</v>
      </c>
      <c r="L89">
        <f t="shared" si="10"/>
        <v>30</v>
      </c>
    </row>
    <row r="90" spans="1:12" x14ac:dyDescent="0.3">
      <c r="A90" t="s">
        <v>147</v>
      </c>
      <c r="B90" t="s">
        <v>102</v>
      </c>
      <c r="C90" s="1">
        <v>32219</v>
      </c>
      <c r="D90" t="s">
        <v>12</v>
      </c>
      <c r="E90">
        <f t="array" ref="E90" xml:space="preserve"> IF(RIGHT($B79,1)="a",2016 - YEAR($C79), )</f>
        <v>63</v>
      </c>
      <c r="F90">
        <f t="shared" si="11"/>
        <v>0</v>
      </c>
      <c r="G90">
        <f t="shared" si="6"/>
        <v>29.999999999999996</v>
      </c>
      <c r="H90">
        <f t="shared" si="7"/>
        <v>49</v>
      </c>
      <c r="I90">
        <f t="shared" si="8"/>
        <v>79</v>
      </c>
      <c r="J90">
        <f t="array" ref="J90">IF(F90 = 0, 0, IF(F90&lt;=30,$H$6,IF(AND(F90&gt;=31,F90&lt;=45),$H$7,$H$8)))</f>
        <v>0</v>
      </c>
      <c r="K90">
        <f t="shared" si="9"/>
        <v>0</v>
      </c>
      <c r="L90">
        <f t="shared" si="10"/>
        <v>0</v>
      </c>
    </row>
    <row r="91" spans="1:12" x14ac:dyDescent="0.3">
      <c r="A91" t="s">
        <v>148</v>
      </c>
      <c r="B91" t="s">
        <v>149</v>
      </c>
      <c r="C91" s="1">
        <v>31771</v>
      </c>
      <c r="D91" t="s">
        <v>9</v>
      </c>
      <c r="E91">
        <f t="array" ref="E91" xml:space="preserve"> IF(RIGHT($B80,1)="a",2016 - YEAR($C80), )</f>
        <v>42</v>
      </c>
      <c r="F91">
        <f t="shared" si="11"/>
        <v>0</v>
      </c>
      <c r="G91">
        <f t="shared" si="6"/>
        <v>37.5</v>
      </c>
      <c r="H91">
        <f t="shared" si="7"/>
        <v>0</v>
      </c>
      <c r="I91">
        <f t="shared" si="8"/>
        <v>37.5</v>
      </c>
      <c r="J91">
        <f t="array" ref="J91">IF(F91 = 0, 0, IF(F91&lt;=30,$H$6,IF(AND(F91&gt;=31,F91&lt;=45),$H$7,$H$8)))</f>
        <v>0</v>
      </c>
      <c r="K91">
        <f t="shared" si="9"/>
        <v>0</v>
      </c>
      <c r="L91">
        <f t="shared" si="10"/>
        <v>0</v>
      </c>
    </row>
    <row r="92" spans="1:12" x14ac:dyDescent="0.3">
      <c r="A92" t="s">
        <v>51</v>
      </c>
      <c r="B92" t="s">
        <v>150</v>
      </c>
      <c r="C92" s="1">
        <v>30633</v>
      </c>
      <c r="D92" t="s">
        <v>40</v>
      </c>
      <c r="E92">
        <f t="array" ref="E92" xml:space="preserve"> IF(RIGHT($B81,1)="a",2016 - YEAR($C81), )</f>
        <v>0</v>
      </c>
      <c r="F92">
        <f t="shared" si="11"/>
        <v>42</v>
      </c>
      <c r="G92">
        <f t="shared" si="6"/>
        <v>0</v>
      </c>
      <c r="H92">
        <f t="shared" si="7"/>
        <v>0</v>
      </c>
      <c r="I92">
        <f t="shared" si="8"/>
        <v>0</v>
      </c>
      <c r="J92">
        <f t="array" ref="J92">IF(F92 = 0, 0, IF(F92&lt;=30,$H$6,IF(AND(F92&gt;=31,F92&lt;=45),$H$7,$H$8)))</f>
        <v>45</v>
      </c>
      <c r="K92">
        <f t="shared" si="9"/>
        <v>0</v>
      </c>
      <c r="L92">
        <f t="shared" si="10"/>
        <v>45</v>
      </c>
    </row>
    <row r="93" spans="1:12" x14ac:dyDescent="0.3">
      <c r="A93" t="s">
        <v>151</v>
      </c>
      <c r="B93" t="s">
        <v>152</v>
      </c>
      <c r="C93" s="1">
        <v>34177</v>
      </c>
      <c r="D93" t="s">
        <v>40</v>
      </c>
      <c r="E93">
        <f t="array" ref="E93" xml:space="preserve"> IF(RIGHT($B82,1)="a",2016 - YEAR($C82), )</f>
        <v>60</v>
      </c>
      <c r="F93">
        <f t="shared" si="11"/>
        <v>0</v>
      </c>
      <c r="G93">
        <f t="shared" si="6"/>
        <v>29.999999999999996</v>
      </c>
      <c r="H93">
        <f t="shared" si="7"/>
        <v>0</v>
      </c>
      <c r="I93">
        <f t="shared" si="8"/>
        <v>29.999999999999996</v>
      </c>
      <c r="J93">
        <f t="array" ref="J93">IF(F93 = 0, 0, IF(F93&lt;=30,$H$6,IF(AND(F93&gt;=31,F93&lt;=45),$H$7,$H$8)))</f>
        <v>0</v>
      </c>
      <c r="K93">
        <f t="shared" si="9"/>
        <v>0</v>
      </c>
      <c r="L93">
        <f t="shared" si="10"/>
        <v>0</v>
      </c>
    </row>
    <row r="94" spans="1:12" x14ac:dyDescent="0.3">
      <c r="A94" t="s">
        <v>153</v>
      </c>
      <c r="B94" t="s">
        <v>137</v>
      </c>
      <c r="C94" s="1">
        <v>33281</v>
      </c>
      <c r="D94" t="s">
        <v>12</v>
      </c>
      <c r="E94">
        <f t="array" ref="E94" xml:space="preserve"> IF(RIGHT($B83,1)="a",2016 - YEAR($C83), )</f>
        <v>64</v>
      </c>
      <c r="F94">
        <f t="shared" si="11"/>
        <v>0</v>
      </c>
      <c r="G94">
        <f t="shared" si="6"/>
        <v>29.999999999999996</v>
      </c>
      <c r="H94">
        <f t="shared" si="7"/>
        <v>49</v>
      </c>
      <c r="I94">
        <f t="shared" si="8"/>
        <v>79</v>
      </c>
      <c r="J94">
        <f t="array" ref="J94">IF(F94 = 0, 0, IF(F94&lt;=30,$H$6,IF(AND(F94&gt;=31,F94&lt;=45),$H$7,$H$8)))</f>
        <v>0</v>
      </c>
      <c r="K94">
        <f t="shared" si="9"/>
        <v>0</v>
      </c>
      <c r="L94">
        <f t="shared" si="10"/>
        <v>0</v>
      </c>
    </row>
    <row r="95" spans="1:12" x14ac:dyDescent="0.3">
      <c r="A95" t="s">
        <v>75</v>
      </c>
      <c r="B95" t="s">
        <v>154</v>
      </c>
      <c r="C95" s="1">
        <v>21897</v>
      </c>
      <c r="D95" t="s">
        <v>12</v>
      </c>
      <c r="E95">
        <f t="array" ref="E95" xml:space="preserve"> IF(RIGHT($B84,1)="a",2016 - YEAR($C84), )</f>
        <v>57</v>
      </c>
      <c r="F95">
        <f t="shared" si="11"/>
        <v>0</v>
      </c>
      <c r="G95">
        <f t="shared" si="6"/>
        <v>29.999999999999996</v>
      </c>
      <c r="H95">
        <f t="shared" si="7"/>
        <v>0</v>
      </c>
      <c r="I95">
        <f t="shared" si="8"/>
        <v>29.999999999999996</v>
      </c>
      <c r="J95">
        <f t="array" ref="J95">IF(F95 = 0, 0, IF(F95&lt;=30,$H$6,IF(AND(F95&gt;=31,F95&lt;=45),$H$7,$H$8)))</f>
        <v>0</v>
      </c>
      <c r="K95">
        <f t="shared" si="9"/>
        <v>0</v>
      </c>
      <c r="L95">
        <f t="shared" si="10"/>
        <v>0</v>
      </c>
    </row>
    <row r="96" spans="1:12" x14ac:dyDescent="0.3">
      <c r="A96" t="s">
        <v>155</v>
      </c>
      <c r="B96" t="s">
        <v>37</v>
      </c>
      <c r="C96" s="1">
        <v>18604</v>
      </c>
      <c r="D96" t="s">
        <v>40</v>
      </c>
      <c r="E96">
        <f t="array" ref="E96" xml:space="preserve"> IF(RIGHT($B85,1)="a",2016 - YEAR($C85), )</f>
        <v>0</v>
      </c>
      <c r="F96">
        <f t="shared" si="11"/>
        <v>70</v>
      </c>
      <c r="G96">
        <f t="shared" si="6"/>
        <v>0</v>
      </c>
      <c r="H96">
        <f t="shared" si="7"/>
        <v>0</v>
      </c>
      <c r="I96">
        <f t="shared" si="8"/>
        <v>0</v>
      </c>
      <c r="J96">
        <f t="array" ref="J96">IF(F96 = 0, 0, IF(F96&lt;=30,$H$6,IF(AND(F96&gt;=31,F96&lt;=45),$H$7,$H$8)))</f>
        <v>36</v>
      </c>
      <c r="K96">
        <f t="shared" si="9"/>
        <v>49</v>
      </c>
      <c r="L96">
        <f t="shared" si="10"/>
        <v>85</v>
      </c>
    </row>
    <row r="97" spans="1:12" x14ac:dyDescent="0.3">
      <c r="A97" t="s">
        <v>156</v>
      </c>
      <c r="B97" t="s">
        <v>157</v>
      </c>
      <c r="C97" s="1">
        <v>18910</v>
      </c>
      <c r="D97" t="s">
        <v>12</v>
      </c>
      <c r="E97">
        <f t="array" ref="E97" xml:space="preserve"> IF(RIGHT($B86,1)="a",2016 - YEAR($C86), )</f>
        <v>0</v>
      </c>
      <c r="F97">
        <f t="shared" si="11"/>
        <v>21</v>
      </c>
      <c r="G97">
        <f t="shared" si="6"/>
        <v>0</v>
      </c>
      <c r="H97">
        <f t="shared" si="7"/>
        <v>0</v>
      </c>
      <c r="I97">
        <f t="shared" si="8"/>
        <v>0</v>
      </c>
      <c r="J97">
        <f t="array" ref="J97">IF(F97 = 0, 0, IF(F97&lt;=30,$H$6,IF(AND(F97&gt;=31,F97&lt;=45),$H$7,$H$8)))</f>
        <v>30</v>
      </c>
      <c r="K97">
        <f t="shared" si="9"/>
        <v>0</v>
      </c>
      <c r="L97">
        <f t="shared" si="10"/>
        <v>30</v>
      </c>
    </row>
    <row r="98" spans="1:12" x14ac:dyDescent="0.3">
      <c r="A98" t="s">
        <v>158</v>
      </c>
      <c r="B98" t="s">
        <v>47</v>
      </c>
      <c r="C98" s="1">
        <v>17056</v>
      </c>
      <c r="D98" t="s">
        <v>9</v>
      </c>
      <c r="E98">
        <f t="array" ref="E98" xml:space="preserve"> IF(RIGHT($B87,1)="a",2016 - YEAR($C87), )</f>
        <v>73</v>
      </c>
      <c r="F98">
        <f t="shared" si="11"/>
        <v>0</v>
      </c>
      <c r="G98">
        <f t="shared" si="6"/>
        <v>29.999999999999996</v>
      </c>
      <c r="H98">
        <f t="shared" si="7"/>
        <v>49</v>
      </c>
      <c r="I98">
        <f t="shared" si="8"/>
        <v>79</v>
      </c>
      <c r="J98">
        <f t="array" ref="J98">IF(F98 = 0, 0, IF(F98&lt;=30,$H$6,IF(AND(F98&gt;=31,F98&lt;=45),$H$7,$H$8)))</f>
        <v>0</v>
      </c>
      <c r="K98">
        <f t="shared" si="9"/>
        <v>0</v>
      </c>
      <c r="L98">
        <f t="shared" si="10"/>
        <v>0</v>
      </c>
    </row>
    <row r="99" spans="1:12" x14ac:dyDescent="0.3">
      <c r="A99" t="s">
        <v>159</v>
      </c>
      <c r="B99" t="s">
        <v>160</v>
      </c>
      <c r="C99" s="1">
        <v>22619</v>
      </c>
      <c r="D99" t="s">
        <v>9</v>
      </c>
      <c r="E99">
        <f t="array" ref="E99" xml:space="preserve"> IF(RIGHT($B88,1)="a",2016 - YEAR($C88), )</f>
        <v>25</v>
      </c>
      <c r="F99">
        <f t="shared" si="11"/>
        <v>0</v>
      </c>
      <c r="G99">
        <f t="shared" si="6"/>
        <v>25</v>
      </c>
      <c r="H99">
        <f t="shared" si="7"/>
        <v>0</v>
      </c>
      <c r="I99">
        <f t="shared" si="8"/>
        <v>25</v>
      </c>
      <c r="J99">
        <f t="array" ref="J99">IF(F99 = 0, 0, IF(F99&lt;=30,$H$6,IF(AND(F99&gt;=31,F99&lt;=45),$H$7,$H$8)))</f>
        <v>0</v>
      </c>
      <c r="K99">
        <f t="shared" si="9"/>
        <v>0</v>
      </c>
      <c r="L99">
        <f t="shared" si="10"/>
        <v>0</v>
      </c>
    </row>
    <row r="100" spans="1:12" x14ac:dyDescent="0.3">
      <c r="A100" t="s">
        <v>161</v>
      </c>
      <c r="B100" t="s">
        <v>37</v>
      </c>
      <c r="C100" s="1">
        <v>19740</v>
      </c>
      <c r="D100" t="s">
        <v>12</v>
      </c>
      <c r="E100">
        <f t="array" ref="E100" xml:space="preserve"> IF(RIGHT($B89,1)="a",2016 - YEAR($C89), )</f>
        <v>0</v>
      </c>
      <c r="F100">
        <f t="shared" si="11"/>
        <v>65</v>
      </c>
      <c r="G100">
        <f t="shared" si="6"/>
        <v>0</v>
      </c>
      <c r="H100">
        <f t="shared" si="7"/>
        <v>0</v>
      </c>
      <c r="I100">
        <f t="shared" si="8"/>
        <v>0</v>
      </c>
      <c r="J100">
        <f t="array" ref="J100">IF(F100 = 0, 0, IF(F100&lt;=30,$H$6,IF(AND(F100&gt;=31,F100&lt;=45),$H$7,$H$8)))</f>
        <v>36</v>
      </c>
      <c r="K100">
        <f t="shared" si="9"/>
        <v>49</v>
      </c>
      <c r="L100">
        <f t="shared" si="10"/>
        <v>85</v>
      </c>
    </row>
    <row r="101" spans="1:12" x14ac:dyDescent="0.3">
      <c r="A101" t="s">
        <v>162</v>
      </c>
      <c r="B101" t="s">
        <v>131</v>
      </c>
      <c r="C101" s="1">
        <v>24222</v>
      </c>
      <c r="D101" t="s">
        <v>6</v>
      </c>
      <c r="E101">
        <f t="array" ref="E101" xml:space="preserve"> IF(RIGHT($B90,1)="a",2016 - YEAR($C90), )</f>
        <v>28</v>
      </c>
      <c r="F101">
        <f t="shared" si="11"/>
        <v>0</v>
      </c>
      <c r="G101">
        <f t="shared" si="6"/>
        <v>25</v>
      </c>
      <c r="H101">
        <f t="shared" si="7"/>
        <v>0</v>
      </c>
      <c r="I101">
        <f t="shared" si="8"/>
        <v>25</v>
      </c>
      <c r="J101">
        <f t="array" ref="J101">IF(F101 = 0, 0, IF(F101&lt;=30,$H$6,IF(AND(F101&gt;=31,F101&lt;=45),$H$7,$H$8)))</f>
        <v>0</v>
      </c>
      <c r="K101">
        <f t="shared" si="9"/>
        <v>0</v>
      </c>
      <c r="L101">
        <f t="shared" si="10"/>
        <v>0</v>
      </c>
    </row>
    <row r="102" spans="1:12" x14ac:dyDescent="0.3">
      <c r="A102" t="s">
        <v>163</v>
      </c>
      <c r="B102" t="s">
        <v>37</v>
      </c>
      <c r="C102" s="1">
        <v>17196</v>
      </c>
      <c r="D102" t="s">
        <v>40</v>
      </c>
      <c r="E102">
        <f t="array" ref="E102" xml:space="preserve"> IF(RIGHT($B91,1)="a",2016 - YEAR($C91), )</f>
        <v>30</v>
      </c>
      <c r="F102">
        <f t="shared" si="11"/>
        <v>0</v>
      </c>
      <c r="G102">
        <f t="shared" si="6"/>
        <v>25</v>
      </c>
      <c r="H102">
        <f t="shared" si="7"/>
        <v>0</v>
      </c>
      <c r="I102">
        <f t="shared" si="8"/>
        <v>25</v>
      </c>
      <c r="J102">
        <f t="array" ref="J102">IF(F102 = 0, 0, IF(F102&lt;=30,$H$6,IF(AND(F102&gt;=31,F102&lt;=45),$H$7,$H$8)))</f>
        <v>0</v>
      </c>
      <c r="K102">
        <f t="shared" si="9"/>
        <v>0</v>
      </c>
      <c r="L102">
        <f t="shared" si="10"/>
        <v>0</v>
      </c>
    </row>
    <row r="103" spans="1:12" x14ac:dyDescent="0.3">
      <c r="A103" t="s">
        <v>164</v>
      </c>
      <c r="B103" t="s">
        <v>52</v>
      </c>
      <c r="C103" s="1">
        <v>32013</v>
      </c>
      <c r="D103" t="s">
        <v>12</v>
      </c>
      <c r="E103">
        <f t="array" ref="E103" xml:space="preserve"> IF(RIGHT($B92,1)="a",2016 - YEAR($C92), )</f>
        <v>33</v>
      </c>
      <c r="F103">
        <f t="shared" si="11"/>
        <v>0</v>
      </c>
      <c r="G103">
        <f t="shared" si="6"/>
        <v>37.5</v>
      </c>
      <c r="H103">
        <f t="shared" si="7"/>
        <v>0</v>
      </c>
      <c r="I103">
        <f t="shared" si="8"/>
        <v>37.5</v>
      </c>
      <c r="J103">
        <f t="array" ref="J103">IF(F103 = 0, 0, IF(F103&lt;=30,$H$6,IF(AND(F103&gt;=31,F103&lt;=45),$H$7,$H$8)))</f>
        <v>0</v>
      </c>
      <c r="K103">
        <f t="shared" si="9"/>
        <v>0</v>
      </c>
      <c r="L103">
        <f t="shared" si="10"/>
        <v>0</v>
      </c>
    </row>
    <row r="104" spans="1:12" x14ac:dyDescent="0.3">
      <c r="A104" t="s">
        <v>163</v>
      </c>
      <c r="B104" t="s">
        <v>39</v>
      </c>
      <c r="C104" s="1">
        <v>23679</v>
      </c>
      <c r="D104" t="s">
        <v>12</v>
      </c>
      <c r="E104">
        <f t="array" ref="E104" xml:space="preserve"> IF(RIGHT($B93,1)="a",2016 - YEAR($C93), )</f>
        <v>0</v>
      </c>
      <c r="F104">
        <f t="shared" si="11"/>
        <v>23</v>
      </c>
      <c r="G104">
        <f t="shared" si="6"/>
        <v>0</v>
      </c>
      <c r="H104">
        <f t="shared" si="7"/>
        <v>0</v>
      </c>
      <c r="I104">
        <f t="shared" si="8"/>
        <v>0</v>
      </c>
      <c r="J104">
        <f t="array" ref="J104">IF(F104 = 0, 0, IF(F104&lt;=30,$H$6,IF(AND(F104&gt;=31,F104&lt;=45),$H$7,$H$8)))</f>
        <v>30</v>
      </c>
      <c r="K104">
        <f t="shared" si="9"/>
        <v>0</v>
      </c>
      <c r="L104">
        <f t="shared" si="10"/>
        <v>30</v>
      </c>
    </row>
    <row r="105" spans="1:12" x14ac:dyDescent="0.3">
      <c r="A105" t="s">
        <v>75</v>
      </c>
      <c r="B105" t="s">
        <v>165</v>
      </c>
      <c r="C105" s="1">
        <v>26239</v>
      </c>
      <c r="D105" t="s">
        <v>12</v>
      </c>
      <c r="E105">
        <f t="array" ref="E105" xml:space="preserve"> IF(RIGHT($B94,1)="a",2016 - YEAR($C94), )</f>
        <v>25</v>
      </c>
      <c r="F105">
        <f t="shared" si="11"/>
        <v>0</v>
      </c>
      <c r="G105">
        <f t="shared" si="6"/>
        <v>25</v>
      </c>
      <c r="H105">
        <f t="shared" si="7"/>
        <v>0</v>
      </c>
      <c r="I105">
        <f t="shared" si="8"/>
        <v>25</v>
      </c>
      <c r="J105">
        <f t="array" ref="J105">IF(F105 = 0, 0, IF(F105&lt;=30,$H$6,IF(AND(F105&gt;=31,F105&lt;=45),$H$7,$H$8)))</f>
        <v>0</v>
      </c>
      <c r="K105">
        <f t="shared" si="9"/>
        <v>0</v>
      </c>
      <c r="L105">
        <f t="shared" si="10"/>
        <v>0</v>
      </c>
    </row>
    <row r="106" spans="1:12" x14ac:dyDescent="0.3">
      <c r="A106" t="s">
        <v>166</v>
      </c>
      <c r="B106" t="s">
        <v>167</v>
      </c>
      <c r="C106" s="1">
        <v>30774</v>
      </c>
      <c r="D106" t="s">
        <v>6</v>
      </c>
      <c r="E106">
        <f t="array" ref="E106" xml:space="preserve"> IF(RIGHT($B95,1)="a",2016 - YEAR($C95), )</f>
        <v>57</v>
      </c>
      <c r="F106">
        <f t="shared" si="11"/>
        <v>0</v>
      </c>
      <c r="G106">
        <f t="shared" si="6"/>
        <v>29.999999999999996</v>
      </c>
      <c r="H106">
        <f t="shared" si="7"/>
        <v>0</v>
      </c>
      <c r="I106">
        <f t="shared" si="8"/>
        <v>29.999999999999996</v>
      </c>
      <c r="J106">
        <f t="array" ref="J106">IF(F106 = 0, 0, IF(F106&lt;=30,$H$6,IF(AND(F106&gt;=31,F106&lt;=45),$H$7,$H$8)))</f>
        <v>0</v>
      </c>
      <c r="K106">
        <f t="shared" si="9"/>
        <v>0</v>
      </c>
      <c r="L106">
        <f t="shared" si="10"/>
        <v>0</v>
      </c>
    </row>
    <row r="107" spans="1:12" x14ac:dyDescent="0.3">
      <c r="A107" t="s">
        <v>168</v>
      </c>
      <c r="B107" t="s">
        <v>169</v>
      </c>
      <c r="C107" s="1">
        <v>25818</v>
      </c>
      <c r="D107" t="s">
        <v>6</v>
      </c>
      <c r="E107">
        <f t="array" ref="E107" xml:space="preserve"> IF(RIGHT($B96,1)="a",2016 - YEAR($C96), )</f>
        <v>66</v>
      </c>
      <c r="F107">
        <f t="shared" si="11"/>
        <v>0</v>
      </c>
      <c r="G107">
        <f t="shared" si="6"/>
        <v>29.999999999999996</v>
      </c>
      <c r="H107">
        <f t="shared" si="7"/>
        <v>49</v>
      </c>
      <c r="I107">
        <f t="shared" si="8"/>
        <v>79</v>
      </c>
      <c r="J107">
        <f t="array" ref="J107">IF(F107 = 0, 0, IF(F107&lt;=30,$H$6,IF(AND(F107&gt;=31,F107&lt;=45),$H$7,$H$8)))</f>
        <v>0</v>
      </c>
      <c r="K107">
        <f t="shared" si="9"/>
        <v>0</v>
      </c>
      <c r="L107">
        <f t="shared" si="10"/>
        <v>0</v>
      </c>
    </row>
    <row r="108" spans="1:12" x14ac:dyDescent="0.3">
      <c r="A108" t="s">
        <v>170</v>
      </c>
      <c r="B108" t="s">
        <v>171</v>
      </c>
      <c r="C108" s="1">
        <v>16529</v>
      </c>
      <c r="D108" t="s">
        <v>40</v>
      </c>
      <c r="E108">
        <f t="array" ref="E108" xml:space="preserve"> IF(RIGHT($B97,1)="a",2016 - YEAR($C97), )</f>
        <v>65</v>
      </c>
      <c r="F108">
        <f t="shared" si="11"/>
        <v>0</v>
      </c>
      <c r="G108">
        <f t="shared" si="6"/>
        <v>29.999999999999996</v>
      </c>
      <c r="H108">
        <f t="shared" si="7"/>
        <v>49</v>
      </c>
      <c r="I108">
        <f t="shared" si="8"/>
        <v>79</v>
      </c>
      <c r="J108">
        <f t="array" ref="J108">IF(F108 = 0, 0, IF(F108&lt;=30,$H$6,IF(AND(F108&gt;=31,F108&lt;=45),$H$7,$H$8)))</f>
        <v>0</v>
      </c>
      <c r="K108">
        <f t="shared" si="9"/>
        <v>0</v>
      </c>
      <c r="L108">
        <f t="shared" si="10"/>
        <v>0</v>
      </c>
    </row>
    <row r="109" spans="1:12" x14ac:dyDescent="0.3">
      <c r="A109" t="s">
        <v>172</v>
      </c>
      <c r="B109" t="s">
        <v>5</v>
      </c>
      <c r="C109" s="1">
        <v>30530</v>
      </c>
      <c r="D109" t="s">
        <v>40</v>
      </c>
      <c r="E109">
        <f t="array" ref="E109" xml:space="preserve"> IF(RIGHT($B98,1)="a",2016 - YEAR($C98), )</f>
        <v>70</v>
      </c>
      <c r="F109">
        <f t="shared" si="11"/>
        <v>0</v>
      </c>
      <c r="G109">
        <f t="shared" si="6"/>
        <v>29.999999999999996</v>
      </c>
      <c r="H109">
        <f t="shared" si="7"/>
        <v>49</v>
      </c>
      <c r="I109">
        <f t="shared" si="8"/>
        <v>79</v>
      </c>
      <c r="J109">
        <f t="array" ref="J109">IF(F109 = 0, 0, IF(F109&lt;=30,$H$6,IF(AND(F109&gt;=31,F109&lt;=45),$H$7,$H$8)))</f>
        <v>0</v>
      </c>
      <c r="K109">
        <f t="shared" si="9"/>
        <v>0</v>
      </c>
      <c r="L109">
        <f t="shared" si="10"/>
        <v>0</v>
      </c>
    </row>
    <row r="110" spans="1:12" x14ac:dyDescent="0.3">
      <c r="A110" t="s">
        <v>173</v>
      </c>
      <c r="B110" t="s">
        <v>77</v>
      </c>
      <c r="C110" s="1">
        <v>31601</v>
      </c>
      <c r="D110" t="s">
        <v>12</v>
      </c>
      <c r="E110">
        <f t="array" ref="E110" xml:space="preserve"> IF(RIGHT($B99,1)="a",2016 - YEAR($C99), )</f>
        <v>0</v>
      </c>
      <c r="F110">
        <f t="shared" si="11"/>
        <v>55</v>
      </c>
      <c r="G110">
        <f t="shared" si="6"/>
        <v>0</v>
      </c>
      <c r="H110">
        <f t="shared" si="7"/>
        <v>0</v>
      </c>
      <c r="I110">
        <f t="shared" si="8"/>
        <v>0</v>
      </c>
      <c r="J110">
        <f t="array" ref="J110">IF(F110 = 0, 0, IF(F110&lt;=30,$H$6,IF(AND(F110&gt;=31,F110&lt;=45),$H$7,$H$8)))</f>
        <v>36</v>
      </c>
      <c r="K110">
        <f t="shared" si="9"/>
        <v>0</v>
      </c>
      <c r="L110">
        <f t="shared" si="10"/>
        <v>36</v>
      </c>
    </row>
    <row r="111" spans="1:12" x14ac:dyDescent="0.3">
      <c r="A111" t="s">
        <v>174</v>
      </c>
      <c r="B111" t="s">
        <v>157</v>
      </c>
      <c r="C111" s="1">
        <v>28427</v>
      </c>
      <c r="D111" t="s">
        <v>12</v>
      </c>
      <c r="E111">
        <f t="array" ref="E111" xml:space="preserve"> IF(RIGHT($B100,1)="a",2016 - YEAR($C100), )</f>
        <v>62</v>
      </c>
      <c r="F111">
        <f t="shared" si="11"/>
        <v>0</v>
      </c>
      <c r="G111">
        <f t="shared" si="6"/>
        <v>29.999999999999996</v>
      </c>
      <c r="H111">
        <f t="shared" si="7"/>
        <v>49</v>
      </c>
      <c r="I111">
        <f t="shared" si="8"/>
        <v>79</v>
      </c>
      <c r="J111">
        <f t="array" ref="J111">IF(F111 = 0, 0, IF(F111&lt;=30,$H$6,IF(AND(F111&gt;=31,F111&lt;=45),$H$7,$H$8)))</f>
        <v>0</v>
      </c>
      <c r="K111">
        <f t="shared" si="9"/>
        <v>0</v>
      </c>
      <c r="L111">
        <f t="shared" si="10"/>
        <v>0</v>
      </c>
    </row>
    <row r="112" spans="1:12" x14ac:dyDescent="0.3">
      <c r="A112" t="s">
        <v>175</v>
      </c>
      <c r="B112" t="s">
        <v>176</v>
      </c>
      <c r="C112" s="1">
        <v>23139</v>
      </c>
      <c r="D112" t="s">
        <v>12</v>
      </c>
      <c r="E112">
        <f t="array" ref="E112" xml:space="preserve"> IF(RIGHT($B101,1)="a",2016 - YEAR($C101), )</f>
        <v>50</v>
      </c>
      <c r="F112">
        <f t="shared" si="11"/>
        <v>0</v>
      </c>
      <c r="G112">
        <f t="shared" si="6"/>
        <v>29.999999999999996</v>
      </c>
      <c r="H112">
        <f t="shared" si="7"/>
        <v>0</v>
      </c>
      <c r="I112">
        <f t="shared" si="8"/>
        <v>29.999999999999996</v>
      </c>
      <c r="J112">
        <f t="array" ref="J112">IF(F112 = 0, 0, IF(F112&lt;=30,$H$6,IF(AND(F112&gt;=31,F112&lt;=45),$H$7,$H$8)))</f>
        <v>0</v>
      </c>
      <c r="K112">
        <f t="shared" si="9"/>
        <v>0</v>
      </c>
      <c r="L112">
        <f t="shared" si="10"/>
        <v>0</v>
      </c>
    </row>
    <row r="113" spans="1:12" x14ac:dyDescent="0.3">
      <c r="A113" t="s">
        <v>174</v>
      </c>
      <c r="B113" t="s">
        <v>177</v>
      </c>
      <c r="C113" s="1">
        <v>29861</v>
      </c>
      <c r="D113" t="s">
        <v>12</v>
      </c>
      <c r="E113">
        <f t="array" ref="E113" xml:space="preserve"> IF(RIGHT($B102,1)="a",2016 - YEAR($C102), )</f>
        <v>69</v>
      </c>
      <c r="F113">
        <f t="shared" si="11"/>
        <v>0</v>
      </c>
      <c r="G113">
        <f t="shared" si="6"/>
        <v>29.999999999999996</v>
      </c>
      <c r="H113">
        <f t="shared" si="7"/>
        <v>49</v>
      </c>
      <c r="I113">
        <f t="shared" si="8"/>
        <v>79</v>
      </c>
      <c r="J113">
        <f t="array" ref="J113">IF(F113 = 0, 0, IF(F113&lt;=30,$H$6,IF(AND(F113&gt;=31,F113&lt;=45),$H$7,$H$8)))</f>
        <v>0</v>
      </c>
      <c r="K113">
        <f t="shared" si="9"/>
        <v>0</v>
      </c>
      <c r="L113">
        <f t="shared" si="10"/>
        <v>0</v>
      </c>
    </row>
    <row r="114" spans="1:12" x14ac:dyDescent="0.3">
      <c r="A114" t="s">
        <v>178</v>
      </c>
      <c r="B114" t="s">
        <v>179</v>
      </c>
      <c r="C114" s="1">
        <v>32545</v>
      </c>
      <c r="D114" t="s">
        <v>40</v>
      </c>
      <c r="E114">
        <f t="array" ref="E114" xml:space="preserve"> IF(RIGHT($B103,1)="a",2016 - YEAR($C103), )</f>
        <v>29</v>
      </c>
      <c r="F114">
        <f t="shared" si="11"/>
        <v>0</v>
      </c>
      <c r="G114">
        <f t="shared" si="6"/>
        <v>25</v>
      </c>
      <c r="H114">
        <f t="shared" si="7"/>
        <v>0</v>
      </c>
      <c r="I114">
        <f t="shared" si="8"/>
        <v>25</v>
      </c>
      <c r="J114">
        <f t="array" ref="J114">IF(F114 = 0, 0, IF(F114&lt;=30,$H$6,IF(AND(F114&gt;=31,F114&lt;=45),$H$7,$H$8)))</f>
        <v>0</v>
      </c>
      <c r="K114">
        <f t="shared" si="9"/>
        <v>0</v>
      </c>
      <c r="L114">
        <f t="shared" si="10"/>
        <v>0</v>
      </c>
    </row>
    <row r="115" spans="1:12" x14ac:dyDescent="0.3">
      <c r="A115" t="s">
        <v>180</v>
      </c>
      <c r="B115" t="s">
        <v>94</v>
      </c>
      <c r="C115" s="1">
        <v>29361</v>
      </c>
      <c r="D115" t="s">
        <v>12</v>
      </c>
      <c r="E115">
        <f t="array" ref="E115" xml:space="preserve"> IF(RIGHT($B104,1)="a",2016 - YEAR($C104), )</f>
        <v>52</v>
      </c>
      <c r="F115">
        <f t="shared" si="11"/>
        <v>0</v>
      </c>
      <c r="G115">
        <f t="shared" si="6"/>
        <v>29.999999999999996</v>
      </c>
      <c r="H115">
        <f t="shared" si="7"/>
        <v>0</v>
      </c>
      <c r="I115">
        <f t="shared" si="8"/>
        <v>29.999999999999996</v>
      </c>
      <c r="J115">
        <f t="array" ref="J115">IF(F115 = 0, 0, IF(F115&lt;=30,$H$6,IF(AND(F115&gt;=31,F115&lt;=45),$H$7,$H$8)))</f>
        <v>0</v>
      </c>
      <c r="K115">
        <f t="shared" si="9"/>
        <v>0</v>
      </c>
      <c r="L115">
        <f t="shared" si="10"/>
        <v>0</v>
      </c>
    </row>
    <row r="116" spans="1:12" x14ac:dyDescent="0.3">
      <c r="A116" t="s">
        <v>181</v>
      </c>
      <c r="B116" t="s">
        <v>49</v>
      </c>
      <c r="C116" s="1">
        <v>17772</v>
      </c>
      <c r="D116" t="s">
        <v>40</v>
      </c>
      <c r="E116">
        <f t="array" ref="E116" xml:space="preserve"> IF(RIGHT($B105,1)="a",2016 - YEAR($C105), )</f>
        <v>45</v>
      </c>
      <c r="F116">
        <f t="shared" si="11"/>
        <v>0</v>
      </c>
      <c r="G116">
        <f t="shared" si="6"/>
        <v>37.5</v>
      </c>
      <c r="H116">
        <f t="shared" si="7"/>
        <v>0</v>
      </c>
      <c r="I116">
        <f t="shared" si="8"/>
        <v>37.5</v>
      </c>
      <c r="J116">
        <f t="array" ref="J116">IF(F116 = 0, 0, IF(F116&lt;=30,$H$6,IF(AND(F116&gt;=31,F116&lt;=45),$H$7,$H$8)))</f>
        <v>0</v>
      </c>
      <c r="K116">
        <f t="shared" si="9"/>
        <v>0</v>
      </c>
      <c r="L116">
        <f t="shared" si="10"/>
        <v>0</v>
      </c>
    </row>
    <row r="117" spans="1:12" x14ac:dyDescent="0.3">
      <c r="A117" t="s">
        <v>182</v>
      </c>
      <c r="B117" t="s">
        <v>183</v>
      </c>
      <c r="C117" s="1">
        <v>28580</v>
      </c>
      <c r="D117" t="s">
        <v>6</v>
      </c>
      <c r="E117">
        <f t="array" ref="E117" xml:space="preserve"> IF(RIGHT($B106,1)="a",2016 - YEAR($C106), )</f>
        <v>0</v>
      </c>
      <c r="F117">
        <f t="shared" si="11"/>
        <v>32</v>
      </c>
      <c r="G117">
        <f t="shared" si="6"/>
        <v>0</v>
      </c>
      <c r="H117">
        <f t="shared" si="7"/>
        <v>0</v>
      </c>
      <c r="I117">
        <f t="shared" si="8"/>
        <v>0</v>
      </c>
      <c r="J117">
        <f t="array" ref="J117">IF(F117 = 0, 0, IF(F117&lt;=30,$H$6,IF(AND(F117&gt;=31,F117&lt;=45),$H$7,$H$8)))</f>
        <v>45</v>
      </c>
      <c r="K117">
        <f t="shared" si="9"/>
        <v>0</v>
      </c>
      <c r="L117">
        <f t="shared" si="10"/>
        <v>45</v>
      </c>
    </row>
    <row r="118" spans="1:12" x14ac:dyDescent="0.3">
      <c r="A118" t="s">
        <v>184</v>
      </c>
      <c r="B118" t="s">
        <v>185</v>
      </c>
      <c r="C118" s="1">
        <v>21154</v>
      </c>
      <c r="D118" t="s">
        <v>40</v>
      </c>
      <c r="E118">
        <f t="array" ref="E118" xml:space="preserve"> IF(RIGHT($B107,1)="a",2016 - YEAR($C107), )</f>
        <v>0</v>
      </c>
      <c r="F118">
        <f t="shared" si="11"/>
        <v>46</v>
      </c>
      <c r="G118">
        <f t="shared" si="6"/>
        <v>0</v>
      </c>
      <c r="H118">
        <f t="shared" si="7"/>
        <v>0</v>
      </c>
      <c r="I118">
        <f t="shared" si="8"/>
        <v>0</v>
      </c>
      <c r="J118">
        <f t="array" ref="J118">IF(F118 = 0, 0, IF(F118&lt;=30,$H$6,IF(AND(F118&gt;=31,F118&lt;=45),$H$7,$H$8)))</f>
        <v>36</v>
      </c>
      <c r="K118">
        <f t="shared" si="9"/>
        <v>0</v>
      </c>
      <c r="L118">
        <f t="shared" si="10"/>
        <v>36</v>
      </c>
    </row>
    <row r="119" spans="1:12" x14ac:dyDescent="0.3">
      <c r="A119" t="s">
        <v>186</v>
      </c>
      <c r="B119" t="s">
        <v>54</v>
      </c>
      <c r="C119" s="1">
        <v>18183</v>
      </c>
      <c r="D119" t="s">
        <v>12</v>
      </c>
      <c r="E119">
        <f t="array" ref="E119" xml:space="preserve"> IF(RIGHT($B108,1)="a",2016 - YEAR($C108), )</f>
        <v>71</v>
      </c>
      <c r="F119">
        <f t="shared" si="11"/>
        <v>0</v>
      </c>
      <c r="G119">
        <f t="shared" si="6"/>
        <v>29.999999999999996</v>
      </c>
      <c r="H119">
        <f t="shared" si="7"/>
        <v>49</v>
      </c>
      <c r="I119">
        <f t="shared" si="8"/>
        <v>79</v>
      </c>
      <c r="J119">
        <f t="array" ref="J119">IF(F119 = 0, 0, IF(F119&lt;=30,$H$6,IF(AND(F119&gt;=31,F119&lt;=45),$H$7,$H$8)))</f>
        <v>0</v>
      </c>
      <c r="K119">
        <f t="shared" si="9"/>
        <v>0</v>
      </c>
      <c r="L119">
        <f t="shared" si="10"/>
        <v>0</v>
      </c>
    </row>
    <row r="120" spans="1:12" x14ac:dyDescent="0.3">
      <c r="A120" t="s">
        <v>187</v>
      </c>
      <c r="B120" t="s">
        <v>188</v>
      </c>
      <c r="C120" s="1">
        <v>20630</v>
      </c>
      <c r="D120" t="s">
        <v>6</v>
      </c>
      <c r="E120">
        <f t="array" ref="E120" xml:space="preserve"> IF(RIGHT($B109,1)="a",2016 - YEAR($C109), )</f>
        <v>33</v>
      </c>
      <c r="F120">
        <f t="shared" si="11"/>
        <v>0</v>
      </c>
      <c r="G120">
        <f t="shared" si="6"/>
        <v>37.5</v>
      </c>
      <c r="H120">
        <f t="shared" si="7"/>
        <v>0</v>
      </c>
      <c r="I120">
        <f t="shared" si="8"/>
        <v>37.5</v>
      </c>
      <c r="J120">
        <f t="array" ref="J120">IF(F120 = 0, 0, IF(F120&lt;=30,$H$6,IF(AND(F120&gt;=31,F120&lt;=45),$H$7,$H$8)))</f>
        <v>0</v>
      </c>
      <c r="K120">
        <f t="shared" si="9"/>
        <v>0</v>
      </c>
      <c r="L120">
        <f t="shared" si="10"/>
        <v>0</v>
      </c>
    </row>
    <row r="121" spans="1:12" x14ac:dyDescent="0.3">
      <c r="A121" t="s">
        <v>189</v>
      </c>
      <c r="B121" t="s">
        <v>49</v>
      </c>
      <c r="C121" s="1">
        <v>34364</v>
      </c>
      <c r="D121" t="s">
        <v>12</v>
      </c>
      <c r="E121">
        <f t="array" ref="E121" xml:space="preserve"> IF(RIGHT($B110,1)="a",2016 - YEAR($C110), )</f>
        <v>0</v>
      </c>
      <c r="F121">
        <f t="shared" si="11"/>
        <v>30</v>
      </c>
      <c r="G121">
        <f t="shared" si="6"/>
        <v>0</v>
      </c>
      <c r="H121">
        <f t="shared" si="7"/>
        <v>0</v>
      </c>
      <c r="I121">
        <f t="shared" si="8"/>
        <v>0</v>
      </c>
      <c r="J121">
        <f t="array" ref="J121">IF(F121 = 0, 0, IF(F121&lt;=30,$H$6,IF(AND(F121&gt;=31,F121&lt;=45),$H$7,$H$8)))</f>
        <v>30</v>
      </c>
      <c r="K121">
        <f t="shared" si="9"/>
        <v>0</v>
      </c>
      <c r="L121">
        <f t="shared" si="10"/>
        <v>30</v>
      </c>
    </row>
    <row r="122" spans="1:12" x14ac:dyDescent="0.3">
      <c r="A122" t="s">
        <v>190</v>
      </c>
      <c r="B122" t="s">
        <v>20</v>
      </c>
      <c r="C122" s="1">
        <v>25582</v>
      </c>
      <c r="D122" t="s">
        <v>6</v>
      </c>
      <c r="E122">
        <f t="array" ref="E122" xml:space="preserve"> IF(RIGHT($B111,1)="a",2016 - YEAR($C111), )</f>
        <v>39</v>
      </c>
      <c r="F122">
        <f t="shared" si="11"/>
        <v>0</v>
      </c>
      <c r="G122">
        <f t="shared" si="6"/>
        <v>37.5</v>
      </c>
      <c r="H122">
        <f t="shared" si="7"/>
        <v>0</v>
      </c>
      <c r="I122">
        <f t="shared" si="8"/>
        <v>37.5</v>
      </c>
      <c r="J122">
        <f t="array" ref="J122">IF(F122 = 0, 0, IF(F122&lt;=30,$H$6,IF(AND(F122&gt;=31,F122&lt;=45),$H$7,$H$8)))</f>
        <v>0</v>
      </c>
      <c r="K122">
        <f t="shared" si="9"/>
        <v>0</v>
      </c>
      <c r="L122">
        <f t="shared" si="10"/>
        <v>0</v>
      </c>
    </row>
    <row r="123" spans="1:12" x14ac:dyDescent="0.3">
      <c r="A123" t="s">
        <v>191</v>
      </c>
      <c r="B123" t="s">
        <v>192</v>
      </c>
      <c r="C123" s="1">
        <v>29350</v>
      </c>
      <c r="D123" t="s">
        <v>12</v>
      </c>
      <c r="E123">
        <f t="array" ref="E123" xml:space="preserve"> IF(RIGHT($B112,1)="a",2016 - YEAR($C112), )</f>
        <v>53</v>
      </c>
      <c r="F123">
        <f t="shared" si="11"/>
        <v>0</v>
      </c>
      <c r="G123">
        <f t="shared" si="6"/>
        <v>29.999999999999996</v>
      </c>
      <c r="H123">
        <f t="shared" si="7"/>
        <v>0</v>
      </c>
      <c r="I123">
        <f t="shared" si="8"/>
        <v>29.999999999999996</v>
      </c>
      <c r="J123">
        <f t="array" ref="J123">IF(F123 = 0, 0, IF(F123&lt;=30,$H$6,IF(AND(F123&gt;=31,F123&lt;=45),$H$7,$H$8)))</f>
        <v>0</v>
      </c>
      <c r="K123">
        <f t="shared" si="9"/>
        <v>0</v>
      </c>
      <c r="L123">
        <f t="shared" si="10"/>
        <v>0</v>
      </c>
    </row>
    <row r="124" spans="1:12" x14ac:dyDescent="0.3">
      <c r="A124" t="s">
        <v>193</v>
      </c>
      <c r="B124" t="s">
        <v>194</v>
      </c>
      <c r="C124" s="1">
        <v>21704</v>
      </c>
      <c r="D124" t="s">
        <v>6</v>
      </c>
      <c r="E124">
        <f t="array" ref="E124" xml:space="preserve"> IF(RIGHT($B113,1)="a",2016 - YEAR($C113), )</f>
        <v>35</v>
      </c>
      <c r="F124">
        <f t="shared" si="11"/>
        <v>0</v>
      </c>
      <c r="G124">
        <f t="shared" si="6"/>
        <v>37.5</v>
      </c>
      <c r="H124">
        <f t="shared" si="7"/>
        <v>0</v>
      </c>
      <c r="I124">
        <f t="shared" si="8"/>
        <v>37.5</v>
      </c>
      <c r="J124">
        <f t="array" ref="J124">IF(F124 = 0, 0, IF(F124&lt;=30,$H$6,IF(AND(F124&gt;=31,F124&lt;=45),$H$7,$H$8)))</f>
        <v>0</v>
      </c>
      <c r="K124">
        <f t="shared" si="9"/>
        <v>0</v>
      </c>
      <c r="L124">
        <f t="shared" si="10"/>
        <v>0</v>
      </c>
    </row>
    <row r="125" spans="1:12" x14ac:dyDescent="0.3">
      <c r="A125" t="s">
        <v>195</v>
      </c>
      <c r="B125" t="s">
        <v>192</v>
      </c>
      <c r="C125" s="1">
        <v>20436</v>
      </c>
      <c r="D125" t="s">
        <v>12</v>
      </c>
      <c r="E125">
        <f t="array" ref="E125" xml:space="preserve"> IF(RIGHT($B114,1)="a",2016 - YEAR($C114), )</f>
        <v>0</v>
      </c>
      <c r="F125">
        <f t="shared" si="11"/>
        <v>27</v>
      </c>
      <c r="G125">
        <f t="shared" si="6"/>
        <v>0</v>
      </c>
      <c r="H125">
        <f t="shared" si="7"/>
        <v>0</v>
      </c>
      <c r="I125">
        <f t="shared" si="8"/>
        <v>0</v>
      </c>
      <c r="J125">
        <f t="array" ref="J125">IF(F125 = 0, 0, IF(F125&lt;=30,$H$6,IF(AND(F125&gt;=31,F125&lt;=45),$H$7,$H$8)))</f>
        <v>30</v>
      </c>
      <c r="K125">
        <f t="shared" si="9"/>
        <v>0</v>
      </c>
      <c r="L125">
        <f t="shared" si="10"/>
        <v>30</v>
      </c>
    </row>
    <row r="126" spans="1:12" x14ac:dyDescent="0.3">
      <c r="A126" t="s">
        <v>196</v>
      </c>
      <c r="B126" t="s">
        <v>139</v>
      </c>
      <c r="C126" s="1">
        <v>24475</v>
      </c>
      <c r="D126" t="s">
        <v>12</v>
      </c>
      <c r="E126">
        <f t="array" ref="E126" xml:space="preserve"> IF(RIGHT($B115,1)="a",2016 - YEAR($C115), )</f>
        <v>0</v>
      </c>
      <c r="F126">
        <f t="shared" si="11"/>
        <v>36</v>
      </c>
      <c r="G126">
        <f t="shared" si="6"/>
        <v>0</v>
      </c>
      <c r="H126">
        <f t="shared" si="7"/>
        <v>0</v>
      </c>
      <c r="I126">
        <f t="shared" si="8"/>
        <v>0</v>
      </c>
      <c r="J126">
        <f t="array" ref="J126">IF(F126 = 0, 0, IF(F126&lt;=30,$H$6,IF(AND(F126&gt;=31,F126&lt;=45),$H$7,$H$8)))</f>
        <v>45</v>
      </c>
      <c r="K126">
        <f t="shared" si="9"/>
        <v>0</v>
      </c>
      <c r="L126">
        <f t="shared" si="10"/>
        <v>45</v>
      </c>
    </row>
    <row r="127" spans="1:12" x14ac:dyDescent="0.3">
      <c r="A127" t="s">
        <v>197</v>
      </c>
      <c r="B127" t="s">
        <v>87</v>
      </c>
      <c r="C127" s="1">
        <v>26773</v>
      </c>
      <c r="D127" t="s">
        <v>6</v>
      </c>
      <c r="E127">
        <f t="array" ref="E127" xml:space="preserve"> IF(RIGHT($B116,1)="a",2016 - YEAR($C116), )</f>
        <v>0</v>
      </c>
      <c r="F127">
        <f t="shared" si="11"/>
        <v>68</v>
      </c>
      <c r="G127">
        <f t="shared" si="6"/>
        <v>0</v>
      </c>
      <c r="H127">
        <f t="shared" si="7"/>
        <v>0</v>
      </c>
      <c r="I127">
        <f t="shared" si="8"/>
        <v>0</v>
      </c>
      <c r="J127">
        <f t="array" ref="J127">IF(F127 = 0, 0, IF(F127&lt;=30,$H$6,IF(AND(F127&gt;=31,F127&lt;=45),$H$7,$H$8)))</f>
        <v>36</v>
      </c>
      <c r="K127">
        <f t="shared" si="9"/>
        <v>49</v>
      </c>
      <c r="L127">
        <f t="shared" si="10"/>
        <v>85</v>
      </c>
    </row>
    <row r="128" spans="1:12" x14ac:dyDescent="0.3">
      <c r="A128" t="s">
        <v>198</v>
      </c>
      <c r="B128" t="s">
        <v>199</v>
      </c>
      <c r="C128" s="1">
        <v>17668</v>
      </c>
      <c r="D128" t="s">
        <v>12</v>
      </c>
      <c r="E128">
        <f t="array" ref="E128" xml:space="preserve"> IF(RIGHT($B117,1)="a",2016 - YEAR($C117), )</f>
        <v>38</v>
      </c>
      <c r="F128">
        <f t="shared" si="11"/>
        <v>0</v>
      </c>
      <c r="G128">
        <f t="shared" si="6"/>
        <v>37.5</v>
      </c>
      <c r="H128">
        <f t="shared" si="7"/>
        <v>0</v>
      </c>
      <c r="I128">
        <f t="shared" si="8"/>
        <v>37.5</v>
      </c>
      <c r="J128">
        <f t="array" ref="J128">IF(F128 = 0, 0, IF(F128&lt;=30,$H$6,IF(AND(F128&gt;=31,F128&lt;=45),$H$7,$H$8)))</f>
        <v>0</v>
      </c>
      <c r="K128">
        <f t="shared" si="9"/>
        <v>0</v>
      </c>
      <c r="L128">
        <f t="shared" si="10"/>
        <v>0</v>
      </c>
    </row>
    <row r="129" spans="1:12" x14ac:dyDescent="0.3">
      <c r="A129" t="s">
        <v>200</v>
      </c>
      <c r="B129" t="s">
        <v>201</v>
      </c>
      <c r="C129" s="1">
        <v>17382</v>
      </c>
      <c r="D129" t="s">
        <v>12</v>
      </c>
      <c r="E129">
        <f t="array" ref="E129" xml:space="preserve"> IF(RIGHT($B118,1)="a",2016 - YEAR($C118), )</f>
        <v>59</v>
      </c>
      <c r="F129">
        <f t="shared" si="11"/>
        <v>0</v>
      </c>
      <c r="G129">
        <f t="shared" si="6"/>
        <v>29.999999999999996</v>
      </c>
      <c r="H129">
        <f t="shared" si="7"/>
        <v>0</v>
      </c>
      <c r="I129">
        <f t="shared" si="8"/>
        <v>29.999999999999996</v>
      </c>
      <c r="J129">
        <f t="array" ref="J129">IF(F129 = 0, 0, IF(F129&lt;=30,$H$6,IF(AND(F129&gt;=31,F129&lt;=45),$H$7,$H$8)))</f>
        <v>0</v>
      </c>
      <c r="K129">
        <f t="shared" si="9"/>
        <v>0</v>
      </c>
      <c r="L129">
        <f t="shared" si="10"/>
        <v>0</v>
      </c>
    </row>
    <row r="130" spans="1:12" x14ac:dyDescent="0.3">
      <c r="A130" t="s">
        <v>202</v>
      </c>
      <c r="B130" t="s">
        <v>8</v>
      </c>
      <c r="C130" s="1">
        <v>16976</v>
      </c>
      <c r="D130" t="s">
        <v>6</v>
      </c>
      <c r="E130">
        <f t="array" ref="E130" xml:space="preserve"> IF(RIGHT($B119,1)="a",2016 - YEAR($C119), )</f>
        <v>67</v>
      </c>
      <c r="F130">
        <f t="shared" si="11"/>
        <v>0</v>
      </c>
      <c r="G130">
        <f t="shared" si="6"/>
        <v>29.999999999999996</v>
      </c>
      <c r="H130">
        <f t="shared" si="7"/>
        <v>49</v>
      </c>
      <c r="I130">
        <f t="shared" si="8"/>
        <v>79</v>
      </c>
      <c r="J130">
        <f t="array" ref="J130">IF(F130 = 0, 0, IF(F130&lt;=30,$H$6,IF(AND(F130&gt;=31,F130&lt;=45),$H$7,$H$8)))</f>
        <v>0</v>
      </c>
      <c r="K130">
        <f t="shared" si="9"/>
        <v>0</v>
      </c>
      <c r="L130">
        <f t="shared" si="10"/>
        <v>0</v>
      </c>
    </row>
    <row r="131" spans="1:12" x14ac:dyDescent="0.3">
      <c r="A131" t="s">
        <v>203</v>
      </c>
      <c r="B131" t="s">
        <v>204</v>
      </c>
      <c r="C131" s="1">
        <v>33779</v>
      </c>
      <c r="D131" t="s">
        <v>40</v>
      </c>
      <c r="E131">
        <f t="array" ref="E131" xml:space="preserve"> IF(RIGHT($B120,1)="a",2016 - YEAR($C120), )</f>
        <v>60</v>
      </c>
      <c r="F131">
        <f t="shared" si="11"/>
        <v>0</v>
      </c>
      <c r="G131">
        <f t="shared" si="6"/>
        <v>29.999999999999996</v>
      </c>
      <c r="H131">
        <f t="shared" si="7"/>
        <v>0</v>
      </c>
      <c r="I131">
        <f t="shared" si="8"/>
        <v>29.999999999999996</v>
      </c>
      <c r="J131">
        <f t="array" ref="J131">IF(F131 = 0, 0, IF(F131&lt;=30,$H$6,IF(AND(F131&gt;=31,F131&lt;=45),$H$7,$H$8)))</f>
        <v>0</v>
      </c>
      <c r="K131">
        <f t="shared" si="9"/>
        <v>0</v>
      </c>
      <c r="L131">
        <f t="shared" si="10"/>
        <v>0</v>
      </c>
    </row>
    <row r="132" spans="1:12" x14ac:dyDescent="0.3">
      <c r="A132" t="s">
        <v>75</v>
      </c>
      <c r="B132" t="s">
        <v>37</v>
      </c>
      <c r="C132" s="1">
        <v>33885</v>
      </c>
      <c r="D132" t="s">
        <v>6</v>
      </c>
      <c r="E132">
        <f t="array" ref="E132" xml:space="preserve"> IF(RIGHT($B121,1)="a",2016 - YEAR($C121), )</f>
        <v>0</v>
      </c>
      <c r="F132">
        <f t="shared" si="11"/>
        <v>22</v>
      </c>
      <c r="G132">
        <f t="shared" si="6"/>
        <v>0</v>
      </c>
      <c r="H132">
        <f t="shared" si="7"/>
        <v>0</v>
      </c>
      <c r="I132">
        <f t="shared" si="8"/>
        <v>0</v>
      </c>
      <c r="J132">
        <f t="array" ref="J132">IF(F132 = 0, 0, IF(F132&lt;=30,$H$6,IF(AND(F132&gt;=31,F132&lt;=45),$H$7,$H$8)))</f>
        <v>30</v>
      </c>
      <c r="K132">
        <f t="shared" si="9"/>
        <v>0</v>
      </c>
      <c r="L132">
        <f t="shared" si="10"/>
        <v>30</v>
      </c>
    </row>
    <row r="133" spans="1:12" x14ac:dyDescent="0.3">
      <c r="A133" t="s">
        <v>205</v>
      </c>
      <c r="B133" t="s">
        <v>25</v>
      </c>
      <c r="C133" s="1">
        <v>30498</v>
      </c>
      <c r="D133" t="s">
        <v>9</v>
      </c>
      <c r="E133">
        <f t="array" ref="E133" xml:space="preserve"> IF(RIGHT($B122,1)="a",2016 - YEAR($C122), )</f>
        <v>46</v>
      </c>
      <c r="F133">
        <f t="shared" si="11"/>
        <v>0</v>
      </c>
      <c r="G133">
        <f t="shared" si="6"/>
        <v>29.999999999999996</v>
      </c>
      <c r="H133">
        <f t="shared" si="7"/>
        <v>0</v>
      </c>
      <c r="I133">
        <f t="shared" si="8"/>
        <v>29.999999999999996</v>
      </c>
      <c r="J133">
        <f t="array" ref="J133">IF(F133 = 0, 0, IF(F133&lt;=30,$H$6,IF(AND(F133&gt;=31,F133&lt;=45),$H$7,$H$8)))</f>
        <v>0</v>
      </c>
      <c r="K133">
        <f t="shared" si="9"/>
        <v>0</v>
      </c>
      <c r="L133">
        <f t="shared" si="10"/>
        <v>0</v>
      </c>
    </row>
    <row r="134" spans="1:12" x14ac:dyDescent="0.3">
      <c r="A134" t="s">
        <v>206</v>
      </c>
      <c r="B134" t="s">
        <v>167</v>
      </c>
      <c r="C134" s="1">
        <v>22090</v>
      </c>
      <c r="D134" t="s">
        <v>9</v>
      </c>
      <c r="E134">
        <f t="array" ref="E134" xml:space="preserve"> IF(RIGHT($B123,1)="a",2016 - YEAR($C123), )</f>
        <v>36</v>
      </c>
      <c r="F134">
        <f t="shared" si="11"/>
        <v>0</v>
      </c>
      <c r="G134">
        <f t="shared" si="6"/>
        <v>37.5</v>
      </c>
      <c r="H134">
        <f t="shared" si="7"/>
        <v>0</v>
      </c>
      <c r="I134">
        <f t="shared" si="8"/>
        <v>37.5</v>
      </c>
      <c r="J134">
        <f t="array" ref="J134">IF(F134 = 0, 0, IF(F134&lt;=30,$H$6,IF(AND(F134&gt;=31,F134&lt;=45),$H$7,$H$8)))</f>
        <v>0</v>
      </c>
      <c r="K134">
        <f t="shared" si="9"/>
        <v>0</v>
      </c>
      <c r="L134">
        <f t="shared" si="10"/>
        <v>0</v>
      </c>
    </row>
    <row r="135" spans="1:12" x14ac:dyDescent="0.3">
      <c r="A135" t="s">
        <v>207</v>
      </c>
      <c r="B135" t="s">
        <v>37</v>
      </c>
      <c r="C135" s="1">
        <v>27938</v>
      </c>
      <c r="D135" t="s">
        <v>6</v>
      </c>
      <c r="E135">
        <f t="array" ref="E135" xml:space="preserve"> IF(RIGHT($B124,1)="a",2016 - YEAR($C124), )</f>
        <v>57</v>
      </c>
      <c r="F135">
        <f t="shared" si="11"/>
        <v>0</v>
      </c>
      <c r="G135">
        <f t="shared" si="6"/>
        <v>29.999999999999996</v>
      </c>
      <c r="H135">
        <f t="shared" si="7"/>
        <v>0</v>
      </c>
      <c r="I135">
        <f t="shared" si="8"/>
        <v>29.999999999999996</v>
      </c>
      <c r="J135">
        <f t="array" ref="J135">IF(F135 = 0, 0, IF(F135&lt;=30,$H$6,IF(AND(F135&gt;=31,F135&lt;=45),$H$7,$H$8)))</f>
        <v>0</v>
      </c>
      <c r="K135">
        <f t="shared" si="9"/>
        <v>0</v>
      </c>
      <c r="L135">
        <f t="shared" si="10"/>
        <v>0</v>
      </c>
    </row>
    <row r="136" spans="1:12" x14ac:dyDescent="0.3">
      <c r="A136" t="s">
        <v>208</v>
      </c>
      <c r="B136" t="s">
        <v>47</v>
      </c>
      <c r="C136" s="1">
        <v>23762</v>
      </c>
      <c r="D136" t="s">
        <v>12</v>
      </c>
      <c r="E136">
        <f t="array" ref="E136" xml:space="preserve"> IF(RIGHT($B125,1)="a",2016 - YEAR($C125), )</f>
        <v>61</v>
      </c>
      <c r="F136">
        <f t="shared" si="11"/>
        <v>0</v>
      </c>
      <c r="G136">
        <f t="shared" si="6"/>
        <v>29.999999999999996</v>
      </c>
      <c r="H136">
        <f t="shared" si="7"/>
        <v>49</v>
      </c>
      <c r="I136">
        <f t="shared" si="8"/>
        <v>79</v>
      </c>
      <c r="J136">
        <f t="array" ref="J136">IF(F136 = 0, 0, IF(F136&lt;=30,$H$6,IF(AND(F136&gt;=31,F136&lt;=45),$H$7,$H$8)))</f>
        <v>0</v>
      </c>
      <c r="K136">
        <f t="shared" si="9"/>
        <v>0</v>
      </c>
      <c r="L136">
        <f t="shared" si="10"/>
        <v>0</v>
      </c>
    </row>
    <row r="137" spans="1:12" x14ac:dyDescent="0.3">
      <c r="A137" t="s">
        <v>209</v>
      </c>
      <c r="B137" t="s">
        <v>131</v>
      </c>
      <c r="C137" s="1">
        <v>25158</v>
      </c>
      <c r="D137" t="s">
        <v>6</v>
      </c>
      <c r="E137">
        <f t="array" ref="E137" xml:space="preserve"> IF(RIGHT($B126,1)="a",2016 - YEAR($C126), )</f>
        <v>0</v>
      </c>
      <c r="F137">
        <f t="shared" si="11"/>
        <v>49</v>
      </c>
      <c r="G137">
        <f t="shared" si="6"/>
        <v>0</v>
      </c>
      <c r="H137">
        <f t="shared" si="7"/>
        <v>0</v>
      </c>
      <c r="I137">
        <f t="shared" si="8"/>
        <v>0</v>
      </c>
      <c r="J137">
        <f t="array" ref="J137">IF(F137 = 0, 0, IF(F137&lt;=30,$H$6,IF(AND(F137&gt;=31,F137&lt;=45),$H$7,$H$8)))</f>
        <v>36</v>
      </c>
      <c r="K137">
        <f t="shared" si="9"/>
        <v>0</v>
      </c>
      <c r="L137">
        <f t="shared" si="10"/>
        <v>36</v>
      </c>
    </row>
    <row r="138" spans="1:12" x14ac:dyDescent="0.3">
      <c r="A138" t="s">
        <v>210</v>
      </c>
      <c r="B138" t="s">
        <v>37</v>
      </c>
      <c r="C138" s="1">
        <v>24824</v>
      </c>
      <c r="D138" t="s">
        <v>12</v>
      </c>
      <c r="E138">
        <f t="array" ref="E138" xml:space="preserve"> IF(RIGHT($B127,1)="a",2016 - YEAR($C127), )</f>
        <v>0</v>
      </c>
      <c r="F138">
        <f t="shared" si="11"/>
        <v>43</v>
      </c>
      <c r="G138">
        <f t="shared" si="6"/>
        <v>0</v>
      </c>
      <c r="H138">
        <f t="shared" si="7"/>
        <v>0</v>
      </c>
      <c r="I138">
        <f t="shared" si="8"/>
        <v>0</v>
      </c>
      <c r="J138">
        <f t="array" ref="J138">IF(F138 = 0, 0, IF(F138&lt;=30,$H$6,IF(AND(F138&gt;=31,F138&lt;=45),$H$7,$H$8)))</f>
        <v>45</v>
      </c>
      <c r="K138">
        <f t="shared" si="9"/>
        <v>0</v>
      </c>
      <c r="L138">
        <f t="shared" si="10"/>
        <v>45</v>
      </c>
    </row>
    <row r="139" spans="1:12" x14ac:dyDescent="0.3">
      <c r="A139" t="s">
        <v>211</v>
      </c>
      <c r="B139" t="s">
        <v>49</v>
      </c>
      <c r="C139" s="1">
        <v>33398</v>
      </c>
      <c r="D139" t="s">
        <v>9</v>
      </c>
      <c r="E139">
        <f t="array" ref="E139" xml:space="preserve"> IF(RIGHT($B128,1)="a",2016 - YEAR($C128), )</f>
        <v>68</v>
      </c>
      <c r="F139">
        <f t="shared" si="11"/>
        <v>0</v>
      </c>
      <c r="G139">
        <f t="shared" si="6"/>
        <v>29.999999999999996</v>
      </c>
      <c r="H139">
        <f t="shared" si="7"/>
        <v>49</v>
      </c>
      <c r="I139">
        <f t="shared" si="8"/>
        <v>79</v>
      </c>
      <c r="J139">
        <f t="array" ref="J139">IF(F139 = 0, 0, IF(F139&lt;=30,$H$6,IF(AND(F139&gt;=31,F139&lt;=45),$H$7,$H$8)))</f>
        <v>0</v>
      </c>
      <c r="K139">
        <f t="shared" si="9"/>
        <v>0</v>
      </c>
      <c r="L139">
        <f t="shared" si="10"/>
        <v>0</v>
      </c>
    </row>
    <row r="140" spans="1:12" x14ac:dyDescent="0.3">
      <c r="A140" t="s">
        <v>212</v>
      </c>
      <c r="B140" t="s">
        <v>18</v>
      </c>
      <c r="C140" s="1">
        <v>34795</v>
      </c>
      <c r="D140" t="s">
        <v>9</v>
      </c>
      <c r="E140">
        <f t="array" ref="E140" xml:space="preserve"> IF(RIGHT($B129,1)="a",2016 - YEAR($C129), )</f>
        <v>69</v>
      </c>
      <c r="F140">
        <f t="shared" si="11"/>
        <v>0</v>
      </c>
      <c r="G140">
        <f t="shared" si="6"/>
        <v>29.999999999999996</v>
      </c>
      <c r="H140">
        <f t="shared" si="7"/>
        <v>49</v>
      </c>
      <c r="I140">
        <f t="shared" si="8"/>
        <v>79</v>
      </c>
      <c r="J140">
        <f t="array" ref="J140">IF(F140 = 0, 0, IF(F140&lt;=30,$H$6,IF(AND(F140&gt;=31,F140&lt;=45),$H$7,$H$8)))</f>
        <v>0</v>
      </c>
      <c r="K140">
        <f t="shared" si="9"/>
        <v>0</v>
      </c>
      <c r="L140">
        <f t="shared" si="10"/>
        <v>0</v>
      </c>
    </row>
    <row r="141" spans="1:12" x14ac:dyDescent="0.3">
      <c r="A141" t="s">
        <v>88</v>
      </c>
      <c r="B141" t="s">
        <v>213</v>
      </c>
      <c r="C141" s="1">
        <v>20374</v>
      </c>
      <c r="D141" t="s">
        <v>12</v>
      </c>
      <c r="E141">
        <f t="array" ref="E141" xml:space="preserve"> IF(RIGHT($B130,1)="a",2016 - YEAR($C130), )</f>
        <v>0</v>
      </c>
      <c r="F141">
        <f t="shared" si="11"/>
        <v>70</v>
      </c>
      <c r="G141">
        <f t="shared" si="6"/>
        <v>0</v>
      </c>
      <c r="H141">
        <f t="shared" si="7"/>
        <v>0</v>
      </c>
      <c r="I141">
        <f t="shared" si="8"/>
        <v>0</v>
      </c>
      <c r="J141">
        <f t="array" ref="J141">IF(F141 = 0, 0, IF(F141&lt;=30,$H$6,IF(AND(F141&gt;=31,F141&lt;=45),$H$7,$H$8)))</f>
        <v>36</v>
      </c>
      <c r="K141">
        <f t="shared" si="9"/>
        <v>49</v>
      </c>
      <c r="L141">
        <f t="shared" si="10"/>
        <v>85</v>
      </c>
    </row>
    <row r="142" spans="1:12" x14ac:dyDescent="0.3">
      <c r="A142" t="s">
        <v>214</v>
      </c>
      <c r="B142" t="s">
        <v>165</v>
      </c>
      <c r="C142" s="1">
        <v>25416</v>
      </c>
      <c r="D142" t="s">
        <v>12</v>
      </c>
      <c r="E142">
        <f t="array" ref="E142" xml:space="preserve"> IF(RIGHT($B131,1)="a",2016 - YEAR($C131), )</f>
        <v>0</v>
      </c>
      <c r="F142">
        <f t="shared" si="11"/>
        <v>24</v>
      </c>
      <c r="G142">
        <f t="shared" ref="G142:G205" si="12">IF(E142 = 0, 0, IF(E142&lt;=30,$G$6,IF(AND(E142&gt;=31,E142&lt;=45),$G$7,$G$8)))</f>
        <v>0</v>
      </c>
      <c r="H142">
        <f t="shared" ref="H142:H205" si="13" xml:space="preserve"> IF(E142 &gt; 60, 49, 0)</f>
        <v>0</v>
      </c>
      <c r="I142">
        <f t="shared" ref="I142:I205" si="14" xml:space="preserve"> G142 + H142</f>
        <v>0</v>
      </c>
      <c r="J142">
        <f t="array" ref="J142">IF(F142 = 0, 0, IF(F142&lt;=30,$H$6,IF(AND(F142&gt;=31,F142&lt;=45),$H$7,$H$8)))</f>
        <v>30</v>
      </c>
      <c r="K142">
        <f t="shared" ref="K142:K205" si="15" xml:space="preserve"> IF(F142 &gt; 60, 49, 0)</f>
        <v>0</v>
      </c>
      <c r="L142">
        <f t="shared" ref="L142:L205" si="16">J142 + K142</f>
        <v>30</v>
      </c>
    </row>
    <row r="143" spans="1:12" x14ac:dyDescent="0.3">
      <c r="A143" t="s">
        <v>215</v>
      </c>
      <c r="B143" t="s">
        <v>216</v>
      </c>
      <c r="C143" s="1">
        <v>21548</v>
      </c>
      <c r="D143" t="s">
        <v>12</v>
      </c>
      <c r="E143">
        <f t="array" ref="E143" xml:space="preserve"> IF(RIGHT($B132,1)="a",2016 - YEAR($C132), )</f>
        <v>24</v>
      </c>
      <c r="F143">
        <f t="shared" ref="F143:F206" si="17" xml:space="preserve"> IF(RIGHT($B132,1)&lt;&gt;"a",2016 - YEAR($C132), )</f>
        <v>0</v>
      </c>
      <c r="G143">
        <f t="shared" si="12"/>
        <v>25</v>
      </c>
      <c r="H143">
        <f t="shared" si="13"/>
        <v>0</v>
      </c>
      <c r="I143">
        <f t="shared" si="14"/>
        <v>25</v>
      </c>
      <c r="J143">
        <f t="array" ref="J143">IF(F143 = 0, 0, IF(F143&lt;=30,$H$6,IF(AND(F143&gt;=31,F143&lt;=45),$H$7,$H$8)))</f>
        <v>0</v>
      </c>
      <c r="K143">
        <f t="shared" si="15"/>
        <v>0</v>
      </c>
      <c r="L143">
        <f t="shared" si="16"/>
        <v>0</v>
      </c>
    </row>
    <row r="144" spans="1:12" x14ac:dyDescent="0.3">
      <c r="A144" t="s">
        <v>217</v>
      </c>
      <c r="B144" t="s">
        <v>54</v>
      </c>
      <c r="C144" s="1">
        <v>31232</v>
      </c>
      <c r="D144" t="s">
        <v>9</v>
      </c>
      <c r="E144">
        <f t="array" ref="E144" xml:space="preserve"> IF(RIGHT($B133,1)="a",2016 - YEAR($C133), )</f>
        <v>33</v>
      </c>
      <c r="F144">
        <f t="shared" si="17"/>
        <v>0</v>
      </c>
      <c r="G144">
        <f t="shared" si="12"/>
        <v>37.5</v>
      </c>
      <c r="H144">
        <f t="shared" si="13"/>
        <v>0</v>
      </c>
      <c r="I144">
        <f t="shared" si="14"/>
        <v>37.5</v>
      </c>
      <c r="J144">
        <f t="array" ref="J144">IF(F144 = 0, 0, IF(F144&lt;=30,$H$6,IF(AND(F144&gt;=31,F144&lt;=45),$H$7,$H$8)))</f>
        <v>0</v>
      </c>
      <c r="K144">
        <f t="shared" si="15"/>
        <v>0</v>
      </c>
      <c r="L144">
        <f t="shared" si="16"/>
        <v>0</v>
      </c>
    </row>
    <row r="145" spans="1:12" x14ac:dyDescent="0.3">
      <c r="A145" t="s">
        <v>218</v>
      </c>
      <c r="B145" t="s">
        <v>121</v>
      </c>
      <c r="C145" s="1">
        <v>28472</v>
      </c>
      <c r="D145" t="s">
        <v>12</v>
      </c>
      <c r="E145">
        <f t="array" ref="E145" xml:space="preserve"> IF(RIGHT($B134,1)="a",2016 - YEAR($C134), )</f>
        <v>0</v>
      </c>
      <c r="F145">
        <f t="shared" si="17"/>
        <v>56</v>
      </c>
      <c r="G145">
        <f t="shared" si="12"/>
        <v>0</v>
      </c>
      <c r="H145">
        <f t="shared" si="13"/>
        <v>0</v>
      </c>
      <c r="I145">
        <f t="shared" si="14"/>
        <v>0</v>
      </c>
      <c r="J145">
        <f t="array" ref="J145">IF(F145 = 0, 0, IF(F145&lt;=30,$H$6,IF(AND(F145&gt;=31,F145&lt;=45),$H$7,$H$8)))</f>
        <v>36</v>
      </c>
      <c r="K145">
        <f t="shared" si="15"/>
        <v>0</v>
      </c>
      <c r="L145">
        <f t="shared" si="16"/>
        <v>36</v>
      </c>
    </row>
    <row r="146" spans="1:12" x14ac:dyDescent="0.3">
      <c r="A146" t="s">
        <v>219</v>
      </c>
      <c r="B146" t="s">
        <v>29</v>
      </c>
      <c r="C146" s="1">
        <v>34287</v>
      </c>
      <c r="D146" t="s">
        <v>12</v>
      </c>
      <c r="E146">
        <f t="array" ref="E146" xml:space="preserve"> IF(RIGHT($B135,1)="a",2016 - YEAR($C135), )</f>
        <v>40</v>
      </c>
      <c r="F146">
        <f t="shared" si="17"/>
        <v>0</v>
      </c>
      <c r="G146">
        <f t="shared" si="12"/>
        <v>37.5</v>
      </c>
      <c r="H146">
        <f t="shared" si="13"/>
        <v>0</v>
      </c>
      <c r="I146">
        <f t="shared" si="14"/>
        <v>37.5</v>
      </c>
      <c r="J146">
        <f t="array" ref="J146">IF(F146 = 0, 0, IF(F146&lt;=30,$H$6,IF(AND(F146&gt;=31,F146&lt;=45),$H$7,$H$8)))</f>
        <v>0</v>
      </c>
      <c r="K146">
        <f t="shared" si="15"/>
        <v>0</v>
      </c>
      <c r="L146">
        <f t="shared" si="16"/>
        <v>0</v>
      </c>
    </row>
    <row r="147" spans="1:12" x14ac:dyDescent="0.3">
      <c r="A147" t="s">
        <v>220</v>
      </c>
      <c r="B147" t="s">
        <v>92</v>
      </c>
      <c r="C147" s="1">
        <v>24972</v>
      </c>
      <c r="D147" t="s">
        <v>6</v>
      </c>
      <c r="E147">
        <f t="array" ref="E147" xml:space="preserve"> IF(RIGHT($B136,1)="a",2016 - YEAR($C136), )</f>
        <v>51</v>
      </c>
      <c r="F147">
        <f t="shared" si="17"/>
        <v>0</v>
      </c>
      <c r="G147">
        <f t="shared" si="12"/>
        <v>29.999999999999996</v>
      </c>
      <c r="H147">
        <f t="shared" si="13"/>
        <v>0</v>
      </c>
      <c r="I147">
        <f t="shared" si="14"/>
        <v>29.999999999999996</v>
      </c>
      <c r="J147">
        <f t="array" ref="J147">IF(F147 = 0, 0, IF(F147&lt;=30,$H$6,IF(AND(F147&gt;=31,F147&lt;=45),$H$7,$H$8)))</f>
        <v>0</v>
      </c>
      <c r="K147">
        <f t="shared" si="15"/>
        <v>0</v>
      </c>
      <c r="L147">
        <f t="shared" si="16"/>
        <v>0</v>
      </c>
    </row>
    <row r="148" spans="1:12" x14ac:dyDescent="0.3">
      <c r="A148" t="s">
        <v>221</v>
      </c>
      <c r="B148" t="s">
        <v>154</v>
      </c>
      <c r="C148" s="1">
        <v>18787</v>
      </c>
      <c r="D148" t="s">
        <v>9</v>
      </c>
      <c r="E148">
        <f t="array" ref="E148" xml:space="preserve"> IF(RIGHT($B137,1)="a",2016 - YEAR($C137), )</f>
        <v>48</v>
      </c>
      <c r="F148">
        <f t="shared" si="17"/>
        <v>0</v>
      </c>
      <c r="G148">
        <f t="shared" si="12"/>
        <v>29.999999999999996</v>
      </c>
      <c r="H148">
        <f t="shared" si="13"/>
        <v>0</v>
      </c>
      <c r="I148">
        <f t="shared" si="14"/>
        <v>29.999999999999996</v>
      </c>
      <c r="J148">
        <f t="array" ref="J148">IF(F148 = 0, 0, IF(F148&lt;=30,$H$6,IF(AND(F148&gt;=31,F148&lt;=45),$H$7,$H$8)))</f>
        <v>0</v>
      </c>
      <c r="K148">
        <f t="shared" si="15"/>
        <v>0</v>
      </c>
      <c r="L148">
        <f t="shared" si="16"/>
        <v>0</v>
      </c>
    </row>
    <row r="149" spans="1:12" x14ac:dyDescent="0.3">
      <c r="A149" t="s">
        <v>222</v>
      </c>
      <c r="B149" t="s">
        <v>49</v>
      </c>
      <c r="C149" s="1">
        <v>27611</v>
      </c>
      <c r="D149" t="s">
        <v>9</v>
      </c>
      <c r="E149">
        <f t="array" ref="E149" xml:space="preserve"> IF(RIGHT($B138,1)="a",2016 - YEAR($C138), )</f>
        <v>49</v>
      </c>
      <c r="F149">
        <f t="shared" si="17"/>
        <v>0</v>
      </c>
      <c r="G149">
        <f t="shared" si="12"/>
        <v>29.999999999999996</v>
      </c>
      <c r="H149">
        <f t="shared" si="13"/>
        <v>0</v>
      </c>
      <c r="I149">
        <f t="shared" si="14"/>
        <v>29.999999999999996</v>
      </c>
      <c r="J149">
        <f t="array" ref="J149">IF(F149 = 0, 0, IF(F149&lt;=30,$H$6,IF(AND(F149&gt;=31,F149&lt;=45),$H$7,$H$8)))</f>
        <v>0</v>
      </c>
      <c r="K149">
        <f t="shared" si="15"/>
        <v>0</v>
      </c>
      <c r="L149">
        <f t="shared" si="16"/>
        <v>0</v>
      </c>
    </row>
    <row r="150" spans="1:12" x14ac:dyDescent="0.3">
      <c r="A150" t="s">
        <v>223</v>
      </c>
      <c r="B150" t="s">
        <v>224</v>
      </c>
      <c r="C150" s="1">
        <v>26071</v>
      </c>
      <c r="D150" t="s">
        <v>12</v>
      </c>
      <c r="E150">
        <f t="array" ref="E150" xml:space="preserve"> IF(RIGHT($B139,1)="a",2016 - YEAR($C139), )</f>
        <v>0</v>
      </c>
      <c r="F150">
        <f t="shared" si="17"/>
        <v>25</v>
      </c>
      <c r="G150">
        <f t="shared" si="12"/>
        <v>0</v>
      </c>
      <c r="H150">
        <f t="shared" si="13"/>
        <v>0</v>
      </c>
      <c r="I150">
        <f t="shared" si="14"/>
        <v>0</v>
      </c>
      <c r="J150">
        <f t="array" ref="J150">IF(F150 = 0, 0, IF(F150&lt;=30,$H$6,IF(AND(F150&gt;=31,F150&lt;=45),$H$7,$H$8)))</f>
        <v>30</v>
      </c>
      <c r="K150">
        <f t="shared" si="15"/>
        <v>0</v>
      </c>
      <c r="L150">
        <f t="shared" si="16"/>
        <v>30</v>
      </c>
    </row>
    <row r="151" spans="1:12" x14ac:dyDescent="0.3">
      <c r="A151" t="s">
        <v>225</v>
      </c>
      <c r="B151" t="s">
        <v>20</v>
      </c>
      <c r="C151" s="1">
        <v>18285</v>
      </c>
      <c r="D151" t="s">
        <v>6</v>
      </c>
      <c r="E151">
        <f t="array" ref="E151" xml:space="preserve"> IF(RIGHT($B140,1)="a",2016 - YEAR($C140), )</f>
        <v>0</v>
      </c>
      <c r="F151">
        <f t="shared" si="17"/>
        <v>21</v>
      </c>
      <c r="G151">
        <f t="shared" si="12"/>
        <v>0</v>
      </c>
      <c r="H151">
        <f t="shared" si="13"/>
        <v>0</v>
      </c>
      <c r="I151">
        <f t="shared" si="14"/>
        <v>0</v>
      </c>
      <c r="J151">
        <f t="array" ref="J151">IF(F151 = 0, 0, IF(F151&lt;=30,$H$6,IF(AND(F151&gt;=31,F151&lt;=45),$H$7,$H$8)))</f>
        <v>30</v>
      </c>
      <c r="K151">
        <f t="shared" si="15"/>
        <v>0</v>
      </c>
      <c r="L151">
        <f t="shared" si="16"/>
        <v>30</v>
      </c>
    </row>
    <row r="152" spans="1:12" x14ac:dyDescent="0.3">
      <c r="A152" t="s">
        <v>226</v>
      </c>
      <c r="B152" t="s">
        <v>8</v>
      </c>
      <c r="C152" s="1">
        <v>33696</v>
      </c>
      <c r="D152" t="s">
        <v>12</v>
      </c>
      <c r="E152">
        <f t="array" ref="E152" xml:space="preserve"> IF(RIGHT($B141,1)="a",2016 - YEAR($C141), )</f>
        <v>61</v>
      </c>
      <c r="F152">
        <f t="shared" si="17"/>
        <v>0</v>
      </c>
      <c r="G152">
        <f t="shared" si="12"/>
        <v>29.999999999999996</v>
      </c>
      <c r="H152">
        <f t="shared" si="13"/>
        <v>49</v>
      </c>
      <c r="I152">
        <f t="shared" si="14"/>
        <v>79</v>
      </c>
      <c r="J152">
        <f t="array" ref="J152">IF(F152 = 0, 0, IF(F152&lt;=30,$H$6,IF(AND(F152&gt;=31,F152&lt;=45),$H$7,$H$8)))</f>
        <v>0</v>
      </c>
      <c r="K152">
        <f t="shared" si="15"/>
        <v>0</v>
      </c>
      <c r="L152">
        <f t="shared" si="16"/>
        <v>0</v>
      </c>
    </row>
    <row r="153" spans="1:12" x14ac:dyDescent="0.3">
      <c r="A153" t="s">
        <v>227</v>
      </c>
      <c r="B153" t="s">
        <v>81</v>
      </c>
      <c r="C153" s="1">
        <v>25404</v>
      </c>
      <c r="D153" t="s">
        <v>12</v>
      </c>
      <c r="E153">
        <f t="array" ref="E153" xml:space="preserve"> IF(RIGHT($B142,1)="a",2016 - YEAR($C142), )</f>
        <v>47</v>
      </c>
      <c r="F153">
        <f t="shared" si="17"/>
        <v>0</v>
      </c>
      <c r="G153">
        <f t="shared" si="12"/>
        <v>29.999999999999996</v>
      </c>
      <c r="H153">
        <f t="shared" si="13"/>
        <v>0</v>
      </c>
      <c r="I153">
        <f t="shared" si="14"/>
        <v>29.999999999999996</v>
      </c>
      <c r="J153">
        <f t="array" ref="J153">IF(F153 = 0, 0, IF(F153&lt;=30,$H$6,IF(AND(F153&gt;=31,F153&lt;=45),$H$7,$H$8)))</f>
        <v>0</v>
      </c>
      <c r="K153">
        <f t="shared" si="15"/>
        <v>0</v>
      </c>
      <c r="L153">
        <f t="shared" si="16"/>
        <v>0</v>
      </c>
    </row>
    <row r="154" spans="1:12" x14ac:dyDescent="0.3">
      <c r="A154" t="s">
        <v>26</v>
      </c>
      <c r="B154" t="s">
        <v>114</v>
      </c>
      <c r="C154" s="1">
        <v>21769</v>
      </c>
      <c r="D154" t="s">
        <v>6</v>
      </c>
      <c r="E154">
        <f t="array" ref="E154" xml:space="preserve"> IF(RIGHT($B143,1)="a",2016 - YEAR($C143), )</f>
        <v>58</v>
      </c>
      <c r="F154">
        <f t="shared" si="17"/>
        <v>0</v>
      </c>
      <c r="G154">
        <f t="shared" si="12"/>
        <v>29.999999999999996</v>
      </c>
      <c r="H154">
        <f t="shared" si="13"/>
        <v>0</v>
      </c>
      <c r="I154">
        <f t="shared" si="14"/>
        <v>29.999999999999996</v>
      </c>
      <c r="J154">
        <f t="array" ref="J154">IF(F154 = 0, 0, IF(F154&lt;=30,$H$6,IF(AND(F154&gt;=31,F154&lt;=45),$H$7,$H$8)))</f>
        <v>0</v>
      </c>
      <c r="K154">
        <f t="shared" si="15"/>
        <v>0</v>
      </c>
      <c r="L154">
        <f t="shared" si="16"/>
        <v>0</v>
      </c>
    </row>
    <row r="155" spans="1:12" x14ac:dyDescent="0.3">
      <c r="A155" t="s">
        <v>228</v>
      </c>
      <c r="B155" t="s">
        <v>49</v>
      </c>
      <c r="C155" s="1">
        <v>26490</v>
      </c>
      <c r="D155" t="s">
        <v>6</v>
      </c>
      <c r="E155">
        <f t="array" ref="E155" xml:space="preserve"> IF(RIGHT($B144,1)="a",2016 - YEAR($C144), )</f>
        <v>31</v>
      </c>
      <c r="F155">
        <f t="shared" si="17"/>
        <v>0</v>
      </c>
      <c r="G155">
        <f t="shared" si="12"/>
        <v>37.5</v>
      </c>
      <c r="H155">
        <f t="shared" si="13"/>
        <v>0</v>
      </c>
      <c r="I155">
        <f t="shared" si="14"/>
        <v>37.5</v>
      </c>
      <c r="J155">
        <f t="array" ref="J155">IF(F155 = 0, 0, IF(F155&lt;=30,$H$6,IF(AND(F155&gt;=31,F155&lt;=45),$H$7,$H$8)))</f>
        <v>0</v>
      </c>
      <c r="K155">
        <f t="shared" si="15"/>
        <v>0</v>
      </c>
      <c r="L155">
        <f t="shared" si="16"/>
        <v>0</v>
      </c>
    </row>
    <row r="156" spans="1:12" x14ac:dyDescent="0.3">
      <c r="A156" t="s">
        <v>229</v>
      </c>
      <c r="B156" t="s">
        <v>105</v>
      </c>
      <c r="C156" s="1">
        <v>28897</v>
      </c>
      <c r="D156" t="s">
        <v>9</v>
      </c>
      <c r="E156">
        <f t="array" ref="E156" xml:space="preserve"> IF(RIGHT($B145,1)="a",2016 - YEAR($C145), )</f>
        <v>39</v>
      </c>
      <c r="F156">
        <f t="shared" si="17"/>
        <v>0</v>
      </c>
      <c r="G156">
        <f t="shared" si="12"/>
        <v>37.5</v>
      </c>
      <c r="H156">
        <f t="shared" si="13"/>
        <v>0</v>
      </c>
      <c r="I156">
        <f t="shared" si="14"/>
        <v>37.5</v>
      </c>
      <c r="J156">
        <f t="array" ref="J156">IF(F156 = 0, 0, IF(F156&lt;=30,$H$6,IF(AND(F156&gt;=31,F156&lt;=45),$H$7,$H$8)))</f>
        <v>0</v>
      </c>
      <c r="K156">
        <f t="shared" si="15"/>
        <v>0</v>
      </c>
      <c r="L156">
        <f t="shared" si="16"/>
        <v>0</v>
      </c>
    </row>
    <row r="157" spans="1:12" x14ac:dyDescent="0.3">
      <c r="A157" t="s">
        <v>230</v>
      </c>
      <c r="B157" t="s">
        <v>231</v>
      </c>
      <c r="C157" s="1">
        <v>33454</v>
      </c>
      <c r="D157" t="s">
        <v>12</v>
      </c>
      <c r="E157">
        <f t="array" ref="E157" xml:space="preserve"> IF(RIGHT($B146,1)="a",2016 - YEAR($C146), )</f>
        <v>0</v>
      </c>
      <c r="F157">
        <f t="shared" si="17"/>
        <v>23</v>
      </c>
      <c r="G157">
        <f t="shared" si="12"/>
        <v>0</v>
      </c>
      <c r="H157">
        <f t="shared" si="13"/>
        <v>0</v>
      </c>
      <c r="I157">
        <f t="shared" si="14"/>
        <v>0</v>
      </c>
      <c r="J157">
        <f t="array" ref="J157">IF(F157 = 0, 0, IF(F157&lt;=30,$H$6,IF(AND(F157&gt;=31,F157&lt;=45),$H$7,$H$8)))</f>
        <v>30</v>
      </c>
      <c r="K157">
        <f t="shared" si="15"/>
        <v>0</v>
      </c>
      <c r="L157">
        <f t="shared" si="16"/>
        <v>30</v>
      </c>
    </row>
    <row r="158" spans="1:12" x14ac:dyDescent="0.3">
      <c r="A158" t="s">
        <v>232</v>
      </c>
      <c r="B158" t="s">
        <v>233</v>
      </c>
      <c r="C158" s="1">
        <v>24539</v>
      </c>
      <c r="D158" t="s">
        <v>12</v>
      </c>
      <c r="E158">
        <f t="array" ref="E158" xml:space="preserve"> IF(RIGHT($B147,1)="a",2016 - YEAR($C147), )</f>
        <v>0</v>
      </c>
      <c r="F158">
        <f t="shared" si="17"/>
        <v>48</v>
      </c>
      <c r="G158">
        <f t="shared" si="12"/>
        <v>0</v>
      </c>
      <c r="H158">
        <f t="shared" si="13"/>
        <v>0</v>
      </c>
      <c r="I158">
        <f t="shared" si="14"/>
        <v>0</v>
      </c>
      <c r="J158">
        <f t="array" ref="J158">IF(F158 = 0, 0, IF(F158&lt;=30,$H$6,IF(AND(F158&gt;=31,F158&lt;=45),$H$7,$H$8)))</f>
        <v>36</v>
      </c>
      <c r="K158">
        <f t="shared" si="15"/>
        <v>0</v>
      </c>
      <c r="L158">
        <f t="shared" si="16"/>
        <v>36</v>
      </c>
    </row>
    <row r="159" spans="1:12" x14ac:dyDescent="0.3">
      <c r="A159" t="s">
        <v>234</v>
      </c>
      <c r="B159" t="s">
        <v>235</v>
      </c>
      <c r="C159" s="1">
        <v>27992</v>
      </c>
      <c r="D159" t="s">
        <v>6</v>
      </c>
      <c r="E159">
        <f t="array" ref="E159" xml:space="preserve"> IF(RIGHT($B148,1)="a",2016 - YEAR($C148), )</f>
        <v>65</v>
      </c>
      <c r="F159">
        <f t="shared" si="17"/>
        <v>0</v>
      </c>
      <c r="G159">
        <f t="shared" si="12"/>
        <v>29.999999999999996</v>
      </c>
      <c r="H159">
        <f t="shared" si="13"/>
        <v>49</v>
      </c>
      <c r="I159">
        <f t="shared" si="14"/>
        <v>79</v>
      </c>
      <c r="J159">
        <f t="array" ref="J159">IF(F159 = 0, 0, IF(F159&lt;=30,$H$6,IF(AND(F159&gt;=31,F159&lt;=45),$H$7,$H$8)))</f>
        <v>0</v>
      </c>
      <c r="K159">
        <f t="shared" si="15"/>
        <v>0</v>
      </c>
      <c r="L159">
        <f t="shared" si="16"/>
        <v>0</v>
      </c>
    </row>
    <row r="160" spans="1:12" x14ac:dyDescent="0.3">
      <c r="A160" t="s">
        <v>147</v>
      </c>
      <c r="B160" t="s">
        <v>236</v>
      </c>
      <c r="C160" s="1">
        <v>26335</v>
      </c>
      <c r="D160" t="s">
        <v>40</v>
      </c>
      <c r="E160">
        <f t="array" ref="E160" xml:space="preserve"> IF(RIGHT($B149,1)="a",2016 - YEAR($C149), )</f>
        <v>0</v>
      </c>
      <c r="F160">
        <f t="shared" si="17"/>
        <v>41</v>
      </c>
      <c r="G160">
        <f t="shared" si="12"/>
        <v>0</v>
      </c>
      <c r="H160">
        <f t="shared" si="13"/>
        <v>0</v>
      </c>
      <c r="I160">
        <f t="shared" si="14"/>
        <v>0</v>
      </c>
      <c r="J160">
        <f t="array" ref="J160">IF(F160 = 0, 0, IF(F160&lt;=30,$H$6,IF(AND(F160&gt;=31,F160&lt;=45),$H$7,$H$8)))</f>
        <v>45</v>
      </c>
      <c r="K160">
        <f t="shared" si="15"/>
        <v>0</v>
      </c>
      <c r="L160">
        <f t="shared" si="16"/>
        <v>45</v>
      </c>
    </row>
    <row r="161" spans="1:12" x14ac:dyDescent="0.3">
      <c r="A161" t="s">
        <v>237</v>
      </c>
      <c r="B161" t="s">
        <v>167</v>
      </c>
      <c r="C161" s="1">
        <v>31095</v>
      </c>
      <c r="D161" t="s">
        <v>12</v>
      </c>
      <c r="E161">
        <f t="array" ref="E161" xml:space="preserve"> IF(RIGHT($B150,1)="a",2016 - YEAR($C150), )</f>
        <v>45</v>
      </c>
      <c r="F161">
        <f t="shared" si="17"/>
        <v>0</v>
      </c>
      <c r="G161">
        <f t="shared" si="12"/>
        <v>37.5</v>
      </c>
      <c r="H161">
        <f t="shared" si="13"/>
        <v>0</v>
      </c>
      <c r="I161">
        <f t="shared" si="14"/>
        <v>37.5</v>
      </c>
      <c r="J161">
        <f t="array" ref="J161">IF(F161 = 0, 0, IF(F161&lt;=30,$H$6,IF(AND(F161&gt;=31,F161&lt;=45),$H$7,$H$8)))</f>
        <v>0</v>
      </c>
      <c r="K161">
        <f t="shared" si="15"/>
        <v>0</v>
      </c>
      <c r="L161">
        <f t="shared" si="16"/>
        <v>0</v>
      </c>
    </row>
    <row r="162" spans="1:12" x14ac:dyDescent="0.3">
      <c r="A162" t="s">
        <v>238</v>
      </c>
      <c r="B162" t="s">
        <v>169</v>
      </c>
      <c r="C162" s="1">
        <v>26112</v>
      </c>
      <c r="D162" t="s">
        <v>40</v>
      </c>
      <c r="E162">
        <f t="array" ref="E162" xml:space="preserve"> IF(RIGHT($B151,1)="a",2016 - YEAR($C151), )</f>
        <v>66</v>
      </c>
      <c r="F162">
        <f t="shared" si="17"/>
        <v>0</v>
      </c>
      <c r="G162">
        <f t="shared" si="12"/>
        <v>29.999999999999996</v>
      </c>
      <c r="H162">
        <f t="shared" si="13"/>
        <v>49</v>
      </c>
      <c r="I162">
        <f t="shared" si="14"/>
        <v>79</v>
      </c>
      <c r="J162">
        <f t="array" ref="J162">IF(F162 = 0, 0, IF(F162&lt;=30,$H$6,IF(AND(F162&gt;=31,F162&lt;=45),$H$7,$H$8)))</f>
        <v>0</v>
      </c>
      <c r="K162">
        <f t="shared" si="15"/>
        <v>0</v>
      </c>
      <c r="L162">
        <f t="shared" si="16"/>
        <v>0</v>
      </c>
    </row>
    <row r="163" spans="1:12" x14ac:dyDescent="0.3">
      <c r="A163" t="s">
        <v>239</v>
      </c>
      <c r="B163" t="s">
        <v>54</v>
      </c>
      <c r="C163" s="1">
        <v>23272</v>
      </c>
      <c r="D163" t="s">
        <v>6</v>
      </c>
      <c r="E163">
        <f t="array" ref="E163" xml:space="preserve"> IF(RIGHT($B152,1)="a",2016 - YEAR($C152), )</f>
        <v>0</v>
      </c>
      <c r="F163">
        <f t="shared" si="17"/>
        <v>24</v>
      </c>
      <c r="G163">
        <f t="shared" si="12"/>
        <v>0</v>
      </c>
      <c r="H163">
        <f t="shared" si="13"/>
        <v>0</v>
      </c>
      <c r="I163">
        <f t="shared" si="14"/>
        <v>0</v>
      </c>
      <c r="J163">
        <f t="array" ref="J163">IF(F163 = 0, 0, IF(F163&lt;=30,$H$6,IF(AND(F163&gt;=31,F163&lt;=45),$H$7,$H$8)))</f>
        <v>30</v>
      </c>
      <c r="K163">
        <f t="shared" si="15"/>
        <v>0</v>
      </c>
      <c r="L163">
        <f t="shared" si="16"/>
        <v>30</v>
      </c>
    </row>
    <row r="164" spans="1:12" x14ac:dyDescent="0.3">
      <c r="A164" t="s">
        <v>240</v>
      </c>
      <c r="B164" t="s">
        <v>32</v>
      </c>
      <c r="C164" s="1">
        <v>32952</v>
      </c>
      <c r="D164" t="s">
        <v>40</v>
      </c>
      <c r="E164">
        <f t="array" ref="E164" xml:space="preserve"> IF(RIGHT($B153,1)="a",2016 - YEAR($C153), )</f>
        <v>47</v>
      </c>
      <c r="F164">
        <f t="shared" si="17"/>
        <v>0</v>
      </c>
      <c r="G164">
        <f t="shared" si="12"/>
        <v>29.999999999999996</v>
      </c>
      <c r="H164">
        <f t="shared" si="13"/>
        <v>0</v>
      </c>
      <c r="I164">
        <f t="shared" si="14"/>
        <v>29.999999999999996</v>
      </c>
      <c r="J164">
        <f t="array" ref="J164">IF(F164 = 0, 0, IF(F164&lt;=30,$H$6,IF(AND(F164&gt;=31,F164&lt;=45),$H$7,$H$8)))</f>
        <v>0</v>
      </c>
      <c r="K164">
        <f t="shared" si="15"/>
        <v>0</v>
      </c>
      <c r="L164">
        <f t="shared" si="16"/>
        <v>0</v>
      </c>
    </row>
    <row r="165" spans="1:12" x14ac:dyDescent="0.3">
      <c r="A165" t="s">
        <v>241</v>
      </c>
      <c r="B165" t="s">
        <v>39</v>
      </c>
      <c r="C165" s="1">
        <v>19759</v>
      </c>
      <c r="D165" t="s">
        <v>9</v>
      </c>
      <c r="E165">
        <f t="array" ref="E165" xml:space="preserve"> IF(RIGHT($B154,1)="a",2016 - YEAR($C154), )</f>
        <v>0</v>
      </c>
      <c r="F165">
        <f t="shared" si="17"/>
        <v>57</v>
      </c>
      <c r="G165">
        <f t="shared" si="12"/>
        <v>0</v>
      </c>
      <c r="H165">
        <f t="shared" si="13"/>
        <v>0</v>
      </c>
      <c r="I165">
        <f t="shared" si="14"/>
        <v>0</v>
      </c>
      <c r="J165">
        <f t="array" ref="J165">IF(F165 = 0, 0, IF(F165&lt;=30,$H$6,IF(AND(F165&gt;=31,F165&lt;=45),$H$7,$H$8)))</f>
        <v>36</v>
      </c>
      <c r="K165">
        <f t="shared" si="15"/>
        <v>0</v>
      </c>
      <c r="L165">
        <f t="shared" si="16"/>
        <v>36</v>
      </c>
    </row>
    <row r="166" spans="1:12" x14ac:dyDescent="0.3">
      <c r="A166" t="s">
        <v>242</v>
      </c>
      <c r="B166" t="s">
        <v>152</v>
      </c>
      <c r="C166" s="1">
        <v>27324</v>
      </c>
      <c r="D166" t="s">
        <v>9</v>
      </c>
      <c r="E166">
        <f t="array" ref="E166" xml:space="preserve"> IF(RIGHT($B155,1)="a",2016 - YEAR($C155), )</f>
        <v>0</v>
      </c>
      <c r="F166">
        <f t="shared" si="17"/>
        <v>44</v>
      </c>
      <c r="G166">
        <f t="shared" si="12"/>
        <v>0</v>
      </c>
      <c r="H166">
        <f t="shared" si="13"/>
        <v>0</v>
      </c>
      <c r="I166">
        <f t="shared" si="14"/>
        <v>0</v>
      </c>
      <c r="J166">
        <f t="array" ref="J166">IF(F166 = 0, 0, IF(F166&lt;=30,$H$6,IF(AND(F166&gt;=31,F166&lt;=45),$H$7,$H$8)))</f>
        <v>45</v>
      </c>
      <c r="K166">
        <f t="shared" si="15"/>
        <v>0</v>
      </c>
      <c r="L166">
        <f t="shared" si="16"/>
        <v>45</v>
      </c>
    </row>
    <row r="167" spans="1:12" x14ac:dyDescent="0.3">
      <c r="A167" t="s">
        <v>243</v>
      </c>
      <c r="B167" t="s">
        <v>236</v>
      </c>
      <c r="C167" s="1">
        <v>21838</v>
      </c>
      <c r="D167" t="s">
        <v>6</v>
      </c>
      <c r="E167">
        <f t="array" ref="E167" xml:space="preserve"> IF(RIGHT($B156,1)="a",2016 - YEAR($C156), )</f>
        <v>37</v>
      </c>
      <c r="F167">
        <f t="shared" si="17"/>
        <v>0</v>
      </c>
      <c r="G167">
        <f t="shared" si="12"/>
        <v>37.5</v>
      </c>
      <c r="H167">
        <f t="shared" si="13"/>
        <v>0</v>
      </c>
      <c r="I167">
        <f t="shared" si="14"/>
        <v>37.5</v>
      </c>
      <c r="J167">
        <f t="array" ref="J167">IF(F167 = 0, 0, IF(F167&lt;=30,$H$6,IF(AND(F167&gt;=31,F167&lt;=45),$H$7,$H$8)))</f>
        <v>0</v>
      </c>
      <c r="K167">
        <f t="shared" si="15"/>
        <v>0</v>
      </c>
      <c r="L167">
        <f t="shared" si="16"/>
        <v>0</v>
      </c>
    </row>
    <row r="168" spans="1:12" x14ac:dyDescent="0.3">
      <c r="A168" t="s">
        <v>244</v>
      </c>
      <c r="B168" t="s">
        <v>47</v>
      </c>
      <c r="C168" s="1">
        <v>21051</v>
      </c>
      <c r="D168" t="s">
        <v>40</v>
      </c>
      <c r="E168">
        <f t="array" ref="E168" xml:space="preserve"> IF(RIGHT($B157,1)="a",2016 - YEAR($C157), )</f>
        <v>25</v>
      </c>
      <c r="F168">
        <f t="shared" si="17"/>
        <v>0</v>
      </c>
      <c r="G168">
        <f t="shared" si="12"/>
        <v>25</v>
      </c>
      <c r="H168">
        <f t="shared" si="13"/>
        <v>0</v>
      </c>
      <c r="I168">
        <f t="shared" si="14"/>
        <v>25</v>
      </c>
      <c r="J168">
        <f t="array" ref="J168">IF(F168 = 0, 0, IF(F168&lt;=30,$H$6,IF(AND(F168&gt;=31,F168&lt;=45),$H$7,$H$8)))</f>
        <v>0</v>
      </c>
      <c r="K168">
        <f t="shared" si="15"/>
        <v>0</v>
      </c>
      <c r="L168">
        <f t="shared" si="16"/>
        <v>0</v>
      </c>
    </row>
    <row r="169" spans="1:12" x14ac:dyDescent="0.3">
      <c r="A169" t="s">
        <v>245</v>
      </c>
      <c r="B169" t="s">
        <v>246</v>
      </c>
      <c r="C169" s="1">
        <v>31292</v>
      </c>
      <c r="D169" t="s">
        <v>40</v>
      </c>
      <c r="E169">
        <f t="array" ref="E169" xml:space="preserve"> IF(RIGHT($B158,1)="a",2016 - YEAR($C158), )</f>
        <v>0</v>
      </c>
      <c r="F169">
        <f t="shared" si="17"/>
        <v>49</v>
      </c>
      <c r="G169">
        <f t="shared" si="12"/>
        <v>0</v>
      </c>
      <c r="H169">
        <f t="shared" si="13"/>
        <v>0</v>
      </c>
      <c r="I169">
        <f t="shared" si="14"/>
        <v>0</v>
      </c>
      <c r="J169">
        <f t="array" ref="J169">IF(F169 = 0, 0, IF(F169&lt;=30,$H$6,IF(AND(F169&gt;=31,F169&lt;=45),$H$7,$H$8)))</f>
        <v>36</v>
      </c>
      <c r="K169">
        <f t="shared" si="15"/>
        <v>0</v>
      </c>
      <c r="L169">
        <f t="shared" si="16"/>
        <v>36</v>
      </c>
    </row>
    <row r="170" spans="1:12" x14ac:dyDescent="0.3">
      <c r="A170" t="s">
        <v>247</v>
      </c>
      <c r="B170" t="s">
        <v>248</v>
      </c>
      <c r="C170" s="1">
        <v>17179</v>
      </c>
      <c r="D170" t="s">
        <v>12</v>
      </c>
      <c r="E170">
        <f t="array" ref="E170" xml:space="preserve"> IF(RIGHT($B159,1)="a",2016 - YEAR($C159), )</f>
        <v>40</v>
      </c>
      <c r="F170">
        <f t="shared" si="17"/>
        <v>0</v>
      </c>
      <c r="G170">
        <f t="shared" si="12"/>
        <v>37.5</v>
      </c>
      <c r="H170">
        <f t="shared" si="13"/>
        <v>0</v>
      </c>
      <c r="I170">
        <f t="shared" si="14"/>
        <v>37.5</v>
      </c>
      <c r="J170">
        <f t="array" ref="J170">IF(F170 = 0, 0, IF(F170&lt;=30,$H$6,IF(AND(F170&gt;=31,F170&lt;=45),$H$7,$H$8)))</f>
        <v>0</v>
      </c>
      <c r="K170">
        <f t="shared" si="15"/>
        <v>0</v>
      </c>
      <c r="L170">
        <f t="shared" si="16"/>
        <v>0</v>
      </c>
    </row>
    <row r="171" spans="1:12" x14ac:dyDescent="0.3">
      <c r="A171" t="s">
        <v>249</v>
      </c>
      <c r="B171" t="s">
        <v>250</v>
      </c>
      <c r="C171" s="1">
        <v>32305</v>
      </c>
      <c r="D171" t="s">
        <v>6</v>
      </c>
      <c r="E171">
        <f t="array" ref="E171" xml:space="preserve"> IF(RIGHT($B160,1)="a",2016 - YEAR($C160), )</f>
        <v>44</v>
      </c>
      <c r="F171">
        <f t="shared" si="17"/>
        <v>0</v>
      </c>
      <c r="G171">
        <f t="shared" si="12"/>
        <v>37.5</v>
      </c>
      <c r="H171">
        <f t="shared" si="13"/>
        <v>0</v>
      </c>
      <c r="I171">
        <f t="shared" si="14"/>
        <v>37.5</v>
      </c>
      <c r="J171">
        <f t="array" ref="J171">IF(F171 = 0, 0, IF(F171&lt;=30,$H$6,IF(AND(F171&gt;=31,F171&lt;=45),$H$7,$H$8)))</f>
        <v>0</v>
      </c>
      <c r="K171">
        <f t="shared" si="15"/>
        <v>0</v>
      </c>
      <c r="L171">
        <f t="shared" si="16"/>
        <v>0</v>
      </c>
    </row>
    <row r="172" spans="1:12" x14ac:dyDescent="0.3">
      <c r="A172" t="s">
        <v>251</v>
      </c>
      <c r="B172" t="s">
        <v>252</v>
      </c>
      <c r="C172" s="1">
        <v>32081</v>
      </c>
      <c r="D172" t="s">
        <v>12</v>
      </c>
      <c r="E172">
        <f t="array" ref="E172" xml:space="preserve"> IF(RIGHT($B161,1)="a",2016 - YEAR($C161), )</f>
        <v>0</v>
      </c>
      <c r="F172">
        <f t="shared" si="17"/>
        <v>31</v>
      </c>
      <c r="G172">
        <f t="shared" si="12"/>
        <v>0</v>
      </c>
      <c r="H172">
        <f t="shared" si="13"/>
        <v>0</v>
      </c>
      <c r="I172">
        <f t="shared" si="14"/>
        <v>0</v>
      </c>
      <c r="J172">
        <f t="array" ref="J172">IF(F172 = 0, 0, IF(F172&lt;=30,$H$6,IF(AND(F172&gt;=31,F172&lt;=45),$H$7,$H$8)))</f>
        <v>45</v>
      </c>
      <c r="K172">
        <f t="shared" si="15"/>
        <v>0</v>
      </c>
      <c r="L172">
        <f t="shared" si="16"/>
        <v>45</v>
      </c>
    </row>
    <row r="173" spans="1:12" x14ac:dyDescent="0.3">
      <c r="A173" t="s">
        <v>253</v>
      </c>
      <c r="B173" t="s">
        <v>121</v>
      </c>
      <c r="C173" s="1">
        <v>31749</v>
      </c>
      <c r="D173" t="s">
        <v>6</v>
      </c>
      <c r="E173">
        <f t="array" ref="E173" xml:space="preserve"> IF(RIGHT($B162,1)="a",2016 - YEAR($C162), )</f>
        <v>0</v>
      </c>
      <c r="F173">
        <f t="shared" si="17"/>
        <v>45</v>
      </c>
      <c r="G173">
        <f t="shared" si="12"/>
        <v>0</v>
      </c>
      <c r="H173">
        <f t="shared" si="13"/>
        <v>0</v>
      </c>
      <c r="I173">
        <f t="shared" si="14"/>
        <v>0</v>
      </c>
      <c r="J173">
        <f t="array" ref="J173">IF(F173 = 0, 0, IF(F173&lt;=30,$H$6,IF(AND(F173&gt;=31,F173&lt;=45),$H$7,$H$8)))</f>
        <v>45</v>
      </c>
      <c r="K173">
        <f t="shared" si="15"/>
        <v>0</v>
      </c>
      <c r="L173">
        <f t="shared" si="16"/>
        <v>45</v>
      </c>
    </row>
    <row r="174" spans="1:12" x14ac:dyDescent="0.3">
      <c r="A174" t="s">
        <v>254</v>
      </c>
      <c r="B174" t="s">
        <v>255</v>
      </c>
      <c r="C174" s="1">
        <v>18648</v>
      </c>
      <c r="D174" t="s">
        <v>40</v>
      </c>
      <c r="E174">
        <f t="array" ref="E174" xml:space="preserve"> IF(RIGHT($B163,1)="a",2016 - YEAR($C163), )</f>
        <v>53</v>
      </c>
      <c r="F174">
        <f t="shared" si="17"/>
        <v>0</v>
      </c>
      <c r="G174">
        <f t="shared" si="12"/>
        <v>29.999999999999996</v>
      </c>
      <c r="H174">
        <f t="shared" si="13"/>
        <v>0</v>
      </c>
      <c r="I174">
        <f t="shared" si="14"/>
        <v>29.999999999999996</v>
      </c>
      <c r="J174">
        <f t="array" ref="J174">IF(F174 = 0, 0, IF(F174&lt;=30,$H$6,IF(AND(F174&gt;=31,F174&lt;=45),$H$7,$H$8)))</f>
        <v>0</v>
      </c>
      <c r="K174">
        <f t="shared" si="15"/>
        <v>0</v>
      </c>
      <c r="L174">
        <f t="shared" si="16"/>
        <v>0</v>
      </c>
    </row>
    <row r="175" spans="1:12" x14ac:dyDescent="0.3">
      <c r="A175" t="s">
        <v>256</v>
      </c>
      <c r="B175" t="s">
        <v>257</v>
      </c>
      <c r="C175" s="1">
        <v>16734</v>
      </c>
      <c r="D175" t="s">
        <v>6</v>
      </c>
      <c r="E175">
        <f t="array" ref="E175" xml:space="preserve"> IF(RIGHT($B164,1)="a",2016 - YEAR($C164), )</f>
        <v>0</v>
      </c>
      <c r="F175">
        <f t="shared" si="17"/>
        <v>26</v>
      </c>
      <c r="G175">
        <f t="shared" si="12"/>
        <v>0</v>
      </c>
      <c r="H175">
        <f t="shared" si="13"/>
        <v>0</v>
      </c>
      <c r="I175">
        <f t="shared" si="14"/>
        <v>0</v>
      </c>
      <c r="J175">
        <f t="array" ref="J175">IF(F175 = 0, 0, IF(F175&lt;=30,$H$6,IF(AND(F175&gt;=31,F175&lt;=45),$H$7,$H$8)))</f>
        <v>30</v>
      </c>
      <c r="K175">
        <f t="shared" si="15"/>
        <v>0</v>
      </c>
      <c r="L175">
        <f t="shared" si="16"/>
        <v>30</v>
      </c>
    </row>
    <row r="176" spans="1:12" x14ac:dyDescent="0.3">
      <c r="A176" t="s">
        <v>258</v>
      </c>
      <c r="B176" t="s">
        <v>47</v>
      </c>
      <c r="C176" s="1">
        <v>25036</v>
      </c>
      <c r="D176" t="s">
        <v>12</v>
      </c>
      <c r="E176">
        <f t="array" ref="E176" xml:space="preserve"> IF(RIGHT($B165,1)="a",2016 - YEAR($C165), )</f>
        <v>62</v>
      </c>
      <c r="F176">
        <f t="shared" si="17"/>
        <v>0</v>
      </c>
      <c r="G176">
        <f t="shared" si="12"/>
        <v>29.999999999999996</v>
      </c>
      <c r="H176">
        <f t="shared" si="13"/>
        <v>49</v>
      </c>
      <c r="I176">
        <f t="shared" si="14"/>
        <v>79</v>
      </c>
      <c r="J176">
        <f t="array" ref="J176">IF(F176 = 0, 0, IF(F176&lt;=30,$H$6,IF(AND(F176&gt;=31,F176&lt;=45),$H$7,$H$8)))</f>
        <v>0</v>
      </c>
      <c r="K176">
        <f t="shared" si="15"/>
        <v>0</v>
      </c>
      <c r="L176">
        <f t="shared" si="16"/>
        <v>0</v>
      </c>
    </row>
    <row r="177" spans="1:12" x14ac:dyDescent="0.3">
      <c r="A177" t="s">
        <v>259</v>
      </c>
      <c r="B177" t="s">
        <v>260</v>
      </c>
      <c r="C177" s="1">
        <v>17342</v>
      </c>
      <c r="D177" t="s">
        <v>6</v>
      </c>
      <c r="E177">
        <f t="array" ref="E177" xml:space="preserve"> IF(RIGHT($B166,1)="a",2016 - YEAR($C166), )</f>
        <v>0</v>
      </c>
      <c r="F177">
        <f t="shared" si="17"/>
        <v>42</v>
      </c>
      <c r="G177">
        <f t="shared" si="12"/>
        <v>0</v>
      </c>
      <c r="H177">
        <f t="shared" si="13"/>
        <v>0</v>
      </c>
      <c r="I177">
        <f t="shared" si="14"/>
        <v>0</v>
      </c>
      <c r="J177">
        <f t="array" ref="J177">IF(F177 = 0, 0, IF(F177&lt;=30,$H$6,IF(AND(F177&gt;=31,F177&lt;=45),$H$7,$H$8)))</f>
        <v>45</v>
      </c>
      <c r="K177">
        <f t="shared" si="15"/>
        <v>0</v>
      </c>
      <c r="L177">
        <f t="shared" si="16"/>
        <v>45</v>
      </c>
    </row>
    <row r="178" spans="1:12" x14ac:dyDescent="0.3">
      <c r="A178" t="s">
        <v>206</v>
      </c>
      <c r="B178" t="s">
        <v>167</v>
      </c>
      <c r="C178" s="1">
        <v>23157</v>
      </c>
      <c r="D178" t="s">
        <v>9</v>
      </c>
      <c r="E178">
        <f t="array" ref="E178" xml:space="preserve"> IF(RIGHT($B167,1)="a",2016 - YEAR($C167), )</f>
        <v>57</v>
      </c>
      <c r="F178">
        <f t="shared" si="17"/>
        <v>0</v>
      </c>
      <c r="G178">
        <f t="shared" si="12"/>
        <v>29.999999999999996</v>
      </c>
      <c r="H178">
        <f t="shared" si="13"/>
        <v>0</v>
      </c>
      <c r="I178">
        <f t="shared" si="14"/>
        <v>29.999999999999996</v>
      </c>
      <c r="J178">
        <f t="array" ref="J178">IF(F178 = 0, 0, IF(F178&lt;=30,$H$6,IF(AND(F178&gt;=31,F178&lt;=45),$H$7,$H$8)))</f>
        <v>0</v>
      </c>
      <c r="K178">
        <f t="shared" si="15"/>
        <v>0</v>
      </c>
      <c r="L178">
        <f t="shared" si="16"/>
        <v>0</v>
      </c>
    </row>
    <row r="179" spans="1:12" x14ac:dyDescent="0.3">
      <c r="A179" t="s">
        <v>261</v>
      </c>
      <c r="B179" t="s">
        <v>37</v>
      </c>
      <c r="C179" s="1">
        <v>17166</v>
      </c>
      <c r="D179" t="s">
        <v>12</v>
      </c>
      <c r="E179">
        <f t="array" ref="E179" xml:space="preserve"> IF(RIGHT($B168,1)="a",2016 - YEAR($C168), )</f>
        <v>59</v>
      </c>
      <c r="F179">
        <f t="shared" si="17"/>
        <v>0</v>
      </c>
      <c r="G179">
        <f t="shared" si="12"/>
        <v>29.999999999999996</v>
      </c>
      <c r="H179">
        <f t="shared" si="13"/>
        <v>0</v>
      </c>
      <c r="I179">
        <f t="shared" si="14"/>
        <v>29.999999999999996</v>
      </c>
      <c r="J179">
        <f t="array" ref="J179">IF(F179 = 0, 0, IF(F179&lt;=30,$H$6,IF(AND(F179&gt;=31,F179&lt;=45),$H$7,$H$8)))</f>
        <v>0</v>
      </c>
      <c r="K179">
        <f t="shared" si="15"/>
        <v>0</v>
      </c>
      <c r="L179">
        <f t="shared" si="16"/>
        <v>0</v>
      </c>
    </row>
    <row r="180" spans="1:12" x14ac:dyDescent="0.3">
      <c r="A180" t="s">
        <v>262</v>
      </c>
      <c r="B180" t="s">
        <v>263</v>
      </c>
      <c r="C180" s="1">
        <v>24471</v>
      </c>
      <c r="D180" t="s">
        <v>12</v>
      </c>
      <c r="E180">
        <f t="array" ref="E180" xml:space="preserve"> IF(RIGHT($B169,1)="a",2016 - YEAR($C169), )</f>
        <v>0</v>
      </c>
      <c r="F180">
        <f t="shared" si="17"/>
        <v>31</v>
      </c>
      <c r="G180">
        <f t="shared" si="12"/>
        <v>0</v>
      </c>
      <c r="H180">
        <f t="shared" si="13"/>
        <v>0</v>
      </c>
      <c r="I180">
        <f t="shared" si="14"/>
        <v>0</v>
      </c>
      <c r="J180">
        <f t="array" ref="J180">IF(F180 = 0, 0, IF(F180&lt;=30,$H$6,IF(AND(F180&gt;=31,F180&lt;=45),$H$7,$H$8)))</f>
        <v>45</v>
      </c>
      <c r="K180">
        <f t="shared" si="15"/>
        <v>0</v>
      </c>
      <c r="L180">
        <f t="shared" si="16"/>
        <v>45</v>
      </c>
    </row>
    <row r="181" spans="1:12" x14ac:dyDescent="0.3">
      <c r="A181" t="s">
        <v>264</v>
      </c>
      <c r="B181" t="s">
        <v>157</v>
      </c>
      <c r="C181" s="1">
        <v>34523</v>
      </c>
      <c r="D181" t="s">
        <v>6</v>
      </c>
      <c r="E181">
        <f t="array" ref="E181" xml:space="preserve"> IF(RIGHT($B170,1)="a",2016 - YEAR($C170), )</f>
        <v>69</v>
      </c>
      <c r="F181">
        <f t="shared" si="17"/>
        <v>0</v>
      </c>
      <c r="G181">
        <f t="shared" si="12"/>
        <v>29.999999999999996</v>
      </c>
      <c r="H181">
        <f t="shared" si="13"/>
        <v>49</v>
      </c>
      <c r="I181">
        <f t="shared" si="14"/>
        <v>79</v>
      </c>
      <c r="J181">
        <f t="array" ref="J181">IF(F181 = 0, 0, IF(F181&lt;=30,$H$6,IF(AND(F181&gt;=31,F181&lt;=45),$H$7,$H$8)))</f>
        <v>0</v>
      </c>
      <c r="K181">
        <f t="shared" si="15"/>
        <v>0</v>
      </c>
      <c r="L181">
        <f t="shared" si="16"/>
        <v>0</v>
      </c>
    </row>
    <row r="182" spans="1:12" x14ac:dyDescent="0.3">
      <c r="A182" t="s">
        <v>265</v>
      </c>
      <c r="B182" t="s">
        <v>139</v>
      </c>
      <c r="C182" s="1">
        <v>18354</v>
      </c>
      <c r="D182" t="s">
        <v>6</v>
      </c>
      <c r="E182">
        <f t="array" ref="E182" xml:space="preserve"> IF(RIGHT($B171,1)="a",2016 - YEAR($C171), )</f>
        <v>0</v>
      </c>
      <c r="F182">
        <f t="shared" si="17"/>
        <v>28</v>
      </c>
      <c r="G182">
        <f t="shared" si="12"/>
        <v>0</v>
      </c>
      <c r="H182">
        <f t="shared" si="13"/>
        <v>0</v>
      </c>
      <c r="I182">
        <f t="shared" si="14"/>
        <v>0</v>
      </c>
      <c r="J182">
        <f t="array" ref="J182">IF(F182 = 0, 0, IF(F182&lt;=30,$H$6,IF(AND(F182&gt;=31,F182&lt;=45),$H$7,$H$8)))</f>
        <v>30</v>
      </c>
      <c r="K182">
        <f t="shared" si="15"/>
        <v>0</v>
      </c>
      <c r="L182">
        <f t="shared" si="16"/>
        <v>30</v>
      </c>
    </row>
    <row r="183" spans="1:12" x14ac:dyDescent="0.3">
      <c r="A183" t="s">
        <v>266</v>
      </c>
      <c r="B183" t="s">
        <v>267</v>
      </c>
      <c r="C183" s="1">
        <v>34069</v>
      </c>
      <c r="D183" t="s">
        <v>12</v>
      </c>
      <c r="E183">
        <f t="array" ref="E183" xml:space="preserve"> IF(RIGHT($B172,1)="a",2016 - YEAR($C172), )</f>
        <v>0</v>
      </c>
      <c r="F183">
        <f t="shared" si="17"/>
        <v>29</v>
      </c>
      <c r="G183">
        <f t="shared" si="12"/>
        <v>0</v>
      </c>
      <c r="H183">
        <f t="shared" si="13"/>
        <v>0</v>
      </c>
      <c r="I183">
        <f t="shared" si="14"/>
        <v>0</v>
      </c>
      <c r="J183">
        <f t="array" ref="J183">IF(F183 = 0, 0, IF(F183&lt;=30,$H$6,IF(AND(F183&gt;=31,F183&lt;=45),$H$7,$H$8)))</f>
        <v>30</v>
      </c>
      <c r="K183">
        <f t="shared" si="15"/>
        <v>0</v>
      </c>
      <c r="L183">
        <f t="shared" si="16"/>
        <v>30</v>
      </c>
    </row>
    <row r="184" spans="1:12" x14ac:dyDescent="0.3">
      <c r="A184" t="s">
        <v>268</v>
      </c>
      <c r="B184" t="s">
        <v>269</v>
      </c>
      <c r="C184" s="1">
        <v>17331</v>
      </c>
      <c r="D184" t="s">
        <v>12</v>
      </c>
      <c r="E184">
        <f t="array" ref="E184" xml:space="preserve"> IF(RIGHT($B173,1)="a",2016 - YEAR($C173), )</f>
        <v>30</v>
      </c>
      <c r="F184">
        <f t="shared" si="17"/>
        <v>0</v>
      </c>
      <c r="G184">
        <f t="shared" si="12"/>
        <v>25</v>
      </c>
      <c r="H184">
        <f t="shared" si="13"/>
        <v>0</v>
      </c>
      <c r="I184">
        <f t="shared" si="14"/>
        <v>25</v>
      </c>
      <c r="J184">
        <f t="array" ref="J184">IF(F184 = 0, 0, IF(F184&lt;=30,$H$6,IF(AND(F184&gt;=31,F184&lt;=45),$H$7,$H$8)))</f>
        <v>0</v>
      </c>
      <c r="K184">
        <f t="shared" si="15"/>
        <v>0</v>
      </c>
      <c r="L184">
        <f t="shared" si="16"/>
        <v>0</v>
      </c>
    </row>
    <row r="185" spans="1:12" x14ac:dyDescent="0.3">
      <c r="A185" t="s">
        <v>270</v>
      </c>
      <c r="B185" t="s">
        <v>39</v>
      </c>
      <c r="C185" s="1">
        <v>33550</v>
      </c>
      <c r="D185" t="s">
        <v>40</v>
      </c>
      <c r="E185">
        <f t="array" ref="E185" xml:space="preserve"> IF(RIGHT($B174,1)="a",2016 - YEAR($C174), )</f>
        <v>0</v>
      </c>
      <c r="F185">
        <f t="shared" si="17"/>
        <v>65</v>
      </c>
      <c r="G185">
        <f t="shared" si="12"/>
        <v>0</v>
      </c>
      <c r="H185">
        <f t="shared" si="13"/>
        <v>0</v>
      </c>
      <c r="I185">
        <f t="shared" si="14"/>
        <v>0</v>
      </c>
      <c r="J185">
        <f t="array" ref="J185">IF(F185 = 0, 0, IF(F185&lt;=30,$H$6,IF(AND(F185&gt;=31,F185&lt;=45),$H$7,$H$8)))</f>
        <v>36</v>
      </c>
      <c r="K185">
        <f t="shared" si="15"/>
        <v>49</v>
      </c>
      <c r="L185">
        <f t="shared" si="16"/>
        <v>85</v>
      </c>
    </row>
    <row r="186" spans="1:12" x14ac:dyDescent="0.3">
      <c r="A186" t="s">
        <v>271</v>
      </c>
      <c r="B186" t="s">
        <v>255</v>
      </c>
      <c r="C186" s="1">
        <v>24426</v>
      </c>
      <c r="D186" t="s">
        <v>6</v>
      </c>
      <c r="E186">
        <f t="array" ref="E186" xml:space="preserve"> IF(RIGHT($B175,1)="a",2016 - YEAR($C175), )</f>
        <v>0</v>
      </c>
      <c r="F186">
        <f t="shared" si="17"/>
        <v>71</v>
      </c>
      <c r="G186">
        <f t="shared" si="12"/>
        <v>0</v>
      </c>
      <c r="H186">
        <f t="shared" si="13"/>
        <v>0</v>
      </c>
      <c r="I186">
        <f t="shared" si="14"/>
        <v>0</v>
      </c>
      <c r="J186">
        <f t="array" ref="J186">IF(F186 = 0, 0, IF(F186&lt;=30,$H$6,IF(AND(F186&gt;=31,F186&lt;=45),$H$7,$H$8)))</f>
        <v>36</v>
      </c>
      <c r="K186">
        <f t="shared" si="15"/>
        <v>49</v>
      </c>
      <c r="L186">
        <f t="shared" si="16"/>
        <v>85</v>
      </c>
    </row>
    <row r="187" spans="1:12" x14ac:dyDescent="0.3">
      <c r="A187" t="s">
        <v>272</v>
      </c>
      <c r="B187" t="s">
        <v>273</v>
      </c>
      <c r="C187" s="1">
        <v>19307</v>
      </c>
      <c r="D187" t="s">
        <v>40</v>
      </c>
      <c r="E187">
        <f t="array" ref="E187" xml:space="preserve"> IF(RIGHT($B176,1)="a",2016 - YEAR($C176), )</f>
        <v>48</v>
      </c>
      <c r="F187">
        <f t="shared" si="17"/>
        <v>0</v>
      </c>
      <c r="G187">
        <f t="shared" si="12"/>
        <v>29.999999999999996</v>
      </c>
      <c r="H187">
        <f t="shared" si="13"/>
        <v>0</v>
      </c>
      <c r="I187">
        <f t="shared" si="14"/>
        <v>29.999999999999996</v>
      </c>
      <c r="J187">
        <f t="array" ref="J187">IF(F187 = 0, 0, IF(F187&lt;=30,$H$6,IF(AND(F187&gt;=31,F187&lt;=45),$H$7,$H$8)))</f>
        <v>0</v>
      </c>
      <c r="K187">
        <f t="shared" si="15"/>
        <v>0</v>
      </c>
      <c r="L187">
        <f t="shared" si="16"/>
        <v>0</v>
      </c>
    </row>
    <row r="188" spans="1:12" x14ac:dyDescent="0.3">
      <c r="A188" t="s">
        <v>274</v>
      </c>
      <c r="B188" t="s">
        <v>121</v>
      </c>
      <c r="C188" s="1">
        <v>26626</v>
      </c>
      <c r="D188" t="s">
        <v>12</v>
      </c>
      <c r="E188">
        <f t="array" ref="E188" xml:space="preserve"> IF(RIGHT($B177,1)="a",2016 - YEAR($C177), )</f>
        <v>0</v>
      </c>
      <c r="F188">
        <f t="shared" si="17"/>
        <v>69</v>
      </c>
      <c r="G188">
        <f t="shared" si="12"/>
        <v>0</v>
      </c>
      <c r="H188">
        <f t="shared" si="13"/>
        <v>0</v>
      </c>
      <c r="I188">
        <f t="shared" si="14"/>
        <v>0</v>
      </c>
      <c r="J188">
        <f t="array" ref="J188">IF(F188 = 0, 0, IF(F188&lt;=30,$H$6,IF(AND(F188&gt;=31,F188&lt;=45),$H$7,$H$8)))</f>
        <v>36</v>
      </c>
      <c r="K188">
        <f t="shared" si="15"/>
        <v>49</v>
      </c>
      <c r="L188">
        <f t="shared" si="16"/>
        <v>85</v>
      </c>
    </row>
    <row r="189" spans="1:12" x14ac:dyDescent="0.3">
      <c r="A189" t="s">
        <v>275</v>
      </c>
      <c r="B189" t="s">
        <v>169</v>
      </c>
      <c r="C189" s="1">
        <v>21897</v>
      </c>
      <c r="D189" t="s">
        <v>12</v>
      </c>
      <c r="E189">
        <f t="array" ref="E189" xml:space="preserve"> IF(RIGHT($B178,1)="a",2016 - YEAR($C178), )</f>
        <v>0</v>
      </c>
      <c r="F189">
        <f t="shared" si="17"/>
        <v>53</v>
      </c>
      <c r="G189">
        <f t="shared" si="12"/>
        <v>0</v>
      </c>
      <c r="H189">
        <f t="shared" si="13"/>
        <v>0</v>
      </c>
      <c r="I189">
        <f t="shared" si="14"/>
        <v>0</v>
      </c>
      <c r="J189">
        <f t="array" ref="J189">IF(F189 = 0, 0, IF(F189&lt;=30,$H$6,IF(AND(F189&gt;=31,F189&lt;=45),$H$7,$H$8)))</f>
        <v>36</v>
      </c>
      <c r="K189">
        <f t="shared" si="15"/>
        <v>0</v>
      </c>
      <c r="L189">
        <f t="shared" si="16"/>
        <v>36</v>
      </c>
    </row>
    <row r="190" spans="1:12" x14ac:dyDescent="0.3">
      <c r="A190" t="s">
        <v>276</v>
      </c>
      <c r="B190" t="s">
        <v>52</v>
      </c>
      <c r="C190" s="1">
        <v>34865</v>
      </c>
      <c r="D190" t="s">
        <v>12</v>
      </c>
      <c r="E190">
        <f t="array" ref="E190" xml:space="preserve"> IF(RIGHT($B179,1)="a",2016 - YEAR($C179), )</f>
        <v>70</v>
      </c>
      <c r="F190">
        <f t="shared" si="17"/>
        <v>0</v>
      </c>
      <c r="G190">
        <f t="shared" si="12"/>
        <v>29.999999999999996</v>
      </c>
      <c r="H190">
        <f t="shared" si="13"/>
        <v>49</v>
      </c>
      <c r="I190">
        <f t="shared" si="14"/>
        <v>79</v>
      </c>
      <c r="J190">
        <f t="array" ref="J190">IF(F190 = 0, 0, IF(F190&lt;=30,$H$6,IF(AND(F190&gt;=31,F190&lt;=45),$H$7,$H$8)))</f>
        <v>0</v>
      </c>
      <c r="K190">
        <f t="shared" si="15"/>
        <v>0</v>
      </c>
      <c r="L190">
        <f t="shared" si="16"/>
        <v>0</v>
      </c>
    </row>
    <row r="191" spans="1:12" x14ac:dyDescent="0.3">
      <c r="A191" t="s">
        <v>163</v>
      </c>
      <c r="B191" t="s">
        <v>277</v>
      </c>
      <c r="C191" s="1">
        <v>19712</v>
      </c>
      <c r="D191" t="s">
        <v>12</v>
      </c>
      <c r="E191">
        <f t="array" ref="E191" xml:space="preserve"> IF(RIGHT($B180,1)="a",2016 - YEAR($C180), )</f>
        <v>50</v>
      </c>
      <c r="F191">
        <f t="shared" si="17"/>
        <v>0</v>
      </c>
      <c r="G191">
        <f t="shared" si="12"/>
        <v>29.999999999999996</v>
      </c>
      <c r="H191">
        <f t="shared" si="13"/>
        <v>0</v>
      </c>
      <c r="I191">
        <f t="shared" si="14"/>
        <v>29.999999999999996</v>
      </c>
      <c r="J191">
        <f t="array" ref="J191">IF(F191 = 0, 0, IF(F191&lt;=30,$H$6,IF(AND(F191&gt;=31,F191&lt;=45),$H$7,$H$8)))</f>
        <v>0</v>
      </c>
      <c r="K191">
        <f t="shared" si="15"/>
        <v>0</v>
      </c>
      <c r="L191">
        <f t="shared" si="16"/>
        <v>0</v>
      </c>
    </row>
    <row r="192" spans="1:12" x14ac:dyDescent="0.3">
      <c r="A192" t="s">
        <v>278</v>
      </c>
      <c r="B192" t="s">
        <v>52</v>
      </c>
      <c r="C192" s="1">
        <v>27893</v>
      </c>
      <c r="D192" t="s">
        <v>6</v>
      </c>
      <c r="E192">
        <f t="array" ref="E192" xml:space="preserve"> IF(RIGHT($B181,1)="a",2016 - YEAR($C181), )</f>
        <v>22</v>
      </c>
      <c r="F192">
        <f t="shared" si="17"/>
        <v>0</v>
      </c>
      <c r="G192">
        <f t="shared" si="12"/>
        <v>25</v>
      </c>
      <c r="H192">
        <f t="shared" si="13"/>
        <v>0</v>
      </c>
      <c r="I192">
        <f t="shared" si="14"/>
        <v>25</v>
      </c>
      <c r="J192">
        <f t="array" ref="J192">IF(F192 = 0, 0, IF(F192&lt;=30,$H$6,IF(AND(F192&gt;=31,F192&lt;=45),$H$7,$H$8)))</f>
        <v>0</v>
      </c>
      <c r="K192">
        <f t="shared" si="15"/>
        <v>0</v>
      </c>
      <c r="L192">
        <f t="shared" si="16"/>
        <v>0</v>
      </c>
    </row>
    <row r="193" spans="1:12" x14ac:dyDescent="0.3">
      <c r="A193" t="s">
        <v>279</v>
      </c>
      <c r="B193" t="s">
        <v>280</v>
      </c>
      <c r="C193" s="1">
        <v>28226</v>
      </c>
      <c r="D193" t="s">
        <v>12</v>
      </c>
      <c r="E193">
        <f t="array" ref="E193" xml:space="preserve"> IF(RIGHT($B182,1)="a",2016 - YEAR($C182), )</f>
        <v>0</v>
      </c>
      <c r="F193">
        <f t="shared" si="17"/>
        <v>66</v>
      </c>
      <c r="G193">
        <f t="shared" si="12"/>
        <v>0</v>
      </c>
      <c r="H193">
        <f t="shared" si="13"/>
        <v>0</v>
      </c>
      <c r="I193">
        <f t="shared" si="14"/>
        <v>0</v>
      </c>
      <c r="J193">
        <f t="array" ref="J193">IF(F193 = 0, 0, IF(F193&lt;=30,$H$6,IF(AND(F193&gt;=31,F193&lt;=45),$H$7,$H$8)))</f>
        <v>36</v>
      </c>
      <c r="K193">
        <f t="shared" si="15"/>
        <v>49</v>
      </c>
      <c r="L193">
        <f t="shared" si="16"/>
        <v>85</v>
      </c>
    </row>
    <row r="194" spans="1:12" x14ac:dyDescent="0.3">
      <c r="A194" t="s">
        <v>281</v>
      </c>
      <c r="B194" t="s">
        <v>77</v>
      </c>
      <c r="C194" s="1">
        <v>29954</v>
      </c>
      <c r="D194" t="s">
        <v>9</v>
      </c>
      <c r="E194">
        <f t="array" ref="E194" xml:space="preserve"> IF(RIGHT($B183,1)="a",2016 - YEAR($C183), )</f>
        <v>0</v>
      </c>
      <c r="F194">
        <f t="shared" si="17"/>
        <v>23</v>
      </c>
      <c r="G194">
        <f t="shared" si="12"/>
        <v>0</v>
      </c>
      <c r="H194">
        <f t="shared" si="13"/>
        <v>0</v>
      </c>
      <c r="I194">
        <f t="shared" si="14"/>
        <v>0</v>
      </c>
      <c r="J194">
        <f t="array" ref="J194">IF(F194 = 0, 0, IF(F194&lt;=30,$H$6,IF(AND(F194&gt;=31,F194&lt;=45),$H$7,$H$8)))</f>
        <v>30</v>
      </c>
      <c r="K194">
        <f t="shared" si="15"/>
        <v>0</v>
      </c>
      <c r="L194">
        <f t="shared" si="16"/>
        <v>30</v>
      </c>
    </row>
    <row r="195" spans="1:12" x14ac:dyDescent="0.3">
      <c r="A195" t="s">
        <v>282</v>
      </c>
      <c r="B195" t="s">
        <v>179</v>
      </c>
      <c r="C195" s="1">
        <v>23111</v>
      </c>
      <c r="D195" t="s">
        <v>12</v>
      </c>
      <c r="E195">
        <f t="array" ref="E195" xml:space="preserve"> IF(RIGHT($B184,1)="a",2016 - YEAR($C184), )</f>
        <v>69</v>
      </c>
      <c r="F195">
        <f t="shared" si="17"/>
        <v>0</v>
      </c>
      <c r="G195">
        <f t="shared" si="12"/>
        <v>29.999999999999996</v>
      </c>
      <c r="H195">
        <f t="shared" si="13"/>
        <v>49</v>
      </c>
      <c r="I195">
        <f t="shared" si="14"/>
        <v>79</v>
      </c>
      <c r="J195">
        <f t="array" ref="J195">IF(F195 = 0, 0, IF(F195&lt;=30,$H$6,IF(AND(F195&gt;=31,F195&lt;=45),$H$7,$H$8)))</f>
        <v>0</v>
      </c>
      <c r="K195">
        <f t="shared" si="15"/>
        <v>0</v>
      </c>
      <c r="L195">
        <f t="shared" si="16"/>
        <v>0</v>
      </c>
    </row>
    <row r="196" spans="1:12" x14ac:dyDescent="0.3">
      <c r="A196" t="s">
        <v>283</v>
      </c>
      <c r="B196" t="s">
        <v>39</v>
      </c>
      <c r="C196" s="1">
        <v>24808</v>
      </c>
      <c r="D196" t="s">
        <v>12</v>
      </c>
      <c r="E196">
        <f t="array" ref="E196" xml:space="preserve"> IF(RIGHT($B185,1)="a",2016 - YEAR($C185), )</f>
        <v>25</v>
      </c>
      <c r="F196">
        <f t="shared" si="17"/>
        <v>0</v>
      </c>
      <c r="G196">
        <f t="shared" si="12"/>
        <v>25</v>
      </c>
      <c r="H196">
        <f t="shared" si="13"/>
        <v>0</v>
      </c>
      <c r="I196">
        <f t="shared" si="14"/>
        <v>25</v>
      </c>
      <c r="J196">
        <f t="array" ref="J196">IF(F196 = 0, 0, IF(F196&lt;=30,$H$6,IF(AND(F196&gt;=31,F196&lt;=45),$H$7,$H$8)))</f>
        <v>0</v>
      </c>
      <c r="K196">
        <f t="shared" si="15"/>
        <v>0</v>
      </c>
      <c r="L196">
        <f t="shared" si="16"/>
        <v>0</v>
      </c>
    </row>
    <row r="197" spans="1:12" x14ac:dyDescent="0.3">
      <c r="A197" t="s">
        <v>284</v>
      </c>
      <c r="B197" t="s">
        <v>16</v>
      </c>
      <c r="C197" s="1">
        <v>17601</v>
      </c>
      <c r="D197" t="s">
        <v>40</v>
      </c>
      <c r="E197">
        <f t="array" ref="E197" xml:space="preserve"> IF(RIGHT($B186,1)="a",2016 - YEAR($C186), )</f>
        <v>0</v>
      </c>
      <c r="F197">
        <f t="shared" si="17"/>
        <v>50</v>
      </c>
      <c r="G197">
        <f t="shared" si="12"/>
        <v>0</v>
      </c>
      <c r="H197">
        <f t="shared" si="13"/>
        <v>0</v>
      </c>
      <c r="I197">
        <f t="shared" si="14"/>
        <v>0</v>
      </c>
      <c r="J197">
        <f t="array" ref="J197">IF(F197 = 0, 0, IF(F197&lt;=30,$H$6,IF(AND(F197&gt;=31,F197&lt;=45),$H$7,$H$8)))</f>
        <v>36</v>
      </c>
      <c r="K197">
        <f t="shared" si="15"/>
        <v>0</v>
      </c>
      <c r="L197">
        <f t="shared" si="16"/>
        <v>36</v>
      </c>
    </row>
    <row r="198" spans="1:12" x14ac:dyDescent="0.3">
      <c r="A198" t="s">
        <v>285</v>
      </c>
      <c r="B198" t="s">
        <v>179</v>
      </c>
      <c r="C198" s="1">
        <v>21199</v>
      </c>
      <c r="D198" t="s">
        <v>9</v>
      </c>
      <c r="E198">
        <f t="array" ref="E198" xml:space="preserve"> IF(RIGHT($B187,1)="a",2016 - YEAR($C187), )</f>
        <v>0</v>
      </c>
      <c r="F198">
        <f t="shared" si="17"/>
        <v>64</v>
      </c>
      <c r="G198">
        <f t="shared" si="12"/>
        <v>0</v>
      </c>
      <c r="H198">
        <f t="shared" si="13"/>
        <v>0</v>
      </c>
      <c r="I198">
        <f t="shared" si="14"/>
        <v>0</v>
      </c>
      <c r="J198">
        <f t="array" ref="J198">IF(F198 = 0, 0, IF(F198&lt;=30,$H$6,IF(AND(F198&gt;=31,F198&lt;=45),$H$7,$H$8)))</f>
        <v>36</v>
      </c>
      <c r="K198">
        <f t="shared" si="15"/>
        <v>49</v>
      </c>
      <c r="L198">
        <f t="shared" si="16"/>
        <v>85</v>
      </c>
    </row>
    <row r="199" spans="1:12" x14ac:dyDescent="0.3">
      <c r="A199" t="s">
        <v>286</v>
      </c>
      <c r="B199" t="s">
        <v>20</v>
      </c>
      <c r="C199" s="1">
        <v>29879</v>
      </c>
      <c r="D199" t="s">
        <v>12</v>
      </c>
      <c r="E199">
        <f t="array" ref="E199" xml:space="preserve"> IF(RIGHT($B188,1)="a",2016 - YEAR($C188), )</f>
        <v>44</v>
      </c>
      <c r="F199">
        <f t="shared" si="17"/>
        <v>0</v>
      </c>
      <c r="G199">
        <f t="shared" si="12"/>
        <v>37.5</v>
      </c>
      <c r="H199">
        <f t="shared" si="13"/>
        <v>0</v>
      </c>
      <c r="I199">
        <f t="shared" si="14"/>
        <v>37.5</v>
      </c>
      <c r="J199">
        <f t="array" ref="J199">IF(F199 = 0, 0, IF(F199&lt;=30,$H$6,IF(AND(F199&gt;=31,F199&lt;=45),$H$7,$H$8)))</f>
        <v>0</v>
      </c>
      <c r="K199">
        <f t="shared" si="15"/>
        <v>0</v>
      </c>
      <c r="L199">
        <f t="shared" si="16"/>
        <v>0</v>
      </c>
    </row>
    <row r="200" spans="1:12" x14ac:dyDescent="0.3">
      <c r="A200" t="s">
        <v>287</v>
      </c>
      <c r="B200" t="s">
        <v>81</v>
      </c>
      <c r="C200" s="1">
        <v>19659</v>
      </c>
      <c r="D200" t="s">
        <v>6</v>
      </c>
      <c r="E200">
        <f t="array" ref="E200" xml:space="preserve"> IF(RIGHT($B189,1)="a",2016 - YEAR($C189), )</f>
        <v>0</v>
      </c>
      <c r="F200">
        <f t="shared" si="17"/>
        <v>57</v>
      </c>
      <c r="G200">
        <f t="shared" si="12"/>
        <v>0</v>
      </c>
      <c r="H200">
        <f t="shared" si="13"/>
        <v>0</v>
      </c>
      <c r="I200">
        <f t="shared" si="14"/>
        <v>0</v>
      </c>
      <c r="J200">
        <f t="array" ref="J200">IF(F200 = 0, 0, IF(F200&lt;=30,$H$6,IF(AND(F200&gt;=31,F200&lt;=45),$H$7,$H$8)))</f>
        <v>36</v>
      </c>
      <c r="K200">
        <f t="shared" si="15"/>
        <v>0</v>
      </c>
      <c r="L200">
        <f t="shared" si="16"/>
        <v>36</v>
      </c>
    </row>
    <row r="201" spans="1:12" x14ac:dyDescent="0.3">
      <c r="A201" t="s">
        <v>288</v>
      </c>
      <c r="B201" t="s">
        <v>8</v>
      </c>
      <c r="C201" s="1">
        <v>22514</v>
      </c>
      <c r="D201" t="s">
        <v>12</v>
      </c>
      <c r="E201">
        <f t="array" ref="E201" xml:space="preserve"> IF(RIGHT($B190,1)="a",2016 - YEAR($C190), )</f>
        <v>21</v>
      </c>
      <c r="F201">
        <f t="shared" si="17"/>
        <v>0</v>
      </c>
      <c r="G201">
        <f t="shared" si="12"/>
        <v>25</v>
      </c>
      <c r="H201">
        <f t="shared" si="13"/>
        <v>0</v>
      </c>
      <c r="I201">
        <f t="shared" si="14"/>
        <v>25</v>
      </c>
      <c r="J201">
        <f t="array" ref="J201">IF(F201 = 0, 0, IF(F201&lt;=30,$H$6,IF(AND(F201&gt;=31,F201&lt;=45),$H$7,$H$8)))</f>
        <v>0</v>
      </c>
      <c r="K201">
        <f t="shared" si="15"/>
        <v>0</v>
      </c>
      <c r="L201">
        <f t="shared" si="16"/>
        <v>0</v>
      </c>
    </row>
    <row r="202" spans="1:12" x14ac:dyDescent="0.3">
      <c r="A202" t="s">
        <v>289</v>
      </c>
      <c r="B202" t="s">
        <v>121</v>
      </c>
      <c r="C202" s="1">
        <v>25332</v>
      </c>
      <c r="D202" t="s">
        <v>12</v>
      </c>
      <c r="E202">
        <f t="array" ref="E202" xml:space="preserve"> IF(RIGHT($B191,1)="a",2016 - YEAR($C191), )</f>
        <v>63</v>
      </c>
      <c r="F202">
        <f t="shared" si="17"/>
        <v>0</v>
      </c>
      <c r="G202">
        <f t="shared" si="12"/>
        <v>29.999999999999996</v>
      </c>
      <c r="H202">
        <f t="shared" si="13"/>
        <v>49</v>
      </c>
      <c r="I202">
        <f t="shared" si="14"/>
        <v>79</v>
      </c>
      <c r="J202">
        <f t="array" ref="J202">IF(F202 = 0, 0, IF(F202&lt;=30,$H$6,IF(AND(F202&gt;=31,F202&lt;=45),$H$7,$H$8)))</f>
        <v>0</v>
      </c>
      <c r="K202">
        <f t="shared" si="15"/>
        <v>0</v>
      </c>
      <c r="L202">
        <f t="shared" si="16"/>
        <v>0</v>
      </c>
    </row>
    <row r="203" spans="1:12" x14ac:dyDescent="0.3">
      <c r="A203" t="s">
        <v>290</v>
      </c>
      <c r="B203" t="s">
        <v>255</v>
      </c>
      <c r="C203" s="1">
        <v>20181</v>
      </c>
      <c r="D203" t="s">
        <v>40</v>
      </c>
      <c r="E203">
        <f t="array" ref="E203" xml:space="preserve"> IF(RIGHT($B192,1)="a",2016 - YEAR($C192), )</f>
        <v>40</v>
      </c>
      <c r="F203">
        <f t="shared" si="17"/>
        <v>0</v>
      </c>
      <c r="G203">
        <f t="shared" si="12"/>
        <v>37.5</v>
      </c>
      <c r="H203">
        <f t="shared" si="13"/>
        <v>0</v>
      </c>
      <c r="I203">
        <f t="shared" si="14"/>
        <v>37.5</v>
      </c>
      <c r="J203">
        <f t="array" ref="J203">IF(F203 = 0, 0, IF(F203&lt;=30,$H$6,IF(AND(F203&gt;=31,F203&lt;=45),$H$7,$H$8)))</f>
        <v>0</v>
      </c>
      <c r="K203">
        <f t="shared" si="15"/>
        <v>0</v>
      </c>
      <c r="L203">
        <f t="shared" si="16"/>
        <v>0</v>
      </c>
    </row>
    <row r="204" spans="1:12" x14ac:dyDescent="0.3">
      <c r="A204" t="s">
        <v>291</v>
      </c>
      <c r="B204" t="s">
        <v>141</v>
      </c>
      <c r="C204" s="1">
        <v>19141</v>
      </c>
      <c r="D204" t="s">
        <v>12</v>
      </c>
      <c r="E204">
        <f t="array" ref="E204" xml:space="preserve"> IF(RIGHT($B193,1)="a",2016 - YEAR($C193), )</f>
        <v>39</v>
      </c>
      <c r="F204">
        <f t="shared" si="17"/>
        <v>0</v>
      </c>
      <c r="G204">
        <f t="shared" si="12"/>
        <v>37.5</v>
      </c>
      <c r="H204">
        <f t="shared" si="13"/>
        <v>0</v>
      </c>
      <c r="I204">
        <f t="shared" si="14"/>
        <v>37.5</v>
      </c>
      <c r="J204">
        <f t="array" ref="J204">IF(F204 = 0, 0, IF(F204&lt;=30,$H$6,IF(AND(F204&gt;=31,F204&lt;=45),$H$7,$H$8)))</f>
        <v>0</v>
      </c>
      <c r="K204">
        <f t="shared" si="15"/>
        <v>0</v>
      </c>
      <c r="L204">
        <f t="shared" si="16"/>
        <v>0</v>
      </c>
    </row>
    <row r="205" spans="1:12" x14ac:dyDescent="0.3">
      <c r="A205" t="s">
        <v>292</v>
      </c>
      <c r="B205" t="s">
        <v>293</v>
      </c>
      <c r="C205" s="1">
        <v>18147</v>
      </c>
      <c r="D205" t="s">
        <v>12</v>
      </c>
      <c r="E205">
        <f t="array" ref="E205" xml:space="preserve"> IF(RIGHT($B194,1)="a",2016 - YEAR($C194), )</f>
        <v>0</v>
      </c>
      <c r="F205">
        <f t="shared" si="17"/>
        <v>34</v>
      </c>
      <c r="G205">
        <f t="shared" si="12"/>
        <v>0</v>
      </c>
      <c r="H205">
        <f t="shared" si="13"/>
        <v>0</v>
      </c>
      <c r="I205">
        <f t="shared" si="14"/>
        <v>0</v>
      </c>
      <c r="J205">
        <f t="array" ref="J205">IF(F205 = 0, 0, IF(F205&lt;=30,$H$6,IF(AND(F205&gt;=31,F205&lt;=45),$H$7,$H$8)))</f>
        <v>45</v>
      </c>
      <c r="K205">
        <f t="shared" si="15"/>
        <v>0</v>
      </c>
      <c r="L205">
        <f t="shared" si="16"/>
        <v>45</v>
      </c>
    </row>
    <row r="206" spans="1:12" x14ac:dyDescent="0.3">
      <c r="A206" t="s">
        <v>294</v>
      </c>
      <c r="B206" t="s">
        <v>52</v>
      </c>
      <c r="C206" s="1">
        <v>26146</v>
      </c>
      <c r="D206" t="s">
        <v>6</v>
      </c>
      <c r="E206">
        <f t="array" ref="E206" xml:space="preserve"> IF(RIGHT($B195,1)="a",2016 - YEAR($C195), )</f>
        <v>0</v>
      </c>
      <c r="F206">
        <f t="shared" si="17"/>
        <v>53</v>
      </c>
      <c r="G206">
        <f t="shared" ref="G206:G269" si="18">IF(E206 = 0, 0, IF(E206&lt;=30,$G$6,IF(AND(E206&gt;=31,E206&lt;=45),$G$7,$G$8)))</f>
        <v>0</v>
      </c>
      <c r="H206">
        <f t="shared" ref="H206:H269" si="19" xml:space="preserve"> IF(E206 &gt; 60, 49, 0)</f>
        <v>0</v>
      </c>
      <c r="I206">
        <f t="shared" ref="I206:I269" si="20" xml:space="preserve"> G206 + H206</f>
        <v>0</v>
      </c>
      <c r="J206">
        <f t="array" ref="J206">IF(F206 = 0, 0, IF(F206&lt;=30,$H$6,IF(AND(F206&gt;=31,F206&lt;=45),$H$7,$H$8)))</f>
        <v>36</v>
      </c>
      <c r="K206">
        <f t="shared" ref="K206:K269" si="21" xml:space="preserve"> IF(F206 &gt; 60, 49, 0)</f>
        <v>0</v>
      </c>
      <c r="L206">
        <f t="shared" ref="L206:L269" si="22">J206 + K206</f>
        <v>36</v>
      </c>
    </row>
    <row r="207" spans="1:12" x14ac:dyDescent="0.3">
      <c r="A207" t="s">
        <v>295</v>
      </c>
      <c r="B207" t="s">
        <v>139</v>
      </c>
      <c r="C207" s="1">
        <v>30798</v>
      </c>
      <c r="D207" t="s">
        <v>40</v>
      </c>
      <c r="E207">
        <f t="array" ref="E207" xml:space="preserve"> IF(RIGHT($B196,1)="a",2016 - YEAR($C196), )</f>
        <v>49</v>
      </c>
      <c r="F207">
        <f t="shared" ref="F207:F270" si="23" xml:space="preserve"> IF(RIGHT($B196,1)&lt;&gt;"a",2016 - YEAR($C196), )</f>
        <v>0</v>
      </c>
      <c r="G207">
        <f t="shared" si="18"/>
        <v>29.999999999999996</v>
      </c>
      <c r="H207">
        <f t="shared" si="19"/>
        <v>0</v>
      </c>
      <c r="I207">
        <f t="shared" si="20"/>
        <v>29.999999999999996</v>
      </c>
      <c r="J207">
        <f t="array" ref="J207">IF(F207 = 0, 0, IF(F207&lt;=30,$H$6,IF(AND(F207&gt;=31,F207&lt;=45),$H$7,$H$8)))</f>
        <v>0</v>
      </c>
      <c r="K207">
        <f t="shared" si="21"/>
        <v>0</v>
      </c>
      <c r="L207">
        <f t="shared" si="22"/>
        <v>0</v>
      </c>
    </row>
    <row r="208" spans="1:12" x14ac:dyDescent="0.3">
      <c r="A208" t="s">
        <v>296</v>
      </c>
      <c r="B208" t="s">
        <v>297</v>
      </c>
      <c r="C208" s="1">
        <v>24623</v>
      </c>
      <c r="D208" t="s">
        <v>12</v>
      </c>
      <c r="E208">
        <f t="array" ref="E208" xml:space="preserve"> IF(RIGHT($B197,1)="a",2016 - YEAR($C197), )</f>
        <v>68</v>
      </c>
      <c r="F208">
        <f t="shared" si="23"/>
        <v>0</v>
      </c>
      <c r="G208">
        <f t="shared" si="18"/>
        <v>29.999999999999996</v>
      </c>
      <c r="H208">
        <f t="shared" si="19"/>
        <v>49</v>
      </c>
      <c r="I208">
        <f t="shared" si="20"/>
        <v>79</v>
      </c>
      <c r="J208">
        <f t="array" ref="J208">IF(F208 = 0, 0, IF(F208&lt;=30,$H$6,IF(AND(F208&gt;=31,F208&lt;=45),$H$7,$H$8)))</f>
        <v>0</v>
      </c>
      <c r="K208">
        <f t="shared" si="21"/>
        <v>0</v>
      </c>
      <c r="L208">
        <f t="shared" si="22"/>
        <v>0</v>
      </c>
    </row>
    <row r="209" spans="1:12" x14ac:dyDescent="0.3">
      <c r="A209" t="s">
        <v>298</v>
      </c>
      <c r="B209" t="s">
        <v>18</v>
      </c>
      <c r="C209" s="1">
        <v>31818</v>
      </c>
      <c r="D209" t="s">
        <v>6</v>
      </c>
      <c r="E209">
        <f t="array" ref="E209" xml:space="preserve"> IF(RIGHT($B198,1)="a",2016 - YEAR($C198), )</f>
        <v>0</v>
      </c>
      <c r="F209">
        <f t="shared" si="23"/>
        <v>58</v>
      </c>
      <c r="G209">
        <f t="shared" si="18"/>
        <v>0</v>
      </c>
      <c r="H209">
        <f t="shared" si="19"/>
        <v>0</v>
      </c>
      <c r="I209">
        <f t="shared" si="20"/>
        <v>0</v>
      </c>
      <c r="J209">
        <f t="array" ref="J209">IF(F209 = 0, 0, IF(F209&lt;=30,$H$6,IF(AND(F209&gt;=31,F209&lt;=45),$H$7,$H$8)))</f>
        <v>36</v>
      </c>
      <c r="K209">
        <f t="shared" si="21"/>
        <v>0</v>
      </c>
      <c r="L209">
        <f t="shared" si="22"/>
        <v>36</v>
      </c>
    </row>
    <row r="210" spans="1:12" x14ac:dyDescent="0.3">
      <c r="A210" t="s">
        <v>299</v>
      </c>
      <c r="B210" t="s">
        <v>300</v>
      </c>
      <c r="C210" s="1">
        <v>34201</v>
      </c>
      <c r="D210" t="s">
        <v>12</v>
      </c>
      <c r="E210">
        <f t="array" ref="E210" xml:space="preserve"> IF(RIGHT($B199,1)="a",2016 - YEAR($C199), )</f>
        <v>35</v>
      </c>
      <c r="F210">
        <f t="shared" si="23"/>
        <v>0</v>
      </c>
      <c r="G210">
        <f t="shared" si="18"/>
        <v>37.5</v>
      </c>
      <c r="H210">
        <f t="shared" si="19"/>
        <v>0</v>
      </c>
      <c r="I210">
        <f t="shared" si="20"/>
        <v>37.5</v>
      </c>
      <c r="J210">
        <f t="array" ref="J210">IF(F210 = 0, 0, IF(F210&lt;=30,$H$6,IF(AND(F210&gt;=31,F210&lt;=45),$H$7,$H$8)))</f>
        <v>0</v>
      </c>
      <c r="K210">
        <f t="shared" si="21"/>
        <v>0</v>
      </c>
      <c r="L210">
        <f t="shared" si="22"/>
        <v>0</v>
      </c>
    </row>
    <row r="211" spans="1:12" x14ac:dyDescent="0.3">
      <c r="A211" t="s">
        <v>301</v>
      </c>
      <c r="B211" t="s">
        <v>8</v>
      </c>
      <c r="C211" s="1">
        <v>27079</v>
      </c>
      <c r="D211" t="s">
        <v>9</v>
      </c>
      <c r="E211">
        <f t="array" ref="E211" xml:space="preserve"> IF(RIGHT($B200,1)="a",2016 - YEAR($C200), )</f>
        <v>63</v>
      </c>
      <c r="F211">
        <f t="shared" si="23"/>
        <v>0</v>
      </c>
      <c r="G211">
        <f t="shared" si="18"/>
        <v>29.999999999999996</v>
      </c>
      <c r="H211">
        <f t="shared" si="19"/>
        <v>49</v>
      </c>
      <c r="I211">
        <f t="shared" si="20"/>
        <v>79</v>
      </c>
      <c r="J211">
        <f t="array" ref="J211">IF(F211 = 0, 0, IF(F211&lt;=30,$H$6,IF(AND(F211&gt;=31,F211&lt;=45),$H$7,$H$8)))</f>
        <v>0</v>
      </c>
      <c r="K211">
        <f t="shared" si="21"/>
        <v>0</v>
      </c>
      <c r="L211">
        <f t="shared" si="22"/>
        <v>0</v>
      </c>
    </row>
    <row r="212" spans="1:12" x14ac:dyDescent="0.3">
      <c r="A212" t="s">
        <v>302</v>
      </c>
      <c r="B212" t="s">
        <v>303</v>
      </c>
      <c r="C212" s="1">
        <v>18053</v>
      </c>
      <c r="D212" t="s">
        <v>9</v>
      </c>
      <c r="E212">
        <f t="array" ref="E212" xml:space="preserve"> IF(RIGHT($B201,1)="a",2016 - YEAR($C201), )</f>
        <v>0</v>
      </c>
      <c r="F212">
        <f t="shared" si="23"/>
        <v>55</v>
      </c>
      <c r="G212">
        <f t="shared" si="18"/>
        <v>0</v>
      </c>
      <c r="H212">
        <f t="shared" si="19"/>
        <v>0</v>
      </c>
      <c r="I212">
        <f t="shared" si="20"/>
        <v>0</v>
      </c>
      <c r="J212">
        <f t="array" ref="J212">IF(F212 = 0, 0, IF(F212&lt;=30,$H$6,IF(AND(F212&gt;=31,F212&lt;=45),$H$7,$H$8)))</f>
        <v>36</v>
      </c>
      <c r="K212">
        <f t="shared" si="21"/>
        <v>0</v>
      </c>
      <c r="L212">
        <f t="shared" si="22"/>
        <v>36</v>
      </c>
    </row>
    <row r="213" spans="1:12" x14ac:dyDescent="0.3">
      <c r="A213" t="s">
        <v>304</v>
      </c>
      <c r="B213" t="s">
        <v>49</v>
      </c>
      <c r="C213" s="1">
        <v>27059</v>
      </c>
      <c r="D213" t="s">
        <v>12</v>
      </c>
      <c r="E213">
        <f t="array" ref="E213" xml:space="preserve"> IF(RIGHT($B202,1)="a",2016 - YEAR($C202), )</f>
        <v>47</v>
      </c>
      <c r="F213">
        <f t="shared" si="23"/>
        <v>0</v>
      </c>
      <c r="G213">
        <f t="shared" si="18"/>
        <v>29.999999999999996</v>
      </c>
      <c r="H213">
        <f t="shared" si="19"/>
        <v>0</v>
      </c>
      <c r="I213">
        <f t="shared" si="20"/>
        <v>29.999999999999996</v>
      </c>
      <c r="J213">
        <f t="array" ref="J213">IF(F213 = 0, 0, IF(F213&lt;=30,$H$6,IF(AND(F213&gt;=31,F213&lt;=45),$H$7,$H$8)))</f>
        <v>0</v>
      </c>
      <c r="K213">
        <f t="shared" si="21"/>
        <v>0</v>
      </c>
      <c r="L213">
        <f t="shared" si="22"/>
        <v>0</v>
      </c>
    </row>
    <row r="214" spans="1:12" x14ac:dyDescent="0.3">
      <c r="A214" t="s">
        <v>305</v>
      </c>
      <c r="B214" t="s">
        <v>246</v>
      </c>
      <c r="C214" s="1">
        <v>31039</v>
      </c>
      <c r="D214" t="s">
        <v>6</v>
      </c>
      <c r="E214">
        <f t="array" ref="E214" xml:space="preserve"> IF(RIGHT($B203,1)="a",2016 - YEAR($C203), )</f>
        <v>0</v>
      </c>
      <c r="F214">
        <f t="shared" si="23"/>
        <v>61</v>
      </c>
      <c r="G214">
        <f t="shared" si="18"/>
        <v>0</v>
      </c>
      <c r="H214">
        <f t="shared" si="19"/>
        <v>0</v>
      </c>
      <c r="I214">
        <f t="shared" si="20"/>
        <v>0</v>
      </c>
      <c r="J214">
        <f t="array" ref="J214">IF(F214 = 0, 0, IF(F214&lt;=30,$H$6,IF(AND(F214&gt;=31,F214&lt;=45),$H$7,$H$8)))</f>
        <v>36</v>
      </c>
      <c r="K214">
        <f t="shared" si="21"/>
        <v>49</v>
      </c>
      <c r="L214">
        <f t="shared" si="22"/>
        <v>85</v>
      </c>
    </row>
    <row r="215" spans="1:12" x14ac:dyDescent="0.3">
      <c r="A215" t="s">
        <v>306</v>
      </c>
      <c r="B215" t="s">
        <v>307</v>
      </c>
      <c r="C215" s="1">
        <v>34893</v>
      </c>
      <c r="D215" t="s">
        <v>12</v>
      </c>
      <c r="E215">
        <f t="array" ref="E215" xml:space="preserve"> IF(RIGHT($B204,1)="a",2016 - YEAR($C204), )</f>
        <v>0</v>
      </c>
      <c r="F215">
        <f t="shared" si="23"/>
        <v>64</v>
      </c>
      <c r="G215">
        <f t="shared" si="18"/>
        <v>0</v>
      </c>
      <c r="H215">
        <f t="shared" si="19"/>
        <v>0</v>
      </c>
      <c r="I215">
        <f t="shared" si="20"/>
        <v>0</v>
      </c>
      <c r="J215">
        <f t="array" ref="J215">IF(F215 = 0, 0, IF(F215&lt;=30,$H$6,IF(AND(F215&gt;=31,F215&lt;=45),$H$7,$H$8)))</f>
        <v>36</v>
      </c>
      <c r="K215">
        <f t="shared" si="21"/>
        <v>49</v>
      </c>
      <c r="L215">
        <f t="shared" si="22"/>
        <v>85</v>
      </c>
    </row>
    <row r="216" spans="1:12" x14ac:dyDescent="0.3">
      <c r="A216" t="s">
        <v>308</v>
      </c>
      <c r="B216" t="s">
        <v>307</v>
      </c>
      <c r="C216" s="1">
        <v>22101</v>
      </c>
      <c r="D216" t="s">
        <v>6</v>
      </c>
      <c r="E216">
        <f t="array" ref="E216" xml:space="preserve"> IF(RIGHT($B205,1)="a",2016 - YEAR($C205), )</f>
        <v>67</v>
      </c>
      <c r="F216">
        <f t="shared" si="23"/>
        <v>0</v>
      </c>
      <c r="G216">
        <f t="shared" si="18"/>
        <v>29.999999999999996</v>
      </c>
      <c r="H216">
        <f t="shared" si="19"/>
        <v>49</v>
      </c>
      <c r="I216">
        <f t="shared" si="20"/>
        <v>79</v>
      </c>
      <c r="J216">
        <f t="array" ref="J216">IF(F216 = 0, 0, IF(F216&lt;=30,$H$6,IF(AND(F216&gt;=31,F216&lt;=45),$H$7,$H$8)))</f>
        <v>0</v>
      </c>
      <c r="K216">
        <f t="shared" si="21"/>
        <v>0</v>
      </c>
      <c r="L216">
        <f t="shared" si="22"/>
        <v>0</v>
      </c>
    </row>
    <row r="217" spans="1:12" x14ac:dyDescent="0.3">
      <c r="A217" t="s">
        <v>309</v>
      </c>
      <c r="B217" t="s">
        <v>177</v>
      </c>
      <c r="C217" s="1">
        <v>16267</v>
      </c>
      <c r="D217" t="s">
        <v>12</v>
      </c>
      <c r="E217">
        <f t="array" ref="E217" xml:space="preserve"> IF(RIGHT($B206,1)="a",2016 - YEAR($C206), )</f>
        <v>45</v>
      </c>
      <c r="F217">
        <f t="shared" si="23"/>
        <v>0</v>
      </c>
      <c r="G217">
        <f t="shared" si="18"/>
        <v>37.5</v>
      </c>
      <c r="H217">
        <f t="shared" si="19"/>
        <v>0</v>
      </c>
      <c r="I217">
        <f t="shared" si="20"/>
        <v>37.5</v>
      </c>
      <c r="J217">
        <f t="array" ref="J217">IF(F217 = 0, 0, IF(F217&lt;=30,$H$6,IF(AND(F217&gt;=31,F217&lt;=45),$H$7,$H$8)))</f>
        <v>0</v>
      </c>
      <c r="K217">
        <f t="shared" si="21"/>
        <v>0</v>
      </c>
      <c r="L217">
        <f t="shared" si="22"/>
        <v>0</v>
      </c>
    </row>
    <row r="218" spans="1:12" x14ac:dyDescent="0.3">
      <c r="A218" t="s">
        <v>310</v>
      </c>
      <c r="B218" t="s">
        <v>45</v>
      </c>
      <c r="C218" s="1">
        <v>32103</v>
      </c>
      <c r="D218" t="s">
        <v>12</v>
      </c>
      <c r="E218">
        <f t="array" ref="E218" xml:space="preserve"> IF(RIGHT($B207,1)="a",2016 - YEAR($C207), )</f>
        <v>0</v>
      </c>
      <c r="F218">
        <f t="shared" si="23"/>
        <v>32</v>
      </c>
      <c r="G218">
        <f t="shared" si="18"/>
        <v>0</v>
      </c>
      <c r="H218">
        <f t="shared" si="19"/>
        <v>0</v>
      </c>
      <c r="I218">
        <f t="shared" si="20"/>
        <v>0</v>
      </c>
      <c r="J218">
        <f t="array" ref="J218">IF(F218 = 0, 0, IF(F218&lt;=30,$H$6,IF(AND(F218&gt;=31,F218&lt;=45),$H$7,$H$8)))</f>
        <v>45</v>
      </c>
      <c r="K218">
        <f t="shared" si="21"/>
        <v>0</v>
      </c>
      <c r="L218">
        <f t="shared" si="22"/>
        <v>45</v>
      </c>
    </row>
    <row r="219" spans="1:12" x14ac:dyDescent="0.3">
      <c r="A219" t="s">
        <v>311</v>
      </c>
      <c r="B219" t="s">
        <v>248</v>
      </c>
      <c r="C219" s="1">
        <v>25996</v>
      </c>
      <c r="D219" t="s">
        <v>9</v>
      </c>
      <c r="E219">
        <f t="array" ref="E219" xml:space="preserve"> IF(RIGHT($B208,1)="a",2016 - YEAR($C208), )</f>
        <v>49</v>
      </c>
      <c r="F219">
        <f t="shared" si="23"/>
        <v>0</v>
      </c>
      <c r="G219">
        <f t="shared" si="18"/>
        <v>29.999999999999996</v>
      </c>
      <c r="H219">
        <f t="shared" si="19"/>
        <v>0</v>
      </c>
      <c r="I219">
        <f t="shared" si="20"/>
        <v>29.999999999999996</v>
      </c>
      <c r="J219">
        <f t="array" ref="J219">IF(F219 = 0, 0, IF(F219&lt;=30,$H$6,IF(AND(F219&gt;=31,F219&lt;=45),$H$7,$H$8)))</f>
        <v>0</v>
      </c>
      <c r="K219">
        <f t="shared" si="21"/>
        <v>0</v>
      </c>
      <c r="L219">
        <f t="shared" si="22"/>
        <v>0</v>
      </c>
    </row>
    <row r="220" spans="1:12" x14ac:dyDescent="0.3">
      <c r="A220" t="s">
        <v>312</v>
      </c>
      <c r="B220" t="s">
        <v>134</v>
      </c>
      <c r="C220" s="1">
        <v>33040</v>
      </c>
      <c r="D220" t="s">
        <v>12</v>
      </c>
      <c r="E220">
        <f t="array" ref="E220" xml:space="preserve"> IF(RIGHT($B209,1)="a",2016 - YEAR($C209), )</f>
        <v>0</v>
      </c>
      <c r="F220">
        <f t="shared" si="23"/>
        <v>29</v>
      </c>
      <c r="G220">
        <f t="shared" si="18"/>
        <v>0</v>
      </c>
      <c r="H220">
        <f t="shared" si="19"/>
        <v>0</v>
      </c>
      <c r="I220">
        <f t="shared" si="20"/>
        <v>0</v>
      </c>
      <c r="J220">
        <f t="array" ref="J220">IF(F220 = 0, 0, IF(F220&lt;=30,$H$6,IF(AND(F220&gt;=31,F220&lt;=45),$H$7,$H$8)))</f>
        <v>30</v>
      </c>
      <c r="K220">
        <f t="shared" si="21"/>
        <v>0</v>
      </c>
      <c r="L220">
        <f t="shared" si="22"/>
        <v>30</v>
      </c>
    </row>
    <row r="221" spans="1:12" x14ac:dyDescent="0.3">
      <c r="A221" t="s">
        <v>313</v>
      </c>
      <c r="B221" t="s">
        <v>20</v>
      </c>
      <c r="C221" s="1">
        <v>30671</v>
      </c>
      <c r="D221" t="s">
        <v>9</v>
      </c>
      <c r="E221">
        <f t="array" ref="E221" xml:space="preserve"> IF(RIGHT($B210,1)="a",2016 - YEAR($C210), )</f>
        <v>23</v>
      </c>
      <c r="F221">
        <f t="shared" si="23"/>
        <v>0</v>
      </c>
      <c r="G221">
        <f t="shared" si="18"/>
        <v>25</v>
      </c>
      <c r="H221">
        <f t="shared" si="19"/>
        <v>0</v>
      </c>
      <c r="I221">
        <f t="shared" si="20"/>
        <v>25</v>
      </c>
      <c r="J221">
        <f t="array" ref="J221">IF(F221 = 0, 0, IF(F221&lt;=30,$H$6,IF(AND(F221&gt;=31,F221&lt;=45),$H$7,$H$8)))</f>
        <v>0</v>
      </c>
      <c r="K221">
        <f t="shared" si="21"/>
        <v>0</v>
      </c>
      <c r="L221">
        <f t="shared" si="22"/>
        <v>0</v>
      </c>
    </row>
    <row r="222" spans="1:12" x14ac:dyDescent="0.3">
      <c r="A222" t="s">
        <v>314</v>
      </c>
      <c r="B222" t="s">
        <v>37</v>
      </c>
      <c r="C222" s="1">
        <v>25243</v>
      </c>
      <c r="D222" t="s">
        <v>12</v>
      </c>
      <c r="E222">
        <f t="array" ref="E222" xml:space="preserve"> IF(RIGHT($B211,1)="a",2016 - YEAR($C211), )</f>
        <v>0</v>
      </c>
      <c r="F222">
        <f t="shared" si="23"/>
        <v>42</v>
      </c>
      <c r="G222">
        <f t="shared" si="18"/>
        <v>0</v>
      </c>
      <c r="H222">
        <f t="shared" si="19"/>
        <v>0</v>
      </c>
      <c r="I222">
        <f t="shared" si="20"/>
        <v>0</v>
      </c>
      <c r="J222">
        <f t="array" ref="J222">IF(F222 = 0, 0, IF(F222&lt;=30,$H$6,IF(AND(F222&gt;=31,F222&lt;=45),$H$7,$H$8)))</f>
        <v>45</v>
      </c>
      <c r="K222">
        <f t="shared" si="21"/>
        <v>0</v>
      </c>
      <c r="L222">
        <f t="shared" si="22"/>
        <v>45</v>
      </c>
    </row>
    <row r="223" spans="1:12" x14ac:dyDescent="0.3">
      <c r="A223" t="s">
        <v>315</v>
      </c>
      <c r="B223" t="s">
        <v>20</v>
      </c>
      <c r="C223" s="1">
        <v>27639</v>
      </c>
      <c r="D223" t="s">
        <v>12</v>
      </c>
      <c r="E223">
        <f t="array" ref="E223" xml:space="preserve"> IF(RIGHT($B212,1)="a",2016 - YEAR($C212), )</f>
        <v>0</v>
      </c>
      <c r="F223">
        <f t="shared" si="23"/>
        <v>67</v>
      </c>
      <c r="G223">
        <f t="shared" si="18"/>
        <v>0</v>
      </c>
      <c r="H223">
        <f t="shared" si="19"/>
        <v>0</v>
      </c>
      <c r="I223">
        <f t="shared" si="20"/>
        <v>0</v>
      </c>
      <c r="J223">
        <f t="array" ref="J223">IF(F223 = 0, 0, IF(F223&lt;=30,$H$6,IF(AND(F223&gt;=31,F223&lt;=45),$H$7,$H$8)))</f>
        <v>36</v>
      </c>
      <c r="K223">
        <f t="shared" si="21"/>
        <v>49</v>
      </c>
      <c r="L223">
        <f t="shared" si="22"/>
        <v>85</v>
      </c>
    </row>
    <row r="224" spans="1:12" x14ac:dyDescent="0.3">
      <c r="A224" t="s">
        <v>316</v>
      </c>
      <c r="B224" t="s">
        <v>169</v>
      </c>
      <c r="C224" s="1">
        <v>25644</v>
      </c>
      <c r="D224" t="s">
        <v>12</v>
      </c>
      <c r="E224">
        <f t="array" ref="E224" xml:space="preserve"> IF(RIGHT($B213,1)="a",2016 - YEAR($C213), )</f>
        <v>0</v>
      </c>
      <c r="F224">
        <f t="shared" si="23"/>
        <v>42</v>
      </c>
      <c r="G224">
        <f t="shared" si="18"/>
        <v>0</v>
      </c>
      <c r="H224">
        <f t="shared" si="19"/>
        <v>0</v>
      </c>
      <c r="I224">
        <f t="shared" si="20"/>
        <v>0</v>
      </c>
      <c r="J224">
        <f t="array" ref="J224">IF(F224 = 0, 0, IF(F224&lt;=30,$H$6,IF(AND(F224&gt;=31,F224&lt;=45),$H$7,$H$8)))</f>
        <v>45</v>
      </c>
      <c r="K224">
        <f t="shared" si="21"/>
        <v>0</v>
      </c>
      <c r="L224">
        <f t="shared" si="22"/>
        <v>45</v>
      </c>
    </row>
    <row r="225" spans="1:12" x14ac:dyDescent="0.3">
      <c r="A225" t="s">
        <v>317</v>
      </c>
      <c r="B225" t="s">
        <v>318</v>
      </c>
      <c r="C225" s="1">
        <v>27683</v>
      </c>
      <c r="D225" t="s">
        <v>6</v>
      </c>
      <c r="E225">
        <f t="array" ref="E225" xml:space="preserve"> IF(RIGHT($B214,1)="a",2016 - YEAR($C214), )</f>
        <v>0</v>
      </c>
      <c r="F225">
        <f t="shared" si="23"/>
        <v>32</v>
      </c>
      <c r="G225">
        <f t="shared" si="18"/>
        <v>0</v>
      </c>
      <c r="H225">
        <f t="shared" si="19"/>
        <v>0</v>
      </c>
      <c r="I225">
        <f t="shared" si="20"/>
        <v>0</v>
      </c>
      <c r="J225">
        <f t="array" ref="J225">IF(F225 = 0, 0, IF(F225&lt;=30,$H$6,IF(AND(F225&gt;=31,F225&lt;=45),$H$7,$H$8)))</f>
        <v>45</v>
      </c>
      <c r="K225">
        <f t="shared" si="21"/>
        <v>0</v>
      </c>
      <c r="L225">
        <f t="shared" si="22"/>
        <v>45</v>
      </c>
    </row>
    <row r="226" spans="1:12" x14ac:dyDescent="0.3">
      <c r="A226" t="s">
        <v>174</v>
      </c>
      <c r="B226" t="s">
        <v>319</v>
      </c>
      <c r="C226" s="1">
        <v>32765</v>
      </c>
      <c r="D226" t="s">
        <v>9</v>
      </c>
      <c r="E226">
        <f t="array" ref="E226" xml:space="preserve"> IF(RIGHT($B215,1)="a",2016 - YEAR($C215), )</f>
        <v>0</v>
      </c>
      <c r="F226">
        <f t="shared" si="23"/>
        <v>21</v>
      </c>
      <c r="G226">
        <f t="shared" si="18"/>
        <v>0</v>
      </c>
      <c r="H226">
        <f t="shared" si="19"/>
        <v>0</v>
      </c>
      <c r="I226">
        <f t="shared" si="20"/>
        <v>0</v>
      </c>
      <c r="J226">
        <f t="array" ref="J226">IF(F226 = 0, 0, IF(F226&lt;=30,$H$6,IF(AND(F226&gt;=31,F226&lt;=45),$H$7,$H$8)))</f>
        <v>30</v>
      </c>
      <c r="K226">
        <f t="shared" si="21"/>
        <v>0</v>
      </c>
      <c r="L226">
        <f t="shared" si="22"/>
        <v>30</v>
      </c>
    </row>
    <row r="227" spans="1:12" x14ac:dyDescent="0.3">
      <c r="A227" t="s">
        <v>243</v>
      </c>
      <c r="B227" t="s">
        <v>121</v>
      </c>
      <c r="C227" s="1">
        <v>26380</v>
      </c>
      <c r="D227" t="s">
        <v>9</v>
      </c>
      <c r="E227">
        <f t="array" ref="E227" xml:space="preserve"> IF(RIGHT($B216,1)="a",2016 - YEAR($C216), )</f>
        <v>0</v>
      </c>
      <c r="F227">
        <f t="shared" si="23"/>
        <v>56</v>
      </c>
      <c r="G227">
        <f t="shared" si="18"/>
        <v>0</v>
      </c>
      <c r="H227">
        <f t="shared" si="19"/>
        <v>0</v>
      </c>
      <c r="I227">
        <f t="shared" si="20"/>
        <v>0</v>
      </c>
      <c r="J227">
        <f t="array" ref="J227">IF(F227 = 0, 0, IF(F227&lt;=30,$H$6,IF(AND(F227&gt;=31,F227&lt;=45),$H$7,$H$8)))</f>
        <v>36</v>
      </c>
      <c r="K227">
        <f t="shared" si="21"/>
        <v>0</v>
      </c>
      <c r="L227">
        <f t="shared" si="22"/>
        <v>36</v>
      </c>
    </row>
    <row r="228" spans="1:12" x14ac:dyDescent="0.3">
      <c r="A228" t="s">
        <v>320</v>
      </c>
      <c r="B228" t="s">
        <v>81</v>
      </c>
      <c r="C228" s="1">
        <v>21508</v>
      </c>
      <c r="D228" t="s">
        <v>6</v>
      </c>
      <c r="E228">
        <f t="array" ref="E228" xml:space="preserve"> IF(RIGHT($B217,1)="a",2016 - YEAR($C217), )</f>
        <v>72</v>
      </c>
      <c r="F228">
        <f t="shared" si="23"/>
        <v>0</v>
      </c>
      <c r="G228">
        <f t="shared" si="18"/>
        <v>29.999999999999996</v>
      </c>
      <c r="H228">
        <f t="shared" si="19"/>
        <v>49</v>
      </c>
      <c r="I228">
        <f t="shared" si="20"/>
        <v>79</v>
      </c>
      <c r="J228">
        <f t="array" ref="J228">IF(F228 = 0, 0, IF(F228&lt;=30,$H$6,IF(AND(F228&gt;=31,F228&lt;=45),$H$7,$H$8)))</f>
        <v>0</v>
      </c>
      <c r="K228">
        <f t="shared" si="21"/>
        <v>0</v>
      </c>
      <c r="L228">
        <f t="shared" si="22"/>
        <v>0</v>
      </c>
    </row>
    <row r="229" spans="1:12" x14ac:dyDescent="0.3">
      <c r="A229" t="s">
        <v>321</v>
      </c>
      <c r="B229" t="s">
        <v>11</v>
      </c>
      <c r="C229" s="1">
        <v>32790</v>
      </c>
      <c r="D229" t="s">
        <v>6</v>
      </c>
      <c r="E229">
        <f t="array" ref="E229" xml:space="preserve"> IF(RIGHT($B218,1)="a",2016 - YEAR($C218), )</f>
        <v>29</v>
      </c>
      <c r="F229">
        <f t="shared" si="23"/>
        <v>0</v>
      </c>
      <c r="G229">
        <f t="shared" si="18"/>
        <v>25</v>
      </c>
      <c r="H229">
        <f t="shared" si="19"/>
        <v>0</v>
      </c>
      <c r="I229">
        <f t="shared" si="20"/>
        <v>25</v>
      </c>
      <c r="J229">
        <f t="array" ref="J229">IF(F229 = 0, 0, IF(F229&lt;=30,$H$6,IF(AND(F229&gt;=31,F229&lt;=45),$H$7,$H$8)))</f>
        <v>0</v>
      </c>
      <c r="K229">
        <f t="shared" si="21"/>
        <v>0</v>
      </c>
      <c r="L229">
        <f t="shared" si="22"/>
        <v>0</v>
      </c>
    </row>
    <row r="230" spans="1:12" x14ac:dyDescent="0.3">
      <c r="A230" t="s">
        <v>164</v>
      </c>
      <c r="B230" t="s">
        <v>322</v>
      </c>
      <c r="C230" s="1">
        <v>24303</v>
      </c>
      <c r="D230" t="s">
        <v>6</v>
      </c>
      <c r="E230">
        <f t="array" ref="E230" xml:space="preserve"> IF(RIGHT($B219,1)="a",2016 - YEAR($C219), )</f>
        <v>45</v>
      </c>
      <c r="F230">
        <f t="shared" si="23"/>
        <v>0</v>
      </c>
      <c r="G230">
        <f t="shared" si="18"/>
        <v>37.5</v>
      </c>
      <c r="H230">
        <f t="shared" si="19"/>
        <v>0</v>
      </c>
      <c r="I230">
        <f t="shared" si="20"/>
        <v>37.5</v>
      </c>
      <c r="J230">
        <f t="array" ref="J230">IF(F230 = 0, 0, IF(F230&lt;=30,$H$6,IF(AND(F230&gt;=31,F230&lt;=45),$H$7,$H$8)))</f>
        <v>0</v>
      </c>
      <c r="K230">
        <f t="shared" si="21"/>
        <v>0</v>
      </c>
      <c r="L230">
        <f t="shared" si="22"/>
        <v>0</v>
      </c>
    </row>
    <row r="231" spans="1:12" x14ac:dyDescent="0.3">
      <c r="A231" t="s">
        <v>323</v>
      </c>
      <c r="B231" t="s">
        <v>300</v>
      </c>
      <c r="C231" s="1">
        <v>30747</v>
      </c>
      <c r="D231" t="s">
        <v>9</v>
      </c>
      <c r="E231">
        <f t="array" ref="E231" xml:space="preserve"> IF(RIGHT($B220,1)="a",2016 - YEAR($C220), )</f>
        <v>26</v>
      </c>
      <c r="F231">
        <f t="shared" si="23"/>
        <v>0</v>
      </c>
      <c r="G231">
        <f t="shared" si="18"/>
        <v>25</v>
      </c>
      <c r="H231">
        <f t="shared" si="19"/>
        <v>0</v>
      </c>
      <c r="I231">
        <f t="shared" si="20"/>
        <v>25</v>
      </c>
      <c r="J231">
        <f t="array" ref="J231">IF(F231 = 0, 0, IF(F231&lt;=30,$H$6,IF(AND(F231&gt;=31,F231&lt;=45),$H$7,$H$8)))</f>
        <v>0</v>
      </c>
      <c r="K231">
        <f t="shared" si="21"/>
        <v>0</v>
      </c>
      <c r="L231">
        <f t="shared" si="22"/>
        <v>0</v>
      </c>
    </row>
    <row r="232" spans="1:12" x14ac:dyDescent="0.3">
      <c r="A232" t="s">
        <v>324</v>
      </c>
      <c r="B232" t="s">
        <v>49</v>
      </c>
      <c r="C232" s="1">
        <v>19853</v>
      </c>
      <c r="D232" t="s">
        <v>12</v>
      </c>
      <c r="E232">
        <f t="array" ref="E232" xml:space="preserve"> IF(RIGHT($B221,1)="a",2016 - YEAR($C221), )</f>
        <v>33</v>
      </c>
      <c r="F232">
        <f t="shared" si="23"/>
        <v>0</v>
      </c>
      <c r="G232">
        <f t="shared" si="18"/>
        <v>37.5</v>
      </c>
      <c r="H232">
        <f t="shared" si="19"/>
        <v>0</v>
      </c>
      <c r="I232">
        <f t="shared" si="20"/>
        <v>37.5</v>
      </c>
      <c r="J232">
        <f t="array" ref="J232">IF(F232 = 0, 0, IF(F232&lt;=30,$H$6,IF(AND(F232&gt;=31,F232&lt;=45),$H$7,$H$8)))</f>
        <v>0</v>
      </c>
      <c r="K232">
        <f t="shared" si="21"/>
        <v>0</v>
      </c>
      <c r="L232">
        <f t="shared" si="22"/>
        <v>0</v>
      </c>
    </row>
    <row r="233" spans="1:12" x14ac:dyDescent="0.3">
      <c r="A233" t="s">
        <v>325</v>
      </c>
      <c r="B233" t="s">
        <v>20</v>
      </c>
      <c r="C233" s="1">
        <v>32147</v>
      </c>
      <c r="D233" t="s">
        <v>12</v>
      </c>
      <c r="E233">
        <f t="array" ref="E233" xml:space="preserve"> IF(RIGHT($B222,1)="a",2016 - YEAR($C222), )</f>
        <v>47</v>
      </c>
      <c r="F233">
        <f t="shared" si="23"/>
        <v>0</v>
      </c>
      <c r="G233">
        <f t="shared" si="18"/>
        <v>29.999999999999996</v>
      </c>
      <c r="H233">
        <f t="shared" si="19"/>
        <v>0</v>
      </c>
      <c r="I233">
        <f t="shared" si="20"/>
        <v>29.999999999999996</v>
      </c>
      <c r="J233">
        <f t="array" ref="J233">IF(F233 = 0, 0, IF(F233&lt;=30,$H$6,IF(AND(F233&gt;=31,F233&lt;=45),$H$7,$H$8)))</f>
        <v>0</v>
      </c>
      <c r="K233">
        <f t="shared" si="21"/>
        <v>0</v>
      </c>
      <c r="L233">
        <f t="shared" si="22"/>
        <v>0</v>
      </c>
    </row>
    <row r="234" spans="1:12" x14ac:dyDescent="0.3">
      <c r="A234" t="s">
        <v>326</v>
      </c>
      <c r="B234" t="s">
        <v>327</v>
      </c>
      <c r="C234" s="1">
        <v>17904</v>
      </c>
      <c r="D234" t="s">
        <v>12</v>
      </c>
      <c r="E234">
        <f t="array" ref="E234" xml:space="preserve"> IF(RIGHT($B223,1)="a",2016 - YEAR($C223), )</f>
        <v>41</v>
      </c>
      <c r="F234">
        <f t="shared" si="23"/>
        <v>0</v>
      </c>
      <c r="G234">
        <f t="shared" si="18"/>
        <v>37.5</v>
      </c>
      <c r="H234">
        <f t="shared" si="19"/>
        <v>0</v>
      </c>
      <c r="I234">
        <f t="shared" si="20"/>
        <v>37.5</v>
      </c>
      <c r="J234">
        <f t="array" ref="J234">IF(F234 = 0, 0, IF(F234&lt;=30,$H$6,IF(AND(F234&gt;=31,F234&lt;=45),$H$7,$H$8)))</f>
        <v>0</v>
      </c>
      <c r="K234">
        <f t="shared" si="21"/>
        <v>0</v>
      </c>
      <c r="L234">
        <f t="shared" si="22"/>
        <v>0</v>
      </c>
    </row>
    <row r="235" spans="1:12" x14ac:dyDescent="0.3">
      <c r="A235" t="s">
        <v>328</v>
      </c>
      <c r="B235" t="s">
        <v>157</v>
      </c>
      <c r="C235" s="1">
        <v>20057</v>
      </c>
      <c r="D235" t="s">
        <v>12</v>
      </c>
      <c r="E235">
        <f t="array" ref="E235" xml:space="preserve"> IF(RIGHT($B224,1)="a",2016 - YEAR($C224), )</f>
        <v>0</v>
      </c>
      <c r="F235">
        <f t="shared" si="23"/>
        <v>46</v>
      </c>
      <c r="G235">
        <f t="shared" si="18"/>
        <v>0</v>
      </c>
      <c r="H235">
        <f t="shared" si="19"/>
        <v>0</v>
      </c>
      <c r="I235">
        <f t="shared" si="20"/>
        <v>0</v>
      </c>
      <c r="J235">
        <f t="array" ref="J235">IF(F235 = 0, 0, IF(F235&lt;=30,$H$6,IF(AND(F235&gt;=31,F235&lt;=45),$H$7,$H$8)))</f>
        <v>36</v>
      </c>
      <c r="K235">
        <f t="shared" si="21"/>
        <v>0</v>
      </c>
      <c r="L235">
        <f t="shared" si="22"/>
        <v>36</v>
      </c>
    </row>
    <row r="236" spans="1:12" x14ac:dyDescent="0.3">
      <c r="A236" t="s">
        <v>329</v>
      </c>
      <c r="B236" t="s">
        <v>146</v>
      </c>
      <c r="C236" s="1">
        <v>30863</v>
      </c>
      <c r="D236" t="s">
        <v>9</v>
      </c>
      <c r="E236">
        <f t="array" ref="E236" xml:space="preserve"> IF(RIGHT($B225,1)="a",2016 - YEAR($C225), )</f>
        <v>41</v>
      </c>
      <c r="F236">
        <f t="shared" si="23"/>
        <v>0</v>
      </c>
      <c r="G236">
        <f t="shared" si="18"/>
        <v>37.5</v>
      </c>
      <c r="H236">
        <f t="shared" si="19"/>
        <v>0</v>
      </c>
      <c r="I236">
        <f t="shared" si="20"/>
        <v>37.5</v>
      </c>
      <c r="J236">
        <f t="array" ref="J236">IF(F236 = 0, 0, IF(F236&lt;=30,$H$6,IF(AND(F236&gt;=31,F236&lt;=45),$H$7,$H$8)))</f>
        <v>0</v>
      </c>
      <c r="K236">
        <f t="shared" si="21"/>
        <v>0</v>
      </c>
      <c r="L236">
        <f t="shared" si="22"/>
        <v>0</v>
      </c>
    </row>
    <row r="237" spans="1:12" x14ac:dyDescent="0.3">
      <c r="A237" t="s">
        <v>330</v>
      </c>
      <c r="B237" t="s">
        <v>139</v>
      </c>
      <c r="C237" s="1">
        <v>22435</v>
      </c>
      <c r="D237" t="s">
        <v>6</v>
      </c>
      <c r="E237">
        <f t="array" ref="E237" xml:space="preserve"> IF(RIGHT($B226,1)="a",2016 - YEAR($C226), )</f>
        <v>27</v>
      </c>
      <c r="F237">
        <f t="shared" si="23"/>
        <v>0</v>
      </c>
      <c r="G237">
        <f t="shared" si="18"/>
        <v>25</v>
      </c>
      <c r="H237">
        <f t="shared" si="19"/>
        <v>0</v>
      </c>
      <c r="I237">
        <f t="shared" si="20"/>
        <v>25</v>
      </c>
      <c r="J237">
        <f t="array" ref="J237">IF(F237 = 0, 0, IF(F237&lt;=30,$H$6,IF(AND(F237&gt;=31,F237&lt;=45),$H$7,$H$8)))</f>
        <v>0</v>
      </c>
      <c r="K237">
        <f t="shared" si="21"/>
        <v>0</v>
      </c>
      <c r="L237">
        <f t="shared" si="22"/>
        <v>0</v>
      </c>
    </row>
    <row r="238" spans="1:12" x14ac:dyDescent="0.3">
      <c r="A238" t="s">
        <v>130</v>
      </c>
      <c r="B238" t="s">
        <v>84</v>
      </c>
      <c r="C238" s="1">
        <v>17048</v>
      </c>
      <c r="D238" t="s">
        <v>12</v>
      </c>
      <c r="E238">
        <f t="array" ref="E238" xml:space="preserve"> IF(RIGHT($B227,1)="a",2016 - YEAR($C227), )</f>
        <v>44</v>
      </c>
      <c r="F238">
        <f t="shared" si="23"/>
        <v>0</v>
      </c>
      <c r="G238">
        <f t="shared" si="18"/>
        <v>37.5</v>
      </c>
      <c r="H238">
        <f t="shared" si="19"/>
        <v>0</v>
      </c>
      <c r="I238">
        <f t="shared" si="20"/>
        <v>37.5</v>
      </c>
      <c r="J238">
        <f t="array" ref="J238">IF(F238 = 0, 0, IF(F238&lt;=30,$H$6,IF(AND(F238&gt;=31,F238&lt;=45),$H$7,$H$8)))</f>
        <v>0</v>
      </c>
      <c r="K238">
        <f t="shared" si="21"/>
        <v>0</v>
      </c>
      <c r="L238">
        <f t="shared" si="22"/>
        <v>0</v>
      </c>
    </row>
    <row r="239" spans="1:12" x14ac:dyDescent="0.3">
      <c r="A239" t="s">
        <v>331</v>
      </c>
      <c r="B239" t="s">
        <v>332</v>
      </c>
      <c r="C239" s="1">
        <v>24732</v>
      </c>
      <c r="D239" t="s">
        <v>6</v>
      </c>
      <c r="E239">
        <f t="array" ref="E239" xml:space="preserve"> IF(RIGHT($B228,1)="a",2016 - YEAR($C228), )</f>
        <v>58</v>
      </c>
      <c r="F239">
        <f t="shared" si="23"/>
        <v>0</v>
      </c>
      <c r="G239">
        <f t="shared" si="18"/>
        <v>29.999999999999996</v>
      </c>
      <c r="H239">
        <f t="shared" si="19"/>
        <v>0</v>
      </c>
      <c r="I239">
        <f t="shared" si="20"/>
        <v>29.999999999999996</v>
      </c>
      <c r="J239">
        <f t="array" ref="J239">IF(F239 = 0, 0, IF(F239&lt;=30,$H$6,IF(AND(F239&gt;=31,F239&lt;=45),$H$7,$H$8)))</f>
        <v>0</v>
      </c>
      <c r="K239">
        <f t="shared" si="21"/>
        <v>0</v>
      </c>
      <c r="L239">
        <f t="shared" si="22"/>
        <v>0</v>
      </c>
    </row>
    <row r="240" spans="1:12" x14ac:dyDescent="0.3">
      <c r="A240" t="s">
        <v>333</v>
      </c>
      <c r="B240" t="s">
        <v>11</v>
      </c>
      <c r="C240" s="1">
        <v>18589</v>
      </c>
      <c r="D240" t="s">
        <v>6</v>
      </c>
      <c r="E240">
        <f t="array" ref="E240" xml:space="preserve"> IF(RIGHT($B229,1)="a",2016 - YEAR($C229), )</f>
        <v>27</v>
      </c>
      <c r="F240">
        <f t="shared" si="23"/>
        <v>0</v>
      </c>
      <c r="G240">
        <f t="shared" si="18"/>
        <v>25</v>
      </c>
      <c r="H240">
        <f t="shared" si="19"/>
        <v>0</v>
      </c>
      <c r="I240">
        <f t="shared" si="20"/>
        <v>25</v>
      </c>
      <c r="J240">
        <f t="array" ref="J240">IF(F240 = 0, 0, IF(F240&lt;=30,$H$6,IF(AND(F240&gt;=31,F240&lt;=45),$H$7,$H$8)))</f>
        <v>0</v>
      </c>
      <c r="K240">
        <f t="shared" si="21"/>
        <v>0</v>
      </c>
      <c r="L240">
        <f t="shared" si="22"/>
        <v>0</v>
      </c>
    </row>
    <row r="241" spans="1:12" x14ac:dyDescent="0.3">
      <c r="A241" t="s">
        <v>334</v>
      </c>
      <c r="B241" t="s">
        <v>49</v>
      </c>
      <c r="C241" s="1">
        <v>20727</v>
      </c>
      <c r="D241" t="s">
        <v>12</v>
      </c>
      <c r="E241">
        <f t="array" ref="E241" xml:space="preserve"> IF(RIGHT($B230,1)="a",2016 - YEAR($C230), )</f>
        <v>50</v>
      </c>
      <c r="F241">
        <f t="shared" si="23"/>
        <v>0</v>
      </c>
      <c r="G241">
        <f t="shared" si="18"/>
        <v>29.999999999999996</v>
      </c>
      <c r="H241">
        <f t="shared" si="19"/>
        <v>0</v>
      </c>
      <c r="I241">
        <f t="shared" si="20"/>
        <v>29.999999999999996</v>
      </c>
      <c r="J241">
        <f t="array" ref="J241">IF(F241 = 0, 0, IF(F241&lt;=30,$H$6,IF(AND(F241&gt;=31,F241&lt;=45),$H$7,$H$8)))</f>
        <v>0</v>
      </c>
      <c r="K241">
        <f t="shared" si="21"/>
        <v>0</v>
      </c>
      <c r="L241">
        <f t="shared" si="22"/>
        <v>0</v>
      </c>
    </row>
    <row r="242" spans="1:12" x14ac:dyDescent="0.3">
      <c r="A242" t="s">
        <v>335</v>
      </c>
      <c r="B242" t="s">
        <v>114</v>
      </c>
      <c r="C242" s="1">
        <v>23401</v>
      </c>
      <c r="D242" t="s">
        <v>6</v>
      </c>
      <c r="E242">
        <f t="array" ref="E242" xml:space="preserve"> IF(RIGHT($B231,1)="a",2016 - YEAR($C231), )</f>
        <v>32</v>
      </c>
      <c r="F242">
        <f t="shared" si="23"/>
        <v>0</v>
      </c>
      <c r="G242">
        <f t="shared" si="18"/>
        <v>37.5</v>
      </c>
      <c r="H242">
        <f t="shared" si="19"/>
        <v>0</v>
      </c>
      <c r="I242">
        <f t="shared" si="20"/>
        <v>37.5</v>
      </c>
      <c r="J242">
        <f t="array" ref="J242">IF(F242 = 0, 0, IF(F242&lt;=30,$H$6,IF(AND(F242&gt;=31,F242&lt;=45),$H$7,$H$8)))</f>
        <v>0</v>
      </c>
      <c r="K242">
        <f t="shared" si="21"/>
        <v>0</v>
      </c>
      <c r="L242">
        <f t="shared" si="22"/>
        <v>0</v>
      </c>
    </row>
    <row r="243" spans="1:12" x14ac:dyDescent="0.3">
      <c r="A243" t="s">
        <v>336</v>
      </c>
      <c r="B243" t="s">
        <v>337</v>
      </c>
      <c r="C243" s="1">
        <v>17084</v>
      </c>
      <c r="D243" t="s">
        <v>6</v>
      </c>
      <c r="E243">
        <f t="array" ref="E243" xml:space="preserve"> IF(RIGHT($B232,1)="a",2016 - YEAR($C232), )</f>
        <v>0</v>
      </c>
      <c r="F243">
        <f t="shared" si="23"/>
        <v>62</v>
      </c>
      <c r="G243">
        <f t="shared" si="18"/>
        <v>0</v>
      </c>
      <c r="H243">
        <f t="shared" si="19"/>
        <v>0</v>
      </c>
      <c r="I243">
        <f t="shared" si="20"/>
        <v>0</v>
      </c>
      <c r="J243">
        <f t="array" ref="J243">IF(F243 = 0, 0, IF(F243&lt;=30,$H$6,IF(AND(F243&gt;=31,F243&lt;=45),$H$7,$H$8)))</f>
        <v>36</v>
      </c>
      <c r="K243">
        <f t="shared" si="21"/>
        <v>49</v>
      </c>
      <c r="L243">
        <f t="shared" si="22"/>
        <v>85</v>
      </c>
    </row>
    <row r="244" spans="1:12" x14ac:dyDescent="0.3">
      <c r="A244" t="s">
        <v>338</v>
      </c>
      <c r="B244" t="s">
        <v>8</v>
      </c>
      <c r="C244" s="1">
        <v>30481</v>
      </c>
      <c r="D244" t="s">
        <v>12</v>
      </c>
      <c r="E244">
        <f t="array" ref="E244" xml:space="preserve"> IF(RIGHT($B233,1)="a",2016 - YEAR($C233), )</f>
        <v>28</v>
      </c>
      <c r="F244">
        <f t="shared" si="23"/>
        <v>0</v>
      </c>
      <c r="G244">
        <f t="shared" si="18"/>
        <v>25</v>
      </c>
      <c r="H244">
        <f t="shared" si="19"/>
        <v>0</v>
      </c>
      <c r="I244">
        <f t="shared" si="20"/>
        <v>25</v>
      </c>
      <c r="J244">
        <f t="array" ref="J244">IF(F244 = 0, 0, IF(F244&lt;=30,$H$6,IF(AND(F244&gt;=31,F244&lt;=45),$H$7,$H$8)))</f>
        <v>0</v>
      </c>
      <c r="K244">
        <f t="shared" si="21"/>
        <v>0</v>
      </c>
      <c r="L244">
        <f t="shared" si="22"/>
        <v>0</v>
      </c>
    </row>
    <row r="245" spans="1:12" x14ac:dyDescent="0.3">
      <c r="A245" t="s">
        <v>339</v>
      </c>
      <c r="B245" t="s">
        <v>20</v>
      </c>
      <c r="C245" s="1">
        <v>20651</v>
      </c>
      <c r="D245" t="s">
        <v>12</v>
      </c>
      <c r="E245">
        <f t="array" ref="E245" xml:space="preserve"> IF(RIGHT($B234,1)="a",2016 - YEAR($C234), )</f>
        <v>0</v>
      </c>
      <c r="F245">
        <f t="shared" si="23"/>
        <v>67</v>
      </c>
      <c r="G245">
        <f t="shared" si="18"/>
        <v>0</v>
      </c>
      <c r="H245">
        <f t="shared" si="19"/>
        <v>0</v>
      </c>
      <c r="I245">
        <f t="shared" si="20"/>
        <v>0</v>
      </c>
      <c r="J245">
        <f t="array" ref="J245">IF(F245 = 0, 0, IF(F245&lt;=30,$H$6,IF(AND(F245&gt;=31,F245&lt;=45),$H$7,$H$8)))</f>
        <v>36</v>
      </c>
      <c r="K245">
        <f t="shared" si="21"/>
        <v>49</v>
      </c>
      <c r="L245">
        <f t="shared" si="22"/>
        <v>85</v>
      </c>
    </row>
    <row r="246" spans="1:12" x14ac:dyDescent="0.3">
      <c r="A246" t="s">
        <v>340</v>
      </c>
      <c r="B246" t="s">
        <v>185</v>
      </c>
      <c r="C246" s="1">
        <v>32580</v>
      </c>
      <c r="D246" t="s">
        <v>12</v>
      </c>
      <c r="E246">
        <f t="array" ref="E246" xml:space="preserve"> IF(RIGHT($B235,1)="a",2016 - YEAR($C235), )</f>
        <v>62</v>
      </c>
      <c r="F246">
        <f t="shared" si="23"/>
        <v>0</v>
      </c>
      <c r="G246">
        <f t="shared" si="18"/>
        <v>29.999999999999996</v>
      </c>
      <c r="H246">
        <f t="shared" si="19"/>
        <v>49</v>
      </c>
      <c r="I246">
        <f t="shared" si="20"/>
        <v>79</v>
      </c>
      <c r="J246">
        <f t="array" ref="J246">IF(F246 = 0, 0, IF(F246&lt;=30,$H$6,IF(AND(F246&gt;=31,F246&lt;=45),$H$7,$H$8)))</f>
        <v>0</v>
      </c>
      <c r="K246">
        <f t="shared" si="21"/>
        <v>0</v>
      </c>
      <c r="L246">
        <f t="shared" si="22"/>
        <v>0</v>
      </c>
    </row>
    <row r="247" spans="1:12" x14ac:dyDescent="0.3">
      <c r="A247" t="s">
        <v>341</v>
      </c>
      <c r="B247" t="s">
        <v>139</v>
      </c>
      <c r="C247" s="1">
        <v>18233</v>
      </c>
      <c r="D247" t="s">
        <v>12</v>
      </c>
      <c r="E247">
        <f t="array" ref="E247" xml:space="preserve"> IF(RIGHT($B236,1)="a",2016 - YEAR($C236), )</f>
        <v>0</v>
      </c>
      <c r="F247">
        <f t="shared" si="23"/>
        <v>32</v>
      </c>
      <c r="G247">
        <f t="shared" si="18"/>
        <v>0</v>
      </c>
      <c r="H247">
        <f t="shared" si="19"/>
        <v>0</v>
      </c>
      <c r="I247">
        <f t="shared" si="20"/>
        <v>0</v>
      </c>
      <c r="J247">
        <f t="array" ref="J247">IF(F247 = 0, 0, IF(F247&lt;=30,$H$6,IF(AND(F247&gt;=31,F247&lt;=45),$H$7,$H$8)))</f>
        <v>45</v>
      </c>
      <c r="K247">
        <f t="shared" si="21"/>
        <v>0</v>
      </c>
      <c r="L247">
        <f t="shared" si="22"/>
        <v>45</v>
      </c>
    </row>
    <row r="248" spans="1:12" x14ac:dyDescent="0.3">
      <c r="A248" t="s">
        <v>342</v>
      </c>
      <c r="B248" t="s">
        <v>177</v>
      </c>
      <c r="C248" s="1">
        <v>24225</v>
      </c>
      <c r="D248" t="s">
        <v>6</v>
      </c>
      <c r="E248">
        <f t="array" ref="E248" xml:space="preserve"> IF(RIGHT($B237,1)="a",2016 - YEAR($C237), )</f>
        <v>0</v>
      </c>
      <c r="F248">
        <f t="shared" si="23"/>
        <v>55</v>
      </c>
      <c r="G248">
        <f t="shared" si="18"/>
        <v>0</v>
      </c>
      <c r="H248">
        <f t="shared" si="19"/>
        <v>0</v>
      </c>
      <c r="I248">
        <f t="shared" si="20"/>
        <v>0</v>
      </c>
      <c r="J248">
        <f t="array" ref="J248">IF(F248 = 0, 0, IF(F248&lt;=30,$H$6,IF(AND(F248&gt;=31,F248&lt;=45),$H$7,$H$8)))</f>
        <v>36</v>
      </c>
      <c r="K248">
        <f t="shared" si="21"/>
        <v>0</v>
      </c>
      <c r="L248">
        <f t="shared" si="22"/>
        <v>36</v>
      </c>
    </row>
    <row r="249" spans="1:12" x14ac:dyDescent="0.3">
      <c r="A249" t="s">
        <v>343</v>
      </c>
      <c r="B249" t="s">
        <v>45</v>
      </c>
      <c r="C249" s="1">
        <v>27299</v>
      </c>
      <c r="D249" t="s">
        <v>6</v>
      </c>
      <c r="E249">
        <f t="array" ref="E249" xml:space="preserve"> IF(RIGHT($B238,1)="a",2016 - YEAR($C238), )</f>
        <v>70</v>
      </c>
      <c r="F249">
        <f t="shared" si="23"/>
        <v>0</v>
      </c>
      <c r="G249">
        <f t="shared" si="18"/>
        <v>29.999999999999996</v>
      </c>
      <c r="H249">
        <f t="shared" si="19"/>
        <v>49</v>
      </c>
      <c r="I249">
        <f t="shared" si="20"/>
        <v>79</v>
      </c>
      <c r="J249">
        <f t="array" ref="J249">IF(F249 = 0, 0, IF(F249&lt;=30,$H$6,IF(AND(F249&gt;=31,F249&lt;=45),$H$7,$H$8)))</f>
        <v>0</v>
      </c>
      <c r="K249">
        <f t="shared" si="21"/>
        <v>0</v>
      </c>
      <c r="L249">
        <f t="shared" si="22"/>
        <v>0</v>
      </c>
    </row>
    <row r="250" spans="1:12" x14ac:dyDescent="0.3">
      <c r="A250" t="s">
        <v>344</v>
      </c>
      <c r="B250" t="s">
        <v>345</v>
      </c>
      <c r="C250" s="1">
        <v>18398</v>
      </c>
      <c r="D250" t="s">
        <v>12</v>
      </c>
      <c r="E250">
        <f t="array" ref="E250" xml:space="preserve"> IF(RIGHT($B239,1)="a",2016 - YEAR($C239), )</f>
        <v>0</v>
      </c>
      <c r="F250">
        <f t="shared" si="23"/>
        <v>49</v>
      </c>
      <c r="G250">
        <f t="shared" si="18"/>
        <v>0</v>
      </c>
      <c r="H250">
        <f t="shared" si="19"/>
        <v>0</v>
      </c>
      <c r="I250">
        <f t="shared" si="20"/>
        <v>0</v>
      </c>
      <c r="J250">
        <f t="array" ref="J250">IF(F250 = 0, 0, IF(F250&lt;=30,$H$6,IF(AND(F250&gt;=31,F250&lt;=45),$H$7,$H$8)))</f>
        <v>36</v>
      </c>
      <c r="K250">
        <f t="shared" si="21"/>
        <v>0</v>
      </c>
      <c r="L250">
        <f t="shared" si="22"/>
        <v>36</v>
      </c>
    </row>
    <row r="251" spans="1:12" x14ac:dyDescent="0.3">
      <c r="A251" t="s">
        <v>329</v>
      </c>
      <c r="B251" t="s">
        <v>194</v>
      </c>
      <c r="C251" s="1">
        <v>34400</v>
      </c>
      <c r="D251" t="s">
        <v>12</v>
      </c>
      <c r="E251">
        <f t="array" ref="E251" xml:space="preserve"> IF(RIGHT($B240,1)="a",2016 - YEAR($C240), )</f>
        <v>66</v>
      </c>
      <c r="F251">
        <f t="shared" si="23"/>
        <v>0</v>
      </c>
      <c r="G251">
        <f t="shared" si="18"/>
        <v>29.999999999999996</v>
      </c>
      <c r="H251">
        <f t="shared" si="19"/>
        <v>49</v>
      </c>
      <c r="I251">
        <f t="shared" si="20"/>
        <v>79</v>
      </c>
      <c r="J251">
        <f t="array" ref="J251">IF(F251 = 0, 0, IF(F251&lt;=30,$H$6,IF(AND(F251&gt;=31,F251&lt;=45),$H$7,$H$8)))</f>
        <v>0</v>
      </c>
      <c r="K251">
        <f t="shared" si="21"/>
        <v>0</v>
      </c>
      <c r="L251">
        <f t="shared" si="22"/>
        <v>0</v>
      </c>
    </row>
    <row r="252" spans="1:12" x14ac:dyDescent="0.3">
      <c r="A252" t="s">
        <v>51</v>
      </c>
      <c r="B252" t="s">
        <v>346</v>
      </c>
      <c r="C252" s="1">
        <v>21513</v>
      </c>
      <c r="D252" t="s">
        <v>12</v>
      </c>
      <c r="E252">
        <f t="array" ref="E252" xml:space="preserve"> IF(RIGHT($B241,1)="a",2016 - YEAR($C241), )</f>
        <v>0</v>
      </c>
      <c r="F252">
        <f t="shared" si="23"/>
        <v>60</v>
      </c>
      <c r="G252">
        <f t="shared" si="18"/>
        <v>0</v>
      </c>
      <c r="H252">
        <f t="shared" si="19"/>
        <v>0</v>
      </c>
      <c r="I252">
        <f t="shared" si="20"/>
        <v>0</v>
      </c>
      <c r="J252">
        <f t="array" ref="J252">IF(F252 = 0, 0, IF(F252&lt;=30,$H$6,IF(AND(F252&gt;=31,F252&lt;=45),$H$7,$H$8)))</f>
        <v>36</v>
      </c>
      <c r="K252">
        <f t="shared" si="21"/>
        <v>0</v>
      </c>
      <c r="L252">
        <f t="shared" si="22"/>
        <v>36</v>
      </c>
    </row>
    <row r="253" spans="1:12" x14ac:dyDescent="0.3">
      <c r="A253" t="s">
        <v>347</v>
      </c>
      <c r="B253" t="s">
        <v>236</v>
      </c>
      <c r="C253" s="1">
        <v>31749</v>
      </c>
      <c r="D253" t="s">
        <v>6</v>
      </c>
      <c r="E253">
        <f t="array" ref="E253" xml:space="preserve"> IF(RIGHT($B242,1)="a",2016 - YEAR($C242), )</f>
        <v>0</v>
      </c>
      <c r="F253">
        <f t="shared" si="23"/>
        <v>52</v>
      </c>
      <c r="G253">
        <f t="shared" si="18"/>
        <v>0</v>
      </c>
      <c r="H253">
        <f t="shared" si="19"/>
        <v>0</v>
      </c>
      <c r="I253">
        <f t="shared" si="20"/>
        <v>0</v>
      </c>
      <c r="J253">
        <f t="array" ref="J253">IF(F253 = 0, 0, IF(F253&lt;=30,$H$6,IF(AND(F253&gt;=31,F253&lt;=45),$H$7,$H$8)))</f>
        <v>36</v>
      </c>
      <c r="K253">
        <f t="shared" si="21"/>
        <v>0</v>
      </c>
      <c r="L253">
        <f t="shared" si="22"/>
        <v>36</v>
      </c>
    </row>
    <row r="254" spans="1:12" x14ac:dyDescent="0.3">
      <c r="A254" t="s">
        <v>348</v>
      </c>
      <c r="B254" t="s">
        <v>5</v>
      </c>
      <c r="C254" s="1">
        <v>34235</v>
      </c>
      <c r="D254" t="s">
        <v>6</v>
      </c>
      <c r="E254">
        <f t="array" ref="E254" xml:space="preserve"> IF(RIGHT($B243,1)="a",2016 - YEAR($C243), )</f>
        <v>70</v>
      </c>
      <c r="F254">
        <f t="shared" si="23"/>
        <v>0</v>
      </c>
      <c r="G254">
        <f t="shared" si="18"/>
        <v>29.999999999999996</v>
      </c>
      <c r="H254">
        <f t="shared" si="19"/>
        <v>49</v>
      </c>
      <c r="I254">
        <f t="shared" si="20"/>
        <v>79</v>
      </c>
      <c r="J254">
        <f t="array" ref="J254">IF(F254 = 0, 0, IF(F254&lt;=30,$H$6,IF(AND(F254&gt;=31,F254&lt;=45),$H$7,$H$8)))</f>
        <v>0</v>
      </c>
      <c r="K254">
        <f t="shared" si="21"/>
        <v>0</v>
      </c>
      <c r="L254">
        <f t="shared" si="22"/>
        <v>0</v>
      </c>
    </row>
    <row r="255" spans="1:12" x14ac:dyDescent="0.3">
      <c r="A255" t="s">
        <v>349</v>
      </c>
      <c r="B255" t="s">
        <v>131</v>
      </c>
      <c r="C255" s="1">
        <v>19183</v>
      </c>
      <c r="D255" t="s">
        <v>9</v>
      </c>
      <c r="E255">
        <f t="array" ref="E255" xml:space="preserve"> IF(RIGHT($B244,1)="a",2016 - YEAR($C244), )</f>
        <v>0</v>
      </c>
      <c r="F255">
        <f t="shared" si="23"/>
        <v>33</v>
      </c>
      <c r="G255">
        <f t="shared" si="18"/>
        <v>0</v>
      </c>
      <c r="H255">
        <f t="shared" si="19"/>
        <v>0</v>
      </c>
      <c r="I255">
        <f t="shared" si="20"/>
        <v>0</v>
      </c>
      <c r="J255">
        <f t="array" ref="J255">IF(F255 = 0, 0, IF(F255&lt;=30,$H$6,IF(AND(F255&gt;=31,F255&lt;=45),$H$7,$H$8)))</f>
        <v>45</v>
      </c>
      <c r="K255">
        <f t="shared" si="21"/>
        <v>0</v>
      </c>
      <c r="L255">
        <f t="shared" si="22"/>
        <v>45</v>
      </c>
    </row>
    <row r="256" spans="1:12" x14ac:dyDescent="0.3">
      <c r="A256" t="s">
        <v>350</v>
      </c>
      <c r="B256" t="s">
        <v>8</v>
      </c>
      <c r="C256" s="1">
        <v>27424</v>
      </c>
      <c r="D256" t="s">
        <v>12</v>
      </c>
      <c r="E256">
        <f t="array" ref="E256" xml:space="preserve"> IF(RIGHT($B245,1)="a",2016 - YEAR($C245), )</f>
        <v>60</v>
      </c>
      <c r="F256">
        <f t="shared" si="23"/>
        <v>0</v>
      </c>
      <c r="G256">
        <f t="shared" si="18"/>
        <v>29.999999999999996</v>
      </c>
      <c r="H256">
        <f t="shared" si="19"/>
        <v>0</v>
      </c>
      <c r="I256">
        <f t="shared" si="20"/>
        <v>29.999999999999996</v>
      </c>
      <c r="J256">
        <f t="array" ref="J256">IF(F256 = 0, 0, IF(F256&lt;=30,$H$6,IF(AND(F256&gt;=31,F256&lt;=45),$H$7,$H$8)))</f>
        <v>0</v>
      </c>
      <c r="K256">
        <f t="shared" si="21"/>
        <v>0</v>
      </c>
      <c r="L256">
        <f t="shared" si="22"/>
        <v>0</v>
      </c>
    </row>
    <row r="257" spans="1:12" x14ac:dyDescent="0.3">
      <c r="A257" t="s">
        <v>351</v>
      </c>
      <c r="B257" t="s">
        <v>152</v>
      </c>
      <c r="C257" s="1">
        <v>23665</v>
      </c>
      <c r="D257" t="s">
        <v>12</v>
      </c>
      <c r="E257">
        <f t="array" ref="E257" xml:space="preserve"> IF(RIGHT($B246,1)="a",2016 - YEAR($C246), )</f>
        <v>27</v>
      </c>
      <c r="F257">
        <f t="shared" si="23"/>
        <v>0</v>
      </c>
      <c r="G257">
        <f t="shared" si="18"/>
        <v>25</v>
      </c>
      <c r="H257">
        <f t="shared" si="19"/>
        <v>0</v>
      </c>
      <c r="I257">
        <f t="shared" si="20"/>
        <v>25</v>
      </c>
      <c r="J257">
        <f t="array" ref="J257">IF(F257 = 0, 0, IF(F257&lt;=30,$H$6,IF(AND(F257&gt;=31,F257&lt;=45),$H$7,$H$8)))</f>
        <v>0</v>
      </c>
      <c r="K257">
        <f t="shared" si="21"/>
        <v>0</v>
      </c>
      <c r="L257">
        <f t="shared" si="22"/>
        <v>0</v>
      </c>
    </row>
    <row r="258" spans="1:12" x14ac:dyDescent="0.3">
      <c r="A258" t="s">
        <v>352</v>
      </c>
      <c r="B258" t="s">
        <v>11</v>
      </c>
      <c r="C258" s="1">
        <v>17649</v>
      </c>
      <c r="D258" t="s">
        <v>6</v>
      </c>
      <c r="E258">
        <f t="array" ref="E258" xml:space="preserve"> IF(RIGHT($B247,1)="a",2016 - YEAR($C247), )</f>
        <v>0</v>
      </c>
      <c r="F258">
        <f t="shared" si="23"/>
        <v>67</v>
      </c>
      <c r="G258">
        <f t="shared" si="18"/>
        <v>0</v>
      </c>
      <c r="H258">
        <f t="shared" si="19"/>
        <v>0</v>
      </c>
      <c r="I258">
        <f t="shared" si="20"/>
        <v>0</v>
      </c>
      <c r="J258">
        <f t="array" ref="J258">IF(F258 = 0, 0, IF(F258&lt;=30,$H$6,IF(AND(F258&gt;=31,F258&lt;=45),$H$7,$H$8)))</f>
        <v>36</v>
      </c>
      <c r="K258">
        <f t="shared" si="21"/>
        <v>49</v>
      </c>
      <c r="L258">
        <f t="shared" si="22"/>
        <v>85</v>
      </c>
    </row>
    <row r="259" spans="1:12" x14ac:dyDescent="0.3">
      <c r="A259" t="s">
        <v>353</v>
      </c>
      <c r="B259" t="s">
        <v>354</v>
      </c>
      <c r="C259" s="1">
        <v>25530</v>
      </c>
      <c r="D259" t="s">
        <v>6</v>
      </c>
      <c r="E259">
        <f t="array" ref="E259" xml:space="preserve"> IF(RIGHT($B248,1)="a",2016 - YEAR($C248), )</f>
        <v>50</v>
      </c>
      <c r="F259">
        <f t="shared" si="23"/>
        <v>0</v>
      </c>
      <c r="G259">
        <f t="shared" si="18"/>
        <v>29.999999999999996</v>
      </c>
      <c r="H259">
        <f t="shared" si="19"/>
        <v>0</v>
      </c>
      <c r="I259">
        <f t="shared" si="20"/>
        <v>29.999999999999996</v>
      </c>
      <c r="J259">
        <f t="array" ref="J259">IF(F259 = 0, 0, IF(F259&lt;=30,$H$6,IF(AND(F259&gt;=31,F259&lt;=45),$H$7,$H$8)))</f>
        <v>0</v>
      </c>
      <c r="K259">
        <f t="shared" si="21"/>
        <v>0</v>
      </c>
      <c r="L259">
        <f t="shared" si="22"/>
        <v>0</v>
      </c>
    </row>
    <row r="260" spans="1:12" x14ac:dyDescent="0.3">
      <c r="A260" t="s">
        <v>355</v>
      </c>
      <c r="B260" t="s">
        <v>356</v>
      </c>
      <c r="C260" s="1">
        <v>34758</v>
      </c>
      <c r="D260" t="s">
        <v>9</v>
      </c>
      <c r="E260">
        <f t="array" ref="E260" xml:space="preserve"> IF(RIGHT($B249,1)="a",2016 - YEAR($C249), )</f>
        <v>42</v>
      </c>
      <c r="F260">
        <f t="shared" si="23"/>
        <v>0</v>
      </c>
      <c r="G260">
        <f t="shared" si="18"/>
        <v>37.5</v>
      </c>
      <c r="H260">
        <f t="shared" si="19"/>
        <v>0</v>
      </c>
      <c r="I260">
        <f t="shared" si="20"/>
        <v>37.5</v>
      </c>
      <c r="J260">
        <f t="array" ref="J260">IF(F260 = 0, 0, IF(F260&lt;=30,$H$6,IF(AND(F260&gt;=31,F260&lt;=45),$H$7,$H$8)))</f>
        <v>0</v>
      </c>
      <c r="K260">
        <f t="shared" si="21"/>
        <v>0</v>
      </c>
      <c r="L260">
        <f t="shared" si="22"/>
        <v>0</v>
      </c>
    </row>
    <row r="261" spans="1:12" x14ac:dyDescent="0.3">
      <c r="A261" t="s">
        <v>19</v>
      </c>
      <c r="B261" t="s">
        <v>357</v>
      </c>
      <c r="C261" s="1">
        <v>17531</v>
      </c>
      <c r="D261" t="s">
        <v>12</v>
      </c>
      <c r="E261">
        <f t="array" ref="E261" xml:space="preserve"> IF(RIGHT($B250,1)="a",2016 - YEAR($C250), )</f>
        <v>66</v>
      </c>
      <c r="F261">
        <f t="shared" si="23"/>
        <v>0</v>
      </c>
      <c r="G261">
        <f t="shared" si="18"/>
        <v>29.999999999999996</v>
      </c>
      <c r="H261">
        <f t="shared" si="19"/>
        <v>49</v>
      </c>
      <c r="I261">
        <f t="shared" si="20"/>
        <v>79</v>
      </c>
      <c r="J261">
        <f t="array" ref="J261">IF(F261 = 0, 0, IF(F261&lt;=30,$H$6,IF(AND(F261&gt;=31,F261&lt;=45),$H$7,$H$8)))</f>
        <v>0</v>
      </c>
      <c r="K261">
        <f t="shared" si="21"/>
        <v>0</v>
      </c>
      <c r="L261">
        <f t="shared" si="22"/>
        <v>0</v>
      </c>
    </row>
    <row r="262" spans="1:12" x14ac:dyDescent="0.3">
      <c r="A262" t="s">
        <v>358</v>
      </c>
      <c r="B262" t="s">
        <v>8</v>
      </c>
      <c r="C262" s="1">
        <v>32482</v>
      </c>
      <c r="D262" t="s">
        <v>6</v>
      </c>
      <c r="E262">
        <f t="array" ref="E262" xml:space="preserve"> IF(RIGHT($B251,1)="a",2016 - YEAR($C251), )</f>
        <v>22</v>
      </c>
      <c r="F262">
        <f t="shared" si="23"/>
        <v>0</v>
      </c>
      <c r="G262">
        <f t="shared" si="18"/>
        <v>25</v>
      </c>
      <c r="H262">
        <f t="shared" si="19"/>
        <v>0</v>
      </c>
      <c r="I262">
        <f t="shared" si="20"/>
        <v>25</v>
      </c>
      <c r="J262">
        <f t="array" ref="J262">IF(F262 = 0, 0, IF(F262&lt;=30,$H$6,IF(AND(F262&gt;=31,F262&lt;=45),$H$7,$H$8)))</f>
        <v>0</v>
      </c>
      <c r="K262">
        <f t="shared" si="21"/>
        <v>0</v>
      </c>
      <c r="L262">
        <f t="shared" si="22"/>
        <v>0</v>
      </c>
    </row>
    <row r="263" spans="1:12" x14ac:dyDescent="0.3">
      <c r="A263" t="s">
        <v>359</v>
      </c>
      <c r="B263" t="s">
        <v>246</v>
      </c>
      <c r="C263" s="1">
        <v>34533</v>
      </c>
      <c r="D263" t="s">
        <v>12</v>
      </c>
      <c r="E263">
        <f t="array" ref="E263" xml:space="preserve"> IF(RIGHT($B252,1)="a",2016 - YEAR($C252), )</f>
        <v>58</v>
      </c>
      <c r="F263">
        <f t="shared" si="23"/>
        <v>0</v>
      </c>
      <c r="G263">
        <f t="shared" si="18"/>
        <v>29.999999999999996</v>
      </c>
      <c r="H263">
        <f t="shared" si="19"/>
        <v>0</v>
      </c>
      <c r="I263">
        <f t="shared" si="20"/>
        <v>29.999999999999996</v>
      </c>
      <c r="J263">
        <f t="array" ref="J263">IF(F263 = 0, 0, IF(F263&lt;=30,$H$6,IF(AND(F263&gt;=31,F263&lt;=45),$H$7,$H$8)))</f>
        <v>0</v>
      </c>
      <c r="K263">
        <f t="shared" si="21"/>
        <v>0</v>
      </c>
      <c r="L263">
        <f t="shared" si="22"/>
        <v>0</v>
      </c>
    </row>
    <row r="264" spans="1:12" x14ac:dyDescent="0.3">
      <c r="A264" t="s">
        <v>308</v>
      </c>
      <c r="B264" t="s">
        <v>79</v>
      </c>
      <c r="C264" s="1">
        <v>28491</v>
      </c>
      <c r="D264" t="s">
        <v>12</v>
      </c>
      <c r="E264">
        <f t="array" ref="E264" xml:space="preserve"> IF(RIGHT($B253,1)="a",2016 - YEAR($C253), )</f>
        <v>30</v>
      </c>
      <c r="F264">
        <f t="shared" si="23"/>
        <v>0</v>
      </c>
      <c r="G264">
        <f t="shared" si="18"/>
        <v>25</v>
      </c>
      <c r="H264">
        <f t="shared" si="19"/>
        <v>0</v>
      </c>
      <c r="I264">
        <f t="shared" si="20"/>
        <v>25</v>
      </c>
      <c r="J264">
        <f t="array" ref="J264">IF(F264 = 0, 0, IF(F264&lt;=30,$H$6,IF(AND(F264&gt;=31,F264&lt;=45),$H$7,$H$8)))</f>
        <v>0</v>
      </c>
      <c r="K264">
        <f t="shared" si="21"/>
        <v>0</v>
      </c>
      <c r="L264">
        <f t="shared" si="22"/>
        <v>0</v>
      </c>
    </row>
    <row r="265" spans="1:12" x14ac:dyDescent="0.3">
      <c r="A265" t="s">
        <v>360</v>
      </c>
      <c r="B265" t="s">
        <v>361</v>
      </c>
      <c r="C265" s="1">
        <v>32689</v>
      </c>
      <c r="D265" t="s">
        <v>9</v>
      </c>
      <c r="E265">
        <f t="array" ref="E265" xml:space="preserve"> IF(RIGHT($B254,1)="a",2016 - YEAR($C254), )</f>
        <v>23</v>
      </c>
      <c r="F265">
        <f t="shared" si="23"/>
        <v>0</v>
      </c>
      <c r="G265">
        <f t="shared" si="18"/>
        <v>25</v>
      </c>
      <c r="H265">
        <f t="shared" si="19"/>
        <v>0</v>
      </c>
      <c r="I265">
        <f t="shared" si="20"/>
        <v>25</v>
      </c>
      <c r="J265">
        <f t="array" ref="J265">IF(F265 = 0, 0, IF(F265&lt;=30,$H$6,IF(AND(F265&gt;=31,F265&lt;=45),$H$7,$H$8)))</f>
        <v>0</v>
      </c>
      <c r="K265">
        <f t="shared" si="21"/>
        <v>0</v>
      </c>
      <c r="L265">
        <f t="shared" si="22"/>
        <v>0</v>
      </c>
    </row>
    <row r="266" spans="1:12" x14ac:dyDescent="0.3">
      <c r="A266" t="s">
        <v>162</v>
      </c>
      <c r="B266" t="s">
        <v>362</v>
      </c>
      <c r="C266" s="1">
        <v>27112</v>
      </c>
      <c r="D266" t="s">
        <v>6</v>
      </c>
      <c r="E266">
        <f t="array" ref="E266" xml:space="preserve"> IF(RIGHT($B255,1)="a",2016 - YEAR($C255), )</f>
        <v>64</v>
      </c>
      <c r="F266">
        <f t="shared" si="23"/>
        <v>0</v>
      </c>
      <c r="G266">
        <f t="shared" si="18"/>
        <v>29.999999999999996</v>
      </c>
      <c r="H266">
        <f t="shared" si="19"/>
        <v>49</v>
      </c>
      <c r="I266">
        <f t="shared" si="20"/>
        <v>79</v>
      </c>
      <c r="J266">
        <f t="array" ref="J266">IF(F266 = 0, 0, IF(F266&lt;=30,$H$6,IF(AND(F266&gt;=31,F266&lt;=45),$H$7,$H$8)))</f>
        <v>0</v>
      </c>
      <c r="K266">
        <f t="shared" si="21"/>
        <v>0</v>
      </c>
      <c r="L266">
        <f t="shared" si="22"/>
        <v>0</v>
      </c>
    </row>
    <row r="267" spans="1:12" x14ac:dyDescent="0.3">
      <c r="A267" t="s">
        <v>363</v>
      </c>
      <c r="B267" t="s">
        <v>16</v>
      </c>
      <c r="C267" s="1">
        <v>29259</v>
      </c>
      <c r="D267" t="s">
        <v>12</v>
      </c>
      <c r="E267">
        <f t="array" ref="E267" xml:space="preserve"> IF(RIGHT($B256,1)="a",2016 - YEAR($C256), )</f>
        <v>0</v>
      </c>
      <c r="F267">
        <f t="shared" si="23"/>
        <v>41</v>
      </c>
      <c r="G267">
        <f t="shared" si="18"/>
        <v>0</v>
      </c>
      <c r="H267">
        <f t="shared" si="19"/>
        <v>0</v>
      </c>
      <c r="I267">
        <f t="shared" si="20"/>
        <v>0</v>
      </c>
      <c r="J267">
        <f t="array" ref="J267">IF(F267 = 0, 0, IF(F267&lt;=30,$H$6,IF(AND(F267&gt;=31,F267&lt;=45),$H$7,$H$8)))</f>
        <v>45</v>
      </c>
      <c r="K267">
        <f t="shared" si="21"/>
        <v>0</v>
      </c>
      <c r="L267">
        <f t="shared" si="22"/>
        <v>45</v>
      </c>
    </row>
    <row r="268" spans="1:12" x14ac:dyDescent="0.3">
      <c r="A268" t="s">
        <v>83</v>
      </c>
      <c r="B268" t="s">
        <v>123</v>
      </c>
      <c r="C268" s="1">
        <v>18437</v>
      </c>
      <c r="D268" t="s">
        <v>6</v>
      </c>
      <c r="E268">
        <f t="array" ref="E268" xml:space="preserve"> IF(RIGHT($B257,1)="a",2016 - YEAR($C257), )</f>
        <v>0</v>
      </c>
      <c r="F268">
        <f t="shared" si="23"/>
        <v>52</v>
      </c>
      <c r="G268">
        <f t="shared" si="18"/>
        <v>0</v>
      </c>
      <c r="H268">
        <f t="shared" si="19"/>
        <v>0</v>
      </c>
      <c r="I268">
        <f t="shared" si="20"/>
        <v>0</v>
      </c>
      <c r="J268">
        <f t="array" ref="J268">IF(F268 = 0, 0, IF(F268&lt;=30,$H$6,IF(AND(F268&gt;=31,F268&lt;=45),$H$7,$H$8)))</f>
        <v>36</v>
      </c>
      <c r="K268">
        <f t="shared" si="21"/>
        <v>0</v>
      </c>
      <c r="L268">
        <f t="shared" si="22"/>
        <v>36</v>
      </c>
    </row>
    <row r="269" spans="1:12" x14ac:dyDescent="0.3">
      <c r="A269" t="s">
        <v>364</v>
      </c>
      <c r="B269" t="s">
        <v>194</v>
      </c>
      <c r="C269" s="1">
        <v>34406</v>
      </c>
      <c r="D269" t="s">
        <v>12</v>
      </c>
      <c r="E269">
        <f t="array" ref="E269" xml:space="preserve"> IF(RIGHT($B258,1)="a",2016 - YEAR($C258), )</f>
        <v>68</v>
      </c>
      <c r="F269">
        <f t="shared" si="23"/>
        <v>0</v>
      </c>
      <c r="G269">
        <f t="shared" si="18"/>
        <v>29.999999999999996</v>
      </c>
      <c r="H269">
        <f t="shared" si="19"/>
        <v>49</v>
      </c>
      <c r="I269">
        <f t="shared" si="20"/>
        <v>79</v>
      </c>
      <c r="J269">
        <f t="array" ref="J269">IF(F269 = 0, 0, IF(F269&lt;=30,$H$6,IF(AND(F269&gt;=31,F269&lt;=45),$H$7,$H$8)))</f>
        <v>0</v>
      </c>
      <c r="K269">
        <f t="shared" si="21"/>
        <v>0</v>
      </c>
      <c r="L269">
        <f t="shared" si="22"/>
        <v>0</v>
      </c>
    </row>
    <row r="270" spans="1:12" x14ac:dyDescent="0.3">
      <c r="A270" t="s">
        <v>365</v>
      </c>
      <c r="B270" t="s">
        <v>366</v>
      </c>
      <c r="C270" s="1">
        <v>26689</v>
      </c>
      <c r="D270" t="s">
        <v>12</v>
      </c>
      <c r="E270">
        <f t="array" ref="E270" xml:space="preserve"> IF(RIGHT($B259,1)="a",2016 - YEAR($C259), )</f>
        <v>47</v>
      </c>
      <c r="F270">
        <f t="shared" si="23"/>
        <v>0</v>
      </c>
      <c r="G270">
        <f t="shared" ref="G270:G333" si="24">IF(E270 = 0, 0, IF(E270&lt;=30,$G$6,IF(AND(E270&gt;=31,E270&lt;=45),$G$7,$G$8)))</f>
        <v>29.999999999999996</v>
      </c>
      <c r="H270">
        <f t="shared" ref="H270:H333" si="25" xml:space="preserve"> IF(E270 &gt; 60, 49, 0)</f>
        <v>0</v>
      </c>
      <c r="I270">
        <f t="shared" ref="I270:I333" si="26" xml:space="preserve"> G270 + H270</f>
        <v>29.999999999999996</v>
      </c>
      <c r="J270">
        <f t="array" ref="J270">IF(F270 = 0, 0, IF(F270&lt;=30,$H$6,IF(AND(F270&gt;=31,F270&lt;=45),$H$7,$H$8)))</f>
        <v>0</v>
      </c>
      <c r="K270">
        <f t="shared" ref="K270:K333" si="27" xml:space="preserve"> IF(F270 &gt; 60, 49, 0)</f>
        <v>0</v>
      </c>
      <c r="L270">
        <f t="shared" ref="L270:L333" si="28">J270 + K270</f>
        <v>0</v>
      </c>
    </row>
    <row r="271" spans="1:12" x14ac:dyDescent="0.3">
      <c r="A271" t="s">
        <v>174</v>
      </c>
      <c r="B271" t="s">
        <v>52</v>
      </c>
      <c r="C271" s="1">
        <v>24391</v>
      </c>
      <c r="D271" t="s">
        <v>6</v>
      </c>
      <c r="E271">
        <f t="array" ref="E271" xml:space="preserve"> IF(RIGHT($B260,1)="a",2016 - YEAR($C260), )</f>
        <v>21</v>
      </c>
      <c r="F271">
        <f t="shared" ref="F271:F334" si="29" xml:space="preserve"> IF(RIGHT($B260,1)&lt;&gt;"a",2016 - YEAR($C260), )</f>
        <v>0</v>
      </c>
      <c r="G271">
        <f t="shared" si="24"/>
        <v>25</v>
      </c>
      <c r="H271">
        <f t="shared" si="25"/>
        <v>0</v>
      </c>
      <c r="I271">
        <f t="shared" si="26"/>
        <v>25</v>
      </c>
      <c r="J271">
        <f t="array" ref="J271">IF(F271 = 0, 0, IF(F271&lt;=30,$H$6,IF(AND(F271&gt;=31,F271&lt;=45),$H$7,$H$8)))</f>
        <v>0</v>
      </c>
      <c r="K271">
        <f t="shared" si="27"/>
        <v>0</v>
      </c>
      <c r="L271">
        <f t="shared" si="28"/>
        <v>0</v>
      </c>
    </row>
    <row r="272" spans="1:12" x14ac:dyDescent="0.3">
      <c r="A272" t="s">
        <v>367</v>
      </c>
      <c r="B272" t="s">
        <v>368</v>
      </c>
      <c r="C272" s="1">
        <v>22010</v>
      </c>
      <c r="D272" t="s">
        <v>12</v>
      </c>
      <c r="E272">
        <f t="array" ref="E272" xml:space="preserve"> IF(RIGHT($B261,1)="a",2016 - YEAR($C261), )</f>
        <v>0</v>
      </c>
      <c r="F272">
        <f t="shared" si="29"/>
        <v>69</v>
      </c>
      <c r="G272">
        <f t="shared" si="24"/>
        <v>0</v>
      </c>
      <c r="H272">
        <f t="shared" si="25"/>
        <v>0</v>
      </c>
      <c r="I272">
        <f t="shared" si="26"/>
        <v>0</v>
      </c>
      <c r="J272">
        <f t="array" ref="J272">IF(F272 = 0, 0, IF(F272&lt;=30,$H$6,IF(AND(F272&gt;=31,F272&lt;=45),$H$7,$H$8)))</f>
        <v>36</v>
      </c>
      <c r="K272">
        <f t="shared" si="27"/>
        <v>49</v>
      </c>
      <c r="L272">
        <f t="shared" si="28"/>
        <v>85</v>
      </c>
    </row>
    <row r="273" spans="1:12" x14ac:dyDescent="0.3">
      <c r="A273" t="s">
        <v>369</v>
      </c>
      <c r="B273" t="s">
        <v>332</v>
      </c>
      <c r="C273" s="1">
        <v>17207</v>
      </c>
      <c r="D273" t="s">
        <v>9</v>
      </c>
      <c r="E273">
        <f t="array" ref="E273" xml:space="preserve"> IF(RIGHT($B262,1)="a",2016 - YEAR($C262), )</f>
        <v>0</v>
      </c>
      <c r="F273">
        <f t="shared" si="29"/>
        <v>28</v>
      </c>
      <c r="G273">
        <f t="shared" si="24"/>
        <v>0</v>
      </c>
      <c r="H273">
        <f t="shared" si="25"/>
        <v>0</v>
      </c>
      <c r="I273">
        <f t="shared" si="26"/>
        <v>0</v>
      </c>
      <c r="J273">
        <f t="array" ref="J273">IF(F273 = 0, 0, IF(F273&lt;=30,$H$6,IF(AND(F273&gt;=31,F273&lt;=45),$H$7,$H$8)))</f>
        <v>30</v>
      </c>
      <c r="K273">
        <f t="shared" si="27"/>
        <v>0</v>
      </c>
      <c r="L273">
        <f t="shared" si="28"/>
        <v>30</v>
      </c>
    </row>
    <row r="274" spans="1:12" x14ac:dyDescent="0.3">
      <c r="A274" t="s">
        <v>370</v>
      </c>
      <c r="B274" t="s">
        <v>160</v>
      </c>
      <c r="C274" s="1">
        <v>22547</v>
      </c>
      <c r="D274" t="s">
        <v>6</v>
      </c>
      <c r="E274">
        <f t="array" ref="E274" xml:space="preserve"> IF(RIGHT($B263,1)="a",2016 - YEAR($C263), )</f>
        <v>0</v>
      </c>
      <c r="F274">
        <f t="shared" si="29"/>
        <v>22</v>
      </c>
      <c r="G274">
        <f t="shared" si="24"/>
        <v>0</v>
      </c>
      <c r="H274">
        <f t="shared" si="25"/>
        <v>0</v>
      </c>
      <c r="I274">
        <f t="shared" si="26"/>
        <v>0</v>
      </c>
      <c r="J274">
        <f t="array" ref="J274">IF(F274 = 0, 0, IF(F274&lt;=30,$H$6,IF(AND(F274&gt;=31,F274&lt;=45),$H$7,$H$8)))</f>
        <v>30</v>
      </c>
      <c r="K274">
        <f t="shared" si="27"/>
        <v>0</v>
      </c>
      <c r="L274">
        <f t="shared" si="28"/>
        <v>30</v>
      </c>
    </row>
    <row r="275" spans="1:12" x14ac:dyDescent="0.3">
      <c r="A275" t="s">
        <v>371</v>
      </c>
      <c r="B275" t="s">
        <v>372</v>
      </c>
      <c r="C275" s="1">
        <v>20722</v>
      </c>
      <c r="D275" t="s">
        <v>12</v>
      </c>
      <c r="E275">
        <f t="array" ref="E275" xml:space="preserve"> IF(RIGHT($B264,1)="a",2016 - YEAR($C264), )</f>
        <v>38</v>
      </c>
      <c r="F275">
        <f t="shared" si="29"/>
        <v>0</v>
      </c>
      <c r="G275">
        <f t="shared" si="24"/>
        <v>37.5</v>
      </c>
      <c r="H275">
        <f t="shared" si="25"/>
        <v>0</v>
      </c>
      <c r="I275">
        <f t="shared" si="26"/>
        <v>37.5</v>
      </c>
      <c r="J275">
        <f t="array" ref="J275">IF(F275 = 0, 0, IF(F275&lt;=30,$H$6,IF(AND(F275&gt;=31,F275&lt;=45),$H$7,$H$8)))</f>
        <v>0</v>
      </c>
      <c r="K275">
        <f t="shared" si="27"/>
        <v>0</v>
      </c>
      <c r="L275">
        <f t="shared" si="28"/>
        <v>0</v>
      </c>
    </row>
    <row r="276" spans="1:12" x14ac:dyDescent="0.3">
      <c r="A276" t="s">
        <v>373</v>
      </c>
      <c r="B276" t="s">
        <v>29</v>
      </c>
      <c r="C276" s="1">
        <v>24900</v>
      </c>
      <c r="D276" t="s">
        <v>12</v>
      </c>
      <c r="E276">
        <f t="array" ref="E276" xml:space="preserve"> IF(RIGHT($B265,1)="a",2016 - YEAR($C265), )</f>
        <v>27</v>
      </c>
      <c r="F276">
        <f t="shared" si="29"/>
        <v>0</v>
      </c>
      <c r="G276">
        <f t="shared" si="24"/>
        <v>25</v>
      </c>
      <c r="H276">
        <f t="shared" si="25"/>
        <v>0</v>
      </c>
      <c r="I276">
        <f t="shared" si="26"/>
        <v>25</v>
      </c>
      <c r="J276">
        <f t="array" ref="J276">IF(F276 = 0, 0, IF(F276&lt;=30,$H$6,IF(AND(F276&gt;=31,F276&lt;=45),$H$7,$H$8)))</f>
        <v>0</v>
      </c>
      <c r="K276">
        <f t="shared" si="27"/>
        <v>0</v>
      </c>
      <c r="L276">
        <f t="shared" si="28"/>
        <v>0</v>
      </c>
    </row>
    <row r="277" spans="1:12" x14ac:dyDescent="0.3">
      <c r="A277" t="s">
        <v>374</v>
      </c>
      <c r="B277" t="s">
        <v>37</v>
      </c>
      <c r="C277" s="1">
        <v>20808</v>
      </c>
      <c r="D277" t="s">
        <v>12</v>
      </c>
      <c r="E277">
        <f t="array" ref="E277" xml:space="preserve"> IF(RIGHT($B266,1)="a",2016 - YEAR($C266), )</f>
        <v>42</v>
      </c>
      <c r="F277">
        <f t="shared" si="29"/>
        <v>0</v>
      </c>
      <c r="G277">
        <f t="shared" si="24"/>
        <v>37.5</v>
      </c>
      <c r="H277">
        <f t="shared" si="25"/>
        <v>0</v>
      </c>
      <c r="I277">
        <f t="shared" si="26"/>
        <v>37.5</v>
      </c>
      <c r="J277">
        <f t="array" ref="J277">IF(F277 = 0, 0, IF(F277&lt;=30,$H$6,IF(AND(F277&gt;=31,F277&lt;=45),$H$7,$H$8)))</f>
        <v>0</v>
      </c>
      <c r="K277">
        <f t="shared" si="27"/>
        <v>0</v>
      </c>
      <c r="L277">
        <f t="shared" si="28"/>
        <v>0</v>
      </c>
    </row>
    <row r="278" spans="1:12" x14ac:dyDescent="0.3">
      <c r="A278" t="s">
        <v>375</v>
      </c>
      <c r="B278" t="s">
        <v>131</v>
      </c>
      <c r="C278" s="1">
        <v>30235</v>
      </c>
      <c r="D278" t="s">
        <v>12</v>
      </c>
      <c r="E278">
        <f t="array" ref="E278" xml:space="preserve"> IF(RIGHT($B267,1)="a",2016 - YEAR($C267), )</f>
        <v>36</v>
      </c>
      <c r="F278">
        <f t="shared" si="29"/>
        <v>0</v>
      </c>
      <c r="G278">
        <f t="shared" si="24"/>
        <v>37.5</v>
      </c>
      <c r="H278">
        <f t="shared" si="25"/>
        <v>0</v>
      </c>
      <c r="I278">
        <f t="shared" si="26"/>
        <v>37.5</v>
      </c>
      <c r="J278">
        <f t="array" ref="J278">IF(F278 = 0, 0, IF(F278&lt;=30,$H$6,IF(AND(F278&gt;=31,F278&lt;=45),$H$7,$H$8)))</f>
        <v>0</v>
      </c>
      <c r="K278">
        <f t="shared" si="27"/>
        <v>0</v>
      </c>
      <c r="L278">
        <f t="shared" si="28"/>
        <v>0</v>
      </c>
    </row>
    <row r="279" spans="1:12" x14ac:dyDescent="0.3">
      <c r="A279" t="s">
        <v>376</v>
      </c>
      <c r="B279" t="s">
        <v>257</v>
      </c>
      <c r="C279" s="1">
        <v>21221</v>
      </c>
      <c r="D279" t="s">
        <v>9</v>
      </c>
      <c r="E279">
        <f t="array" ref="E279" xml:space="preserve"> IF(RIGHT($B268,1)="a",2016 - YEAR($C268), )</f>
        <v>66</v>
      </c>
      <c r="F279">
        <f t="shared" si="29"/>
        <v>0</v>
      </c>
      <c r="G279">
        <f t="shared" si="24"/>
        <v>29.999999999999996</v>
      </c>
      <c r="H279">
        <f t="shared" si="25"/>
        <v>49</v>
      </c>
      <c r="I279">
        <f t="shared" si="26"/>
        <v>79</v>
      </c>
      <c r="J279">
        <f t="array" ref="J279">IF(F279 = 0, 0, IF(F279&lt;=30,$H$6,IF(AND(F279&gt;=31,F279&lt;=45),$H$7,$H$8)))</f>
        <v>0</v>
      </c>
      <c r="K279">
        <f t="shared" si="27"/>
        <v>0</v>
      </c>
      <c r="L279">
        <f t="shared" si="28"/>
        <v>0</v>
      </c>
    </row>
    <row r="280" spans="1:12" x14ac:dyDescent="0.3">
      <c r="A280" t="s">
        <v>377</v>
      </c>
      <c r="B280" t="s">
        <v>45</v>
      </c>
      <c r="C280" s="1">
        <v>20193</v>
      </c>
      <c r="D280" t="s">
        <v>6</v>
      </c>
      <c r="E280">
        <f t="array" ref="E280" xml:space="preserve"> IF(RIGHT($B269,1)="a",2016 - YEAR($C269), )</f>
        <v>22</v>
      </c>
      <c r="F280">
        <f t="shared" si="29"/>
        <v>0</v>
      </c>
      <c r="G280">
        <f t="shared" si="24"/>
        <v>25</v>
      </c>
      <c r="H280">
        <f t="shared" si="25"/>
        <v>0</v>
      </c>
      <c r="I280">
        <f t="shared" si="26"/>
        <v>25</v>
      </c>
      <c r="J280">
        <f t="array" ref="J280">IF(F280 = 0, 0, IF(F280&lt;=30,$H$6,IF(AND(F280&gt;=31,F280&lt;=45),$H$7,$H$8)))</f>
        <v>0</v>
      </c>
      <c r="K280">
        <f t="shared" si="27"/>
        <v>0</v>
      </c>
      <c r="L280">
        <f t="shared" si="28"/>
        <v>0</v>
      </c>
    </row>
    <row r="281" spans="1:12" x14ac:dyDescent="0.3">
      <c r="A281" t="s">
        <v>378</v>
      </c>
      <c r="B281" t="s">
        <v>141</v>
      </c>
      <c r="C281" s="1">
        <v>17137</v>
      </c>
      <c r="D281" t="s">
        <v>6</v>
      </c>
      <c r="E281">
        <f t="array" ref="E281" xml:space="preserve"> IF(RIGHT($B270,1)="a",2016 - YEAR($C270), )</f>
        <v>0</v>
      </c>
      <c r="F281">
        <f t="shared" si="29"/>
        <v>43</v>
      </c>
      <c r="G281">
        <f t="shared" si="24"/>
        <v>0</v>
      </c>
      <c r="H281">
        <f t="shared" si="25"/>
        <v>0</v>
      </c>
      <c r="I281">
        <f t="shared" si="26"/>
        <v>0</v>
      </c>
      <c r="J281">
        <f t="array" ref="J281">IF(F281 = 0, 0, IF(F281&lt;=30,$H$6,IF(AND(F281&gt;=31,F281&lt;=45),$H$7,$H$8)))</f>
        <v>45</v>
      </c>
      <c r="K281">
        <f t="shared" si="27"/>
        <v>0</v>
      </c>
      <c r="L281">
        <f t="shared" si="28"/>
        <v>45</v>
      </c>
    </row>
    <row r="282" spans="1:12" x14ac:dyDescent="0.3">
      <c r="A282" t="s">
        <v>379</v>
      </c>
      <c r="B282" t="s">
        <v>49</v>
      </c>
      <c r="C282" s="1">
        <v>32802</v>
      </c>
      <c r="D282" t="s">
        <v>6</v>
      </c>
      <c r="E282">
        <f t="array" ref="E282" xml:space="preserve"> IF(RIGHT($B271,1)="a",2016 - YEAR($C271), )</f>
        <v>50</v>
      </c>
      <c r="F282">
        <f t="shared" si="29"/>
        <v>0</v>
      </c>
      <c r="G282">
        <f t="shared" si="24"/>
        <v>29.999999999999996</v>
      </c>
      <c r="H282">
        <f t="shared" si="25"/>
        <v>0</v>
      </c>
      <c r="I282">
        <f t="shared" si="26"/>
        <v>29.999999999999996</v>
      </c>
      <c r="J282">
        <f t="array" ref="J282">IF(F282 = 0, 0, IF(F282&lt;=30,$H$6,IF(AND(F282&gt;=31,F282&lt;=45),$H$7,$H$8)))</f>
        <v>0</v>
      </c>
      <c r="K282">
        <f t="shared" si="27"/>
        <v>0</v>
      </c>
      <c r="L282">
        <f t="shared" si="28"/>
        <v>0</v>
      </c>
    </row>
    <row r="283" spans="1:12" x14ac:dyDescent="0.3">
      <c r="A283" t="s">
        <v>240</v>
      </c>
      <c r="B283" t="s">
        <v>20</v>
      </c>
      <c r="C283" s="1">
        <v>25839</v>
      </c>
      <c r="D283" t="s">
        <v>12</v>
      </c>
      <c r="E283">
        <f t="array" ref="E283" xml:space="preserve"> IF(RIGHT($B272,1)="a",2016 - YEAR($C272), )</f>
        <v>56</v>
      </c>
      <c r="F283">
        <f t="shared" si="29"/>
        <v>0</v>
      </c>
      <c r="G283">
        <f t="shared" si="24"/>
        <v>29.999999999999996</v>
      </c>
      <c r="H283">
        <f t="shared" si="25"/>
        <v>0</v>
      </c>
      <c r="I283">
        <f t="shared" si="26"/>
        <v>29.999999999999996</v>
      </c>
      <c r="J283">
        <f t="array" ref="J283">IF(F283 = 0, 0, IF(F283&lt;=30,$H$6,IF(AND(F283&gt;=31,F283&lt;=45),$H$7,$H$8)))</f>
        <v>0</v>
      </c>
      <c r="K283">
        <f t="shared" si="27"/>
        <v>0</v>
      </c>
      <c r="L283">
        <f t="shared" si="28"/>
        <v>0</v>
      </c>
    </row>
    <row r="284" spans="1:12" x14ac:dyDescent="0.3">
      <c r="A284" t="s">
        <v>275</v>
      </c>
      <c r="B284" t="s">
        <v>380</v>
      </c>
      <c r="C284" s="1">
        <v>32028</v>
      </c>
      <c r="D284" t="s">
        <v>12</v>
      </c>
      <c r="E284">
        <f t="array" ref="E284" xml:space="preserve"> IF(RIGHT($B273,1)="a",2016 - YEAR($C273), )</f>
        <v>0</v>
      </c>
      <c r="F284">
        <f t="shared" si="29"/>
        <v>69</v>
      </c>
      <c r="G284">
        <f t="shared" si="24"/>
        <v>0</v>
      </c>
      <c r="H284">
        <f t="shared" si="25"/>
        <v>0</v>
      </c>
      <c r="I284">
        <f t="shared" si="26"/>
        <v>0</v>
      </c>
      <c r="J284">
        <f t="array" ref="J284">IF(F284 = 0, 0, IF(F284&lt;=30,$H$6,IF(AND(F284&gt;=31,F284&lt;=45),$H$7,$H$8)))</f>
        <v>36</v>
      </c>
      <c r="K284">
        <f t="shared" si="27"/>
        <v>49</v>
      </c>
      <c r="L284">
        <f t="shared" si="28"/>
        <v>85</v>
      </c>
    </row>
    <row r="285" spans="1:12" x14ac:dyDescent="0.3">
      <c r="A285" t="s">
        <v>317</v>
      </c>
      <c r="B285" t="s">
        <v>192</v>
      </c>
      <c r="C285" s="1">
        <v>31556</v>
      </c>
      <c r="D285" t="s">
        <v>6</v>
      </c>
      <c r="E285">
        <f t="array" ref="E285" xml:space="preserve"> IF(RIGHT($B274,1)="a",2016 - YEAR($C274), )</f>
        <v>0</v>
      </c>
      <c r="F285">
        <f t="shared" si="29"/>
        <v>55</v>
      </c>
      <c r="G285">
        <f t="shared" si="24"/>
        <v>0</v>
      </c>
      <c r="H285">
        <f t="shared" si="25"/>
        <v>0</v>
      </c>
      <c r="I285">
        <f t="shared" si="26"/>
        <v>0</v>
      </c>
      <c r="J285">
        <f t="array" ref="J285">IF(F285 = 0, 0, IF(F285&lt;=30,$H$6,IF(AND(F285&gt;=31,F285&lt;=45),$H$7,$H$8)))</f>
        <v>36</v>
      </c>
      <c r="K285">
        <f t="shared" si="27"/>
        <v>0</v>
      </c>
      <c r="L285">
        <f t="shared" si="28"/>
        <v>36</v>
      </c>
    </row>
    <row r="286" spans="1:12" x14ac:dyDescent="0.3">
      <c r="A286" t="s">
        <v>381</v>
      </c>
      <c r="B286" t="s">
        <v>54</v>
      </c>
      <c r="C286" s="1">
        <v>19153</v>
      </c>
      <c r="D286" t="s">
        <v>6</v>
      </c>
      <c r="E286">
        <f t="array" ref="E286" xml:space="preserve"> IF(RIGHT($B275,1)="a",2016 - YEAR($C275), )</f>
        <v>60</v>
      </c>
      <c r="F286">
        <f t="shared" si="29"/>
        <v>0</v>
      </c>
      <c r="G286">
        <f t="shared" si="24"/>
        <v>29.999999999999996</v>
      </c>
      <c r="H286">
        <f t="shared" si="25"/>
        <v>0</v>
      </c>
      <c r="I286">
        <f t="shared" si="26"/>
        <v>29.999999999999996</v>
      </c>
      <c r="J286">
        <f t="array" ref="J286">IF(F286 = 0, 0, IF(F286&lt;=30,$H$6,IF(AND(F286&gt;=31,F286&lt;=45),$H$7,$H$8)))</f>
        <v>0</v>
      </c>
      <c r="K286">
        <f t="shared" si="27"/>
        <v>0</v>
      </c>
      <c r="L286">
        <f t="shared" si="28"/>
        <v>0</v>
      </c>
    </row>
    <row r="287" spans="1:12" x14ac:dyDescent="0.3">
      <c r="A287" t="s">
        <v>382</v>
      </c>
      <c r="B287" t="s">
        <v>383</v>
      </c>
      <c r="C287" s="1">
        <v>21934</v>
      </c>
      <c r="D287" t="s">
        <v>6</v>
      </c>
      <c r="E287">
        <f t="array" ref="E287" xml:space="preserve"> IF(RIGHT($B276,1)="a",2016 - YEAR($C276), )</f>
        <v>0</v>
      </c>
      <c r="F287">
        <f t="shared" si="29"/>
        <v>48</v>
      </c>
      <c r="G287">
        <f t="shared" si="24"/>
        <v>0</v>
      </c>
      <c r="H287">
        <f t="shared" si="25"/>
        <v>0</v>
      </c>
      <c r="I287">
        <f t="shared" si="26"/>
        <v>0</v>
      </c>
      <c r="J287">
        <f t="array" ref="J287">IF(F287 = 0, 0, IF(F287&lt;=30,$H$6,IF(AND(F287&gt;=31,F287&lt;=45),$H$7,$H$8)))</f>
        <v>36</v>
      </c>
      <c r="K287">
        <f t="shared" si="27"/>
        <v>0</v>
      </c>
      <c r="L287">
        <f t="shared" si="28"/>
        <v>36</v>
      </c>
    </row>
    <row r="288" spans="1:12" x14ac:dyDescent="0.3">
      <c r="A288" t="s">
        <v>384</v>
      </c>
      <c r="B288" t="s">
        <v>361</v>
      </c>
      <c r="C288" s="1">
        <v>28187</v>
      </c>
      <c r="D288" t="s">
        <v>12</v>
      </c>
      <c r="E288">
        <f t="array" ref="E288" xml:space="preserve"> IF(RIGHT($B277,1)="a",2016 - YEAR($C277), )</f>
        <v>60</v>
      </c>
      <c r="F288">
        <f t="shared" si="29"/>
        <v>0</v>
      </c>
      <c r="G288">
        <f t="shared" si="24"/>
        <v>29.999999999999996</v>
      </c>
      <c r="H288">
        <f t="shared" si="25"/>
        <v>0</v>
      </c>
      <c r="I288">
        <f t="shared" si="26"/>
        <v>29.999999999999996</v>
      </c>
      <c r="J288">
        <f t="array" ref="J288">IF(F288 = 0, 0, IF(F288&lt;=30,$H$6,IF(AND(F288&gt;=31,F288&lt;=45),$H$7,$H$8)))</f>
        <v>0</v>
      </c>
      <c r="K288">
        <f t="shared" si="27"/>
        <v>0</v>
      </c>
      <c r="L288">
        <f t="shared" si="28"/>
        <v>0</v>
      </c>
    </row>
    <row r="289" spans="1:12" x14ac:dyDescent="0.3">
      <c r="A289" t="s">
        <v>385</v>
      </c>
      <c r="B289" t="s">
        <v>252</v>
      </c>
      <c r="C289" s="1">
        <v>34291</v>
      </c>
      <c r="D289" t="s">
        <v>12</v>
      </c>
      <c r="E289">
        <f t="array" ref="E289" xml:space="preserve"> IF(RIGHT($B278,1)="a",2016 - YEAR($C278), )</f>
        <v>34</v>
      </c>
      <c r="F289">
        <f t="shared" si="29"/>
        <v>0</v>
      </c>
      <c r="G289">
        <f t="shared" si="24"/>
        <v>37.5</v>
      </c>
      <c r="H289">
        <f t="shared" si="25"/>
        <v>0</v>
      </c>
      <c r="I289">
        <f t="shared" si="26"/>
        <v>37.5</v>
      </c>
      <c r="J289">
        <f t="array" ref="J289">IF(F289 = 0, 0, IF(F289&lt;=30,$H$6,IF(AND(F289&gt;=31,F289&lt;=45),$H$7,$H$8)))</f>
        <v>0</v>
      </c>
      <c r="K289">
        <f t="shared" si="27"/>
        <v>0</v>
      </c>
      <c r="L289">
        <f t="shared" si="28"/>
        <v>0</v>
      </c>
    </row>
    <row r="290" spans="1:12" x14ac:dyDescent="0.3">
      <c r="A290" t="s">
        <v>386</v>
      </c>
      <c r="B290" t="s">
        <v>107</v>
      </c>
      <c r="C290" s="1">
        <v>24652</v>
      </c>
      <c r="D290" t="s">
        <v>6</v>
      </c>
      <c r="E290">
        <f t="array" ref="E290" xml:space="preserve"> IF(RIGHT($B279,1)="a",2016 - YEAR($C279), )</f>
        <v>0</v>
      </c>
      <c r="F290">
        <f t="shared" si="29"/>
        <v>58</v>
      </c>
      <c r="G290">
        <f t="shared" si="24"/>
        <v>0</v>
      </c>
      <c r="H290">
        <f t="shared" si="25"/>
        <v>0</v>
      </c>
      <c r="I290">
        <f t="shared" si="26"/>
        <v>0</v>
      </c>
      <c r="J290">
        <f t="array" ref="J290">IF(F290 = 0, 0, IF(F290&lt;=30,$H$6,IF(AND(F290&gt;=31,F290&lt;=45),$H$7,$H$8)))</f>
        <v>36</v>
      </c>
      <c r="K290">
        <f t="shared" si="27"/>
        <v>0</v>
      </c>
      <c r="L290">
        <f t="shared" si="28"/>
        <v>36</v>
      </c>
    </row>
    <row r="291" spans="1:12" x14ac:dyDescent="0.3">
      <c r="A291" t="s">
        <v>387</v>
      </c>
      <c r="B291" t="s">
        <v>121</v>
      </c>
      <c r="C291" s="1">
        <v>18010</v>
      </c>
      <c r="D291" t="s">
        <v>6</v>
      </c>
      <c r="E291">
        <f t="array" ref="E291" xml:space="preserve"> IF(RIGHT($B280,1)="a",2016 - YEAR($C280), )</f>
        <v>61</v>
      </c>
      <c r="F291">
        <f t="shared" si="29"/>
        <v>0</v>
      </c>
      <c r="G291">
        <f t="shared" si="24"/>
        <v>29.999999999999996</v>
      </c>
      <c r="H291">
        <f t="shared" si="25"/>
        <v>49</v>
      </c>
      <c r="I291">
        <f t="shared" si="26"/>
        <v>79</v>
      </c>
      <c r="J291">
        <f t="array" ref="J291">IF(F291 = 0, 0, IF(F291&lt;=30,$H$6,IF(AND(F291&gt;=31,F291&lt;=45),$H$7,$H$8)))</f>
        <v>0</v>
      </c>
      <c r="K291">
        <f t="shared" si="27"/>
        <v>0</v>
      </c>
      <c r="L291">
        <f t="shared" si="28"/>
        <v>0</v>
      </c>
    </row>
    <row r="292" spans="1:12" x14ac:dyDescent="0.3">
      <c r="A292" t="s">
        <v>388</v>
      </c>
      <c r="B292" t="s">
        <v>368</v>
      </c>
      <c r="C292" s="1">
        <v>26506</v>
      </c>
      <c r="D292" t="s">
        <v>40</v>
      </c>
      <c r="E292">
        <f t="array" ref="E292" xml:space="preserve"> IF(RIGHT($B281,1)="a",2016 - YEAR($C281), )</f>
        <v>0</v>
      </c>
      <c r="F292">
        <f t="shared" si="29"/>
        <v>70</v>
      </c>
      <c r="G292">
        <f t="shared" si="24"/>
        <v>0</v>
      </c>
      <c r="H292">
        <f t="shared" si="25"/>
        <v>0</v>
      </c>
      <c r="I292">
        <f t="shared" si="26"/>
        <v>0</v>
      </c>
      <c r="J292">
        <f t="array" ref="J292">IF(F292 = 0, 0, IF(F292&lt;=30,$H$6,IF(AND(F292&gt;=31,F292&lt;=45),$H$7,$H$8)))</f>
        <v>36</v>
      </c>
      <c r="K292">
        <f t="shared" si="27"/>
        <v>49</v>
      </c>
      <c r="L292">
        <f t="shared" si="28"/>
        <v>85</v>
      </c>
    </row>
    <row r="293" spans="1:12" x14ac:dyDescent="0.3">
      <c r="A293" t="s">
        <v>389</v>
      </c>
      <c r="B293" t="s">
        <v>160</v>
      </c>
      <c r="C293" s="1">
        <v>30368</v>
      </c>
      <c r="D293" t="s">
        <v>40</v>
      </c>
      <c r="E293">
        <f t="array" ref="E293" xml:space="preserve"> IF(RIGHT($B282,1)="a",2016 - YEAR($C282), )</f>
        <v>0</v>
      </c>
      <c r="F293">
        <f t="shared" si="29"/>
        <v>27</v>
      </c>
      <c r="G293">
        <f t="shared" si="24"/>
        <v>0</v>
      </c>
      <c r="H293">
        <f t="shared" si="25"/>
        <v>0</v>
      </c>
      <c r="I293">
        <f t="shared" si="26"/>
        <v>0</v>
      </c>
      <c r="J293">
        <f t="array" ref="J293">IF(F293 = 0, 0, IF(F293&lt;=30,$H$6,IF(AND(F293&gt;=31,F293&lt;=45),$H$7,$H$8)))</f>
        <v>30</v>
      </c>
      <c r="K293">
        <f t="shared" si="27"/>
        <v>0</v>
      </c>
      <c r="L293">
        <f t="shared" si="28"/>
        <v>30</v>
      </c>
    </row>
    <row r="294" spans="1:12" x14ac:dyDescent="0.3">
      <c r="A294" t="s">
        <v>162</v>
      </c>
      <c r="B294" t="s">
        <v>54</v>
      </c>
      <c r="C294" s="1">
        <v>16991</v>
      </c>
      <c r="D294" t="s">
        <v>12</v>
      </c>
      <c r="E294">
        <f t="array" ref="E294" xml:space="preserve"> IF(RIGHT($B283,1)="a",2016 - YEAR($C283), )</f>
        <v>46</v>
      </c>
      <c r="F294">
        <f t="shared" si="29"/>
        <v>0</v>
      </c>
      <c r="G294">
        <f t="shared" si="24"/>
        <v>29.999999999999996</v>
      </c>
      <c r="H294">
        <f t="shared" si="25"/>
        <v>0</v>
      </c>
      <c r="I294">
        <f t="shared" si="26"/>
        <v>29.999999999999996</v>
      </c>
      <c r="J294">
        <f t="array" ref="J294">IF(F294 = 0, 0, IF(F294&lt;=30,$H$6,IF(AND(F294&gt;=31,F294&lt;=45),$H$7,$H$8)))</f>
        <v>0</v>
      </c>
      <c r="K294">
        <f t="shared" si="27"/>
        <v>0</v>
      </c>
      <c r="L294">
        <f t="shared" si="28"/>
        <v>0</v>
      </c>
    </row>
    <row r="295" spans="1:12" x14ac:dyDescent="0.3">
      <c r="A295" t="s">
        <v>390</v>
      </c>
      <c r="B295" t="s">
        <v>152</v>
      </c>
      <c r="C295" s="1">
        <v>23950</v>
      </c>
      <c r="D295" t="s">
        <v>12</v>
      </c>
      <c r="E295">
        <f t="array" ref="E295" xml:space="preserve"> IF(RIGHT($B284,1)="a",2016 - YEAR($C284), )</f>
        <v>0</v>
      </c>
      <c r="F295">
        <f t="shared" si="29"/>
        <v>29</v>
      </c>
      <c r="G295">
        <f t="shared" si="24"/>
        <v>0</v>
      </c>
      <c r="H295">
        <f t="shared" si="25"/>
        <v>0</v>
      </c>
      <c r="I295">
        <f t="shared" si="26"/>
        <v>0</v>
      </c>
      <c r="J295">
        <f t="array" ref="J295">IF(F295 = 0, 0, IF(F295&lt;=30,$H$6,IF(AND(F295&gt;=31,F295&lt;=45),$H$7,$H$8)))</f>
        <v>30</v>
      </c>
      <c r="K295">
        <f t="shared" si="27"/>
        <v>0</v>
      </c>
      <c r="L295">
        <f t="shared" si="28"/>
        <v>30</v>
      </c>
    </row>
    <row r="296" spans="1:12" x14ac:dyDescent="0.3">
      <c r="A296" t="s">
        <v>391</v>
      </c>
      <c r="B296" t="s">
        <v>47</v>
      </c>
      <c r="C296" s="1">
        <v>26871</v>
      </c>
      <c r="D296" t="s">
        <v>12</v>
      </c>
      <c r="E296">
        <f t="array" ref="E296" xml:space="preserve"> IF(RIGHT($B285,1)="a",2016 - YEAR($C285), )</f>
        <v>30</v>
      </c>
      <c r="F296">
        <f t="shared" si="29"/>
        <v>0</v>
      </c>
      <c r="G296">
        <f t="shared" si="24"/>
        <v>25</v>
      </c>
      <c r="H296">
        <f t="shared" si="25"/>
        <v>0</v>
      </c>
      <c r="I296">
        <f t="shared" si="26"/>
        <v>25</v>
      </c>
      <c r="J296">
        <f t="array" ref="J296">IF(F296 = 0, 0, IF(F296&lt;=30,$H$6,IF(AND(F296&gt;=31,F296&lt;=45),$H$7,$H$8)))</f>
        <v>0</v>
      </c>
      <c r="K296">
        <f t="shared" si="27"/>
        <v>0</v>
      </c>
      <c r="L296">
        <f t="shared" si="28"/>
        <v>0</v>
      </c>
    </row>
    <row r="297" spans="1:12" x14ac:dyDescent="0.3">
      <c r="A297" t="s">
        <v>392</v>
      </c>
      <c r="B297" t="s">
        <v>260</v>
      </c>
      <c r="C297" s="1">
        <v>17268</v>
      </c>
      <c r="D297" t="s">
        <v>40</v>
      </c>
      <c r="E297">
        <f t="array" ref="E297" xml:space="preserve"> IF(RIGHT($B286,1)="a",2016 - YEAR($C286), )</f>
        <v>64</v>
      </c>
      <c r="F297">
        <f t="shared" si="29"/>
        <v>0</v>
      </c>
      <c r="G297">
        <f t="shared" si="24"/>
        <v>29.999999999999996</v>
      </c>
      <c r="H297">
        <f t="shared" si="25"/>
        <v>49</v>
      </c>
      <c r="I297">
        <f t="shared" si="26"/>
        <v>79</v>
      </c>
      <c r="J297">
        <f t="array" ref="J297">IF(F297 = 0, 0, IF(F297&lt;=30,$H$6,IF(AND(F297&gt;=31,F297&lt;=45),$H$7,$H$8)))</f>
        <v>0</v>
      </c>
      <c r="K297">
        <f t="shared" si="27"/>
        <v>0</v>
      </c>
      <c r="L297">
        <f t="shared" si="28"/>
        <v>0</v>
      </c>
    </row>
    <row r="298" spans="1:12" x14ac:dyDescent="0.3">
      <c r="A298" t="s">
        <v>393</v>
      </c>
      <c r="B298" t="s">
        <v>394</v>
      </c>
      <c r="C298" s="1">
        <v>31612</v>
      </c>
      <c r="D298" t="s">
        <v>6</v>
      </c>
      <c r="E298">
        <f t="array" ref="E298" xml:space="preserve"> IF(RIGHT($B287,1)="a",2016 - YEAR($C287), )</f>
        <v>56</v>
      </c>
      <c r="F298">
        <f t="shared" si="29"/>
        <v>0</v>
      </c>
      <c r="G298">
        <f t="shared" si="24"/>
        <v>29.999999999999996</v>
      </c>
      <c r="H298">
        <f t="shared" si="25"/>
        <v>0</v>
      </c>
      <c r="I298">
        <f t="shared" si="26"/>
        <v>29.999999999999996</v>
      </c>
      <c r="J298">
        <f t="array" ref="J298">IF(F298 = 0, 0, IF(F298&lt;=30,$H$6,IF(AND(F298&gt;=31,F298&lt;=45),$H$7,$H$8)))</f>
        <v>0</v>
      </c>
      <c r="K298">
        <f t="shared" si="27"/>
        <v>0</v>
      </c>
      <c r="L298">
        <f t="shared" si="28"/>
        <v>0</v>
      </c>
    </row>
    <row r="299" spans="1:12" x14ac:dyDescent="0.3">
      <c r="A299" t="s">
        <v>395</v>
      </c>
      <c r="B299" t="s">
        <v>131</v>
      </c>
      <c r="C299" s="1">
        <v>21264</v>
      </c>
      <c r="D299" t="s">
        <v>12</v>
      </c>
      <c r="E299">
        <f t="array" ref="E299" xml:space="preserve"> IF(RIGHT($B288,1)="a",2016 - YEAR($C288), )</f>
        <v>39</v>
      </c>
      <c r="F299">
        <f t="shared" si="29"/>
        <v>0</v>
      </c>
      <c r="G299">
        <f t="shared" si="24"/>
        <v>37.5</v>
      </c>
      <c r="H299">
        <f t="shared" si="25"/>
        <v>0</v>
      </c>
      <c r="I299">
        <f t="shared" si="26"/>
        <v>37.5</v>
      </c>
      <c r="J299">
        <f t="array" ref="J299">IF(F299 = 0, 0, IF(F299&lt;=30,$H$6,IF(AND(F299&gt;=31,F299&lt;=45),$H$7,$H$8)))</f>
        <v>0</v>
      </c>
      <c r="K299">
        <f t="shared" si="27"/>
        <v>0</v>
      </c>
      <c r="L299">
        <f t="shared" si="28"/>
        <v>0</v>
      </c>
    </row>
    <row r="300" spans="1:12" x14ac:dyDescent="0.3">
      <c r="A300" t="s">
        <v>396</v>
      </c>
      <c r="B300" t="s">
        <v>236</v>
      </c>
      <c r="C300" s="1">
        <v>29622</v>
      </c>
      <c r="D300" t="s">
        <v>40</v>
      </c>
      <c r="E300">
        <f t="array" ref="E300" xml:space="preserve"> IF(RIGHT($B289,1)="a",2016 - YEAR($C289), )</f>
        <v>0</v>
      </c>
      <c r="F300">
        <f t="shared" si="29"/>
        <v>23</v>
      </c>
      <c r="G300">
        <f t="shared" si="24"/>
        <v>0</v>
      </c>
      <c r="H300">
        <f t="shared" si="25"/>
        <v>0</v>
      </c>
      <c r="I300">
        <f t="shared" si="26"/>
        <v>0</v>
      </c>
      <c r="J300">
        <f t="array" ref="J300">IF(F300 = 0, 0, IF(F300&lt;=30,$H$6,IF(AND(F300&gt;=31,F300&lt;=45),$H$7,$H$8)))</f>
        <v>30</v>
      </c>
      <c r="K300">
        <f t="shared" si="27"/>
        <v>0</v>
      </c>
      <c r="L300">
        <f t="shared" si="28"/>
        <v>30</v>
      </c>
    </row>
    <row r="301" spans="1:12" x14ac:dyDescent="0.3">
      <c r="A301" t="s">
        <v>162</v>
      </c>
      <c r="B301" t="s">
        <v>20</v>
      </c>
      <c r="C301" s="1">
        <v>30875</v>
      </c>
      <c r="D301" t="s">
        <v>6</v>
      </c>
      <c r="E301">
        <f t="array" ref="E301" xml:space="preserve"> IF(RIGHT($B290,1)="a",2016 - YEAR($C290), )</f>
        <v>49</v>
      </c>
      <c r="F301">
        <f t="shared" si="29"/>
        <v>0</v>
      </c>
      <c r="G301">
        <f t="shared" si="24"/>
        <v>29.999999999999996</v>
      </c>
      <c r="H301">
        <f t="shared" si="25"/>
        <v>0</v>
      </c>
      <c r="I301">
        <f t="shared" si="26"/>
        <v>29.999999999999996</v>
      </c>
      <c r="J301">
        <f t="array" ref="J301">IF(F301 = 0, 0, IF(F301&lt;=30,$H$6,IF(AND(F301&gt;=31,F301&lt;=45),$H$7,$H$8)))</f>
        <v>0</v>
      </c>
      <c r="K301">
        <f t="shared" si="27"/>
        <v>0</v>
      </c>
      <c r="L301">
        <f t="shared" si="28"/>
        <v>0</v>
      </c>
    </row>
    <row r="302" spans="1:12" x14ac:dyDescent="0.3">
      <c r="A302" t="s">
        <v>397</v>
      </c>
      <c r="B302" t="s">
        <v>107</v>
      </c>
      <c r="C302" s="1">
        <v>31924</v>
      </c>
      <c r="D302" t="s">
        <v>12</v>
      </c>
      <c r="E302">
        <f t="array" ref="E302" xml:space="preserve"> IF(RIGHT($B291,1)="a",2016 - YEAR($C291), )</f>
        <v>67</v>
      </c>
      <c r="F302">
        <f t="shared" si="29"/>
        <v>0</v>
      </c>
      <c r="G302">
        <f t="shared" si="24"/>
        <v>29.999999999999996</v>
      </c>
      <c r="H302">
        <f t="shared" si="25"/>
        <v>49</v>
      </c>
      <c r="I302">
        <f t="shared" si="26"/>
        <v>79</v>
      </c>
      <c r="J302">
        <f t="array" ref="J302">IF(F302 = 0, 0, IF(F302&lt;=30,$H$6,IF(AND(F302&gt;=31,F302&lt;=45),$H$7,$H$8)))</f>
        <v>0</v>
      </c>
      <c r="K302">
        <f t="shared" si="27"/>
        <v>0</v>
      </c>
      <c r="L302">
        <f t="shared" si="28"/>
        <v>0</v>
      </c>
    </row>
    <row r="303" spans="1:12" x14ac:dyDescent="0.3">
      <c r="A303" t="s">
        <v>398</v>
      </c>
      <c r="B303" t="s">
        <v>399</v>
      </c>
      <c r="C303" s="1">
        <v>23384</v>
      </c>
      <c r="D303" t="s">
        <v>12</v>
      </c>
      <c r="E303">
        <f t="array" ref="E303" xml:space="preserve"> IF(RIGHT($B292,1)="a",2016 - YEAR($C292), )</f>
        <v>44</v>
      </c>
      <c r="F303">
        <f t="shared" si="29"/>
        <v>0</v>
      </c>
      <c r="G303">
        <f t="shared" si="24"/>
        <v>37.5</v>
      </c>
      <c r="H303">
        <f t="shared" si="25"/>
        <v>0</v>
      </c>
      <c r="I303">
        <f t="shared" si="26"/>
        <v>37.5</v>
      </c>
      <c r="J303">
        <f t="array" ref="J303">IF(F303 = 0, 0, IF(F303&lt;=30,$H$6,IF(AND(F303&gt;=31,F303&lt;=45),$H$7,$H$8)))</f>
        <v>0</v>
      </c>
      <c r="K303">
        <f t="shared" si="27"/>
        <v>0</v>
      </c>
      <c r="L303">
        <f t="shared" si="28"/>
        <v>0</v>
      </c>
    </row>
    <row r="304" spans="1:12" x14ac:dyDescent="0.3">
      <c r="A304" t="s">
        <v>400</v>
      </c>
      <c r="B304" t="s">
        <v>401</v>
      </c>
      <c r="C304" s="1">
        <v>32097</v>
      </c>
      <c r="D304" t="s">
        <v>6</v>
      </c>
      <c r="E304">
        <f t="array" ref="E304" xml:space="preserve"> IF(RIGHT($B293,1)="a",2016 - YEAR($C293), )</f>
        <v>0</v>
      </c>
      <c r="F304">
        <f t="shared" si="29"/>
        <v>33</v>
      </c>
      <c r="G304">
        <f t="shared" si="24"/>
        <v>0</v>
      </c>
      <c r="H304">
        <f t="shared" si="25"/>
        <v>0</v>
      </c>
      <c r="I304">
        <f t="shared" si="26"/>
        <v>0</v>
      </c>
      <c r="J304">
        <f t="array" ref="J304">IF(F304 = 0, 0, IF(F304&lt;=30,$H$6,IF(AND(F304&gt;=31,F304&lt;=45),$H$7,$H$8)))</f>
        <v>45</v>
      </c>
      <c r="K304">
        <f t="shared" si="27"/>
        <v>0</v>
      </c>
      <c r="L304">
        <f t="shared" si="28"/>
        <v>45</v>
      </c>
    </row>
    <row r="305" spans="1:12" x14ac:dyDescent="0.3">
      <c r="A305" t="s">
        <v>402</v>
      </c>
      <c r="B305" t="s">
        <v>403</v>
      </c>
      <c r="C305" s="1">
        <v>22555</v>
      </c>
      <c r="D305" t="s">
        <v>40</v>
      </c>
      <c r="E305">
        <f t="array" ref="E305" xml:space="preserve"> IF(RIGHT($B294,1)="a",2016 - YEAR($C294), )</f>
        <v>70</v>
      </c>
      <c r="F305">
        <f t="shared" si="29"/>
        <v>0</v>
      </c>
      <c r="G305">
        <f t="shared" si="24"/>
        <v>29.999999999999996</v>
      </c>
      <c r="H305">
        <f t="shared" si="25"/>
        <v>49</v>
      </c>
      <c r="I305">
        <f t="shared" si="26"/>
        <v>79</v>
      </c>
      <c r="J305">
        <f t="array" ref="J305">IF(F305 = 0, 0, IF(F305&lt;=30,$H$6,IF(AND(F305&gt;=31,F305&lt;=45),$H$7,$H$8)))</f>
        <v>0</v>
      </c>
      <c r="K305">
        <f t="shared" si="27"/>
        <v>0</v>
      </c>
      <c r="L305">
        <f t="shared" si="28"/>
        <v>0</v>
      </c>
    </row>
    <row r="306" spans="1:12" x14ac:dyDescent="0.3">
      <c r="A306" t="s">
        <v>317</v>
      </c>
      <c r="B306" t="s">
        <v>20</v>
      </c>
      <c r="C306" s="1">
        <v>22508</v>
      </c>
      <c r="D306" t="s">
        <v>12</v>
      </c>
      <c r="E306">
        <f t="array" ref="E306" xml:space="preserve"> IF(RIGHT($B295,1)="a",2016 - YEAR($C295), )</f>
        <v>0</v>
      </c>
      <c r="F306">
        <f t="shared" si="29"/>
        <v>51</v>
      </c>
      <c r="G306">
        <f t="shared" si="24"/>
        <v>0</v>
      </c>
      <c r="H306">
        <f t="shared" si="25"/>
        <v>0</v>
      </c>
      <c r="I306">
        <f t="shared" si="26"/>
        <v>0</v>
      </c>
      <c r="J306">
        <f t="array" ref="J306">IF(F306 = 0, 0, IF(F306&lt;=30,$H$6,IF(AND(F306&gt;=31,F306&lt;=45),$H$7,$H$8)))</f>
        <v>36</v>
      </c>
      <c r="K306">
        <f t="shared" si="27"/>
        <v>0</v>
      </c>
      <c r="L306">
        <f t="shared" si="28"/>
        <v>36</v>
      </c>
    </row>
    <row r="307" spans="1:12" x14ac:dyDescent="0.3">
      <c r="A307" t="s">
        <v>404</v>
      </c>
      <c r="B307" t="s">
        <v>72</v>
      </c>
      <c r="C307" s="1">
        <v>29510</v>
      </c>
      <c r="D307" t="s">
        <v>6</v>
      </c>
      <c r="E307">
        <f t="array" ref="E307" xml:space="preserve"> IF(RIGHT($B296,1)="a",2016 - YEAR($C296), )</f>
        <v>43</v>
      </c>
      <c r="F307">
        <f t="shared" si="29"/>
        <v>0</v>
      </c>
      <c r="G307">
        <f t="shared" si="24"/>
        <v>37.5</v>
      </c>
      <c r="H307">
        <f t="shared" si="25"/>
        <v>0</v>
      </c>
      <c r="I307">
        <f t="shared" si="26"/>
        <v>37.5</v>
      </c>
      <c r="J307">
        <f t="array" ref="J307">IF(F307 = 0, 0, IF(F307&lt;=30,$H$6,IF(AND(F307&gt;=31,F307&lt;=45),$H$7,$H$8)))</f>
        <v>0</v>
      </c>
      <c r="K307">
        <f t="shared" si="27"/>
        <v>0</v>
      </c>
      <c r="L307">
        <f t="shared" si="28"/>
        <v>0</v>
      </c>
    </row>
    <row r="308" spans="1:12" x14ac:dyDescent="0.3">
      <c r="A308" t="s">
        <v>405</v>
      </c>
      <c r="B308" t="s">
        <v>406</v>
      </c>
      <c r="C308" s="1">
        <v>22398</v>
      </c>
      <c r="D308" t="s">
        <v>12</v>
      </c>
      <c r="E308">
        <f t="array" ref="E308" xml:space="preserve"> IF(RIGHT($B297,1)="a",2016 - YEAR($C297), )</f>
        <v>0</v>
      </c>
      <c r="F308">
        <f t="shared" si="29"/>
        <v>69</v>
      </c>
      <c r="G308">
        <f t="shared" si="24"/>
        <v>0</v>
      </c>
      <c r="H308">
        <f t="shared" si="25"/>
        <v>0</v>
      </c>
      <c r="I308">
        <f t="shared" si="26"/>
        <v>0</v>
      </c>
      <c r="J308">
        <f t="array" ref="J308">IF(F308 = 0, 0, IF(F308&lt;=30,$H$6,IF(AND(F308&gt;=31,F308&lt;=45),$H$7,$H$8)))</f>
        <v>36</v>
      </c>
      <c r="K308">
        <f t="shared" si="27"/>
        <v>49</v>
      </c>
      <c r="L308">
        <f t="shared" si="28"/>
        <v>85</v>
      </c>
    </row>
    <row r="309" spans="1:12" x14ac:dyDescent="0.3">
      <c r="A309" t="s">
        <v>407</v>
      </c>
      <c r="B309" t="s">
        <v>20</v>
      </c>
      <c r="C309" s="1">
        <v>28394</v>
      </c>
      <c r="D309" t="s">
        <v>9</v>
      </c>
      <c r="E309">
        <f t="array" ref="E309" xml:space="preserve"> IF(RIGHT($B298,1)="a",2016 - YEAR($C298), )</f>
        <v>30</v>
      </c>
      <c r="F309">
        <f t="shared" si="29"/>
        <v>0</v>
      </c>
      <c r="G309">
        <f t="shared" si="24"/>
        <v>25</v>
      </c>
      <c r="H309">
        <f t="shared" si="25"/>
        <v>0</v>
      </c>
      <c r="I309">
        <f t="shared" si="26"/>
        <v>25</v>
      </c>
      <c r="J309">
        <f t="array" ref="J309">IF(F309 = 0, 0, IF(F309&lt;=30,$H$6,IF(AND(F309&gt;=31,F309&lt;=45),$H$7,$H$8)))</f>
        <v>0</v>
      </c>
      <c r="K309">
        <f t="shared" si="27"/>
        <v>0</v>
      </c>
      <c r="L309">
        <f t="shared" si="28"/>
        <v>0</v>
      </c>
    </row>
    <row r="310" spans="1:12" x14ac:dyDescent="0.3">
      <c r="A310" t="s">
        <v>408</v>
      </c>
      <c r="B310" t="s">
        <v>139</v>
      </c>
      <c r="C310" s="1">
        <v>16244</v>
      </c>
      <c r="D310" t="s">
        <v>6</v>
      </c>
      <c r="E310">
        <f t="array" ref="E310" xml:space="preserve"> IF(RIGHT($B299,1)="a",2016 - YEAR($C299), )</f>
        <v>58</v>
      </c>
      <c r="F310">
        <f t="shared" si="29"/>
        <v>0</v>
      </c>
      <c r="G310">
        <f t="shared" si="24"/>
        <v>29.999999999999996</v>
      </c>
      <c r="H310">
        <f t="shared" si="25"/>
        <v>0</v>
      </c>
      <c r="I310">
        <f t="shared" si="26"/>
        <v>29.999999999999996</v>
      </c>
      <c r="J310">
        <f t="array" ref="J310">IF(F310 = 0, 0, IF(F310&lt;=30,$H$6,IF(AND(F310&gt;=31,F310&lt;=45),$H$7,$H$8)))</f>
        <v>0</v>
      </c>
      <c r="K310">
        <f t="shared" si="27"/>
        <v>0</v>
      </c>
      <c r="L310">
        <f t="shared" si="28"/>
        <v>0</v>
      </c>
    </row>
    <row r="311" spans="1:12" x14ac:dyDescent="0.3">
      <c r="A311" t="s">
        <v>409</v>
      </c>
      <c r="B311" t="s">
        <v>167</v>
      </c>
      <c r="C311" s="1">
        <v>32836</v>
      </c>
      <c r="D311" t="s">
        <v>12</v>
      </c>
      <c r="E311">
        <f t="array" ref="E311" xml:space="preserve"> IF(RIGHT($B300,1)="a",2016 - YEAR($C300), )</f>
        <v>35</v>
      </c>
      <c r="F311">
        <f t="shared" si="29"/>
        <v>0</v>
      </c>
      <c r="G311">
        <f t="shared" si="24"/>
        <v>37.5</v>
      </c>
      <c r="H311">
        <f t="shared" si="25"/>
        <v>0</v>
      </c>
      <c r="I311">
        <f t="shared" si="26"/>
        <v>37.5</v>
      </c>
      <c r="J311">
        <f t="array" ref="J311">IF(F311 = 0, 0, IF(F311&lt;=30,$H$6,IF(AND(F311&gt;=31,F311&lt;=45),$H$7,$H$8)))</f>
        <v>0</v>
      </c>
      <c r="K311">
        <f t="shared" si="27"/>
        <v>0</v>
      </c>
      <c r="L311">
        <f t="shared" si="28"/>
        <v>0</v>
      </c>
    </row>
    <row r="312" spans="1:12" x14ac:dyDescent="0.3">
      <c r="A312" t="s">
        <v>410</v>
      </c>
      <c r="B312" t="s">
        <v>141</v>
      </c>
      <c r="C312" s="1">
        <v>23528</v>
      </c>
      <c r="D312" t="s">
        <v>6</v>
      </c>
      <c r="E312">
        <f t="array" ref="E312" xml:space="preserve"> IF(RIGHT($B301,1)="a",2016 - YEAR($C301), )</f>
        <v>32</v>
      </c>
      <c r="F312">
        <f t="shared" si="29"/>
        <v>0</v>
      </c>
      <c r="G312">
        <f t="shared" si="24"/>
        <v>37.5</v>
      </c>
      <c r="H312">
        <f t="shared" si="25"/>
        <v>0</v>
      </c>
      <c r="I312">
        <f t="shared" si="26"/>
        <v>37.5</v>
      </c>
      <c r="J312">
        <f t="array" ref="J312">IF(F312 = 0, 0, IF(F312&lt;=30,$H$6,IF(AND(F312&gt;=31,F312&lt;=45),$H$7,$H$8)))</f>
        <v>0</v>
      </c>
      <c r="K312">
        <f t="shared" si="27"/>
        <v>0</v>
      </c>
      <c r="L312">
        <f t="shared" si="28"/>
        <v>0</v>
      </c>
    </row>
    <row r="313" spans="1:12" x14ac:dyDescent="0.3">
      <c r="A313" t="s">
        <v>411</v>
      </c>
      <c r="B313" t="s">
        <v>412</v>
      </c>
      <c r="C313" s="1">
        <v>28489</v>
      </c>
      <c r="D313" t="s">
        <v>12</v>
      </c>
      <c r="E313">
        <f t="array" ref="E313" xml:space="preserve"> IF(RIGHT($B302,1)="a",2016 - YEAR($C302), )</f>
        <v>29</v>
      </c>
      <c r="F313">
        <f t="shared" si="29"/>
        <v>0</v>
      </c>
      <c r="G313">
        <f t="shared" si="24"/>
        <v>25</v>
      </c>
      <c r="H313">
        <f t="shared" si="25"/>
        <v>0</v>
      </c>
      <c r="I313">
        <f t="shared" si="26"/>
        <v>25</v>
      </c>
      <c r="J313">
        <f t="array" ref="J313">IF(F313 = 0, 0, IF(F313&lt;=30,$H$6,IF(AND(F313&gt;=31,F313&lt;=45),$H$7,$H$8)))</f>
        <v>0</v>
      </c>
      <c r="K313">
        <f t="shared" si="27"/>
        <v>0</v>
      </c>
      <c r="L313">
        <f t="shared" si="28"/>
        <v>0</v>
      </c>
    </row>
    <row r="314" spans="1:12" x14ac:dyDescent="0.3">
      <c r="A314" t="s">
        <v>413</v>
      </c>
      <c r="B314" t="s">
        <v>399</v>
      </c>
      <c r="C314" s="1">
        <v>20920</v>
      </c>
      <c r="D314" t="s">
        <v>12</v>
      </c>
      <c r="E314">
        <f t="array" ref="E314" xml:space="preserve"> IF(RIGHT($B303,1)="a",2016 - YEAR($C303), )</f>
        <v>0</v>
      </c>
      <c r="F314">
        <f t="shared" si="29"/>
        <v>52</v>
      </c>
      <c r="G314">
        <f t="shared" si="24"/>
        <v>0</v>
      </c>
      <c r="H314">
        <f t="shared" si="25"/>
        <v>0</v>
      </c>
      <c r="I314">
        <f t="shared" si="26"/>
        <v>0</v>
      </c>
      <c r="J314">
        <f t="array" ref="J314">IF(F314 = 0, 0, IF(F314&lt;=30,$H$6,IF(AND(F314&gt;=31,F314&lt;=45),$H$7,$H$8)))</f>
        <v>36</v>
      </c>
      <c r="K314">
        <f t="shared" si="27"/>
        <v>0</v>
      </c>
      <c r="L314">
        <f t="shared" si="28"/>
        <v>36</v>
      </c>
    </row>
    <row r="315" spans="1:12" x14ac:dyDescent="0.3">
      <c r="A315" t="s">
        <v>414</v>
      </c>
      <c r="B315" t="s">
        <v>11</v>
      </c>
      <c r="C315" s="1">
        <v>34164</v>
      </c>
      <c r="D315" t="s">
        <v>6</v>
      </c>
      <c r="E315">
        <f t="array" ref="E315" xml:space="preserve"> IF(RIGHT($B304,1)="a",2016 - YEAR($C304), )</f>
        <v>0</v>
      </c>
      <c r="F315">
        <f t="shared" si="29"/>
        <v>29</v>
      </c>
      <c r="G315">
        <f t="shared" si="24"/>
        <v>0</v>
      </c>
      <c r="H315">
        <f t="shared" si="25"/>
        <v>0</v>
      </c>
      <c r="I315">
        <f t="shared" si="26"/>
        <v>0</v>
      </c>
      <c r="J315">
        <f t="array" ref="J315">IF(F315 = 0, 0, IF(F315&lt;=30,$H$6,IF(AND(F315&gt;=31,F315&lt;=45),$H$7,$H$8)))</f>
        <v>30</v>
      </c>
      <c r="K315">
        <f t="shared" si="27"/>
        <v>0</v>
      </c>
      <c r="L315">
        <f t="shared" si="28"/>
        <v>30</v>
      </c>
    </row>
    <row r="316" spans="1:12" x14ac:dyDescent="0.3">
      <c r="A316" t="s">
        <v>415</v>
      </c>
      <c r="B316" t="s">
        <v>246</v>
      </c>
      <c r="C316" s="1">
        <v>32341</v>
      </c>
      <c r="D316" t="s">
        <v>6</v>
      </c>
      <c r="E316">
        <f t="array" ref="E316" xml:space="preserve"> IF(RIGHT($B305,1)="a",2016 - YEAR($C305), )</f>
        <v>55</v>
      </c>
      <c r="F316">
        <f t="shared" si="29"/>
        <v>0</v>
      </c>
      <c r="G316">
        <f t="shared" si="24"/>
        <v>29.999999999999996</v>
      </c>
      <c r="H316">
        <f t="shared" si="25"/>
        <v>0</v>
      </c>
      <c r="I316">
        <f t="shared" si="26"/>
        <v>29.999999999999996</v>
      </c>
      <c r="J316">
        <f t="array" ref="J316">IF(F316 = 0, 0, IF(F316&lt;=30,$H$6,IF(AND(F316&gt;=31,F316&lt;=45),$H$7,$H$8)))</f>
        <v>0</v>
      </c>
      <c r="K316">
        <f t="shared" si="27"/>
        <v>0</v>
      </c>
      <c r="L316">
        <f t="shared" si="28"/>
        <v>0</v>
      </c>
    </row>
    <row r="317" spans="1:12" x14ac:dyDescent="0.3">
      <c r="A317" t="s">
        <v>416</v>
      </c>
      <c r="B317" t="s">
        <v>194</v>
      </c>
      <c r="C317" s="1">
        <v>16640</v>
      </c>
      <c r="D317" t="s">
        <v>12</v>
      </c>
      <c r="E317">
        <f t="array" ref="E317" xml:space="preserve"> IF(RIGHT($B306,1)="a",2016 - YEAR($C306), )</f>
        <v>55</v>
      </c>
      <c r="F317">
        <f t="shared" si="29"/>
        <v>0</v>
      </c>
      <c r="G317">
        <f t="shared" si="24"/>
        <v>29.999999999999996</v>
      </c>
      <c r="H317">
        <f t="shared" si="25"/>
        <v>0</v>
      </c>
      <c r="I317">
        <f t="shared" si="26"/>
        <v>29.999999999999996</v>
      </c>
      <c r="J317">
        <f t="array" ref="J317">IF(F317 = 0, 0, IF(F317&lt;=30,$H$6,IF(AND(F317&gt;=31,F317&lt;=45),$H$7,$H$8)))</f>
        <v>0</v>
      </c>
      <c r="K317">
        <f t="shared" si="27"/>
        <v>0</v>
      </c>
      <c r="L317">
        <f t="shared" si="28"/>
        <v>0</v>
      </c>
    </row>
    <row r="318" spans="1:12" x14ac:dyDescent="0.3">
      <c r="A318" t="s">
        <v>417</v>
      </c>
      <c r="B318" t="s">
        <v>418</v>
      </c>
      <c r="C318" s="1">
        <v>28217</v>
      </c>
      <c r="D318" t="s">
        <v>12</v>
      </c>
      <c r="E318">
        <f t="array" ref="E318" xml:space="preserve"> IF(RIGHT($B307,1)="a",2016 - YEAR($C307), )</f>
        <v>0</v>
      </c>
      <c r="F318">
        <f t="shared" si="29"/>
        <v>36</v>
      </c>
      <c r="G318">
        <f t="shared" si="24"/>
        <v>0</v>
      </c>
      <c r="H318">
        <f t="shared" si="25"/>
        <v>0</v>
      </c>
      <c r="I318">
        <f t="shared" si="26"/>
        <v>0</v>
      </c>
      <c r="J318">
        <f t="array" ref="J318">IF(F318 = 0, 0, IF(F318&lt;=30,$H$6,IF(AND(F318&gt;=31,F318&lt;=45),$H$7,$H$8)))</f>
        <v>45</v>
      </c>
      <c r="K318">
        <f t="shared" si="27"/>
        <v>0</v>
      </c>
      <c r="L318">
        <f t="shared" si="28"/>
        <v>45</v>
      </c>
    </row>
    <row r="319" spans="1:12" x14ac:dyDescent="0.3">
      <c r="A319" t="s">
        <v>190</v>
      </c>
      <c r="B319" t="s">
        <v>419</v>
      </c>
      <c r="C319" s="1">
        <v>32646</v>
      </c>
      <c r="D319" t="s">
        <v>40</v>
      </c>
      <c r="E319">
        <f t="array" ref="E319" xml:space="preserve"> IF(RIGHT($B308,1)="a",2016 - YEAR($C308), )</f>
        <v>0</v>
      </c>
      <c r="F319">
        <f t="shared" si="29"/>
        <v>55</v>
      </c>
      <c r="G319">
        <f t="shared" si="24"/>
        <v>0</v>
      </c>
      <c r="H319">
        <f t="shared" si="25"/>
        <v>0</v>
      </c>
      <c r="I319">
        <f t="shared" si="26"/>
        <v>0</v>
      </c>
      <c r="J319">
        <f t="array" ref="J319">IF(F319 = 0, 0, IF(F319&lt;=30,$H$6,IF(AND(F319&gt;=31,F319&lt;=45),$H$7,$H$8)))</f>
        <v>36</v>
      </c>
      <c r="K319">
        <f t="shared" si="27"/>
        <v>0</v>
      </c>
      <c r="L319">
        <f t="shared" si="28"/>
        <v>36</v>
      </c>
    </row>
    <row r="320" spans="1:12" x14ac:dyDescent="0.3">
      <c r="A320" t="s">
        <v>420</v>
      </c>
      <c r="B320" t="s">
        <v>5</v>
      </c>
      <c r="C320" s="1">
        <v>28636</v>
      </c>
      <c r="D320" t="s">
        <v>40</v>
      </c>
      <c r="E320">
        <f t="array" ref="E320" xml:space="preserve"> IF(RIGHT($B309,1)="a",2016 - YEAR($C309), )</f>
        <v>39</v>
      </c>
      <c r="F320">
        <f t="shared" si="29"/>
        <v>0</v>
      </c>
      <c r="G320">
        <f t="shared" si="24"/>
        <v>37.5</v>
      </c>
      <c r="H320">
        <f t="shared" si="25"/>
        <v>0</v>
      </c>
      <c r="I320">
        <f t="shared" si="26"/>
        <v>37.5</v>
      </c>
      <c r="J320">
        <f t="array" ref="J320">IF(F320 = 0, 0, IF(F320&lt;=30,$H$6,IF(AND(F320&gt;=31,F320&lt;=45),$H$7,$H$8)))</f>
        <v>0</v>
      </c>
      <c r="K320">
        <f t="shared" si="27"/>
        <v>0</v>
      </c>
      <c r="L320">
        <f t="shared" si="28"/>
        <v>0</v>
      </c>
    </row>
    <row r="321" spans="1:12" x14ac:dyDescent="0.3">
      <c r="A321" t="s">
        <v>421</v>
      </c>
      <c r="B321" t="s">
        <v>8</v>
      </c>
      <c r="C321" s="1">
        <v>30418</v>
      </c>
      <c r="D321" t="s">
        <v>12</v>
      </c>
      <c r="E321">
        <f t="array" ref="E321" xml:space="preserve"> IF(RIGHT($B310,1)="a",2016 - YEAR($C310), )</f>
        <v>0</v>
      </c>
      <c r="F321">
        <f t="shared" si="29"/>
        <v>72</v>
      </c>
      <c r="G321">
        <f t="shared" si="24"/>
        <v>0</v>
      </c>
      <c r="H321">
        <f t="shared" si="25"/>
        <v>0</v>
      </c>
      <c r="I321">
        <f t="shared" si="26"/>
        <v>0</v>
      </c>
      <c r="J321">
        <f t="array" ref="J321">IF(F321 = 0, 0, IF(F321&lt;=30,$H$6,IF(AND(F321&gt;=31,F321&lt;=45),$H$7,$H$8)))</f>
        <v>36</v>
      </c>
      <c r="K321">
        <f t="shared" si="27"/>
        <v>49</v>
      </c>
      <c r="L321">
        <f t="shared" si="28"/>
        <v>85</v>
      </c>
    </row>
    <row r="322" spans="1:12" x14ac:dyDescent="0.3">
      <c r="A322" t="s">
        <v>110</v>
      </c>
      <c r="B322" t="s">
        <v>368</v>
      </c>
      <c r="C322" s="1">
        <v>33971</v>
      </c>
      <c r="D322" t="s">
        <v>12</v>
      </c>
      <c r="E322">
        <f t="array" ref="E322" xml:space="preserve"> IF(RIGHT($B311,1)="a",2016 - YEAR($C311), )</f>
        <v>0</v>
      </c>
      <c r="F322">
        <f t="shared" si="29"/>
        <v>27</v>
      </c>
      <c r="G322">
        <f t="shared" si="24"/>
        <v>0</v>
      </c>
      <c r="H322">
        <f t="shared" si="25"/>
        <v>0</v>
      </c>
      <c r="I322">
        <f t="shared" si="26"/>
        <v>0</v>
      </c>
      <c r="J322">
        <f t="array" ref="J322">IF(F322 = 0, 0, IF(F322&lt;=30,$H$6,IF(AND(F322&gt;=31,F322&lt;=45),$H$7,$H$8)))</f>
        <v>30</v>
      </c>
      <c r="K322">
        <f t="shared" si="27"/>
        <v>0</v>
      </c>
      <c r="L322">
        <f t="shared" si="28"/>
        <v>30</v>
      </c>
    </row>
    <row r="323" spans="1:12" x14ac:dyDescent="0.3">
      <c r="A323" t="s">
        <v>422</v>
      </c>
      <c r="B323" t="s">
        <v>52</v>
      </c>
      <c r="C323" s="1">
        <v>26974</v>
      </c>
      <c r="D323" t="s">
        <v>12</v>
      </c>
      <c r="E323">
        <f t="array" ref="E323" xml:space="preserve"> IF(RIGHT($B312,1)="a",2016 - YEAR($C312), )</f>
        <v>0</v>
      </c>
      <c r="F323">
        <f t="shared" si="29"/>
        <v>52</v>
      </c>
      <c r="G323">
        <f t="shared" si="24"/>
        <v>0</v>
      </c>
      <c r="H323">
        <f t="shared" si="25"/>
        <v>0</v>
      </c>
      <c r="I323">
        <f t="shared" si="26"/>
        <v>0</v>
      </c>
      <c r="J323">
        <f t="array" ref="J323">IF(F323 = 0, 0, IF(F323&lt;=30,$H$6,IF(AND(F323&gt;=31,F323&lt;=45),$H$7,$H$8)))</f>
        <v>36</v>
      </c>
      <c r="K323">
        <f t="shared" si="27"/>
        <v>0</v>
      </c>
      <c r="L323">
        <f t="shared" si="28"/>
        <v>36</v>
      </c>
    </row>
    <row r="324" spans="1:12" x14ac:dyDescent="0.3">
      <c r="A324" t="s">
        <v>423</v>
      </c>
      <c r="B324" t="s">
        <v>47</v>
      </c>
      <c r="C324" s="1">
        <v>21339</v>
      </c>
      <c r="D324" t="s">
        <v>12</v>
      </c>
      <c r="E324">
        <f t="array" ref="E324" xml:space="preserve"> IF(RIGHT($B313,1)="a",2016 - YEAR($C313), )</f>
        <v>39</v>
      </c>
      <c r="F324">
        <f t="shared" si="29"/>
        <v>0</v>
      </c>
      <c r="G324">
        <f t="shared" si="24"/>
        <v>37.5</v>
      </c>
      <c r="H324">
        <f t="shared" si="25"/>
        <v>0</v>
      </c>
      <c r="I324">
        <f t="shared" si="26"/>
        <v>37.5</v>
      </c>
      <c r="J324">
        <f t="array" ref="J324">IF(F324 = 0, 0, IF(F324&lt;=30,$H$6,IF(AND(F324&gt;=31,F324&lt;=45),$H$7,$H$8)))</f>
        <v>0</v>
      </c>
      <c r="K324">
        <f t="shared" si="27"/>
        <v>0</v>
      </c>
      <c r="L324">
        <f t="shared" si="28"/>
        <v>0</v>
      </c>
    </row>
    <row r="325" spans="1:12" x14ac:dyDescent="0.3">
      <c r="A325" t="s">
        <v>424</v>
      </c>
      <c r="B325" t="s">
        <v>90</v>
      </c>
      <c r="C325" s="1">
        <v>25150</v>
      </c>
      <c r="D325" t="s">
        <v>6</v>
      </c>
      <c r="E325">
        <f t="array" ref="E325" xml:space="preserve"> IF(RIGHT($B314,1)="a",2016 - YEAR($C314), )</f>
        <v>0</v>
      </c>
      <c r="F325">
        <f t="shared" si="29"/>
        <v>59</v>
      </c>
      <c r="G325">
        <f t="shared" si="24"/>
        <v>0</v>
      </c>
      <c r="H325">
        <f t="shared" si="25"/>
        <v>0</v>
      </c>
      <c r="I325">
        <f t="shared" si="26"/>
        <v>0</v>
      </c>
      <c r="J325">
        <f t="array" ref="J325">IF(F325 = 0, 0, IF(F325&lt;=30,$H$6,IF(AND(F325&gt;=31,F325&lt;=45),$H$7,$H$8)))</f>
        <v>36</v>
      </c>
      <c r="K325">
        <f t="shared" si="27"/>
        <v>0</v>
      </c>
      <c r="L325">
        <f t="shared" si="28"/>
        <v>36</v>
      </c>
    </row>
    <row r="326" spans="1:12" x14ac:dyDescent="0.3">
      <c r="A326" t="s">
        <v>425</v>
      </c>
      <c r="B326" t="s">
        <v>8</v>
      </c>
      <c r="C326" s="1">
        <v>20340</v>
      </c>
      <c r="D326" t="s">
        <v>12</v>
      </c>
      <c r="E326">
        <f t="array" ref="E326" xml:space="preserve"> IF(RIGHT($B315,1)="a",2016 - YEAR($C315), )</f>
        <v>23</v>
      </c>
      <c r="F326">
        <f t="shared" si="29"/>
        <v>0</v>
      </c>
      <c r="G326">
        <f t="shared" si="24"/>
        <v>25</v>
      </c>
      <c r="H326">
        <f t="shared" si="25"/>
        <v>0</v>
      </c>
      <c r="I326">
        <f t="shared" si="26"/>
        <v>25</v>
      </c>
      <c r="J326">
        <f t="array" ref="J326">IF(F326 = 0, 0, IF(F326&lt;=30,$H$6,IF(AND(F326&gt;=31,F326&lt;=45),$H$7,$H$8)))</f>
        <v>0</v>
      </c>
      <c r="K326">
        <f t="shared" si="27"/>
        <v>0</v>
      </c>
      <c r="L326">
        <f t="shared" si="28"/>
        <v>0</v>
      </c>
    </row>
    <row r="327" spans="1:12" x14ac:dyDescent="0.3">
      <c r="A327" t="s">
        <v>426</v>
      </c>
      <c r="B327" t="s">
        <v>131</v>
      </c>
      <c r="C327" s="1">
        <v>16045</v>
      </c>
      <c r="D327" t="s">
        <v>6</v>
      </c>
      <c r="E327">
        <f t="array" ref="E327" xml:space="preserve"> IF(RIGHT($B316,1)="a",2016 - YEAR($C316), )</f>
        <v>0</v>
      </c>
      <c r="F327">
        <f t="shared" si="29"/>
        <v>28</v>
      </c>
      <c r="G327">
        <f t="shared" si="24"/>
        <v>0</v>
      </c>
      <c r="H327">
        <f t="shared" si="25"/>
        <v>0</v>
      </c>
      <c r="I327">
        <f t="shared" si="26"/>
        <v>0</v>
      </c>
      <c r="J327">
        <f t="array" ref="J327">IF(F327 = 0, 0, IF(F327&lt;=30,$H$6,IF(AND(F327&gt;=31,F327&lt;=45),$H$7,$H$8)))</f>
        <v>30</v>
      </c>
      <c r="K327">
        <f t="shared" si="27"/>
        <v>0</v>
      </c>
      <c r="L327">
        <f t="shared" si="28"/>
        <v>30</v>
      </c>
    </row>
    <row r="328" spans="1:12" x14ac:dyDescent="0.3">
      <c r="A328" t="s">
        <v>427</v>
      </c>
      <c r="B328" t="s">
        <v>37</v>
      </c>
      <c r="C328" s="1">
        <v>18568</v>
      </c>
      <c r="D328" t="s">
        <v>12</v>
      </c>
      <c r="E328">
        <f t="array" ref="E328" xml:space="preserve"> IF(RIGHT($B317,1)="a",2016 - YEAR($C317), )</f>
        <v>71</v>
      </c>
      <c r="F328">
        <f t="shared" si="29"/>
        <v>0</v>
      </c>
      <c r="G328">
        <f t="shared" si="24"/>
        <v>29.999999999999996</v>
      </c>
      <c r="H328">
        <f t="shared" si="25"/>
        <v>49</v>
      </c>
      <c r="I328">
        <f t="shared" si="26"/>
        <v>79</v>
      </c>
      <c r="J328">
        <f t="array" ref="J328">IF(F328 = 0, 0, IF(F328&lt;=30,$H$6,IF(AND(F328&gt;=31,F328&lt;=45),$H$7,$H$8)))</f>
        <v>0</v>
      </c>
      <c r="K328">
        <f t="shared" si="27"/>
        <v>0</v>
      </c>
      <c r="L328">
        <f t="shared" si="28"/>
        <v>0</v>
      </c>
    </row>
    <row r="329" spans="1:12" x14ac:dyDescent="0.3">
      <c r="A329" t="s">
        <v>311</v>
      </c>
      <c r="B329" t="s">
        <v>199</v>
      </c>
      <c r="C329" s="1">
        <v>33976</v>
      </c>
      <c r="D329" t="s">
        <v>12</v>
      </c>
      <c r="E329">
        <f t="array" ref="E329" xml:space="preserve"> IF(RIGHT($B318,1)="a",2016 - YEAR($C318), )</f>
        <v>0</v>
      </c>
      <c r="F329">
        <f t="shared" si="29"/>
        <v>39</v>
      </c>
      <c r="G329">
        <f t="shared" si="24"/>
        <v>0</v>
      </c>
      <c r="H329">
        <f t="shared" si="25"/>
        <v>0</v>
      </c>
      <c r="I329">
        <f t="shared" si="26"/>
        <v>0</v>
      </c>
      <c r="J329">
        <f t="array" ref="J329">IF(F329 = 0, 0, IF(F329&lt;=30,$H$6,IF(AND(F329&gt;=31,F329&lt;=45),$H$7,$H$8)))</f>
        <v>45</v>
      </c>
      <c r="K329">
        <f t="shared" si="27"/>
        <v>0</v>
      </c>
      <c r="L329">
        <f t="shared" si="28"/>
        <v>45</v>
      </c>
    </row>
    <row r="330" spans="1:12" x14ac:dyDescent="0.3">
      <c r="A330" t="s">
        <v>428</v>
      </c>
      <c r="B330" t="s">
        <v>429</v>
      </c>
      <c r="C330" s="1">
        <v>30720</v>
      </c>
      <c r="D330" t="s">
        <v>12</v>
      </c>
      <c r="E330">
        <f t="array" ref="E330" xml:space="preserve"> IF(RIGHT($B319,1)="a",2016 - YEAR($C319), )</f>
        <v>0</v>
      </c>
      <c r="F330">
        <f t="shared" si="29"/>
        <v>27</v>
      </c>
      <c r="G330">
        <f t="shared" si="24"/>
        <v>0</v>
      </c>
      <c r="H330">
        <f t="shared" si="25"/>
        <v>0</v>
      </c>
      <c r="I330">
        <f t="shared" si="26"/>
        <v>0</v>
      </c>
      <c r="J330">
        <f t="array" ref="J330">IF(F330 = 0, 0, IF(F330&lt;=30,$H$6,IF(AND(F330&gt;=31,F330&lt;=45),$H$7,$H$8)))</f>
        <v>30</v>
      </c>
      <c r="K330">
        <f t="shared" si="27"/>
        <v>0</v>
      </c>
      <c r="L330">
        <f t="shared" si="28"/>
        <v>30</v>
      </c>
    </row>
    <row r="331" spans="1:12" x14ac:dyDescent="0.3">
      <c r="A331" t="s">
        <v>430</v>
      </c>
      <c r="B331" t="s">
        <v>141</v>
      </c>
      <c r="C331" s="1">
        <v>22604</v>
      </c>
      <c r="D331" t="s">
        <v>9</v>
      </c>
      <c r="E331">
        <f t="array" ref="E331" xml:space="preserve"> IF(RIGHT($B320,1)="a",2016 - YEAR($C320), )</f>
        <v>38</v>
      </c>
      <c r="F331">
        <f t="shared" si="29"/>
        <v>0</v>
      </c>
      <c r="G331">
        <f t="shared" si="24"/>
        <v>37.5</v>
      </c>
      <c r="H331">
        <f t="shared" si="25"/>
        <v>0</v>
      </c>
      <c r="I331">
        <f t="shared" si="26"/>
        <v>37.5</v>
      </c>
      <c r="J331">
        <f t="array" ref="J331">IF(F331 = 0, 0, IF(F331&lt;=30,$H$6,IF(AND(F331&gt;=31,F331&lt;=45),$H$7,$H$8)))</f>
        <v>0</v>
      </c>
      <c r="K331">
        <f t="shared" si="27"/>
        <v>0</v>
      </c>
      <c r="L331">
        <f t="shared" si="28"/>
        <v>0</v>
      </c>
    </row>
    <row r="332" spans="1:12" x14ac:dyDescent="0.3">
      <c r="A332" t="s">
        <v>431</v>
      </c>
      <c r="B332" t="s">
        <v>368</v>
      </c>
      <c r="C332" s="1">
        <v>19123</v>
      </c>
      <c r="D332" t="s">
        <v>12</v>
      </c>
      <c r="E332">
        <f t="array" ref="E332" xml:space="preserve"> IF(RIGHT($B321,1)="a",2016 - YEAR($C321), )</f>
        <v>0</v>
      </c>
      <c r="F332">
        <f t="shared" si="29"/>
        <v>33</v>
      </c>
      <c r="G332">
        <f t="shared" si="24"/>
        <v>0</v>
      </c>
      <c r="H332">
        <f t="shared" si="25"/>
        <v>0</v>
      </c>
      <c r="I332">
        <f t="shared" si="26"/>
        <v>0</v>
      </c>
      <c r="J332">
        <f t="array" ref="J332">IF(F332 = 0, 0, IF(F332&lt;=30,$H$6,IF(AND(F332&gt;=31,F332&lt;=45),$H$7,$H$8)))</f>
        <v>45</v>
      </c>
      <c r="K332">
        <f t="shared" si="27"/>
        <v>0</v>
      </c>
      <c r="L332">
        <f t="shared" si="28"/>
        <v>45</v>
      </c>
    </row>
    <row r="333" spans="1:12" x14ac:dyDescent="0.3">
      <c r="E333">
        <f t="array" ref="E333" xml:space="preserve"> IF(RIGHT($B322,1)="a",2016 - YEAR($C322), )</f>
        <v>23</v>
      </c>
      <c r="F333">
        <f t="shared" si="29"/>
        <v>0</v>
      </c>
      <c r="G333">
        <f t="shared" si="24"/>
        <v>25</v>
      </c>
      <c r="H333">
        <f t="shared" si="25"/>
        <v>0</v>
      </c>
      <c r="I333">
        <f t="shared" si="26"/>
        <v>25</v>
      </c>
      <c r="J333">
        <f t="array" ref="J333">IF(F333 = 0, 0, IF(F333&lt;=30,$H$6,IF(AND(F333&gt;=31,F333&lt;=45),$H$7,$H$8)))</f>
        <v>0</v>
      </c>
      <c r="K333">
        <f t="shared" si="27"/>
        <v>0</v>
      </c>
      <c r="L333">
        <f t="shared" si="28"/>
        <v>0</v>
      </c>
    </row>
    <row r="334" spans="1:12" x14ac:dyDescent="0.3">
      <c r="E334">
        <f t="array" ref="E334" xml:space="preserve"> IF(RIGHT($B323,1)="a",2016 - YEAR($C323), )</f>
        <v>43</v>
      </c>
      <c r="F334">
        <f t="shared" si="29"/>
        <v>0</v>
      </c>
      <c r="G334">
        <f t="shared" ref="G334:G343" si="30">IF(E334 = 0, 0, IF(E334&lt;=30,$G$6,IF(AND(E334&gt;=31,E334&lt;=45),$G$7,$G$8)))</f>
        <v>37.5</v>
      </c>
      <c r="H334">
        <f t="shared" ref="H334:H343" si="31" xml:space="preserve"> IF(E334 &gt; 60, 49, 0)</f>
        <v>0</v>
      </c>
      <c r="I334">
        <f t="shared" ref="I334:I343" si="32" xml:space="preserve"> G334 + H334</f>
        <v>37.5</v>
      </c>
      <c r="J334">
        <f t="array" ref="J334">IF(F334 = 0, 0, IF(F334&lt;=30,$H$6,IF(AND(F334&gt;=31,F334&lt;=45),$H$7,$H$8)))</f>
        <v>0</v>
      </c>
      <c r="K334">
        <f t="shared" ref="K334:K343" si="33" xml:space="preserve"> IF(F334 &gt; 60, 49, 0)</f>
        <v>0</v>
      </c>
      <c r="L334">
        <f t="shared" ref="L334:L343" si="34">J334 + K334</f>
        <v>0</v>
      </c>
    </row>
    <row r="335" spans="1:12" x14ac:dyDescent="0.3">
      <c r="E335">
        <f t="array" ref="E335" xml:space="preserve"> IF(RIGHT($B324,1)="a",2016 - YEAR($C324), )</f>
        <v>58</v>
      </c>
      <c r="F335">
        <f t="shared" ref="F335:F343" si="35" xml:space="preserve"> IF(RIGHT($B324,1)&lt;&gt;"a",2016 - YEAR($C324), )</f>
        <v>0</v>
      </c>
      <c r="G335">
        <f t="shared" si="30"/>
        <v>29.999999999999996</v>
      </c>
      <c r="H335">
        <f t="shared" si="31"/>
        <v>0</v>
      </c>
      <c r="I335">
        <f t="shared" si="32"/>
        <v>29.999999999999996</v>
      </c>
      <c r="J335">
        <f t="array" ref="J335">IF(F335 = 0, 0, IF(F335&lt;=30,$H$6,IF(AND(F335&gt;=31,F335&lt;=45),$H$7,$H$8)))</f>
        <v>0</v>
      </c>
      <c r="K335">
        <f t="shared" si="33"/>
        <v>0</v>
      </c>
      <c r="L335">
        <f t="shared" si="34"/>
        <v>0</v>
      </c>
    </row>
    <row r="336" spans="1:12" x14ac:dyDescent="0.3">
      <c r="E336">
        <f t="array" ref="E336" xml:space="preserve"> IF(RIGHT($B325,1)="a",2016 - YEAR($C325), )</f>
        <v>0</v>
      </c>
      <c r="F336">
        <f t="shared" si="35"/>
        <v>48</v>
      </c>
      <c r="G336">
        <f t="shared" si="30"/>
        <v>0</v>
      </c>
      <c r="H336">
        <f t="shared" si="31"/>
        <v>0</v>
      </c>
      <c r="I336">
        <f t="shared" si="32"/>
        <v>0</v>
      </c>
      <c r="J336">
        <f t="array" ref="J336">IF(F336 = 0, 0, IF(F336&lt;=30,$H$6,IF(AND(F336&gt;=31,F336&lt;=45),$H$7,$H$8)))</f>
        <v>36</v>
      </c>
      <c r="K336">
        <f t="shared" si="33"/>
        <v>0</v>
      </c>
      <c r="L336">
        <f t="shared" si="34"/>
        <v>36</v>
      </c>
    </row>
    <row r="337" spans="5:12" x14ac:dyDescent="0.3">
      <c r="E337">
        <f t="array" ref="E337" xml:space="preserve"> IF(RIGHT($B326,1)="a",2016 - YEAR($C326), )</f>
        <v>0</v>
      </c>
      <c r="F337">
        <f t="shared" si="35"/>
        <v>61</v>
      </c>
      <c r="G337">
        <f t="shared" si="30"/>
        <v>0</v>
      </c>
      <c r="H337">
        <f t="shared" si="31"/>
        <v>0</v>
      </c>
      <c r="I337">
        <f t="shared" si="32"/>
        <v>0</v>
      </c>
      <c r="J337">
        <f t="array" ref="J337">IF(F337 = 0, 0, IF(F337&lt;=30,$H$6,IF(AND(F337&gt;=31,F337&lt;=45),$H$7,$H$8)))</f>
        <v>36</v>
      </c>
      <c r="K337">
        <f t="shared" si="33"/>
        <v>49</v>
      </c>
      <c r="L337">
        <f t="shared" si="34"/>
        <v>85</v>
      </c>
    </row>
    <row r="338" spans="5:12" x14ac:dyDescent="0.3">
      <c r="E338">
        <f t="array" ref="E338" xml:space="preserve"> IF(RIGHT($B327,1)="a",2016 - YEAR($C327), )</f>
        <v>73</v>
      </c>
      <c r="F338">
        <f t="shared" si="35"/>
        <v>0</v>
      </c>
      <c r="G338">
        <f t="shared" si="30"/>
        <v>29.999999999999996</v>
      </c>
      <c r="H338">
        <f t="shared" si="31"/>
        <v>49</v>
      </c>
      <c r="I338">
        <f t="shared" si="32"/>
        <v>79</v>
      </c>
      <c r="J338">
        <f t="array" ref="J338">IF(F338 = 0, 0, IF(F338&lt;=30,$H$6,IF(AND(F338&gt;=31,F338&lt;=45),$H$7,$H$8)))</f>
        <v>0</v>
      </c>
      <c r="K338">
        <f t="shared" si="33"/>
        <v>0</v>
      </c>
      <c r="L338">
        <f t="shared" si="34"/>
        <v>0</v>
      </c>
    </row>
    <row r="339" spans="5:12" x14ac:dyDescent="0.3">
      <c r="E339">
        <f t="array" ref="E339" xml:space="preserve"> IF(RIGHT($B328,1)="a",2016 - YEAR($C328), )</f>
        <v>66</v>
      </c>
      <c r="F339">
        <f t="shared" si="35"/>
        <v>0</v>
      </c>
      <c r="G339">
        <f t="shared" si="30"/>
        <v>29.999999999999996</v>
      </c>
      <c r="H339">
        <f t="shared" si="31"/>
        <v>49</v>
      </c>
      <c r="I339">
        <f t="shared" si="32"/>
        <v>79</v>
      </c>
      <c r="J339">
        <f t="array" ref="J339">IF(F339 = 0, 0, IF(F339&lt;=30,$H$6,IF(AND(F339&gt;=31,F339&lt;=45),$H$7,$H$8)))</f>
        <v>0</v>
      </c>
      <c r="K339">
        <f t="shared" si="33"/>
        <v>0</v>
      </c>
      <c r="L339">
        <f t="shared" si="34"/>
        <v>0</v>
      </c>
    </row>
    <row r="340" spans="5:12" x14ac:dyDescent="0.3">
      <c r="E340">
        <f t="array" ref="E340" xml:space="preserve"> IF(RIGHT($B329,1)="a",2016 - YEAR($C329), )</f>
        <v>23</v>
      </c>
      <c r="F340">
        <f t="shared" si="35"/>
        <v>0</v>
      </c>
      <c r="G340">
        <f t="shared" si="30"/>
        <v>25</v>
      </c>
      <c r="H340">
        <f t="shared" si="31"/>
        <v>0</v>
      </c>
      <c r="I340">
        <f t="shared" si="32"/>
        <v>25</v>
      </c>
      <c r="J340">
        <f t="array" ref="J340">IF(F340 = 0, 0, IF(F340&lt;=30,$H$6,IF(AND(F340&gt;=31,F340&lt;=45),$H$7,$H$8)))</f>
        <v>0</v>
      </c>
      <c r="K340">
        <f t="shared" si="33"/>
        <v>0</v>
      </c>
      <c r="L340">
        <f t="shared" si="34"/>
        <v>0</v>
      </c>
    </row>
    <row r="341" spans="5:12" x14ac:dyDescent="0.3">
      <c r="E341">
        <f t="array" ref="E341" xml:space="preserve"> IF(RIGHT($B330,1)="a",2016 - YEAR($C330), )</f>
        <v>32</v>
      </c>
      <c r="F341">
        <f t="shared" si="35"/>
        <v>0</v>
      </c>
      <c r="G341">
        <f t="shared" si="30"/>
        <v>37.5</v>
      </c>
      <c r="H341">
        <f t="shared" si="31"/>
        <v>0</v>
      </c>
      <c r="I341">
        <f t="shared" si="32"/>
        <v>37.5</v>
      </c>
      <c r="J341">
        <f t="array" ref="J341">IF(F341 = 0, 0, IF(F341&lt;=30,$H$6,IF(AND(F341&gt;=31,F341&lt;=45),$H$7,$H$8)))</f>
        <v>0</v>
      </c>
      <c r="K341">
        <f t="shared" si="33"/>
        <v>0</v>
      </c>
      <c r="L341">
        <f t="shared" si="34"/>
        <v>0</v>
      </c>
    </row>
    <row r="342" spans="5:12" x14ac:dyDescent="0.3">
      <c r="E342">
        <f t="array" ref="E342" xml:space="preserve"> IF(RIGHT($B331,1)="a",2016 - YEAR($C331), )</f>
        <v>0</v>
      </c>
      <c r="F342">
        <f t="shared" si="35"/>
        <v>55</v>
      </c>
      <c r="G342">
        <f t="shared" si="30"/>
        <v>0</v>
      </c>
      <c r="H342">
        <f t="shared" si="31"/>
        <v>0</v>
      </c>
      <c r="I342">
        <f t="shared" si="32"/>
        <v>0</v>
      </c>
      <c r="J342">
        <f t="array" ref="J342">IF(F342 = 0, 0, IF(F342&lt;=30,$H$6,IF(AND(F342&gt;=31,F342&lt;=45),$H$7,$H$8)))</f>
        <v>36</v>
      </c>
      <c r="K342">
        <f t="shared" si="33"/>
        <v>0</v>
      </c>
      <c r="L342">
        <f t="shared" si="34"/>
        <v>36</v>
      </c>
    </row>
    <row r="343" spans="5:12" x14ac:dyDescent="0.3">
      <c r="E343">
        <f t="array" ref="E343" xml:space="preserve"> IF(RIGHT($B332,1)="a",2016 - YEAR($C332), )</f>
        <v>64</v>
      </c>
      <c r="F343">
        <f t="shared" si="35"/>
        <v>0</v>
      </c>
      <c r="G343">
        <f t="shared" si="30"/>
        <v>29.999999999999996</v>
      </c>
      <c r="H343">
        <f t="shared" si="31"/>
        <v>49</v>
      </c>
      <c r="I343">
        <f t="shared" si="32"/>
        <v>79</v>
      </c>
      <c r="J343">
        <f t="array" ref="J343">IF(F343 = 0, 0, IF(F343&lt;=30,$H$6,IF(AND(F343&gt;=31,F343&lt;=45),$H$7,$H$8)))</f>
        <v>0</v>
      </c>
      <c r="K343">
        <f t="shared" si="33"/>
        <v>0</v>
      </c>
      <c r="L343">
        <f t="shared" si="34"/>
        <v>0</v>
      </c>
    </row>
    <row r="344" spans="5:12" x14ac:dyDescent="0.3">
      <c r="I344">
        <f xml:space="preserve"> SUM(I13:I343)</f>
        <v>8961.5</v>
      </c>
      <c r="L344">
        <f xml:space="preserve"> SUM(L13:L343)</f>
        <v>6261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zoomScaleNormal="100" workbookViewId="0">
      <selection activeCell="C2" sqref="C2:C201"/>
    </sheetView>
  </sheetViews>
  <sheetFormatPr defaultRowHeight="14.4" x14ac:dyDescent="0.3"/>
  <sheetData>
    <row r="1" spans="1:4" ht="45" x14ac:dyDescent="0.3">
      <c r="A1" s="3" t="s">
        <v>388</v>
      </c>
      <c r="B1" s="3" t="s">
        <v>453</v>
      </c>
      <c r="C1" s="3"/>
      <c r="D1" s="3" t="s">
        <v>454</v>
      </c>
    </row>
    <row r="2" spans="1:4" ht="15" x14ac:dyDescent="0.3">
      <c r="A2" s="4">
        <v>56</v>
      </c>
      <c r="B2" s="5">
        <v>30</v>
      </c>
      <c r="C2" s="5">
        <f xml:space="preserve"> IF( A2 &gt; 60, 49, 0)</f>
        <v>0</v>
      </c>
      <c r="D2" s="7">
        <f xml:space="preserve"> B2 + C2</f>
        <v>30</v>
      </c>
    </row>
    <row r="3" spans="1:4" ht="15" x14ac:dyDescent="0.3">
      <c r="A3" s="4">
        <v>49</v>
      </c>
      <c r="B3" s="5">
        <v>30</v>
      </c>
      <c r="C3" s="5">
        <f t="shared" ref="C3:C66" si="0" xml:space="preserve"> IF( A3 &gt; 60, 49, 0)</f>
        <v>0</v>
      </c>
      <c r="D3" s="7">
        <f t="shared" ref="D3:D66" si="1" xml:space="preserve"> B3 + C3</f>
        <v>30</v>
      </c>
    </row>
    <row r="4" spans="1:4" ht="15" x14ac:dyDescent="0.3">
      <c r="A4" s="4">
        <v>54</v>
      </c>
      <c r="B4" s="5">
        <v>30</v>
      </c>
      <c r="C4" s="5">
        <f t="shared" si="0"/>
        <v>0</v>
      </c>
      <c r="D4" s="7">
        <f t="shared" si="1"/>
        <v>30</v>
      </c>
    </row>
    <row r="5" spans="1:4" ht="15" x14ac:dyDescent="0.3">
      <c r="A5" s="4">
        <v>25</v>
      </c>
      <c r="B5" s="5">
        <v>25</v>
      </c>
      <c r="C5" s="5">
        <f t="shared" si="0"/>
        <v>0</v>
      </c>
      <c r="D5" s="7">
        <f t="shared" si="1"/>
        <v>25</v>
      </c>
    </row>
    <row r="6" spans="1:4" ht="15" x14ac:dyDescent="0.3">
      <c r="A6" s="4">
        <v>33</v>
      </c>
      <c r="B6" s="6">
        <v>37.5</v>
      </c>
      <c r="C6" s="5">
        <f t="shared" si="0"/>
        <v>0</v>
      </c>
      <c r="D6" s="7">
        <f t="shared" si="1"/>
        <v>37.5</v>
      </c>
    </row>
    <row r="7" spans="1:4" ht="15" x14ac:dyDescent="0.3">
      <c r="A7" s="4">
        <v>31</v>
      </c>
      <c r="B7" s="6">
        <v>37.5</v>
      </c>
      <c r="C7" s="5">
        <f t="shared" si="0"/>
        <v>0</v>
      </c>
      <c r="D7" s="7">
        <f t="shared" si="1"/>
        <v>37.5</v>
      </c>
    </row>
    <row r="8" spans="1:4" ht="15" x14ac:dyDescent="0.3">
      <c r="A8" s="4">
        <v>35</v>
      </c>
      <c r="B8" s="6">
        <v>37.5</v>
      </c>
      <c r="C8" s="5">
        <f t="shared" si="0"/>
        <v>0</v>
      </c>
      <c r="D8" s="7">
        <f t="shared" si="1"/>
        <v>37.5</v>
      </c>
    </row>
    <row r="9" spans="1:4" ht="15" x14ac:dyDescent="0.3">
      <c r="A9" s="4">
        <v>21</v>
      </c>
      <c r="B9" s="5">
        <v>25</v>
      </c>
      <c r="C9" s="5">
        <f t="shared" si="0"/>
        <v>0</v>
      </c>
      <c r="D9" s="7">
        <f t="shared" si="1"/>
        <v>25</v>
      </c>
    </row>
    <row r="10" spans="1:4" ht="15" x14ac:dyDescent="0.3">
      <c r="A10" s="4">
        <v>53</v>
      </c>
      <c r="B10" s="5">
        <v>30</v>
      </c>
      <c r="C10" s="5">
        <f t="shared" si="0"/>
        <v>0</v>
      </c>
      <c r="D10" s="7">
        <f t="shared" si="1"/>
        <v>30</v>
      </c>
    </row>
    <row r="11" spans="1:4" ht="15" x14ac:dyDescent="0.3">
      <c r="A11" s="4">
        <v>71</v>
      </c>
      <c r="B11" s="5">
        <v>30</v>
      </c>
      <c r="C11" s="5">
        <f t="shared" si="0"/>
        <v>49</v>
      </c>
      <c r="D11" s="7">
        <f t="shared" si="1"/>
        <v>79</v>
      </c>
    </row>
    <row r="12" spans="1:4" ht="15" x14ac:dyDescent="0.3">
      <c r="A12" s="4">
        <v>62</v>
      </c>
      <c r="B12" s="5">
        <v>30</v>
      </c>
      <c r="C12" s="5">
        <f t="shared" si="0"/>
        <v>49</v>
      </c>
      <c r="D12" s="7">
        <f t="shared" si="1"/>
        <v>79</v>
      </c>
    </row>
    <row r="13" spans="1:4" ht="15" x14ac:dyDescent="0.3">
      <c r="A13" s="4">
        <v>45</v>
      </c>
      <c r="B13" s="6">
        <v>37.5</v>
      </c>
      <c r="C13" s="5">
        <f t="shared" si="0"/>
        <v>0</v>
      </c>
      <c r="D13" s="7">
        <f t="shared" si="1"/>
        <v>37.5</v>
      </c>
    </row>
    <row r="14" spans="1:4" ht="15" x14ac:dyDescent="0.3">
      <c r="A14" s="4">
        <v>32</v>
      </c>
      <c r="B14" s="6">
        <v>37.5</v>
      </c>
      <c r="C14" s="5">
        <f t="shared" si="0"/>
        <v>0</v>
      </c>
      <c r="D14" s="7">
        <f t="shared" si="1"/>
        <v>37.5</v>
      </c>
    </row>
    <row r="15" spans="1:4" ht="15" x14ac:dyDescent="0.3">
      <c r="A15" s="4">
        <v>63</v>
      </c>
      <c r="B15" s="5">
        <v>30</v>
      </c>
      <c r="C15" s="5">
        <f t="shared" si="0"/>
        <v>49</v>
      </c>
      <c r="D15" s="7">
        <f t="shared" si="1"/>
        <v>79</v>
      </c>
    </row>
    <row r="16" spans="1:4" ht="15" x14ac:dyDescent="0.3">
      <c r="A16" s="4">
        <v>52</v>
      </c>
      <c r="B16" s="5">
        <v>30</v>
      </c>
      <c r="C16" s="5">
        <f t="shared" si="0"/>
        <v>0</v>
      </c>
      <c r="D16" s="7">
        <f t="shared" si="1"/>
        <v>30</v>
      </c>
    </row>
    <row r="17" spans="1:4" ht="15" x14ac:dyDescent="0.3">
      <c r="A17" s="4">
        <v>48</v>
      </c>
      <c r="B17" s="5">
        <v>30</v>
      </c>
      <c r="C17" s="5">
        <f t="shared" si="0"/>
        <v>0</v>
      </c>
      <c r="D17" s="7">
        <f t="shared" si="1"/>
        <v>30</v>
      </c>
    </row>
    <row r="18" spans="1:4" ht="15" x14ac:dyDescent="0.3">
      <c r="A18" s="4">
        <v>66</v>
      </c>
      <c r="B18" s="5">
        <v>30</v>
      </c>
      <c r="C18" s="5">
        <f t="shared" si="0"/>
        <v>49</v>
      </c>
      <c r="D18" s="7">
        <f t="shared" si="1"/>
        <v>79</v>
      </c>
    </row>
    <row r="19" spans="1:4" ht="15" x14ac:dyDescent="0.3">
      <c r="A19" s="4">
        <v>57</v>
      </c>
      <c r="B19" s="5">
        <v>30</v>
      </c>
      <c r="C19" s="5">
        <f t="shared" si="0"/>
        <v>0</v>
      </c>
      <c r="D19" s="7">
        <f t="shared" si="1"/>
        <v>30</v>
      </c>
    </row>
    <row r="20" spans="1:4" ht="15" x14ac:dyDescent="0.3">
      <c r="A20" s="4">
        <v>72</v>
      </c>
      <c r="B20" s="5">
        <v>30</v>
      </c>
      <c r="C20" s="5">
        <f t="shared" si="0"/>
        <v>49</v>
      </c>
      <c r="D20" s="7">
        <f t="shared" si="1"/>
        <v>79</v>
      </c>
    </row>
    <row r="21" spans="1:4" ht="15" x14ac:dyDescent="0.3">
      <c r="A21" s="4">
        <v>33</v>
      </c>
      <c r="B21" s="6">
        <v>37.5</v>
      </c>
      <c r="C21" s="5">
        <f t="shared" si="0"/>
        <v>0</v>
      </c>
      <c r="D21" s="7">
        <f t="shared" si="1"/>
        <v>37.5</v>
      </c>
    </row>
    <row r="22" spans="1:4" ht="15" x14ac:dyDescent="0.3">
      <c r="A22" s="4">
        <v>54</v>
      </c>
      <c r="B22" s="5">
        <v>30</v>
      </c>
      <c r="C22" s="5">
        <f t="shared" si="0"/>
        <v>0</v>
      </c>
      <c r="D22" s="7">
        <f t="shared" si="1"/>
        <v>30</v>
      </c>
    </row>
    <row r="23" spans="1:4" ht="15" x14ac:dyDescent="0.3">
      <c r="A23" s="4">
        <v>41</v>
      </c>
      <c r="B23" s="6">
        <v>37.5</v>
      </c>
      <c r="C23" s="5">
        <f t="shared" si="0"/>
        <v>0</v>
      </c>
      <c r="D23" s="7">
        <f t="shared" si="1"/>
        <v>37.5</v>
      </c>
    </row>
    <row r="24" spans="1:4" ht="15" x14ac:dyDescent="0.3">
      <c r="A24" s="4">
        <v>49</v>
      </c>
      <c r="B24" s="5">
        <v>30</v>
      </c>
      <c r="C24" s="5">
        <f t="shared" si="0"/>
        <v>0</v>
      </c>
      <c r="D24" s="7">
        <f t="shared" si="1"/>
        <v>30</v>
      </c>
    </row>
    <row r="25" spans="1:4" ht="15" x14ac:dyDescent="0.3">
      <c r="A25" s="4">
        <v>65</v>
      </c>
      <c r="B25" s="5">
        <v>30</v>
      </c>
      <c r="C25" s="5">
        <f t="shared" si="0"/>
        <v>49</v>
      </c>
      <c r="D25" s="7">
        <f t="shared" si="1"/>
        <v>79</v>
      </c>
    </row>
    <row r="26" spans="1:4" ht="15" x14ac:dyDescent="0.3">
      <c r="A26" s="4">
        <v>24</v>
      </c>
      <c r="B26" s="5">
        <v>25</v>
      </c>
      <c r="C26" s="5">
        <f t="shared" si="0"/>
        <v>0</v>
      </c>
      <c r="D26" s="7">
        <f t="shared" si="1"/>
        <v>25</v>
      </c>
    </row>
    <row r="27" spans="1:4" ht="15" x14ac:dyDescent="0.3">
      <c r="A27" s="4">
        <v>21</v>
      </c>
      <c r="B27" s="5">
        <v>25</v>
      </c>
      <c r="C27" s="5">
        <f t="shared" si="0"/>
        <v>0</v>
      </c>
      <c r="D27" s="7">
        <f t="shared" si="1"/>
        <v>25</v>
      </c>
    </row>
    <row r="28" spans="1:4" ht="15" x14ac:dyDescent="0.3">
      <c r="A28" s="4">
        <v>37</v>
      </c>
      <c r="B28" s="6">
        <v>37.5</v>
      </c>
      <c r="C28" s="5">
        <f t="shared" si="0"/>
        <v>0</v>
      </c>
      <c r="D28" s="7">
        <f t="shared" si="1"/>
        <v>37.5</v>
      </c>
    </row>
    <row r="29" spans="1:4" ht="15" x14ac:dyDescent="0.3">
      <c r="A29" s="4">
        <v>68</v>
      </c>
      <c r="B29" s="5">
        <v>30</v>
      </c>
      <c r="C29" s="5">
        <f t="shared" si="0"/>
        <v>49</v>
      </c>
      <c r="D29" s="7">
        <f t="shared" si="1"/>
        <v>79</v>
      </c>
    </row>
    <row r="30" spans="1:4" ht="15" x14ac:dyDescent="0.3">
      <c r="A30" s="4">
        <v>70</v>
      </c>
      <c r="B30" s="5">
        <v>30</v>
      </c>
      <c r="C30" s="5">
        <f t="shared" si="0"/>
        <v>49</v>
      </c>
      <c r="D30" s="7">
        <f t="shared" si="1"/>
        <v>79</v>
      </c>
    </row>
    <row r="31" spans="1:4" ht="15" x14ac:dyDescent="0.3">
      <c r="A31" s="4">
        <v>68</v>
      </c>
      <c r="B31" s="5">
        <v>30</v>
      </c>
      <c r="C31" s="5">
        <f t="shared" si="0"/>
        <v>49</v>
      </c>
      <c r="D31" s="7">
        <f t="shared" si="1"/>
        <v>79</v>
      </c>
    </row>
    <row r="32" spans="1:4" ht="15" x14ac:dyDescent="0.3">
      <c r="A32" s="4">
        <v>72</v>
      </c>
      <c r="B32" s="5">
        <v>30</v>
      </c>
      <c r="C32" s="5">
        <f t="shared" si="0"/>
        <v>49</v>
      </c>
      <c r="D32" s="7">
        <f t="shared" si="1"/>
        <v>79</v>
      </c>
    </row>
    <row r="33" spans="1:4" ht="15" x14ac:dyDescent="0.3">
      <c r="A33" s="4">
        <v>21</v>
      </c>
      <c r="B33" s="5">
        <v>25</v>
      </c>
      <c r="C33" s="5">
        <f t="shared" si="0"/>
        <v>0</v>
      </c>
      <c r="D33" s="7">
        <f t="shared" si="1"/>
        <v>25</v>
      </c>
    </row>
    <row r="34" spans="1:4" ht="15" x14ac:dyDescent="0.3">
      <c r="A34" s="4">
        <v>51</v>
      </c>
      <c r="B34" s="5">
        <v>30</v>
      </c>
      <c r="C34" s="5">
        <f t="shared" si="0"/>
        <v>0</v>
      </c>
      <c r="D34" s="7">
        <f t="shared" si="1"/>
        <v>30</v>
      </c>
    </row>
    <row r="35" spans="1:4" ht="15" x14ac:dyDescent="0.3">
      <c r="A35" s="4">
        <v>36</v>
      </c>
      <c r="B35" s="6">
        <v>37.5</v>
      </c>
      <c r="C35" s="5">
        <f t="shared" si="0"/>
        <v>0</v>
      </c>
      <c r="D35" s="7">
        <f t="shared" si="1"/>
        <v>37.5</v>
      </c>
    </row>
    <row r="36" spans="1:4" ht="15" x14ac:dyDescent="0.3">
      <c r="A36" s="4">
        <v>42</v>
      </c>
      <c r="B36" s="6">
        <v>37.5</v>
      </c>
      <c r="C36" s="5">
        <f t="shared" si="0"/>
        <v>0</v>
      </c>
      <c r="D36" s="7">
        <f t="shared" si="1"/>
        <v>37.5</v>
      </c>
    </row>
    <row r="37" spans="1:4" ht="15" x14ac:dyDescent="0.3">
      <c r="A37" s="4">
        <v>41</v>
      </c>
      <c r="B37" s="6">
        <v>37.5</v>
      </c>
      <c r="C37" s="5">
        <f t="shared" si="0"/>
        <v>0</v>
      </c>
      <c r="D37" s="7">
        <f t="shared" si="1"/>
        <v>37.5</v>
      </c>
    </row>
    <row r="38" spans="1:4" ht="15" x14ac:dyDescent="0.3">
      <c r="A38" s="4">
        <v>60</v>
      </c>
      <c r="B38" s="5">
        <v>30</v>
      </c>
      <c r="C38" s="5">
        <f t="shared" si="0"/>
        <v>0</v>
      </c>
      <c r="D38" s="7">
        <f t="shared" si="1"/>
        <v>30</v>
      </c>
    </row>
    <row r="39" spans="1:4" ht="15" x14ac:dyDescent="0.3">
      <c r="A39" s="4">
        <v>61</v>
      </c>
      <c r="B39" s="5">
        <v>30</v>
      </c>
      <c r="C39" s="5">
        <f t="shared" si="0"/>
        <v>49</v>
      </c>
      <c r="D39" s="7">
        <f t="shared" si="1"/>
        <v>79</v>
      </c>
    </row>
    <row r="40" spans="1:4" ht="15" x14ac:dyDescent="0.3">
      <c r="A40" s="4">
        <v>47</v>
      </c>
      <c r="B40" s="5">
        <v>30</v>
      </c>
      <c r="C40" s="5">
        <f t="shared" si="0"/>
        <v>0</v>
      </c>
      <c r="D40" s="7">
        <f t="shared" si="1"/>
        <v>30</v>
      </c>
    </row>
    <row r="41" spans="1:4" ht="15" x14ac:dyDescent="0.3">
      <c r="A41" s="4">
        <v>64</v>
      </c>
      <c r="B41" s="5">
        <v>30</v>
      </c>
      <c r="C41" s="5">
        <f t="shared" si="0"/>
        <v>49</v>
      </c>
      <c r="D41" s="7">
        <f t="shared" si="1"/>
        <v>79</v>
      </c>
    </row>
    <row r="42" spans="1:4" ht="15" x14ac:dyDescent="0.3">
      <c r="A42" s="4">
        <v>65</v>
      </c>
      <c r="B42" s="5">
        <v>30</v>
      </c>
      <c r="C42" s="5">
        <f t="shared" si="0"/>
        <v>49</v>
      </c>
      <c r="D42" s="7">
        <f t="shared" si="1"/>
        <v>79</v>
      </c>
    </row>
    <row r="43" spans="1:4" ht="15" x14ac:dyDescent="0.3">
      <c r="A43" s="4">
        <v>70</v>
      </c>
      <c r="B43" s="5">
        <v>30</v>
      </c>
      <c r="C43" s="5">
        <f t="shared" si="0"/>
        <v>49</v>
      </c>
      <c r="D43" s="7">
        <f t="shared" si="1"/>
        <v>79</v>
      </c>
    </row>
    <row r="44" spans="1:4" ht="15" x14ac:dyDescent="0.3">
      <c r="A44" s="4">
        <v>25</v>
      </c>
      <c r="B44" s="5">
        <v>25</v>
      </c>
      <c r="C44" s="5">
        <f t="shared" si="0"/>
        <v>0</v>
      </c>
      <c r="D44" s="7">
        <f t="shared" si="1"/>
        <v>25</v>
      </c>
    </row>
    <row r="45" spans="1:4" ht="15" x14ac:dyDescent="0.3">
      <c r="A45" s="4">
        <v>70</v>
      </c>
      <c r="B45" s="5">
        <v>30</v>
      </c>
      <c r="C45" s="5">
        <f t="shared" si="0"/>
        <v>49</v>
      </c>
      <c r="D45" s="7">
        <f t="shared" si="1"/>
        <v>79</v>
      </c>
    </row>
    <row r="46" spans="1:4" ht="15" x14ac:dyDescent="0.3">
      <c r="A46" s="4">
        <v>48</v>
      </c>
      <c r="B46" s="5">
        <v>30</v>
      </c>
      <c r="C46" s="5">
        <f t="shared" si="0"/>
        <v>0</v>
      </c>
      <c r="D46" s="7">
        <f t="shared" si="1"/>
        <v>30</v>
      </c>
    </row>
    <row r="47" spans="1:4" ht="15" x14ac:dyDescent="0.3">
      <c r="A47" s="4">
        <v>63</v>
      </c>
      <c r="B47" s="5">
        <v>30</v>
      </c>
      <c r="C47" s="5">
        <f t="shared" si="0"/>
        <v>49</v>
      </c>
      <c r="D47" s="7">
        <f t="shared" si="1"/>
        <v>79</v>
      </c>
    </row>
    <row r="48" spans="1:4" ht="15" x14ac:dyDescent="0.3">
      <c r="A48" s="4">
        <v>42</v>
      </c>
      <c r="B48" s="6">
        <v>37.5</v>
      </c>
      <c r="C48" s="5">
        <f t="shared" si="0"/>
        <v>0</v>
      </c>
      <c r="D48" s="7">
        <f t="shared" si="1"/>
        <v>37.5</v>
      </c>
    </row>
    <row r="49" spans="1:4" ht="15" x14ac:dyDescent="0.3">
      <c r="A49" s="4">
        <v>60</v>
      </c>
      <c r="B49" s="5">
        <v>30</v>
      </c>
      <c r="C49" s="5">
        <f t="shared" si="0"/>
        <v>0</v>
      </c>
      <c r="D49" s="7">
        <f t="shared" si="1"/>
        <v>30</v>
      </c>
    </row>
    <row r="50" spans="1:4" ht="15" x14ac:dyDescent="0.3">
      <c r="A50" s="4">
        <v>64</v>
      </c>
      <c r="B50" s="5">
        <v>30</v>
      </c>
      <c r="C50" s="5">
        <f t="shared" si="0"/>
        <v>49</v>
      </c>
      <c r="D50" s="7">
        <f t="shared" si="1"/>
        <v>79</v>
      </c>
    </row>
    <row r="51" spans="1:4" ht="15" x14ac:dyDescent="0.3">
      <c r="A51" s="4">
        <v>57</v>
      </c>
      <c r="B51" s="5">
        <v>30</v>
      </c>
      <c r="C51" s="5">
        <f t="shared" si="0"/>
        <v>0</v>
      </c>
      <c r="D51" s="7">
        <f t="shared" si="1"/>
        <v>30</v>
      </c>
    </row>
    <row r="52" spans="1:4" ht="15" x14ac:dyDescent="0.3">
      <c r="A52" s="4">
        <v>73</v>
      </c>
      <c r="B52" s="5">
        <v>30</v>
      </c>
      <c r="C52" s="5">
        <f t="shared" si="0"/>
        <v>49</v>
      </c>
      <c r="D52" s="7">
        <f t="shared" si="1"/>
        <v>79</v>
      </c>
    </row>
    <row r="53" spans="1:4" ht="15" x14ac:dyDescent="0.3">
      <c r="A53" s="4">
        <v>25</v>
      </c>
      <c r="B53" s="5">
        <v>25</v>
      </c>
      <c r="C53" s="5">
        <f t="shared" si="0"/>
        <v>0</v>
      </c>
      <c r="D53" s="7">
        <f t="shared" si="1"/>
        <v>25</v>
      </c>
    </row>
    <row r="54" spans="1:4" ht="15" x14ac:dyDescent="0.3">
      <c r="A54" s="4">
        <v>28</v>
      </c>
      <c r="B54" s="5">
        <v>25</v>
      </c>
      <c r="C54" s="5">
        <f t="shared" si="0"/>
        <v>0</v>
      </c>
      <c r="D54" s="7">
        <f t="shared" si="1"/>
        <v>25</v>
      </c>
    </row>
    <row r="55" spans="1:4" ht="15" x14ac:dyDescent="0.3">
      <c r="A55" s="4">
        <v>30</v>
      </c>
      <c r="B55" s="5">
        <v>25</v>
      </c>
      <c r="C55" s="5">
        <f t="shared" si="0"/>
        <v>0</v>
      </c>
      <c r="D55" s="7">
        <f t="shared" si="1"/>
        <v>25</v>
      </c>
    </row>
    <row r="56" spans="1:4" ht="15" x14ac:dyDescent="0.3">
      <c r="A56" s="4">
        <v>33</v>
      </c>
      <c r="B56" s="6">
        <v>37.5</v>
      </c>
      <c r="C56" s="5">
        <f t="shared" si="0"/>
        <v>0</v>
      </c>
      <c r="D56" s="7">
        <f t="shared" si="1"/>
        <v>37.5</v>
      </c>
    </row>
    <row r="57" spans="1:4" ht="15" x14ac:dyDescent="0.3">
      <c r="A57" s="4">
        <v>25</v>
      </c>
      <c r="B57" s="5">
        <v>25</v>
      </c>
      <c r="C57" s="5">
        <f t="shared" si="0"/>
        <v>0</v>
      </c>
      <c r="D57" s="7">
        <f t="shared" si="1"/>
        <v>25</v>
      </c>
    </row>
    <row r="58" spans="1:4" ht="15" x14ac:dyDescent="0.3">
      <c r="A58" s="4">
        <v>57</v>
      </c>
      <c r="B58" s="5">
        <v>30</v>
      </c>
      <c r="C58" s="5">
        <f t="shared" si="0"/>
        <v>0</v>
      </c>
      <c r="D58" s="7">
        <f t="shared" si="1"/>
        <v>30</v>
      </c>
    </row>
    <row r="59" spans="1:4" ht="15" x14ac:dyDescent="0.3">
      <c r="A59" s="4">
        <v>66</v>
      </c>
      <c r="B59" s="5">
        <v>30</v>
      </c>
      <c r="C59" s="5">
        <f t="shared" si="0"/>
        <v>49</v>
      </c>
      <c r="D59" s="7">
        <f t="shared" si="1"/>
        <v>79</v>
      </c>
    </row>
    <row r="60" spans="1:4" ht="15" x14ac:dyDescent="0.3">
      <c r="A60" s="4">
        <v>65</v>
      </c>
      <c r="B60" s="5">
        <v>30</v>
      </c>
      <c r="C60" s="5">
        <f t="shared" si="0"/>
        <v>49</v>
      </c>
      <c r="D60" s="7">
        <f t="shared" si="1"/>
        <v>79</v>
      </c>
    </row>
    <row r="61" spans="1:4" ht="15" x14ac:dyDescent="0.3">
      <c r="A61" s="4">
        <v>70</v>
      </c>
      <c r="B61" s="5">
        <v>30</v>
      </c>
      <c r="C61" s="5">
        <f t="shared" si="0"/>
        <v>49</v>
      </c>
      <c r="D61" s="7">
        <f t="shared" si="1"/>
        <v>79</v>
      </c>
    </row>
    <row r="62" spans="1:4" ht="15" x14ac:dyDescent="0.3">
      <c r="A62" s="4">
        <v>62</v>
      </c>
      <c r="B62" s="5">
        <v>30</v>
      </c>
      <c r="C62" s="5">
        <f t="shared" si="0"/>
        <v>49</v>
      </c>
      <c r="D62" s="7">
        <f t="shared" si="1"/>
        <v>79</v>
      </c>
    </row>
    <row r="63" spans="1:4" ht="15" x14ac:dyDescent="0.3">
      <c r="A63" s="4">
        <v>50</v>
      </c>
      <c r="B63" s="5">
        <v>30</v>
      </c>
      <c r="C63" s="5">
        <f t="shared" si="0"/>
        <v>0</v>
      </c>
      <c r="D63" s="7">
        <f t="shared" si="1"/>
        <v>30</v>
      </c>
    </row>
    <row r="64" spans="1:4" ht="15" x14ac:dyDescent="0.3">
      <c r="A64" s="4">
        <v>69</v>
      </c>
      <c r="B64" s="5">
        <v>30</v>
      </c>
      <c r="C64" s="5">
        <f t="shared" si="0"/>
        <v>49</v>
      </c>
      <c r="D64" s="7">
        <f t="shared" si="1"/>
        <v>79</v>
      </c>
    </row>
    <row r="65" spans="1:4" ht="15" x14ac:dyDescent="0.3">
      <c r="A65" s="4">
        <v>29</v>
      </c>
      <c r="B65" s="5">
        <v>25</v>
      </c>
      <c r="C65" s="5">
        <f t="shared" si="0"/>
        <v>0</v>
      </c>
      <c r="D65" s="7">
        <f t="shared" si="1"/>
        <v>25</v>
      </c>
    </row>
    <row r="66" spans="1:4" ht="15" x14ac:dyDescent="0.3">
      <c r="A66" s="4">
        <v>52</v>
      </c>
      <c r="B66" s="5">
        <v>30</v>
      </c>
      <c r="C66" s="5">
        <f t="shared" si="0"/>
        <v>0</v>
      </c>
      <c r="D66" s="7">
        <f t="shared" si="1"/>
        <v>30</v>
      </c>
    </row>
    <row r="67" spans="1:4" ht="15" x14ac:dyDescent="0.3">
      <c r="A67" s="4">
        <v>45</v>
      </c>
      <c r="B67" s="6">
        <v>37.5</v>
      </c>
      <c r="C67" s="5">
        <f t="shared" ref="C67:C130" si="2" xml:space="preserve"> IF( A67 &gt; 60, 49, 0)</f>
        <v>0</v>
      </c>
      <c r="D67" s="7">
        <f t="shared" ref="D67:D130" si="3" xml:space="preserve"> B67 + C67</f>
        <v>37.5</v>
      </c>
    </row>
    <row r="68" spans="1:4" ht="15" x14ac:dyDescent="0.3">
      <c r="A68" s="4">
        <v>71</v>
      </c>
      <c r="B68" s="5">
        <v>30</v>
      </c>
      <c r="C68" s="5">
        <f t="shared" si="2"/>
        <v>49</v>
      </c>
      <c r="D68" s="7">
        <f t="shared" si="3"/>
        <v>79</v>
      </c>
    </row>
    <row r="69" spans="1:4" ht="15" x14ac:dyDescent="0.3">
      <c r="A69" s="4">
        <v>33</v>
      </c>
      <c r="B69" s="6">
        <v>37.5</v>
      </c>
      <c r="C69" s="5">
        <f t="shared" si="2"/>
        <v>0</v>
      </c>
      <c r="D69" s="7">
        <f t="shared" si="3"/>
        <v>37.5</v>
      </c>
    </row>
    <row r="70" spans="1:4" ht="15" x14ac:dyDescent="0.3">
      <c r="A70" s="4">
        <v>39</v>
      </c>
      <c r="B70" s="6">
        <v>37.5</v>
      </c>
      <c r="C70" s="5">
        <f t="shared" si="2"/>
        <v>0</v>
      </c>
      <c r="D70" s="7">
        <f t="shared" si="3"/>
        <v>37.5</v>
      </c>
    </row>
    <row r="71" spans="1:4" ht="15" x14ac:dyDescent="0.3">
      <c r="A71" s="4">
        <v>53</v>
      </c>
      <c r="B71" s="5">
        <v>30</v>
      </c>
      <c r="C71" s="5">
        <f t="shared" si="2"/>
        <v>0</v>
      </c>
      <c r="D71" s="7">
        <f t="shared" si="3"/>
        <v>30</v>
      </c>
    </row>
    <row r="72" spans="1:4" ht="15" x14ac:dyDescent="0.3">
      <c r="A72" s="4">
        <v>35</v>
      </c>
      <c r="B72" s="6">
        <v>37.5</v>
      </c>
      <c r="C72" s="5">
        <f t="shared" si="2"/>
        <v>0</v>
      </c>
      <c r="D72" s="7">
        <f t="shared" si="3"/>
        <v>37.5</v>
      </c>
    </row>
    <row r="73" spans="1:4" ht="15" x14ac:dyDescent="0.3">
      <c r="A73" s="4">
        <v>38</v>
      </c>
      <c r="B73" s="6">
        <v>37.5</v>
      </c>
      <c r="C73" s="5">
        <f t="shared" si="2"/>
        <v>0</v>
      </c>
      <c r="D73" s="7">
        <f t="shared" si="3"/>
        <v>37.5</v>
      </c>
    </row>
    <row r="74" spans="1:4" ht="15" x14ac:dyDescent="0.3">
      <c r="A74" s="4">
        <v>59</v>
      </c>
      <c r="B74" s="5">
        <v>30</v>
      </c>
      <c r="C74" s="5">
        <f t="shared" si="2"/>
        <v>0</v>
      </c>
      <c r="D74" s="7">
        <f t="shared" si="3"/>
        <v>30</v>
      </c>
    </row>
    <row r="75" spans="1:4" ht="15" x14ac:dyDescent="0.3">
      <c r="A75" s="4">
        <v>67</v>
      </c>
      <c r="B75" s="5">
        <v>30</v>
      </c>
      <c r="C75" s="5">
        <f t="shared" si="2"/>
        <v>49</v>
      </c>
      <c r="D75" s="7">
        <f t="shared" si="3"/>
        <v>79</v>
      </c>
    </row>
    <row r="76" spans="1:4" ht="15" x14ac:dyDescent="0.3">
      <c r="A76" s="4">
        <v>60</v>
      </c>
      <c r="B76" s="5">
        <v>30</v>
      </c>
      <c r="C76" s="5">
        <f t="shared" si="2"/>
        <v>0</v>
      </c>
      <c r="D76" s="7">
        <f t="shared" si="3"/>
        <v>30</v>
      </c>
    </row>
    <row r="77" spans="1:4" ht="15" x14ac:dyDescent="0.3">
      <c r="A77" s="4">
        <v>46</v>
      </c>
      <c r="B77" s="5">
        <v>30</v>
      </c>
      <c r="C77" s="5">
        <f t="shared" si="2"/>
        <v>0</v>
      </c>
      <c r="D77" s="7">
        <f t="shared" si="3"/>
        <v>30</v>
      </c>
    </row>
    <row r="78" spans="1:4" ht="15" x14ac:dyDescent="0.3">
      <c r="A78" s="4">
        <v>36</v>
      </c>
      <c r="B78" s="6">
        <v>37.5</v>
      </c>
      <c r="C78" s="5">
        <f t="shared" si="2"/>
        <v>0</v>
      </c>
      <c r="D78" s="7">
        <f t="shared" si="3"/>
        <v>37.5</v>
      </c>
    </row>
    <row r="79" spans="1:4" ht="15" x14ac:dyDescent="0.3">
      <c r="A79" s="4">
        <v>57</v>
      </c>
      <c r="B79" s="5">
        <v>30</v>
      </c>
      <c r="C79" s="5">
        <f t="shared" si="2"/>
        <v>0</v>
      </c>
      <c r="D79" s="7">
        <f t="shared" si="3"/>
        <v>30</v>
      </c>
    </row>
    <row r="80" spans="1:4" ht="15" x14ac:dyDescent="0.3">
      <c r="A80" s="4">
        <v>61</v>
      </c>
      <c r="B80" s="5">
        <v>30</v>
      </c>
      <c r="C80" s="5">
        <f t="shared" si="2"/>
        <v>49</v>
      </c>
      <c r="D80" s="7">
        <f t="shared" si="3"/>
        <v>79</v>
      </c>
    </row>
    <row r="81" spans="1:4" ht="15" x14ac:dyDescent="0.3">
      <c r="A81" s="4">
        <v>68</v>
      </c>
      <c r="B81" s="5">
        <v>30</v>
      </c>
      <c r="C81" s="5">
        <f t="shared" si="2"/>
        <v>49</v>
      </c>
      <c r="D81" s="7">
        <f t="shared" si="3"/>
        <v>79</v>
      </c>
    </row>
    <row r="82" spans="1:4" ht="15" x14ac:dyDescent="0.3">
      <c r="A82" s="4">
        <v>69</v>
      </c>
      <c r="B82" s="5">
        <v>30</v>
      </c>
      <c r="C82" s="5">
        <f t="shared" si="2"/>
        <v>49</v>
      </c>
      <c r="D82" s="7">
        <f t="shared" si="3"/>
        <v>79</v>
      </c>
    </row>
    <row r="83" spans="1:4" ht="15" x14ac:dyDescent="0.3">
      <c r="A83" s="4">
        <v>24</v>
      </c>
      <c r="B83" s="5">
        <v>25</v>
      </c>
      <c r="C83" s="5">
        <f t="shared" si="2"/>
        <v>0</v>
      </c>
      <c r="D83" s="7">
        <f t="shared" si="3"/>
        <v>25</v>
      </c>
    </row>
    <row r="84" spans="1:4" ht="15" x14ac:dyDescent="0.3">
      <c r="A84" s="4">
        <v>33</v>
      </c>
      <c r="B84" s="6">
        <v>37.5</v>
      </c>
      <c r="C84" s="5">
        <f t="shared" si="2"/>
        <v>0</v>
      </c>
      <c r="D84" s="7">
        <f t="shared" si="3"/>
        <v>37.5</v>
      </c>
    </row>
    <row r="85" spans="1:4" ht="15" x14ac:dyDescent="0.3">
      <c r="A85" s="4">
        <v>40</v>
      </c>
      <c r="B85" s="6">
        <v>37.5</v>
      </c>
      <c r="C85" s="5">
        <f t="shared" si="2"/>
        <v>0</v>
      </c>
      <c r="D85" s="7">
        <f t="shared" si="3"/>
        <v>37.5</v>
      </c>
    </row>
    <row r="86" spans="1:4" ht="15" x14ac:dyDescent="0.3">
      <c r="A86" s="4">
        <v>51</v>
      </c>
      <c r="B86" s="5">
        <v>30</v>
      </c>
      <c r="C86" s="5">
        <f t="shared" si="2"/>
        <v>0</v>
      </c>
      <c r="D86" s="7">
        <f t="shared" si="3"/>
        <v>30</v>
      </c>
    </row>
    <row r="87" spans="1:4" ht="15" x14ac:dyDescent="0.3">
      <c r="A87" s="4">
        <v>48</v>
      </c>
      <c r="B87" s="5">
        <v>30</v>
      </c>
      <c r="C87" s="5">
        <f t="shared" si="2"/>
        <v>0</v>
      </c>
      <c r="D87" s="7">
        <f t="shared" si="3"/>
        <v>30</v>
      </c>
    </row>
    <row r="88" spans="1:4" ht="15" x14ac:dyDescent="0.3">
      <c r="A88" s="4">
        <v>49</v>
      </c>
      <c r="B88" s="5">
        <v>30</v>
      </c>
      <c r="C88" s="5">
        <f t="shared" si="2"/>
        <v>0</v>
      </c>
      <c r="D88" s="7">
        <f t="shared" si="3"/>
        <v>30</v>
      </c>
    </row>
    <row r="89" spans="1:4" ht="15" x14ac:dyDescent="0.3">
      <c r="A89" s="4">
        <v>61</v>
      </c>
      <c r="B89" s="5">
        <v>30</v>
      </c>
      <c r="C89" s="5">
        <f t="shared" si="2"/>
        <v>49</v>
      </c>
      <c r="D89" s="7">
        <f t="shared" si="3"/>
        <v>79</v>
      </c>
    </row>
    <row r="90" spans="1:4" ht="15" x14ac:dyDescent="0.3">
      <c r="A90" s="4">
        <v>47</v>
      </c>
      <c r="B90" s="5">
        <v>30</v>
      </c>
      <c r="C90" s="5">
        <f t="shared" si="2"/>
        <v>0</v>
      </c>
      <c r="D90" s="7">
        <f t="shared" si="3"/>
        <v>30</v>
      </c>
    </row>
    <row r="91" spans="1:4" ht="15" x14ac:dyDescent="0.3">
      <c r="A91" s="4">
        <v>58</v>
      </c>
      <c r="B91" s="5">
        <v>30</v>
      </c>
      <c r="C91" s="5">
        <f t="shared" si="2"/>
        <v>0</v>
      </c>
      <c r="D91" s="7">
        <f t="shared" si="3"/>
        <v>30</v>
      </c>
    </row>
    <row r="92" spans="1:4" ht="15" x14ac:dyDescent="0.3">
      <c r="A92" s="4">
        <v>31</v>
      </c>
      <c r="B92" s="6">
        <v>37.5</v>
      </c>
      <c r="C92" s="5">
        <f t="shared" si="2"/>
        <v>0</v>
      </c>
      <c r="D92" s="7">
        <f t="shared" si="3"/>
        <v>37.5</v>
      </c>
    </row>
    <row r="93" spans="1:4" ht="15" x14ac:dyDescent="0.3">
      <c r="A93" s="4">
        <v>39</v>
      </c>
      <c r="B93" s="6">
        <v>37.5</v>
      </c>
      <c r="C93" s="5">
        <f t="shared" si="2"/>
        <v>0</v>
      </c>
      <c r="D93" s="7">
        <f t="shared" si="3"/>
        <v>37.5</v>
      </c>
    </row>
    <row r="94" spans="1:4" ht="15" x14ac:dyDescent="0.3">
      <c r="A94" s="4">
        <v>65</v>
      </c>
      <c r="B94" s="5">
        <v>30</v>
      </c>
      <c r="C94" s="5">
        <f t="shared" si="2"/>
        <v>49</v>
      </c>
      <c r="D94" s="7">
        <f t="shared" si="3"/>
        <v>79</v>
      </c>
    </row>
    <row r="95" spans="1:4" ht="15" x14ac:dyDescent="0.3">
      <c r="A95" s="4">
        <v>45</v>
      </c>
      <c r="B95" s="6">
        <v>37.5</v>
      </c>
      <c r="C95" s="5">
        <f t="shared" si="2"/>
        <v>0</v>
      </c>
      <c r="D95" s="7">
        <f t="shared" si="3"/>
        <v>37.5</v>
      </c>
    </row>
    <row r="96" spans="1:4" ht="15" x14ac:dyDescent="0.3">
      <c r="A96" s="4">
        <v>66</v>
      </c>
      <c r="B96" s="5">
        <v>30</v>
      </c>
      <c r="C96" s="5">
        <f t="shared" si="2"/>
        <v>49</v>
      </c>
      <c r="D96" s="7">
        <f t="shared" si="3"/>
        <v>79</v>
      </c>
    </row>
    <row r="97" spans="1:4" ht="15" x14ac:dyDescent="0.3">
      <c r="A97" s="4">
        <v>47</v>
      </c>
      <c r="B97" s="5">
        <v>30</v>
      </c>
      <c r="C97" s="5">
        <f t="shared" si="2"/>
        <v>0</v>
      </c>
      <c r="D97" s="7">
        <f t="shared" si="3"/>
        <v>30</v>
      </c>
    </row>
    <row r="98" spans="1:4" ht="15" x14ac:dyDescent="0.3">
      <c r="A98" s="4">
        <v>37</v>
      </c>
      <c r="B98" s="6">
        <v>37.5</v>
      </c>
      <c r="C98" s="5">
        <f t="shared" si="2"/>
        <v>0</v>
      </c>
      <c r="D98" s="7">
        <f t="shared" si="3"/>
        <v>37.5</v>
      </c>
    </row>
    <row r="99" spans="1:4" ht="15" x14ac:dyDescent="0.3">
      <c r="A99" s="4">
        <v>25</v>
      </c>
      <c r="B99" s="5">
        <v>25</v>
      </c>
      <c r="C99" s="5">
        <f t="shared" si="2"/>
        <v>0</v>
      </c>
      <c r="D99" s="7">
        <f t="shared" si="3"/>
        <v>25</v>
      </c>
    </row>
    <row r="100" spans="1:4" ht="15" x14ac:dyDescent="0.3">
      <c r="A100" s="4">
        <v>40</v>
      </c>
      <c r="B100" s="6">
        <v>37.5</v>
      </c>
      <c r="C100" s="5">
        <f t="shared" si="2"/>
        <v>0</v>
      </c>
      <c r="D100" s="7">
        <f t="shared" si="3"/>
        <v>37.5</v>
      </c>
    </row>
    <row r="101" spans="1:4" ht="15" x14ac:dyDescent="0.3">
      <c r="A101" s="4">
        <v>44</v>
      </c>
      <c r="B101" s="6">
        <v>37.5</v>
      </c>
      <c r="C101" s="5">
        <f t="shared" si="2"/>
        <v>0</v>
      </c>
      <c r="D101" s="7">
        <f t="shared" si="3"/>
        <v>37.5</v>
      </c>
    </row>
    <row r="102" spans="1:4" ht="15" x14ac:dyDescent="0.3">
      <c r="A102" s="4">
        <v>53</v>
      </c>
      <c r="B102" s="5">
        <v>30</v>
      </c>
      <c r="C102" s="5">
        <f t="shared" si="2"/>
        <v>0</v>
      </c>
      <c r="D102" s="7">
        <f t="shared" si="3"/>
        <v>30</v>
      </c>
    </row>
    <row r="103" spans="1:4" ht="15" x14ac:dyDescent="0.3">
      <c r="A103" s="4">
        <v>62</v>
      </c>
      <c r="B103" s="5">
        <v>30</v>
      </c>
      <c r="C103" s="5">
        <f t="shared" si="2"/>
        <v>49</v>
      </c>
      <c r="D103" s="7">
        <f t="shared" si="3"/>
        <v>79</v>
      </c>
    </row>
    <row r="104" spans="1:4" ht="15" x14ac:dyDescent="0.3">
      <c r="A104" s="4">
        <v>57</v>
      </c>
      <c r="B104" s="5">
        <v>30</v>
      </c>
      <c r="C104" s="5">
        <f t="shared" si="2"/>
        <v>0</v>
      </c>
      <c r="D104" s="7">
        <f t="shared" si="3"/>
        <v>30</v>
      </c>
    </row>
    <row r="105" spans="1:4" ht="15" x14ac:dyDescent="0.3">
      <c r="A105" s="4">
        <v>59</v>
      </c>
      <c r="B105" s="5">
        <v>30</v>
      </c>
      <c r="C105" s="5">
        <f t="shared" si="2"/>
        <v>0</v>
      </c>
      <c r="D105" s="7">
        <f t="shared" si="3"/>
        <v>30</v>
      </c>
    </row>
    <row r="106" spans="1:4" ht="15" x14ac:dyDescent="0.3">
      <c r="A106" s="4">
        <v>69</v>
      </c>
      <c r="B106" s="5">
        <v>30</v>
      </c>
      <c r="C106" s="5">
        <f t="shared" si="2"/>
        <v>49</v>
      </c>
      <c r="D106" s="7">
        <f t="shared" si="3"/>
        <v>79</v>
      </c>
    </row>
    <row r="107" spans="1:4" ht="15" x14ac:dyDescent="0.3">
      <c r="A107" s="4">
        <v>30</v>
      </c>
      <c r="B107" s="5">
        <v>25</v>
      </c>
      <c r="C107" s="5">
        <f t="shared" si="2"/>
        <v>0</v>
      </c>
      <c r="D107" s="7">
        <f t="shared" si="3"/>
        <v>25</v>
      </c>
    </row>
    <row r="108" spans="1:4" ht="15" x14ac:dyDescent="0.3">
      <c r="A108" s="4">
        <v>48</v>
      </c>
      <c r="B108" s="5">
        <v>30</v>
      </c>
      <c r="C108" s="5">
        <f t="shared" si="2"/>
        <v>0</v>
      </c>
      <c r="D108" s="7">
        <f t="shared" si="3"/>
        <v>30</v>
      </c>
    </row>
    <row r="109" spans="1:4" ht="15" x14ac:dyDescent="0.3">
      <c r="A109" s="4">
        <v>70</v>
      </c>
      <c r="B109" s="5">
        <v>30</v>
      </c>
      <c r="C109" s="5">
        <f t="shared" si="2"/>
        <v>49</v>
      </c>
      <c r="D109" s="7">
        <f t="shared" si="3"/>
        <v>79</v>
      </c>
    </row>
    <row r="110" spans="1:4" ht="15" x14ac:dyDescent="0.3">
      <c r="A110" s="4">
        <v>50</v>
      </c>
      <c r="B110" s="5">
        <v>30</v>
      </c>
      <c r="C110" s="5">
        <f t="shared" si="2"/>
        <v>0</v>
      </c>
      <c r="D110" s="7">
        <f t="shared" si="3"/>
        <v>30</v>
      </c>
    </row>
    <row r="111" spans="1:4" ht="15" x14ac:dyDescent="0.3">
      <c r="A111" s="4">
        <v>22</v>
      </c>
      <c r="B111" s="5">
        <v>25</v>
      </c>
      <c r="C111" s="5">
        <f t="shared" si="2"/>
        <v>0</v>
      </c>
      <c r="D111" s="7">
        <f t="shared" si="3"/>
        <v>25</v>
      </c>
    </row>
    <row r="112" spans="1:4" ht="15" x14ac:dyDescent="0.3">
      <c r="A112" s="4">
        <v>69</v>
      </c>
      <c r="B112" s="5">
        <v>30</v>
      </c>
      <c r="C112" s="5">
        <f t="shared" si="2"/>
        <v>49</v>
      </c>
      <c r="D112" s="7">
        <f t="shared" si="3"/>
        <v>79</v>
      </c>
    </row>
    <row r="113" spans="1:4" ht="15" x14ac:dyDescent="0.3">
      <c r="A113" s="4">
        <v>25</v>
      </c>
      <c r="B113" s="5">
        <v>25</v>
      </c>
      <c r="C113" s="5">
        <f t="shared" si="2"/>
        <v>0</v>
      </c>
      <c r="D113" s="7">
        <f t="shared" si="3"/>
        <v>25</v>
      </c>
    </row>
    <row r="114" spans="1:4" ht="15" x14ac:dyDescent="0.3">
      <c r="A114" s="4">
        <v>44</v>
      </c>
      <c r="B114" s="6">
        <v>37.5</v>
      </c>
      <c r="C114" s="5">
        <f t="shared" si="2"/>
        <v>0</v>
      </c>
      <c r="D114" s="7">
        <f t="shared" si="3"/>
        <v>37.5</v>
      </c>
    </row>
    <row r="115" spans="1:4" ht="15" x14ac:dyDescent="0.3">
      <c r="A115" s="4">
        <v>21</v>
      </c>
      <c r="B115" s="5">
        <v>25</v>
      </c>
      <c r="C115" s="5">
        <f t="shared" si="2"/>
        <v>0</v>
      </c>
      <c r="D115" s="7">
        <f t="shared" si="3"/>
        <v>25</v>
      </c>
    </row>
    <row r="116" spans="1:4" ht="15" x14ac:dyDescent="0.3">
      <c r="A116" s="4">
        <v>63</v>
      </c>
      <c r="B116" s="5">
        <v>30</v>
      </c>
      <c r="C116" s="5">
        <f t="shared" si="2"/>
        <v>49</v>
      </c>
      <c r="D116" s="7">
        <f t="shared" si="3"/>
        <v>79</v>
      </c>
    </row>
    <row r="117" spans="1:4" ht="15" x14ac:dyDescent="0.3">
      <c r="A117" s="4">
        <v>40</v>
      </c>
      <c r="B117" s="6">
        <v>37.5</v>
      </c>
      <c r="C117" s="5">
        <f t="shared" si="2"/>
        <v>0</v>
      </c>
      <c r="D117" s="7">
        <f t="shared" si="3"/>
        <v>37.5</v>
      </c>
    </row>
    <row r="118" spans="1:4" ht="15" x14ac:dyDescent="0.3">
      <c r="A118" s="4">
        <v>39</v>
      </c>
      <c r="B118" s="6">
        <v>37.5</v>
      </c>
      <c r="C118" s="5">
        <f t="shared" si="2"/>
        <v>0</v>
      </c>
      <c r="D118" s="7">
        <f t="shared" si="3"/>
        <v>37.5</v>
      </c>
    </row>
    <row r="119" spans="1:4" ht="15" x14ac:dyDescent="0.3">
      <c r="A119" s="4">
        <v>49</v>
      </c>
      <c r="B119" s="5">
        <v>30</v>
      </c>
      <c r="C119" s="5">
        <f t="shared" si="2"/>
        <v>0</v>
      </c>
      <c r="D119" s="7">
        <f t="shared" si="3"/>
        <v>30</v>
      </c>
    </row>
    <row r="120" spans="1:4" ht="15" x14ac:dyDescent="0.3">
      <c r="A120" s="4">
        <v>68</v>
      </c>
      <c r="B120" s="5">
        <v>30</v>
      </c>
      <c r="C120" s="5">
        <f t="shared" si="2"/>
        <v>49</v>
      </c>
      <c r="D120" s="7">
        <f t="shared" si="3"/>
        <v>79</v>
      </c>
    </row>
    <row r="121" spans="1:4" ht="15" x14ac:dyDescent="0.3">
      <c r="A121" s="4">
        <v>35</v>
      </c>
      <c r="B121" s="6">
        <v>37.5</v>
      </c>
      <c r="C121" s="5">
        <f t="shared" si="2"/>
        <v>0</v>
      </c>
      <c r="D121" s="7">
        <f t="shared" si="3"/>
        <v>37.5</v>
      </c>
    </row>
    <row r="122" spans="1:4" ht="15" x14ac:dyDescent="0.3">
      <c r="A122" s="4">
        <v>63</v>
      </c>
      <c r="B122" s="5">
        <v>30</v>
      </c>
      <c r="C122" s="5">
        <f t="shared" si="2"/>
        <v>49</v>
      </c>
      <c r="D122" s="7">
        <f t="shared" si="3"/>
        <v>79</v>
      </c>
    </row>
    <row r="123" spans="1:4" ht="15" x14ac:dyDescent="0.3">
      <c r="A123" s="4">
        <v>47</v>
      </c>
      <c r="B123" s="5">
        <v>30</v>
      </c>
      <c r="C123" s="5">
        <f t="shared" si="2"/>
        <v>0</v>
      </c>
      <c r="D123" s="7">
        <f t="shared" si="3"/>
        <v>30</v>
      </c>
    </row>
    <row r="124" spans="1:4" ht="15" x14ac:dyDescent="0.3">
      <c r="A124" s="4">
        <v>67</v>
      </c>
      <c r="B124" s="5">
        <v>30</v>
      </c>
      <c r="C124" s="5">
        <f t="shared" si="2"/>
        <v>49</v>
      </c>
      <c r="D124" s="7">
        <f t="shared" si="3"/>
        <v>79</v>
      </c>
    </row>
    <row r="125" spans="1:4" ht="15" x14ac:dyDescent="0.3">
      <c r="A125" s="4">
        <v>45</v>
      </c>
      <c r="B125" s="6">
        <v>37.5</v>
      </c>
      <c r="C125" s="5">
        <f t="shared" si="2"/>
        <v>0</v>
      </c>
      <c r="D125" s="7">
        <f t="shared" si="3"/>
        <v>37.5</v>
      </c>
    </row>
    <row r="126" spans="1:4" ht="15" x14ac:dyDescent="0.3">
      <c r="A126" s="4">
        <v>49</v>
      </c>
      <c r="B126" s="5">
        <v>30</v>
      </c>
      <c r="C126" s="5">
        <f t="shared" si="2"/>
        <v>0</v>
      </c>
      <c r="D126" s="7">
        <f t="shared" si="3"/>
        <v>30</v>
      </c>
    </row>
    <row r="127" spans="1:4" ht="15" x14ac:dyDescent="0.3">
      <c r="A127" s="4">
        <v>23</v>
      </c>
      <c r="B127" s="5">
        <v>25</v>
      </c>
      <c r="C127" s="5">
        <f t="shared" si="2"/>
        <v>0</v>
      </c>
      <c r="D127" s="7">
        <f t="shared" si="3"/>
        <v>25</v>
      </c>
    </row>
    <row r="128" spans="1:4" ht="15" x14ac:dyDescent="0.3">
      <c r="A128" s="4">
        <v>72</v>
      </c>
      <c r="B128" s="5">
        <v>30</v>
      </c>
      <c r="C128" s="5">
        <f t="shared" si="2"/>
        <v>49</v>
      </c>
      <c r="D128" s="7">
        <f t="shared" si="3"/>
        <v>79</v>
      </c>
    </row>
    <row r="129" spans="1:4" ht="15" x14ac:dyDescent="0.3">
      <c r="A129" s="4">
        <v>29</v>
      </c>
      <c r="B129" s="5">
        <v>25</v>
      </c>
      <c r="C129" s="5">
        <f t="shared" si="2"/>
        <v>0</v>
      </c>
      <c r="D129" s="7">
        <f t="shared" si="3"/>
        <v>25</v>
      </c>
    </row>
    <row r="130" spans="1:4" ht="15" x14ac:dyDescent="0.3">
      <c r="A130" s="4">
        <v>45</v>
      </c>
      <c r="B130" s="6">
        <v>37.5</v>
      </c>
      <c r="C130" s="5">
        <f t="shared" si="2"/>
        <v>0</v>
      </c>
      <c r="D130" s="7">
        <f t="shared" si="3"/>
        <v>37.5</v>
      </c>
    </row>
    <row r="131" spans="1:4" ht="15" x14ac:dyDescent="0.3">
      <c r="A131" s="4">
        <v>26</v>
      </c>
      <c r="B131" s="5">
        <v>25</v>
      </c>
      <c r="C131" s="5">
        <f t="shared" ref="C131:C194" si="4" xml:space="preserve"> IF( A131 &gt; 60, 49, 0)</f>
        <v>0</v>
      </c>
      <c r="D131" s="7">
        <f t="shared" ref="D131:D194" si="5" xml:space="preserve"> B131 + C131</f>
        <v>25</v>
      </c>
    </row>
    <row r="132" spans="1:4" ht="15" x14ac:dyDescent="0.3">
      <c r="A132" s="4">
        <v>33</v>
      </c>
      <c r="B132" s="6">
        <v>37.5</v>
      </c>
      <c r="C132" s="5">
        <f t="shared" si="4"/>
        <v>0</v>
      </c>
      <c r="D132" s="7">
        <f t="shared" si="5"/>
        <v>37.5</v>
      </c>
    </row>
    <row r="133" spans="1:4" ht="15" x14ac:dyDescent="0.3">
      <c r="A133" s="4">
        <v>47</v>
      </c>
      <c r="B133" s="5">
        <v>30</v>
      </c>
      <c r="C133" s="5">
        <f t="shared" si="4"/>
        <v>0</v>
      </c>
      <c r="D133" s="7">
        <f t="shared" si="5"/>
        <v>30</v>
      </c>
    </row>
    <row r="134" spans="1:4" ht="15" x14ac:dyDescent="0.3">
      <c r="A134" s="4">
        <v>41</v>
      </c>
      <c r="B134" s="6">
        <v>37.5</v>
      </c>
      <c r="C134" s="5">
        <f t="shared" si="4"/>
        <v>0</v>
      </c>
      <c r="D134" s="7">
        <f t="shared" si="5"/>
        <v>37.5</v>
      </c>
    </row>
    <row r="135" spans="1:4" ht="15" x14ac:dyDescent="0.3">
      <c r="A135" s="4">
        <v>41</v>
      </c>
      <c r="B135" s="6">
        <v>37.5</v>
      </c>
      <c r="C135" s="5">
        <f t="shared" si="4"/>
        <v>0</v>
      </c>
      <c r="D135" s="7">
        <f t="shared" si="5"/>
        <v>37.5</v>
      </c>
    </row>
    <row r="136" spans="1:4" ht="15" x14ac:dyDescent="0.3">
      <c r="A136" s="4">
        <v>27</v>
      </c>
      <c r="B136" s="5">
        <v>25</v>
      </c>
      <c r="C136" s="5">
        <f t="shared" si="4"/>
        <v>0</v>
      </c>
      <c r="D136" s="7">
        <f t="shared" si="5"/>
        <v>25</v>
      </c>
    </row>
    <row r="137" spans="1:4" ht="15" x14ac:dyDescent="0.3">
      <c r="A137" s="4">
        <v>44</v>
      </c>
      <c r="B137" s="6">
        <v>37.5</v>
      </c>
      <c r="C137" s="5">
        <f t="shared" si="4"/>
        <v>0</v>
      </c>
      <c r="D137" s="7">
        <f t="shared" si="5"/>
        <v>37.5</v>
      </c>
    </row>
    <row r="138" spans="1:4" ht="15" x14ac:dyDescent="0.3">
      <c r="A138" s="4">
        <v>58</v>
      </c>
      <c r="B138" s="5">
        <v>30</v>
      </c>
      <c r="C138" s="5">
        <f t="shared" si="4"/>
        <v>0</v>
      </c>
      <c r="D138" s="7">
        <f t="shared" si="5"/>
        <v>30</v>
      </c>
    </row>
    <row r="139" spans="1:4" ht="15" x14ac:dyDescent="0.3">
      <c r="A139" s="4">
        <v>27</v>
      </c>
      <c r="B139" s="5">
        <v>25</v>
      </c>
      <c r="C139" s="5">
        <f t="shared" si="4"/>
        <v>0</v>
      </c>
      <c r="D139" s="7">
        <f t="shared" si="5"/>
        <v>25</v>
      </c>
    </row>
    <row r="140" spans="1:4" ht="15" x14ac:dyDescent="0.3">
      <c r="A140" s="4">
        <v>50</v>
      </c>
      <c r="B140" s="5">
        <v>30</v>
      </c>
      <c r="C140" s="5">
        <f t="shared" si="4"/>
        <v>0</v>
      </c>
      <c r="D140" s="7">
        <f t="shared" si="5"/>
        <v>30</v>
      </c>
    </row>
    <row r="141" spans="1:4" ht="15" x14ac:dyDescent="0.3">
      <c r="A141" s="4">
        <v>32</v>
      </c>
      <c r="B141" s="6">
        <v>37.5</v>
      </c>
      <c r="C141" s="5">
        <f t="shared" si="4"/>
        <v>0</v>
      </c>
      <c r="D141" s="7">
        <f t="shared" si="5"/>
        <v>37.5</v>
      </c>
    </row>
    <row r="142" spans="1:4" ht="15" x14ac:dyDescent="0.3">
      <c r="A142" s="4">
        <v>28</v>
      </c>
      <c r="B142" s="5">
        <v>25</v>
      </c>
      <c r="C142" s="5">
        <f t="shared" si="4"/>
        <v>0</v>
      </c>
      <c r="D142" s="7">
        <f t="shared" si="5"/>
        <v>25</v>
      </c>
    </row>
    <row r="143" spans="1:4" ht="15" x14ac:dyDescent="0.3">
      <c r="A143" s="4">
        <v>62</v>
      </c>
      <c r="B143" s="5">
        <v>30</v>
      </c>
      <c r="C143" s="5">
        <f t="shared" si="4"/>
        <v>49</v>
      </c>
      <c r="D143" s="7">
        <f t="shared" si="5"/>
        <v>79</v>
      </c>
    </row>
    <row r="144" spans="1:4" ht="15" x14ac:dyDescent="0.3">
      <c r="A144" s="4">
        <v>70</v>
      </c>
      <c r="B144" s="5">
        <v>30</v>
      </c>
      <c r="C144" s="5">
        <f t="shared" si="4"/>
        <v>49</v>
      </c>
      <c r="D144" s="7">
        <f t="shared" si="5"/>
        <v>79</v>
      </c>
    </row>
    <row r="145" spans="1:4" ht="15" x14ac:dyDescent="0.3">
      <c r="A145" s="4">
        <v>66</v>
      </c>
      <c r="B145" s="5">
        <v>30</v>
      </c>
      <c r="C145" s="5">
        <f t="shared" si="4"/>
        <v>49</v>
      </c>
      <c r="D145" s="7">
        <f t="shared" si="5"/>
        <v>79</v>
      </c>
    </row>
    <row r="146" spans="1:4" ht="15" x14ac:dyDescent="0.3">
      <c r="A146" s="4">
        <v>70</v>
      </c>
      <c r="B146" s="5">
        <v>30</v>
      </c>
      <c r="C146" s="5">
        <f t="shared" si="4"/>
        <v>49</v>
      </c>
      <c r="D146" s="7">
        <f t="shared" si="5"/>
        <v>79</v>
      </c>
    </row>
    <row r="147" spans="1:4" ht="15" x14ac:dyDescent="0.3">
      <c r="A147" s="4">
        <v>60</v>
      </c>
      <c r="B147" s="5">
        <v>30</v>
      </c>
      <c r="C147" s="5">
        <f t="shared" si="4"/>
        <v>0</v>
      </c>
      <c r="D147" s="7">
        <f t="shared" si="5"/>
        <v>30</v>
      </c>
    </row>
    <row r="148" spans="1:4" ht="15" x14ac:dyDescent="0.3">
      <c r="A148" s="4">
        <v>27</v>
      </c>
      <c r="B148" s="5">
        <v>25</v>
      </c>
      <c r="C148" s="5">
        <f t="shared" si="4"/>
        <v>0</v>
      </c>
      <c r="D148" s="7">
        <f t="shared" si="5"/>
        <v>25</v>
      </c>
    </row>
    <row r="149" spans="1:4" ht="15" x14ac:dyDescent="0.3">
      <c r="A149" s="4">
        <v>50</v>
      </c>
      <c r="B149" s="5">
        <v>30</v>
      </c>
      <c r="C149" s="5">
        <f t="shared" si="4"/>
        <v>0</v>
      </c>
      <c r="D149" s="7">
        <f t="shared" si="5"/>
        <v>30</v>
      </c>
    </row>
    <row r="150" spans="1:4" ht="15" x14ac:dyDescent="0.3">
      <c r="A150" s="4">
        <v>42</v>
      </c>
      <c r="B150" s="6">
        <v>37.5</v>
      </c>
      <c r="C150" s="5">
        <f t="shared" si="4"/>
        <v>0</v>
      </c>
      <c r="D150" s="7">
        <f t="shared" si="5"/>
        <v>37.5</v>
      </c>
    </row>
    <row r="151" spans="1:4" ht="15" x14ac:dyDescent="0.3">
      <c r="A151" s="4">
        <v>66</v>
      </c>
      <c r="B151" s="5">
        <v>30</v>
      </c>
      <c r="C151" s="5">
        <f t="shared" si="4"/>
        <v>49</v>
      </c>
      <c r="D151" s="7">
        <f t="shared" si="5"/>
        <v>79</v>
      </c>
    </row>
    <row r="152" spans="1:4" ht="15" x14ac:dyDescent="0.3">
      <c r="A152" s="4">
        <v>22</v>
      </c>
      <c r="B152" s="5">
        <v>25</v>
      </c>
      <c r="C152" s="5">
        <f t="shared" si="4"/>
        <v>0</v>
      </c>
      <c r="D152" s="7">
        <f t="shared" si="5"/>
        <v>25</v>
      </c>
    </row>
    <row r="153" spans="1:4" ht="15" x14ac:dyDescent="0.3">
      <c r="A153" s="4">
        <v>58</v>
      </c>
      <c r="B153" s="5">
        <v>30</v>
      </c>
      <c r="C153" s="5">
        <f t="shared" si="4"/>
        <v>0</v>
      </c>
      <c r="D153" s="7">
        <f t="shared" si="5"/>
        <v>30</v>
      </c>
    </row>
    <row r="154" spans="1:4" ht="15" x14ac:dyDescent="0.3">
      <c r="A154" s="4">
        <v>30</v>
      </c>
      <c r="B154" s="5">
        <v>25</v>
      </c>
      <c r="C154" s="5">
        <f t="shared" si="4"/>
        <v>0</v>
      </c>
      <c r="D154" s="7">
        <f t="shared" si="5"/>
        <v>25</v>
      </c>
    </row>
    <row r="155" spans="1:4" ht="15" x14ac:dyDescent="0.3">
      <c r="A155" s="4">
        <v>23</v>
      </c>
      <c r="B155" s="5">
        <v>25</v>
      </c>
      <c r="C155" s="5">
        <f t="shared" si="4"/>
        <v>0</v>
      </c>
      <c r="D155" s="7">
        <f t="shared" si="5"/>
        <v>25</v>
      </c>
    </row>
    <row r="156" spans="1:4" ht="15" x14ac:dyDescent="0.3">
      <c r="A156" s="4">
        <v>64</v>
      </c>
      <c r="B156" s="5">
        <v>30</v>
      </c>
      <c r="C156" s="5">
        <f t="shared" si="4"/>
        <v>49</v>
      </c>
      <c r="D156" s="7">
        <f t="shared" si="5"/>
        <v>79</v>
      </c>
    </row>
    <row r="157" spans="1:4" ht="15" x14ac:dyDescent="0.3">
      <c r="A157" s="4">
        <v>68</v>
      </c>
      <c r="B157" s="5">
        <v>30</v>
      </c>
      <c r="C157" s="5">
        <f t="shared" si="4"/>
        <v>49</v>
      </c>
      <c r="D157" s="7">
        <f t="shared" si="5"/>
        <v>79</v>
      </c>
    </row>
    <row r="158" spans="1:4" ht="15" x14ac:dyDescent="0.3">
      <c r="A158" s="4">
        <v>47</v>
      </c>
      <c r="B158" s="5">
        <v>30</v>
      </c>
      <c r="C158" s="5">
        <f t="shared" si="4"/>
        <v>0</v>
      </c>
      <c r="D158" s="7">
        <f t="shared" si="5"/>
        <v>30</v>
      </c>
    </row>
    <row r="159" spans="1:4" ht="15" x14ac:dyDescent="0.3">
      <c r="A159" s="4">
        <v>21</v>
      </c>
      <c r="B159" s="5">
        <v>25</v>
      </c>
      <c r="C159" s="5">
        <f t="shared" si="4"/>
        <v>0</v>
      </c>
      <c r="D159" s="7">
        <f t="shared" si="5"/>
        <v>25</v>
      </c>
    </row>
    <row r="160" spans="1:4" ht="15" x14ac:dyDescent="0.3">
      <c r="A160" s="4">
        <v>38</v>
      </c>
      <c r="B160" s="6">
        <v>37.5</v>
      </c>
      <c r="C160" s="5">
        <f t="shared" si="4"/>
        <v>0</v>
      </c>
      <c r="D160" s="7">
        <f t="shared" si="5"/>
        <v>37.5</v>
      </c>
    </row>
    <row r="161" spans="1:4" ht="15" x14ac:dyDescent="0.3">
      <c r="A161" s="4">
        <v>27</v>
      </c>
      <c r="B161" s="5">
        <v>25</v>
      </c>
      <c r="C161" s="5">
        <f t="shared" si="4"/>
        <v>0</v>
      </c>
      <c r="D161" s="7">
        <f t="shared" si="5"/>
        <v>25</v>
      </c>
    </row>
    <row r="162" spans="1:4" ht="15" x14ac:dyDescent="0.3">
      <c r="A162" s="4">
        <v>42</v>
      </c>
      <c r="B162" s="6">
        <v>37.5</v>
      </c>
      <c r="C162" s="5">
        <f t="shared" si="4"/>
        <v>0</v>
      </c>
      <c r="D162" s="7">
        <f t="shared" si="5"/>
        <v>37.5</v>
      </c>
    </row>
    <row r="163" spans="1:4" ht="15" x14ac:dyDescent="0.3">
      <c r="A163" s="4">
        <v>36</v>
      </c>
      <c r="B163" s="6">
        <v>37.5</v>
      </c>
      <c r="C163" s="5">
        <f t="shared" si="4"/>
        <v>0</v>
      </c>
      <c r="D163" s="7">
        <f t="shared" si="5"/>
        <v>37.5</v>
      </c>
    </row>
    <row r="164" spans="1:4" ht="15" x14ac:dyDescent="0.3">
      <c r="A164" s="4">
        <v>66</v>
      </c>
      <c r="B164" s="5">
        <v>30</v>
      </c>
      <c r="C164" s="5">
        <f t="shared" si="4"/>
        <v>49</v>
      </c>
      <c r="D164" s="7">
        <f t="shared" si="5"/>
        <v>79</v>
      </c>
    </row>
    <row r="165" spans="1:4" ht="15" x14ac:dyDescent="0.3">
      <c r="A165" s="4">
        <v>22</v>
      </c>
      <c r="B165" s="5">
        <v>25</v>
      </c>
      <c r="C165" s="5">
        <f t="shared" si="4"/>
        <v>0</v>
      </c>
      <c r="D165" s="7">
        <f t="shared" si="5"/>
        <v>25</v>
      </c>
    </row>
    <row r="166" spans="1:4" ht="15" x14ac:dyDescent="0.3">
      <c r="A166" s="4">
        <v>50</v>
      </c>
      <c r="B166" s="5">
        <v>30</v>
      </c>
      <c r="C166" s="5">
        <f t="shared" si="4"/>
        <v>0</v>
      </c>
      <c r="D166" s="7">
        <f t="shared" si="5"/>
        <v>30</v>
      </c>
    </row>
    <row r="167" spans="1:4" ht="15" x14ac:dyDescent="0.3">
      <c r="A167" s="4">
        <v>56</v>
      </c>
      <c r="B167" s="5">
        <v>30</v>
      </c>
      <c r="C167" s="5">
        <f t="shared" si="4"/>
        <v>0</v>
      </c>
      <c r="D167" s="7">
        <f t="shared" si="5"/>
        <v>30</v>
      </c>
    </row>
    <row r="168" spans="1:4" ht="15" x14ac:dyDescent="0.3">
      <c r="A168" s="4">
        <v>60</v>
      </c>
      <c r="B168" s="5">
        <v>30</v>
      </c>
      <c r="C168" s="5">
        <f t="shared" si="4"/>
        <v>0</v>
      </c>
      <c r="D168" s="7">
        <f t="shared" si="5"/>
        <v>30</v>
      </c>
    </row>
    <row r="169" spans="1:4" ht="15" x14ac:dyDescent="0.3">
      <c r="A169" s="4">
        <v>60</v>
      </c>
      <c r="B169" s="5">
        <v>30</v>
      </c>
      <c r="C169" s="5">
        <f t="shared" si="4"/>
        <v>0</v>
      </c>
      <c r="D169" s="7">
        <f t="shared" si="5"/>
        <v>30</v>
      </c>
    </row>
    <row r="170" spans="1:4" ht="15" x14ac:dyDescent="0.3">
      <c r="A170" s="4">
        <v>34</v>
      </c>
      <c r="B170" s="6">
        <v>37.5</v>
      </c>
      <c r="C170" s="5">
        <f t="shared" si="4"/>
        <v>0</v>
      </c>
      <c r="D170" s="7">
        <f t="shared" si="5"/>
        <v>37.5</v>
      </c>
    </row>
    <row r="171" spans="1:4" ht="15" x14ac:dyDescent="0.3">
      <c r="A171" s="4">
        <v>61</v>
      </c>
      <c r="B171" s="5">
        <v>30</v>
      </c>
      <c r="C171" s="5">
        <f t="shared" si="4"/>
        <v>49</v>
      </c>
      <c r="D171" s="7">
        <f t="shared" si="5"/>
        <v>79</v>
      </c>
    </row>
    <row r="172" spans="1:4" ht="15" x14ac:dyDescent="0.3">
      <c r="A172" s="4">
        <v>46</v>
      </c>
      <c r="B172" s="5">
        <v>30</v>
      </c>
      <c r="C172" s="5">
        <f t="shared" si="4"/>
        <v>0</v>
      </c>
      <c r="D172" s="7">
        <f t="shared" si="5"/>
        <v>30</v>
      </c>
    </row>
    <row r="173" spans="1:4" ht="15" x14ac:dyDescent="0.3">
      <c r="A173" s="4">
        <v>30</v>
      </c>
      <c r="B173" s="5">
        <v>25</v>
      </c>
      <c r="C173" s="5">
        <f t="shared" si="4"/>
        <v>0</v>
      </c>
      <c r="D173" s="7">
        <f t="shared" si="5"/>
        <v>25</v>
      </c>
    </row>
    <row r="174" spans="1:4" ht="15" x14ac:dyDescent="0.3">
      <c r="A174" s="4">
        <v>64</v>
      </c>
      <c r="B174" s="5">
        <v>30</v>
      </c>
      <c r="C174" s="5">
        <f t="shared" si="4"/>
        <v>49</v>
      </c>
      <c r="D174" s="7">
        <f t="shared" si="5"/>
        <v>79</v>
      </c>
    </row>
    <row r="175" spans="1:4" ht="15" x14ac:dyDescent="0.3">
      <c r="A175" s="4">
        <v>56</v>
      </c>
      <c r="B175" s="5">
        <v>30</v>
      </c>
      <c r="C175" s="5">
        <f t="shared" si="4"/>
        <v>0</v>
      </c>
      <c r="D175" s="7">
        <f t="shared" si="5"/>
        <v>30</v>
      </c>
    </row>
    <row r="176" spans="1:4" ht="15" x14ac:dyDescent="0.3">
      <c r="A176" s="4">
        <v>39</v>
      </c>
      <c r="B176" s="6">
        <v>37.5</v>
      </c>
      <c r="C176" s="5">
        <f t="shared" si="4"/>
        <v>0</v>
      </c>
      <c r="D176" s="7">
        <f t="shared" si="5"/>
        <v>37.5</v>
      </c>
    </row>
    <row r="177" spans="1:4" ht="15" x14ac:dyDescent="0.3">
      <c r="A177" s="4">
        <v>49</v>
      </c>
      <c r="B177" s="5">
        <v>30</v>
      </c>
      <c r="C177" s="5">
        <f t="shared" si="4"/>
        <v>0</v>
      </c>
      <c r="D177" s="7">
        <f t="shared" si="5"/>
        <v>30</v>
      </c>
    </row>
    <row r="178" spans="1:4" ht="15" x14ac:dyDescent="0.3">
      <c r="A178" s="4">
        <v>67</v>
      </c>
      <c r="B178" s="5">
        <v>30</v>
      </c>
      <c r="C178" s="5">
        <f t="shared" si="4"/>
        <v>49</v>
      </c>
      <c r="D178" s="7">
        <f t="shared" si="5"/>
        <v>79</v>
      </c>
    </row>
    <row r="179" spans="1:4" ht="15" x14ac:dyDescent="0.3">
      <c r="A179" s="4">
        <v>44</v>
      </c>
      <c r="B179" s="6">
        <v>37.5</v>
      </c>
      <c r="C179" s="5">
        <f t="shared" si="4"/>
        <v>0</v>
      </c>
      <c r="D179" s="7">
        <f t="shared" si="5"/>
        <v>37.5</v>
      </c>
    </row>
    <row r="180" spans="1:4" ht="15" x14ac:dyDescent="0.3">
      <c r="A180" s="4">
        <v>70</v>
      </c>
      <c r="B180" s="5">
        <v>30</v>
      </c>
      <c r="C180" s="5">
        <f t="shared" si="4"/>
        <v>49</v>
      </c>
      <c r="D180" s="7">
        <f t="shared" si="5"/>
        <v>79</v>
      </c>
    </row>
    <row r="181" spans="1:4" ht="15" x14ac:dyDescent="0.3">
      <c r="A181" s="4">
        <v>43</v>
      </c>
      <c r="B181" s="6">
        <v>37.5</v>
      </c>
      <c r="C181" s="5">
        <f t="shared" si="4"/>
        <v>0</v>
      </c>
      <c r="D181" s="7">
        <f t="shared" si="5"/>
        <v>37.5</v>
      </c>
    </row>
    <row r="182" spans="1:4" ht="15" x14ac:dyDescent="0.3">
      <c r="A182" s="4">
        <v>30</v>
      </c>
      <c r="B182" s="5">
        <v>25</v>
      </c>
      <c r="C182" s="5">
        <f t="shared" si="4"/>
        <v>0</v>
      </c>
      <c r="D182" s="7">
        <f t="shared" si="5"/>
        <v>25</v>
      </c>
    </row>
    <row r="183" spans="1:4" ht="15" x14ac:dyDescent="0.3">
      <c r="A183" s="4">
        <v>58</v>
      </c>
      <c r="B183" s="5">
        <v>30</v>
      </c>
      <c r="C183" s="5">
        <f t="shared" si="4"/>
        <v>0</v>
      </c>
      <c r="D183" s="7">
        <f t="shared" si="5"/>
        <v>30</v>
      </c>
    </row>
    <row r="184" spans="1:4" ht="15" x14ac:dyDescent="0.3">
      <c r="A184" s="4">
        <v>35</v>
      </c>
      <c r="B184" s="6">
        <v>37.5</v>
      </c>
      <c r="C184" s="5">
        <f t="shared" si="4"/>
        <v>0</v>
      </c>
      <c r="D184" s="7">
        <f t="shared" si="5"/>
        <v>37.5</v>
      </c>
    </row>
    <row r="185" spans="1:4" ht="15" x14ac:dyDescent="0.3">
      <c r="A185" s="4">
        <v>32</v>
      </c>
      <c r="B185" s="6">
        <v>37.5</v>
      </c>
      <c r="C185" s="5">
        <f t="shared" si="4"/>
        <v>0</v>
      </c>
      <c r="D185" s="7">
        <f t="shared" si="5"/>
        <v>37.5</v>
      </c>
    </row>
    <row r="186" spans="1:4" ht="15" x14ac:dyDescent="0.3">
      <c r="A186" s="4">
        <v>29</v>
      </c>
      <c r="B186" s="5">
        <v>25</v>
      </c>
      <c r="C186" s="5">
        <f t="shared" si="4"/>
        <v>0</v>
      </c>
      <c r="D186" s="7">
        <f t="shared" si="5"/>
        <v>25</v>
      </c>
    </row>
    <row r="187" spans="1:4" ht="15" x14ac:dyDescent="0.3">
      <c r="A187" s="4">
        <v>55</v>
      </c>
      <c r="B187" s="5">
        <v>30</v>
      </c>
      <c r="C187" s="5">
        <f t="shared" si="4"/>
        <v>0</v>
      </c>
      <c r="D187" s="7">
        <f t="shared" si="5"/>
        <v>30</v>
      </c>
    </row>
    <row r="188" spans="1:4" ht="15" x14ac:dyDescent="0.3">
      <c r="A188" s="4">
        <v>55</v>
      </c>
      <c r="B188" s="5">
        <v>30</v>
      </c>
      <c r="C188" s="5">
        <f t="shared" si="4"/>
        <v>0</v>
      </c>
      <c r="D188" s="7">
        <f t="shared" si="5"/>
        <v>30</v>
      </c>
    </row>
    <row r="189" spans="1:4" ht="15" x14ac:dyDescent="0.3">
      <c r="A189" s="4">
        <v>39</v>
      </c>
      <c r="B189" s="6">
        <v>37.5</v>
      </c>
      <c r="C189" s="5">
        <f t="shared" si="4"/>
        <v>0</v>
      </c>
      <c r="D189" s="7">
        <f t="shared" si="5"/>
        <v>37.5</v>
      </c>
    </row>
    <row r="190" spans="1:4" ht="15" x14ac:dyDescent="0.3">
      <c r="A190" s="4">
        <v>39</v>
      </c>
      <c r="B190" s="6">
        <v>37.5</v>
      </c>
      <c r="C190" s="5">
        <f t="shared" si="4"/>
        <v>0</v>
      </c>
      <c r="D190" s="7">
        <f t="shared" si="5"/>
        <v>37.5</v>
      </c>
    </row>
    <row r="191" spans="1:4" ht="15" x14ac:dyDescent="0.3">
      <c r="A191" s="4">
        <v>23</v>
      </c>
      <c r="B191" s="5">
        <v>25</v>
      </c>
      <c r="C191" s="5">
        <f t="shared" si="4"/>
        <v>0</v>
      </c>
      <c r="D191" s="7">
        <f t="shared" si="5"/>
        <v>25</v>
      </c>
    </row>
    <row r="192" spans="1:4" ht="15" x14ac:dyDescent="0.3">
      <c r="A192" s="4">
        <v>71</v>
      </c>
      <c r="B192" s="5">
        <v>30</v>
      </c>
      <c r="C192" s="5">
        <f t="shared" si="4"/>
        <v>49</v>
      </c>
      <c r="D192" s="7">
        <f t="shared" si="5"/>
        <v>79</v>
      </c>
    </row>
    <row r="193" spans="1:5" ht="15" x14ac:dyDescent="0.3">
      <c r="A193" s="4">
        <v>38</v>
      </c>
      <c r="B193" s="6">
        <v>37.5</v>
      </c>
      <c r="C193" s="5">
        <f t="shared" si="4"/>
        <v>0</v>
      </c>
      <c r="D193" s="7">
        <f t="shared" si="5"/>
        <v>37.5</v>
      </c>
    </row>
    <row r="194" spans="1:5" ht="15" x14ac:dyDescent="0.3">
      <c r="A194" s="4">
        <v>23</v>
      </c>
      <c r="B194" s="5">
        <v>25</v>
      </c>
      <c r="C194" s="5">
        <f t="shared" si="4"/>
        <v>0</v>
      </c>
      <c r="D194" s="7">
        <f t="shared" si="5"/>
        <v>25</v>
      </c>
    </row>
    <row r="195" spans="1:5" ht="15" x14ac:dyDescent="0.3">
      <c r="A195" s="4">
        <v>43</v>
      </c>
      <c r="B195" s="6">
        <v>37.5</v>
      </c>
      <c r="C195" s="5">
        <f t="shared" ref="C195:C201" si="6" xml:space="preserve"> IF( A195 &gt; 60, 49, 0)</f>
        <v>0</v>
      </c>
      <c r="D195" s="7">
        <f t="shared" ref="D195:D201" si="7" xml:space="preserve"> B195 + C195</f>
        <v>37.5</v>
      </c>
    </row>
    <row r="196" spans="1:5" ht="15" x14ac:dyDescent="0.3">
      <c r="A196" s="4">
        <v>58</v>
      </c>
      <c r="B196" s="5">
        <v>30</v>
      </c>
      <c r="C196" s="5">
        <f t="shared" si="6"/>
        <v>0</v>
      </c>
      <c r="D196" s="7">
        <f t="shared" si="7"/>
        <v>30</v>
      </c>
    </row>
    <row r="197" spans="1:5" ht="15" x14ac:dyDescent="0.3">
      <c r="A197" s="4">
        <v>73</v>
      </c>
      <c r="B197" s="5">
        <v>30</v>
      </c>
      <c r="C197" s="5">
        <f t="shared" si="6"/>
        <v>49</v>
      </c>
      <c r="D197" s="7">
        <f t="shared" si="7"/>
        <v>79</v>
      </c>
    </row>
    <row r="198" spans="1:5" ht="15" x14ac:dyDescent="0.3">
      <c r="A198" s="4">
        <v>66</v>
      </c>
      <c r="B198" s="5">
        <v>30</v>
      </c>
      <c r="C198" s="5">
        <f t="shared" si="6"/>
        <v>49</v>
      </c>
      <c r="D198" s="7">
        <f t="shared" si="7"/>
        <v>79</v>
      </c>
    </row>
    <row r="199" spans="1:5" ht="15" x14ac:dyDescent="0.3">
      <c r="A199" s="4">
        <v>23</v>
      </c>
      <c r="B199" s="5">
        <v>25</v>
      </c>
      <c r="C199" s="5">
        <f t="shared" si="6"/>
        <v>0</v>
      </c>
      <c r="D199" s="7">
        <f t="shared" si="7"/>
        <v>25</v>
      </c>
    </row>
    <row r="200" spans="1:5" ht="15" x14ac:dyDescent="0.3">
      <c r="A200" s="4">
        <v>32</v>
      </c>
      <c r="B200" s="6">
        <v>37.5</v>
      </c>
      <c r="C200" s="5">
        <f t="shared" si="6"/>
        <v>0</v>
      </c>
      <c r="D200" s="7">
        <f t="shared" si="7"/>
        <v>37.5</v>
      </c>
    </row>
    <row r="201" spans="1:5" ht="15" x14ac:dyDescent="0.3">
      <c r="A201" s="4">
        <v>64</v>
      </c>
      <c r="B201" s="5">
        <v>30</v>
      </c>
      <c r="C201" s="5">
        <f t="shared" si="6"/>
        <v>49</v>
      </c>
      <c r="D201" s="7">
        <f t="shared" si="7"/>
        <v>79</v>
      </c>
    </row>
    <row r="202" spans="1:5" x14ac:dyDescent="0.3">
      <c r="D202" s="8">
        <f xml:space="preserve"> SUM(D2:D201)</f>
        <v>8961.5</v>
      </c>
      <c r="E20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Arkusz1!ubezpieczenia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2025-01-18T23:21:16Z</dcterms:modified>
</cp:coreProperties>
</file>