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12月联滔结算明细" sheetId="1" r:id="rId1"/>
  </sheets>
  <definedNames>
    <definedName name="_xlnm._FilterDatabase" localSheetId="0" hidden="1">'12月联滔结算明细'!$A$1:$AI$24</definedName>
  </definedNam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Q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外宿或介绍费
</t>
        </r>
      </text>
    </comment>
    <comment ref="T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打包小时工含餐补，第一个月需扣除350，未扣人员次月扣除</t>
        </r>
      </text>
    </comment>
    <comment ref="V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补缴社保
上月多发
</t>
        </r>
      </text>
    </comment>
  </commentList>
</comments>
</file>

<file path=xl/sharedStrings.xml><?xml version="1.0" encoding="utf-8"?>
<sst xmlns="http://schemas.openxmlformats.org/spreadsheetml/2006/main" count="294" uniqueCount="116">
  <si>
    <t>项</t>
  </si>
  <si>
    <t>NO</t>
  </si>
  <si>
    <t>所在期间</t>
  </si>
  <si>
    <t>立讯工号</t>
  </si>
  <si>
    <t>姓名</t>
  </si>
  <si>
    <t>身份证号码</t>
  </si>
  <si>
    <t>资源</t>
  </si>
  <si>
    <t>原到职日期</t>
  </si>
  <si>
    <t>到职日期</t>
  </si>
  <si>
    <t>离职日期</t>
  </si>
  <si>
    <t>离职类型</t>
  </si>
  <si>
    <t>模式</t>
  </si>
  <si>
    <t>止付日期</t>
  </si>
  <si>
    <t>实际
出勤天数</t>
  </si>
  <si>
    <t>总工时</t>
  </si>
  <si>
    <t>员工单价</t>
  </si>
  <si>
    <t>其他加项</t>
  </si>
  <si>
    <t>小时工应发</t>
  </si>
  <si>
    <t>企业应发</t>
  </si>
  <si>
    <t>餐补</t>
  </si>
  <si>
    <t>上月负数</t>
  </si>
  <si>
    <t>其他减项</t>
  </si>
  <si>
    <r>
      <rPr>
        <b/>
        <sz val="8"/>
        <rFont val="宋体"/>
        <charset val="134"/>
      </rPr>
      <t>服务费</t>
    </r>
    <r>
      <rPr>
        <b/>
        <sz val="8"/>
        <rFont val="Arial"/>
        <charset val="134"/>
      </rPr>
      <t>5%</t>
    </r>
  </si>
  <si>
    <t>实际补款金额</t>
  </si>
  <si>
    <t>转账日期</t>
  </si>
  <si>
    <t>银行卡号</t>
  </si>
  <si>
    <t>户名</t>
  </si>
  <si>
    <t>金额</t>
  </si>
  <si>
    <t>开户行</t>
  </si>
  <si>
    <t>总单价</t>
  </si>
  <si>
    <t>供应商
结算单价</t>
  </si>
  <si>
    <t>结算金额</t>
  </si>
  <si>
    <t>备注</t>
  </si>
  <si>
    <t>转款日期</t>
  </si>
  <si>
    <t>东远</t>
  </si>
  <si>
    <t>202012</t>
  </si>
  <si>
    <t>张利锋</t>
  </si>
  <si>
    <t>410328199104158030</t>
  </si>
  <si>
    <t>12月联滔结算明细、旭飞人力</t>
  </si>
  <si>
    <t>辞工</t>
  </si>
  <si>
    <t>B:打包小时工</t>
  </si>
  <si>
    <t>6230520400039348073</t>
  </si>
  <si>
    <t>农业银行</t>
  </si>
  <si>
    <t>含餐补，1月15号需在职，差价补到12月底，1月开始按同工同酬</t>
  </si>
  <si>
    <t>黄达</t>
  </si>
  <si>
    <t>142730199305061032</t>
  </si>
  <si>
    <t>提前离职无费用</t>
  </si>
  <si>
    <t>/</t>
  </si>
  <si>
    <t>樊朝霞</t>
  </si>
  <si>
    <t>142730198102122283</t>
  </si>
  <si>
    <t>自离</t>
  </si>
  <si>
    <t>柴明义</t>
  </si>
  <si>
    <t>142730197812242218</t>
  </si>
  <si>
    <t>邵白娟</t>
  </si>
  <si>
    <t>140828198811110041</t>
  </si>
  <si>
    <t/>
  </si>
  <si>
    <t>6222030511000851372</t>
  </si>
  <si>
    <t>工商银行</t>
  </si>
  <si>
    <t>冯江望</t>
  </si>
  <si>
    <t>142730198301041822</t>
  </si>
  <si>
    <t>6228483040518758118</t>
  </si>
  <si>
    <t>含餐补，发薪日10号需在职，差价补到12月底，1月开始按同工同酬</t>
  </si>
  <si>
    <t>杜春娟</t>
  </si>
  <si>
    <t>142730198105312226</t>
  </si>
  <si>
    <t>6228480415813130879</t>
  </si>
  <si>
    <t>彭云强</t>
  </si>
  <si>
    <t>142730197805010750</t>
  </si>
  <si>
    <t>6217001180021029478</t>
  </si>
  <si>
    <t>建设银行</t>
  </si>
  <si>
    <t>含餐补，不需要补差价在职，差价补到12月底，1月开始按同工同酬</t>
  </si>
  <si>
    <t>郑光辉</t>
  </si>
  <si>
    <t>142730197907241015</t>
  </si>
  <si>
    <t>6217000360008352561</t>
  </si>
  <si>
    <t>杜明琴</t>
  </si>
  <si>
    <t>142730197804062225</t>
  </si>
  <si>
    <t>郭良娟</t>
  </si>
  <si>
    <t>14273019770506222X</t>
  </si>
  <si>
    <t>6228480415777499872</t>
  </si>
  <si>
    <t>楚婷婷</t>
  </si>
  <si>
    <t>142730198903142241</t>
  </si>
  <si>
    <t>6228273426251948178</t>
  </si>
  <si>
    <t>孙国彪</t>
  </si>
  <si>
    <t>14273019890228351X</t>
  </si>
  <si>
    <t>6212261408022883130</t>
  </si>
  <si>
    <t>李晓燕</t>
  </si>
  <si>
    <t>142730197804131825</t>
  </si>
  <si>
    <t>6215581103011170849</t>
  </si>
  <si>
    <t>卢佳敏</t>
  </si>
  <si>
    <t>142730199601240721</t>
  </si>
  <si>
    <t>6217000360009479207</t>
  </si>
  <si>
    <t>邢红霞</t>
  </si>
  <si>
    <t>142730198005281821</t>
  </si>
  <si>
    <t>6212260511000267969</t>
  </si>
  <si>
    <t>耿文霞</t>
  </si>
  <si>
    <t>142730198202041827</t>
  </si>
  <si>
    <t>6212260511013756180</t>
  </si>
  <si>
    <t>李凯</t>
  </si>
  <si>
    <t>142701198811162438</t>
  </si>
  <si>
    <t>6230523040046899374</t>
  </si>
  <si>
    <t>刘斗峰</t>
  </si>
  <si>
    <t>142730199207022216</t>
  </si>
  <si>
    <t>6212260511013693938</t>
  </si>
  <si>
    <t>董玲玲</t>
  </si>
  <si>
    <t>14272919930403482X</t>
  </si>
  <si>
    <t>6222020511012145369</t>
  </si>
  <si>
    <t>薛惠丽</t>
  </si>
  <si>
    <t>140828197906290060</t>
  </si>
  <si>
    <t>6215590200005052238</t>
  </si>
  <si>
    <t>柴国强</t>
  </si>
  <si>
    <t>142701198908212112</t>
  </si>
  <si>
    <t>6217000360005218658</t>
  </si>
  <si>
    <t>杨明华</t>
  </si>
  <si>
    <t>6222620210025994228</t>
  </si>
  <si>
    <t>鸿运补</t>
  </si>
  <si>
    <t>交通银行</t>
  </si>
  <si>
    <t>合计：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</si>
</sst>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8"/>
      <name val="宋体"/>
      <charset val="134"/>
    </font>
    <font>
      <sz val="8"/>
      <name val="宋体"/>
      <charset val="134"/>
      <scheme val="minor"/>
    </font>
    <font>
      <sz val="8"/>
      <name val="宋体"/>
      <charset val="134"/>
    </font>
    <font>
      <sz val="8"/>
      <color theme="1"/>
      <name val="宋体"/>
      <charset val="134"/>
      <scheme val="minor"/>
    </font>
    <font>
      <sz val="8"/>
      <color theme="1"/>
      <name val="宋体"/>
      <charset val="134"/>
    </font>
    <font>
      <b/>
      <sz val="8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8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6" fillId="34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/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 shrinkToFit="1"/>
    </xf>
    <xf numFmtId="0" fontId="1" fillId="3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tabSelected="1" workbookViewId="0">
      <pane xSplit="8" ySplit="1" topLeftCell="I2" activePane="bottomRight" state="frozen"/>
      <selection/>
      <selection pane="topRight"/>
      <selection pane="bottomLeft"/>
      <selection pane="bottomRight" activeCell="A1" sqref="A1"/>
    </sheetView>
  </sheetViews>
  <sheetFormatPr defaultColWidth="8.88888888888889" defaultRowHeight="19.2" customHeight="1"/>
  <cols>
    <col min="1" max="1" width="4.33333333333333" customWidth="1"/>
    <col min="2" max="2" width="4.55555555555556" customWidth="1"/>
    <col min="3" max="4" width="7.66666666666667" customWidth="1"/>
    <col min="5" max="5" width="7.22222222222222" customWidth="1"/>
    <col min="6" max="6" width="8.33333333333333" customWidth="1"/>
    <col min="7" max="7" width="14.2222222222222" style="1" customWidth="1"/>
    <col min="8" max="10" width="9.22222222222222" customWidth="1"/>
    <col min="11" max="11" width="7.66666666666667" customWidth="1"/>
    <col min="12" max="12" width="10.2222222222222" customWidth="1"/>
    <col min="13" max="13" width="9.22222222222222" customWidth="1"/>
    <col min="14" max="14" width="6.77777777777778" customWidth="1"/>
    <col min="15" max="15" width="6.11111111111111" customWidth="1"/>
    <col min="16" max="17" width="7.66666666666667" customWidth="1"/>
    <col min="18" max="18" width="9.22222222222222" customWidth="1"/>
    <col min="19" max="19" width="7.66666666666667" customWidth="1"/>
    <col min="20" max="20" width="6.11111111111111" customWidth="1"/>
    <col min="21" max="22" width="7.66666666666667" customWidth="1"/>
    <col min="23" max="23" width="7.77777777777778" customWidth="1"/>
    <col min="24" max="24" width="10.8888888888889" customWidth="1"/>
    <col min="25" max="25" width="11.7777777777778" customWidth="1"/>
    <col min="26" max="26" width="17" customWidth="1"/>
    <col min="27" max="27" width="7.22222222222222" customWidth="1"/>
    <col min="28" max="28" width="10.3333333333333" customWidth="1"/>
    <col min="29" max="29" width="7.22222222222222" customWidth="1"/>
    <col min="30" max="31" width="6.11111111111111" customWidth="1"/>
    <col min="32" max="32" width="6.77777777777778" customWidth="1"/>
    <col min="33" max="33" width="9.44444444444444" customWidth="1"/>
    <col min="34" max="34" width="48.6666666666667" customWidth="1"/>
    <col min="35" max="35" width="7.66666666666667" customWidth="1"/>
  </cols>
  <sheetData>
    <row r="1" customHeight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14</v>
      </c>
      <c r="AF1" s="21" t="s">
        <v>30</v>
      </c>
      <c r="AG1" s="20" t="s">
        <v>31</v>
      </c>
      <c r="AH1" s="29" t="s">
        <v>32</v>
      </c>
      <c r="AI1" s="30" t="s">
        <v>33</v>
      </c>
    </row>
    <row r="2" customHeight="1" spans="1:35">
      <c r="A2" s="4" t="s">
        <v>34</v>
      </c>
      <c r="B2" s="5">
        <f>ROW()-1</f>
        <v>1</v>
      </c>
      <c r="C2" s="5" t="s">
        <v>35</v>
      </c>
      <c r="D2" s="6">
        <v>12285744</v>
      </c>
      <c r="E2" s="5" t="s">
        <v>36</v>
      </c>
      <c r="F2" s="7" t="s">
        <v>37</v>
      </c>
      <c r="G2" s="8" t="s">
        <v>38</v>
      </c>
      <c r="H2" s="9">
        <v>44069</v>
      </c>
      <c r="I2" s="9">
        <v>44069</v>
      </c>
      <c r="J2" s="13">
        <v>44215</v>
      </c>
      <c r="K2" s="13" t="s">
        <v>39</v>
      </c>
      <c r="L2" s="14" t="s">
        <v>40</v>
      </c>
      <c r="M2" s="14">
        <v>44196</v>
      </c>
      <c r="N2" s="15">
        <v>23</v>
      </c>
      <c r="O2" s="6">
        <v>270</v>
      </c>
      <c r="P2" s="6">
        <v>25</v>
      </c>
      <c r="Q2" s="5">
        <v>0</v>
      </c>
      <c r="R2" s="6">
        <f>ROUND(O2*P2+Q2,2)</f>
        <v>6750</v>
      </c>
      <c r="S2" s="17">
        <v>4804.89</v>
      </c>
      <c r="T2" s="17">
        <v>0</v>
      </c>
      <c r="U2" s="17">
        <v>0</v>
      </c>
      <c r="V2" s="4">
        <v>0</v>
      </c>
      <c r="W2" s="6">
        <f>ROUND(IF((R2-S2-T2)*5%&lt;0,0,(R2-S2-T2)*5%),2)</f>
        <v>97.26</v>
      </c>
      <c r="X2" s="6">
        <f>ROUND(R2-S2-T2+U2-V2-W2,2)</f>
        <v>1847.85</v>
      </c>
      <c r="Y2" s="22"/>
      <c r="Z2" s="4" t="s">
        <v>41</v>
      </c>
      <c r="AA2" s="17" t="s">
        <v>36</v>
      </c>
      <c r="AB2" s="23">
        <f>IF(X2&lt;0,0,X2)</f>
        <v>1847.85</v>
      </c>
      <c r="AC2" s="4" t="s">
        <v>42</v>
      </c>
      <c r="AD2" s="24">
        <v>26.3</v>
      </c>
      <c r="AE2" s="24">
        <f>O2</f>
        <v>270</v>
      </c>
      <c r="AF2" s="25">
        <f>IF(AD2-P2&lt;0,0,AD2-P2)</f>
        <v>1.3</v>
      </c>
      <c r="AG2" s="31">
        <f>ROUND(AE2*AF2,2)</f>
        <v>351</v>
      </c>
      <c r="AH2" s="32" t="s">
        <v>43</v>
      </c>
      <c r="AI2" s="24"/>
    </row>
    <row r="3" customHeight="1" spans="1:35">
      <c r="A3" s="4" t="s">
        <v>34</v>
      </c>
      <c r="B3" s="5">
        <f>ROW()-1</f>
        <v>2</v>
      </c>
      <c r="C3" s="5" t="s">
        <v>35</v>
      </c>
      <c r="D3" s="6">
        <v>12632328</v>
      </c>
      <c r="E3" s="5" t="s">
        <v>44</v>
      </c>
      <c r="F3" s="7" t="s">
        <v>45</v>
      </c>
      <c r="G3" s="8" t="s">
        <v>38</v>
      </c>
      <c r="H3" s="9">
        <v>44072</v>
      </c>
      <c r="I3" s="9">
        <v>44072</v>
      </c>
      <c r="J3" s="9">
        <v>44184</v>
      </c>
      <c r="K3" s="5" t="s">
        <v>39</v>
      </c>
      <c r="L3" s="14" t="s">
        <v>40</v>
      </c>
      <c r="M3" s="14">
        <v>44196</v>
      </c>
      <c r="N3" s="15">
        <v>14</v>
      </c>
      <c r="O3" s="6">
        <v>0</v>
      </c>
      <c r="P3" s="6">
        <v>25</v>
      </c>
      <c r="Q3" s="6">
        <v>0</v>
      </c>
      <c r="R3" s="6">
        <f>ROUND(O3*P3+Q3,2)</f>
        <v>0</v>
      </c>
      <c r="S3" s="4">
        <v>0</v>
      </c>
      <c r="T3" s="17">
        <v>0</v>
      </c>
      <c r="U3" s="17">
        <v>0</v>
      </c>
      <c r="V3" s="4">
        <v>0</v>
      </c>
      <c r="W3" s="6">
        <f>ROUND(IF((R3-S3-T3)*5%&lt;0,0,(R3-S3-T3)*5%),2)</f>
        <v>0</v>
      </c>
      <c r="X3" s="6">
        <f>ROUND(R3-S3-T3+U3-V3-W3,2)</f>
        <v>0</v>
      </c>
      <c r="Y3" s="26" t="s">
        <v>46</v>
      </c>
      <c r="Z3" s="17" t="s">
        <v>47</v>
      </c>
      <c r="AA3" s="17" t="s">
        <v>47</v>
      </c>
      <c r="AB3" s="23">
        <f>IF(X3&lt;0,0,X3)</f>
        <v>0</v>
      </c>
      <c r="AC3" s="17" t="s">
        <v>47</v>
      </c>
      <c r="AD3" s="24">
        <v>26.3</v>
      </c>
      <c r="AE3" s="24">
        <f>O3</f>
        <v>0</v>
      </c>
      <c r="AF3" s="25">
        <f>IF(AD3-P3&lt;0,0,AD3-P3)</f>
        <v>1.3</v>
      </c>
      <c r="AG3" s="31">
        <f>ROUND(AE3*AF3,2)</f>
        <v>0</v>
      </c>
      <c r="AH3" s="32" t="s">
        <v>43</v>
      </c>
      <c r="AI3" s="24"/>
    </row>
    <row r="4" customHeight="1" spans="1:35">
      <c r="A4" s="4" t="s">
        <v>34</v>
      </c>
      <c r="B4" s="5">
        <f>ROW()-1</f>
        <v>3</v>
      </c>
      <c r="C4" s="5" t="s">
        <v>35</v>
      </c>
      <c r="D4" s="6">
        <v>12289104</v>
      </c>
      <c r="E4" s="5" t="s">
        <v>48</v>
      </c>
      <c r="F4" s="7" t="s">
        <v>49</v>
      </c>
      <c r="G4" s="8" t="s">
        <v>38</v>
      </c>
      <c r="H4" s="9">
        <v>44081</v>
      </c>
      <c r="I4" s="9">
        <v>44116</v>
      </c>
      <c r="J4" s="13">
        <v>44211</v>
      </c>
      <c r="K4" s="13" t="s">
        <v>50</v>
      </c>
      <c r="L4" s="14" t="s">
        <v>40</v>
      </c>
      <c r="M4" s="14">
        <v>44196</v>
      </c>
      <c r="N4" s="15">
        <v>23</v>
      </c>
      <c r="O4" s="6">
        <v>0</v>
      </c>
      <c r="P4" s="6">
        <v>25</v>
      </c>
      <c r="Q4" s="6">
        <v>0</v>
      </c>
      <c r="R4" s="6">
        <f>ROUND(O4*P4+Q4,2)</f>
        <v>0</v>
      </c>
      <c r="S4" s="17">
        <v>0</v>
      </c>
      <c r="T4" s="17">
        <v>0</v>
      </c>
      <c r="U4" s="17">
        <v>0</v>
      </c>
      <c r="V4" s="4">
        <v>0</v>
      </c>
      <c r="W4" s="6">
        <f>ROUND(IF((R4-S4-T4)*5%&lt;0,0,(R4-S4-T4)*5%),2)</f>
        <v>0</v>
      </c>
      <c r="X4" s="6">
        <f>ROUND(R4-S4-T4+U4-V4-W4,2)</f>
        <v>0</v>
      </c>
      <c r="Y4" s="22" t="s">
        <v>46</v>
      </c>
      <c r="Z4" s="4" t="s">
        <v>47</v>
      </c>
      <c r="AA4" s="4" t="s">
        <v>47</v>
      </c>
      <c r="AB4" s="23">
        <f>IF(X4&lt;0,0,X4)</f>
        <v>0</v>
      </c>
      <c r="AC4" s="4" t="s">
        <v>47</v>
      </c>
      <c r="AD4" s="24">
        <v>26.3</v>
      </c>
      <c r="AE4" s="24">
        <f>O4</f>
        <v>0</v>
      </c>
      <c r="AF4" s="25">
        <f>IF(AD4-P4&lt;0,0,AD4-P4)</f>
        <v>1.3</v>
      </c>
      <c r="AG4" s="31">
        <f>ROUND(AE4*AF4,2)</f>
        <v>0</v>
      </c>
      <c r="AH4" s="32" t="s">
        <v>43</v>
      </c>
      <c r="AI4" s="24"/>
    </row>
    <row r="5" customHeight="1" spans="1:35">
      <c r="A5" s="4" t="s">
        <v>34</v>
      </c>
      <c r="B5" s="5">
        <f>ROW()-1</f>
        <v>4</v>
      </c>
      <c r="C5" s="5" t="s">
        <v>35</v>
      </c>
      <c r="D5" s="6">
        <v>12289106</v>
      </c>
      <c r="E5" s="5" t="s">
        <v>51</v>
      </c>
      <c r="F5" s="7" t="s">
        <v>52</v>
      </c>
      <c r="G5" s="8" t="s">
        <v>38</v>
      </c>
      <c r="H5" s="9">
        <v>44081</v>
      </c>
      <c r="I5" s="9">
        <v>44081</v>
      </c>
      <c r="J5" s="13">
        <v>44208</v>
      </c>
      <c r="K5" s="13" t="s">
        <v>50</v>
      </c>
      <c r="L5" s="14" t="s">
        <v>40</v>
      </c>
      <c r="M5" s="14">
        <v>44196</v>
      </c>
      <c r="N5" s="15">
        <v>21.75</v>
      </c>
      <c r="O5" s="6">
        <v>0</v>
      </c>
      <c r="P5" s="6">
        <v>25</v>
      </c>
      <c r="Q5" s="6">
        <v>0</v>
      </c>
      <c r="R5" s="6">
        <f>ROUND(O5*P5+Q5,2)</f>
        <v>0</v>
      </c>
      <c r="S5" s="17">
        <v>0</v>
      </c>
      <c r="T5" s="17">
        <v>0</v>
      </c>
      <c r="U5" s="17">
        <v>0</v>
      </c>
      <c r="V5" s="4">
        <v>0</v>
      </c>
      <c r="W5" s="6">
        <f>ROUND(IF((R5-S5-T5)*5%&lt;0,0,(R5-S5-T5)*5%),2)</f>
        <v>0</v>
      </c>
      <c r="X5" s="6">
        <f>ROUND(R5-S5-T5+U5-V5-W5,2)</f>
        <v>0</v>
      </c>
      <c r="Y5" s="22" t="s">
        <v>46</v>
      </c>
      <c r="Z5" s="4" t="s">
        <v>47</v>
      </c>
      <c r="AA5" s="4" t="s">
        <v>47</v>
      </c>
      <c r="AB5" s="23">
        <f>IF(X5&lt;0,0,X5)</f>
        <v>0</v>
      </c>
      <c r="AC5" s="4" t="s">
        <v>47</v>
      </c>
      <c r="AD5" s="24">
        <v>26.3</v>
      </c>
      <c r="AE5" s="24">
        <f>O5</f>
        <v>0</v>
      </c>
      <c r="AF5" s="25">
        <f>IF(AD5-P5&lt;0,0,AD5-P5)</f>
        <v>1.3</v>
      </c>
      <c r="AG5" s="31">
        <f>ROUND(AE5*AF5,2)</f>
        <v>0</v>
      </c>
      <c r="AH5" s="32" t="s">
        <v>43</v>
      </c>
      <c r="AI5" s="24"/>
    </row>
    <row r="6" customHeight="1" spans="1:35">
      <c r="A6" s="4" t="s">
        <v>34</v>
      </c>
      <c r="B6" s="5">
        <f>ROW()-1</f>
        <v>5</v>
      </c>
      <c r="C6" s="5" t="s">
        <v>35</v>
      </c>
      <c r="D6" s="6">
        <v>12290036</v>
      </c>
      <c r="E6" s="5" t="s">
        <v>53</v>
      </c>
      <c r="F6" s="7" t="s">
        <v>54</v>
      </c>
      <c r="G6" s="8" t="s">
        <v>38</v>
      </c>
      <c r="H6" s="9">
        <v>44082</v>
      </c>
      <c r="I6" s="9">
        <v>44082</v>
      </c>
      <c r="J6" s="9"/>
      <c r="K6" s="5" t="s">
        <v>55</v>
      </c>
      <c r="L6" s="14" t="s">
        <v>40</v>
      </c>
      <c r="M6" s="14">
        <v>44196</v>
      </c>
      <c r="N6" s="15">
        <v>23</v>
      </c>
      <c r="O6" s="6">
        <v>278</v>
      </c>
      <c r="P6" s="6">
        <v>25</v>
      </c>
      <c r="Q6" s="5">
        <v>300</v>
      </c>
      <c r="R6" s="6">
        <f>ROUND(O6*P6+Q6,2)</f>
        <v>7250</v>
      </c>
      <c r="S6" s="17">
        <v>5455.26</v>
      </c>
      <c r="T6" s="17">
        <v>0</v>
      </c>
      <c r="U6" s="17">
        <v>0</v>
      </c>
      <c r="V6" s="4">
        <v>0</v>
      </c>
      <c r="W6" s="6">
        <f>ROUND(IF((R6-S6-T6)*5%&lt;0,0,(R6-S6-T6)*5%),2)</f>
        <v>89.74</v>
      </c>
      <c r="X6" s="6">
        <f>ROUND(R6-S6-T6+U6-V6-W6,2)</f>
        <v>1705</v>
      </c>
      <c r="Y6" s="22"/>
      <c r="Z6" s="4" t="s">
        <v>56</v>
      </c>
      <c r="AA6" s="17" t="s">
        <v>53</v>
      </c>
      <c r="AB6" s="23">
        <f>IF(X6&lt;0,0,X6)</f>
        <v>1705</v>
      </c>
      <c r="AC6" s="4" t="s">
        <v>57</v>
      </c>
      <c r="AD6" s="24">
        <v>26.3</v>
      </c>
      <c r="AE6" s="24">
        <f>O6</f>
        <v>278</v>
      </c>
      <c r="AF6" s="25">
        <f>IF(AD6-P6&lt;0,0,AD6-P6)</f>
        <v>1.3</v>
      </c>
      <c r="AG6" s="31">
        <f>ROUND(AE6*AF6,2)</f>
        <v>361.4</v>
      </c>
      <c r="AH6" s="32" t="s">
        <v>43</v>
      </c>
      <c r="AI6" s="24"/>
    </row>
    <row r="7" customHeight="1" spans="1:35">
      <c r="A7" s="4" t="s">
        <v>34</v>
      </c>
      <c r="B7" s="5">
        <f>ROW()-1</f>
        <v>6</v>
      </c>
      <c r="C7" s="5" t="s">
        <v>35</v>
      </c>
      <c r="D7" s="6">
        <v>12638101</v>
      </c>
      <c r="E7" s="5" t="s">
        <v>58</v>
      </c>
      <c r="F7" s="8" t="s">
        <v>59</v>
      </c>
      <c r="G7" s="8" t="s">
        <v>38</v>
      </c>
      <c r="H7" s="9">
        <v>44113</v>
      </c>
      <c r="I7" s="9">
        <v>44113</v>
      </c>
      <c r="J7" s="13">
        <v>44208</v>
      </c>
      <c r="K7" s="13" t="s">
        <v>39</v>
      </c>
      <c r="L7" s="5" t="s">
        <v>40</v>
      </c>
      <c r="M7" s="9">
        <v>44196</v>
      </c>
      <c r="N7" s="15">
        <v>22</v>
      </c>
      <c r="O7" s="6">
        <v>234</v>
      </c>
      <c r="P7" s="6">
        <v>26</v>
      </c>
      <c r="Q7" s="5">
        <v>0</v>
      </c>
      <c r="R7" s="6">
        <f>ROUND(O7*P7+Q7,2)</f>
        <v>6084</v>
      </c>
      <c r="S7" s="17">
        <v>3984.17</v>
      </c>
      <c r="T7" s="17">
        <v>0</v>
      </c>
      <c r="U7" s="17">
        <v>0</v>
      </c>
      <c r="V7" s="4">
        <v>0</v>
      </c>
      <c r="W7" s="6">
        <f>ROUND(IF((R7-S7-T7)*5%&lt;0,0,(R7-S7-T7)*5%),2)</f>
        <v>104.99</v>
      </c>
      <c r="X7" s="6">
        <f>ROUND(R7-S7-T7+U7-V7-W7,2)</f>
        <v>1994.84</v>
      </c>
      <c r="Y7" s="22"/>
      <c r="Z7" s="4" t="s">
        <v>60</v>
      </c>
      <c r="AA7" s="17" t="s">
        <v>58</v>
      </c>
      <c r="AB7" s="23">
        <f>IF(X7&lt;0,0,X7)</f>
        <v>1994.84</v>
      </c>
      <c r="AC7" s="4" t="s">
        <v>42</v>
      </c>
      <c r="AD7" s="24">
        <v>27.8</v>
      </c>
      <c r="AE7" s="24">
        <f>O7</f>
        <v>234</v>
      </c>
      <c r="AF7" s="25">
        <f>IF(AD7-P7&lt;0,0,AD7-P7)</f>
        <v>1.8</v>
      </c>
      <c r="AG7" s="31">
        <f>ROUND(AE7*AF7,2)</f>
        <v>421.2</v>
      </c>
      <c r="AH7" s="33" t="s">
        <v>61</v>
      </c>
      <c r="AI7" s="24"/>
    </row>
    <row r="8" customHeight="1" spans="1:35">
      <c r="A8" s="4" t="s">
        <v>34</v>
      </c>
      <c r="B8" s="5">
        <f>ROW()-1</f>
        <v>7</v>
      </c>
      <c r="C8" s="5" t="s">
        <v>35</v>
      </c>
      <c r="D8" s="6">
        <v>12638102</v>
      </c>
      <c r="E8" s="5" t="s">
        <v>62</v>
      </c>
      <c r="F8" s="8" t="s">
        <v>63</v>
      </c>
      <c r="G8" s="8" t="s">
        <v>38</v>
      </c>
      <c r="H8" s="9">
        <v>44113</v>
      </c>
      <c r="I8" s="9">
        <v>44113</v>
      </c>
      <c r="J8" s="9"/>
      <c r="K8" s="5" t="s">
        <v>55</v>
      </c>
      <c r="L8" s="5" t="s">
        <v>40</v>
      </c>
      <c r="M8" s="9">
        <v>44196</v>
      </c>
      <c r="N8" s="15">
        <v>22</v>
      </c>
      <c r="O8" s="6">
        <v>236</v>
      </c>
      <c r="P8" s="6">
        <v>26</v>
      </c>
      <c r="Q8" s="5">
        <v>0</v>
      </c>
      <c r="R8" s="6">
        <f>ROUND(O8*P8+Q8,2)</f>
        <v>6136</v>
      </c>
      <c r="S8" s="17">
        <v>3900.2</v>
      </c>
      <c r="T8" s="17">
        <v>0</v>
      </c>
      <c r="U8" s="17">
        <v>0</v>
      </c>
      <c r="V8" s="4">
        <v>0</v>
      </c>
      <c r="W8" s="6">
        <f>ROUND(IF((R8-S8-T8)*5%&lt;0,0,(R8-S8-T8)*5%),2)</f>
        <v>111.79</v>
      </c>
      <c r="X8" s="6">
        <f>ROUND(R8-S8-T8+U8-V8-W8,2)</f>
        <v>2124.01</v>
      </c>
      <c r="Y8" s="22"/>
      <c r="Z8" s="4" t="s">
        <v>64</v>
      </c>
      <c r="AA8" s="17" t="s">
        <v>62</v>
      </c>
      <c r="AB8" s="23">
        <f>IF(X8&lt;0,0,X8)</f>
        <v>2124.01</v>
      </c>
      <c r="AC8" s="4" t="s">
        <v>42</v>
      </c>
      <c r="AD8" s="24">
        <v>27.8</v>
      </c>
      <c r="AE8" s="24">
        <f>O8</f>
        <v>236</v>
      </c>
      <c r="AF8" s="25">
        <f>IF(AD8-P8&lt;0,0,AD8-P8)</f>
        <v>1.8</v>
      </c>
      <c r="AG8" s="31">
        <f>ROUND(AE8*AF8,2)</f>
        <v>424.8</v>
      </c>
      <c r="AH8" s="33" t="s">
        <v>61</v>
      </c>
      <c r="AI8" s="24"/>
    </row>
    <row r="9" customHeight="1" spans="1:35">
      <c r="A9" s="4" t="s">
        <v>34</v>
      </c>
      <c r="B9" s="5">
        <f>ROW()-1</f>
        <v>8</v>
      </c>
      <c r="C9" s="5" t="s">
        <v>35</v>
      </c>
      <c r="D9" s="6">
        <v>12817668</v>
      </c>
      <c r="E9" s="5" t="s">
        <v>65</v>
      </c>
      <c r="F9" s="7" t="s">
        <v>66</v>
      </c>
      <c r="G9" s="8" t="s">
        <v>38</v>
      </c>
      <c r="H9" s="9">
        <v>44117</v>
      </c>
      <c r="I9" s="9">
        <v>44147</v>
      </c>
      <c r="J9" s="9">
        <v>44186</v>
      </c>
      <c r="K9" s="5" t="s">
        <v>39</v>
      </c>
      <c r="L9" s="5" t="s">
        <v>40</v>
      </c>
      <c r="M9" s="9">
        <v>44196</v>
      </c>
      <c r="N9" s="15">
        <v>14</v>
      </c>
      <c r="O9" s="6">
        <v>161</v>
      </c>
      <c r="P9" s="6">
        <v>26</v>
      </c>
      <c r="Q9" s="5">
        <v>0</v>
      </c>
      <c r="R9" s="6">
        <f>ROUND(O9*P9+Q9,2)</f>
        <v>4186</v>
      </c>
      <c r="S9" s="17">
        <v>2590.1</v>
      </c>
      <c r="T9" s="17">
        <v>0</v>
      </c>
      <c r="U9" s="17">
        <v>0</v>
      </c>
      <c r="V9" s="4">
        <v>0</v>
      </c>
      <c r="W9" s="6">
        <f>ROUND(IF((R9-S9-T9)*5%&lt;0,0,(R9-S9-T9)*5%),2)</f>
        <v>79.8</v>
      </c>
      <c r="X9" s="6">
        <f>ROUND(R9-S9-T9+U9-V9-W9,2)</f>
        <v>1516.1</v>
      </c>
      <c r="Y9" s="22"/>
      <c r="Z9" s="4" t="s">
        <v>67</v>
      </c>
      <c r="AA9" s="17" t="s">
        <v>65</v>
      </c>
      <c r="AB9" s="23">
        <f>IF(X9&lt;0,0,X9)</f>
        <v>1516.1</v>
      </c>
      <c r="AC9" s="4" t="s">
        <v>68</v>
      </c>
      <c r="AD9" s="24">
        <v>27.5</v>
      </c>
      <c r="AE9" s="24">
        <f>O9</f>
        <v>161</v>
      </c>
      <c r="AF9" s="25">
        <f>IF(AD9-P9&lt;0,0,AD9-P9)</f>
        <v>1.5</v>
      </c>
      <c r="AG9" s="31">
        <f>ROUND(AE9*AF9,2)</f>
        <v>241.5</v>
      </c>
      <c r="AH9" s="33" t="s">
        <v>69</v>
      </c>
      <c r="AI9" s="24"/>
    </row>
    <row r="10" customHeight="1" spans="1:35">
      <c r="A10" s="4" t="s">
        <v>34</v>
      </c>
      <c r="B10" s="5">
        <f>ROW()-1</f>
        <v>9</v>
      </c>
      <c r="C10" s="5" t="s">
        <v>35</v>
      </c>
      <c r="D10" s="6">
        <v>12638583</v>
      </c>
      <c r="E10" s="5" t="s">
        <v>70</v>
      </c>
      <c r="F10" s="8" t="s">
        <v>71</v>
      </c>
      <c r="G10" s="8" t="s">
        <v>38</v>
      </c>
      <c r="H10" s="9">
        <v>44118</v>
      </c>
      <c r="I10" s="9">
        <v>44118</v>
      </c>
      <c r="J10" s="9">
        <v>44199</v>
      </c>
      <c r="K10" s="5" t="s">
        <v>50</v>
      </c>
      <c r="L10" s="5" t="s">
        <v>40</v>
      </c>
      <c r="M10" s="9">
        <v>44196</v>
      </c>
      <c r="N10" s="15">
        <v>20.5</v>
      </c>
      <c r="O10" s="6">
        <v>222</v>
      </c>
      <c r="P10" s="6">
        <v>26</v>
      </c>
      <c r="Q10" s="5">
        <v>0</v>
      </c>
      <c r="R10" s="6">
        <f>ROUND(O10*P10+Q10,2)</f>
        <v>5772</v>
      </c>
      <c r="S10" s="17">
        <v>3850.58</v>
      </c>
      <c r="T10" s="17">
        <v>0</v>
      </c>
      <c r="U10" s="17">
        <v>0</v>
      </c>
      <c r="V10" s="4">
        <v>0</v>
      </c>
      <c r="W10" s="6">
        <f>ROUND(IF((R10-S10-T10)*5%&lt;0,0,(R10-S10-T10)*5%),2)</f>
        <v>96.07</v>
      </c>
      <c r="X10" s="6">
        <f>ROUND(R10-S10-T10+U10-V10-W10,2)</f>
        <v>1825.35</v>
      </c>
      <c r="Y10" s="22"/>
      <c r="Z10" s="4" t="s">
        <v>72</v>
      </c>
      <c r="AA10" s="17" t="s">
        <v>70</v>
      </c>
      <c r="AB10" s="23">
        <f>IF(X10&lt;0,0,X10)</f>
        <v>1825.35</v>
      </c>
      <c r="AC10" s="4" t="s">
        <v>68</v>
      </c>
      <c r="AD10" s="24">
        <v>27.5</v>
      </c>
      <c r="AE10" s="24">
        <f>O10</f>
        <v>222</v>
      </c>
      <c r="AF10" s="25">
        <f>IF(AD10-P10&lt;0,0,AD10-P10)</f>
        <v>1.5</v>
      </c>
      <c r="AG10" s="31">
        <f>ROUND(AE10*AF10,2)</f>
        <v>333</v>
      </c>
      <c r="AH10" s="33" t="s">
        <v>69</v>
      </c>
      <c r="AI10" s="24"/>
    </row>
    <row r="11" customHeight="1" spans="1:35">
      <c r="A11" s="4" t="s">
        <v>34</v>
      </c>
      <c r="B11" s="5">
        <f>ROW()-1</f>
        <v>10</v>
      </c>
      <c r="C11" s="5" t="s">
        <v>35</v>
      </c>
      <c r="D11" s="6">
        <v>12300576</v>
      </c>
      <c r="E11" s="5" t="s">
        <v>73</v>
      </c>
      <c r="F11" s="7" t="s">
        <v>74</v>
      </c>
      <c r="G11" s="8" t="s">
        <v>38</v>
      </c>
      <c r="H11" s="9">
        <v>44120</v>
      </c>
      <c r="I11" s="9">
        <v>44166</v>
      </c>
      <c r="J11" s="9">
        <v>44169</v>
      </c>
      <c r="K11" s="5" t="s">
        <v>39</v>
      </c>
      <c r="L11" s="5" t="s">
        <v>40</v>
      </c>
      <c r="M11" s="9">
        <v>44196</v>
      </c>
      <c r="N11" s="15">
        <v>0</v>
      </c>
      <c r="O11" s="6">
        <v>0</v>
      </c>
      <c r="P11" s="6">
        <v>28</v>
      </c>
      <c r="Q11" s="5">
        <v>0</v>
      </c>
      <c r="R11" s="6">
        <f>ROUND(O11*P11+Q11,2)</f>
        <v>0</v>
      </c>
      <c r="S11" s="4">
        <v>0</v>
      </c>
      <c r="T11" s="17">
        <v>0</v>
      </c>
      <c r="U11" s="17">
        <v>0</v>
      </c>
      <c r="V11" s="4">
        <v>0</v>
      </c>
      <c r="W11" s="6">
        <f>ROUND(IF((R11-S11-T11)*5%&lt;0,0,(R11-S11-T11)*5%),2)</f>
        <v>0</v>
      </c>
      <c r="X11" s="6">
        <f>ROUND(R11-S11-T11+U11-V11-W11,2)</f>
        <v>0</v>
      </c>
      <c r="Y11" s="26" t="s">
        <v>46</v>
      </c>
      <c r="Z11" s="17" t="s">
        <v>47</v>
      </c>
      <c r="AA11" s="17" t="s">
        <v>47</v>
      </c>
      <c r="AB11" s="23">
        <f>IF(X11&lt;0,0,X11)</f>
        <v>0</v>
      </c>
      <c r="AC11" s="17" t="s">
        <v>47</v>
      </c>
      <c r="AD11" s="24">
        <v>29.5</v>
      </c>
      <c r="AE11" s="24">
        <f>O11</f>
        <v>0</v>
      </c>
      <c r="AF11" s="25">
        <f>IF(AD11-P11&lt;0,0,AD11-P11)</f>
        <v>1.5</v>
      </c>
      <c r="AG11" s="31">
        <f>ROUND(AE11*AF11,2)</f>
        <v>0</v>
      </c>
      <c r="AH11" s="33" t="s">
        <v>61</v>
      </c>
      <c r="AI11" s="24"/>
    </row>
    <row r="12" customHeight="1" spans="1:35">
      <c r="A12" s="4" t="s">
        <v>34</v>
      </c>
      <c r="B12" s="5">
        <f>ROW()-1</f>
        <v>11</v>
      </c>
      <c r="C12" s="5" t="s">
        <v>35</v>
      </c>
      <c r="D12" s="6">
        <v>12818181</v>
      </c>
      <c r="E12" s="5" t="s">
        <v>75</v>
      </c>
      <c r="F12" s="7" t="s">
        <v>76</v>
      </c>
      <c r="G12" s="8" t="s">
        <v>38</v>
      </c>
      <c r="H12" s="9">
        <v>44120</v>
      </c>
      <c r="I12" s="9">
        <v>44120</v>
      </c>
      <c r="J12" s="13">
        <v>44211</v>
      </c>
      <c r="K12" s="13" t="s">
        <v>39</v>
      </c>
      <c r="L12" s="5" t="s">
        <v>40</v>
      </c>
      <c r="M12" s="9">
        <v>44196</v>
      </c>
      <c r="N12" s="15">
        <v>23</v>
      </c>
      <c r="O12" s="6">
        <v>275</v>
      </c>
      <c r="P12" s="6">
        <v>28</v>
      </c>
      <c r="Q12" s="5">
        <v>0</v>
      </c>
      <c r="R12" s="6">
        <f>ROUND(O12*P12+Q12,2)</f>
        <v>7700</v>
      </c>
      <c r="S12" s="17">
        <v>4497.41</v>
      </c>
      <c r="T12" s="17">
        <v>0</v>
      </c>
      <c r="U12" s="17">
        <v>0</v>
      </c>
      <c r="V12" s="4">
        <v>0</v>
      </c>
      <c r="W12" s="6">
        <f>ROUND(IF((R12-S12-T12)*5%&lt;0,0,(R12-S12-T12)*5%),2)</f>
        <v>160.13</v>
      </c>
      <c r="X12" s="6">
        <f>ROUND(R12-S12-T12+U12-V12-W12,2)</f>
        <v>3042.46</v>
      </c>
      <c r="Y12" s="22"/>
      <c r="Z12" s="4" t="s">
        <v>77</v>
      </c>
      <c r="AA12" s="17" t="s">
        <v>75</v>
      </c>
      <c r="AB12" s="23">
        <f>IF(X12&lt;0,0,X12)</f>
        <v>3042.46</v>
      </c>
      <c r="AC12" s="4" t="s">
        <v>42</v>
      </c>
      <c r="AD12" s="24">
        <v>29.5</v>
      </c>
      <c r="AE12" s="24">
        <f>O12</f>
        <v>275</v>
      </c>
      <c r="AF12" s="25">
        <f>IF(AD12-P12&lt;0,0,AD12-P12)</f>
        <v>1.5</v>
      </c>
      <c r="AG12" s="31">
        <f>ROUND(AE12*AF12,2)</f>
        <v>412.5</v>
      </c>
      <c r="AH12" s="33" t="s">
        <v>61</v>
      </c>
      <c r="AI12" s="24"/>
    </row>
    <row r="13" customHeight="1" spans="1:35">
      <c r="A13" s="4" t="s">
        <v>34</v>
      </c>
      <c r="B13" s="5">
        <f>ROW()-1</f>
        <v>12</v>
      </c>
      <c r="C13" s="5" t="s">
        <v>35</v>
      </c>
      <c r="D13" s="6">
        <v>12301672</v>
      </c>
      <c r="E13" s="5" t="s">
        <v>78</v>
      </c>
      <c r="F13" s="7" t="s">
        <v>79</v>
      </c>
      <c r="G13" s="8" t="s">
        <v>38</v>
      </c>
      <c r="H13" s="9">
        <v>44124</v>
      </c>
      <c r="I13" s="9">
        <v>44124</v>
      </c>
      <c r="J13" s="13">
        <v>44208</v>
      </c>
      <c r="K13" s="13" t="s">
        <v>39</v>
      </c>
      <c r="L13" s="5" t="s">
        <v>40</v>
      </c>
      <c r="M13" s="9">
        <v>44196</v>
      </c>
      <c r="N13" s="15">
        <v>23</v>
      </c>
      <c r="O13" s="6">
        <v>256</v>
      </c>
      <c r="P13" s="6">
        <v>28</v>
      </c>
      <c r="Q13" s="5">
        <v>0</v>
      </c>
      <c r="R13" s="6">
        <f>ROUND(O13*P13+Q13,2)</f>
        <v>7168</v>
      </c>
      <c r="S13" s="17">
        <v>4268.64</v>
      </c>
      <c r="T13" s="17">
        <v>0</v>
      </c>
      <c r="U13" s="17">
        <v>0</v>
      </c>
      <c r="V13" s="4">
        <v>0</v>
      </c>
      <c r="W13" s="6">
        <f>ROUND(IF((R13-S13-T13)*5%&lt;0,0,(R13-S13-T13)*5%),2)</f>
        <v>144.97</v>
      </c>
      <c r="X13" s="6">
        <f>ROUND(R13-S13-T13+U13-V13-W13,2)</f>
        <v>2754.39</v>
      </c>
      <c r="Y13" s="22"/>
      <c r="Z13" s="4" t="s">
        <v>80</v>
      </c>
      <c r="AA13" s="17" t="s">
        <v>78</v>
      </c>
      <c r="AB13" s="23">
        <f>IF(X13&lt;0,0,X13)</f>
        <v>2754.39</v>
      </c>
      <c r="AC13" s="4" t="s">
        <v>42</v>
      </c>
      <c r="AD13" s="24">
        <v>29.5</v>
      </c>
      <c r="AE13" s="24">
        <f>O13</f>
        <v>256</v>
      </c>
      <c r="AF13" s="25">
        <f>IF(AD13-P13&lt;0,0,AD13-P13)</f>
        <v>1.5</v>
      </c>
      <c r="AG13" s="31">
        <f>ROUND(AE13*AF13,2)</f>
        <v>384</v>
      </c>
      <c r="AH13" s="33" t="s">
        <v>61</v>
      </c>
      <c r="AI13" s="24"/>
    </row>
    <row r="14" customHeight="1" spans="1:35">
      <c r="A14" s="4" t="s">
        <v>34</v>
      </c>
      <c r="B14" s="5">
        <f>ROW()-1</f>
        <v>13</v>
      </c>
      <c r="C14" s="5" t="s">
        <v>35</v>
      </c>
      <c r="D14" s="6">
        <v>12302329</v>
      </c>
      <c r="E14" s="5" t="s">
        <v>81</v>
      </c>
      <c r="F14" s="7" t="s">
        <v>82</v>
      </c>
      <c r="G14" s="8" t="s">
        <v>38</v>
      </c>
      <c r="H14" s="9">
        <v>44127</v>
      </c>
      <c r="I14" s="9">
        <v>44166</v>
      </c>
      <c r="J14" s="13">
        <v>44215</v>
      </c>
      <c r="K14" s="13" t="s">
        <v>39</v>
      </c>
      <c r="L14" s="5" t="s">
        <v>40</v>
      </c>
      <c r="M14" s="9">
        <v>44196</v>
      </c>
      <c r="N14" s="15">
        <v>22.94</v>
      </c>
      <c r="O14" s="6">
        <v>266.02</v>
      </c>
      <c r="P14" s="6">
        <v>28</v>
      </c>
      <c r="Q14" s="5">
        <v>0</v>
      </c>
      <c r="R14" s="6">
        <f>ROUND(O14*P14+Q14,2)</f>
        <v>7448.56</v>
      </c>
      <c r="S14" s="17">
        <v>5156.55</v>
      </c>
      <c r="T14" s="17">
        <v>0</v>
      </c>
      <c r="U14" s="17">
        <v>0</v>
      </c>
      <c r="V14" s="4">
        <v>0</v>
      </c>
      <c r="W14" s="6">
        <f>ROUND(IF((R14-S14-T14)*5%&lt;0,0,(R14-S14-T14)*5%),2)</f>
        <v>114.6</v>
      </c>
      <c r="X14" s="6">
        <f>ROUND(R14-S14-T14+U14-V14-W14,2)</f>
        <v>2177.41</v>
      </c>
      <c r="Y14" s="22"/>
      <c r="Z14" s="4" t="s">
        <v>83</v>
      </c>
      <c r="AA14" s="17" t="s">
        <v>81</v>
      </c>
      <c r="AB14" s="23">
        <f>IF(X14&lt;0,0,X14)</f>
        <v>2177.41</v>
      </c>
      <c r="AC14" s="4" t="s">
        <v>57</v>
      </c>
      <c r="AD14" s="24">
        <v>29.5</v>
      </c>
      <c r="AE14" s="24">
        <f>O14</f>
        <v>266.02</v>
      </c>
      <c r="AF14" s="25">
        <f>IF(AD14-P14&lt;0,0,AD14-P14)</f>
        <v>1.5</v>
      </c>
      <c r="AG14" s="31">
        <f>ROUND(AE14*AF14,2)</f>
        <v>399.03</v>
      </c>
      <c r="AH14" s="33" t="s">
        <v>61</v>
      </c>
      <c r="AI14" s="24"/>
    </row>
    <row r="15" customHeight="1" spans="1:35">
      <c r="A15" s="4" t="s">
        <v>34</v>
      </c>
      <c r="B15" s="5">
        <f>ROW()-1</f>
        <v>14</v>
      </c>
      <c r="C15" s="5" t="s">
        <v>35</v>
      </c>
      <c r="D15" s="6">
        <v>12819178</v>
      </c>
      <c r="E15" s="5" t="s">
        <v>84</v>
      </c>
      <c r="F15" s="7" t="s">
        <v>85</v>
      </c>
      <c r="G15" s="8" t="s">
        <v>38</v>
      </c>
      <c r="H15" s="9">
        <v>44127</v>
      </c>
      <c r="I15" s="9">
        <v>44127</v>
      </c>
      <c r="J15" s="13">
        <v>44211</v>
      </c>
      <c r="K15" s="13" t="s">
        <v>39</v>
      </c>
      <c r="L15" s="5" t="s">
        <v>40</v>
      </c>
      <c r="M15" s="9">
        <v>44196</v>
      </c>
      <c r="N15" s="15">
        <v>23</v>
      </c>
      <c r="O15" s="6">
        <v>268</v>
      </c>
      <c r="P15" s="6">
        <v>28</v>
      </c>
      <c r="Q15" s="5">
        <v>0</v>
      </c>
      <c r="R15" s="6">
        <f>ROUND(O15*P15+Q15,2)</f>
        <v>7504</v>
      </c>
      <c r="S15" s="17">
        <v>4462.5</v>
      </c>
      <c r="T15" s="17">
        <v>0</v>
      </c>
      <c r="U15" s="17">
        <v>0</v>
      </c>
      <c r="V15" s="4">
        <v>0</v>
      </c>
      <c r="W15" s="6">
        <f>ROUND(IF((R15-S15-T15)*5%&lt;0,0,(R15-S15-T15)*5%),2)</f>
        <v>152.08</v>
      </c>
      <c r="X15" s="6">
        <f>ROUND(R15-S15-T15+U15-V15-W15,2)</f>
        <v>2889.42</v>
      </c>
      <c r="Y15" s="22"/>
      <c r="Z15" s="4" t="s">
        <v>86</v>
      </c>
      <c r="AA15" s="17" t="s">
        <v>84</v>
      </c>
      <c r="AB15" s="23">
        <f>IF(X15&lt;0,0,X15)</f>
        <v>2889.42</v>
      </c>
      <c r="AC15" s="4" t="s">
        <v>57</v>
      </c>
      <c r="AD15" s="24">
        <v>29.5</v>
      </c>
      <c r="AE15" s="24">
        <f>O15</f>
        <v>268</v>
      </c>
      <c r="AF15" s="25">
        <f>IF(AD15-P15&lt;0,0,AD15-P15)</f>
        <v>1.5</v>
      </c>
      <c r="AG15" s="31">
        <f>ROUND(AE15*AF15,2)</f>
        <v>402</v>
      </c>
      <c r="AH15" s="33" t="s">
        <v>61</v>
      </c>
      <c r="AI15" s="24"/>
    </row>
    <row r="16" customHeight="1" spans="1:35">
      <c r="A16" s="4" t="s">
        <v>34</v>
      </c>
      <c r="B16" s="5">
        <f>ROW()-1</f>
        <v>15</v>
      </c>
      <c r="C16" s="5" t="s">
        <v>35</v>
      </c>
      <c r="D16" s="6">
        <v>12819180</v>
      </c>
      <c r="E16" s="5" t="s">
        <v>87</v>
      </c>
      <c r="F16" s="7" t="s">
        <v>88</v>
      </c>
      <c r="G16" s="8" t="s">
        <v>38</v>
      </c>
      <c r="H16" s="9">
        <v>44127</v>
      </c>
      <c r="I16" s="9">
        <v>44127</v>
      </c>
      <c r="J16" s="13">
        <v>44209</v>
      </c>
      <c r="K16" s="13" t="s">
        <v>50</v>
      </c>
      <c r="L16" s="5" t="s">
        <v>40</v>
      </c>
      <c r="M16" s="9">
        <v>44196</v>
      </c>
      <c r="N16" s="15">
        <v>23</v>
      </c>
      <c r="O16" s="6">
        <v>272</v>
      </c>
      <c r="P16" s="6">
        <v>28</v>
      </c>
      <c r="Q16" s="5">
        <v>0</v>
      </c>
      <c r="R16" s="6">
        <f>ROUND(O16*P16+Q16,2)</f>
        <v>7616</v>
      </c>
      <c r="S16" s="17">
        <v>4532.16</v>
      </c>
      <c r="T16" s="17">
        <v>0</v>
      </c>
      <c r="U16" s="17">
        <v>0</v>
      </c>
      <c r="V16" s="4">
        <v>0</v>
      </c>
      <c r="W16" s="6">
        <f>ROUND(IF((R16-S16-T16)*5%&lt;0,0,(R16-S16-T16)*5%),2)</f>
        <v>154.19</v>
      </c>
      <c r="X16" s="6">
        <f>ROUND(R16-S16-T16+U16-V16-W16,2)</f>
        <v>2929.65</v>
      </c>
      <c r="Y16" s="22"/>
      <c r="Z16" s="4" t="s">
        <v>89</v>
      </c>
      <c r="AA16" s="17" t="s">
        <v>87</v>
      </c>
      <c r="AB16" s="23">
        <f>IF(X16&lt;0,0,X16)</f>
        <v>2929.65</v>
      </c>
      <c r="AC16" s="4" t="s">
        <v>68</v>
      </c>
      <c r="AD16" s="24">
        <v>29.5</v>
      </c>
      <c r="AE16" s="24">
        <f>O16</f>
        <v>272</v>
      </c>
      <c r="AF16" s="25">
        <f>IF(AD16-P16&lt;0,0,AD16-P16)</f>
        <v>1.5</v>
      </c>
      <c r="AG16" s="31">
        <f>ROUND(AE16*AF16,2)</f>
        <v>408</v>
      </c>
      <c r="AH16" s="33" t="s">
        <v>61</v>
      </c>
      <c r="AI16" s="24"/>
    </row>
    <row r="17" customHeight="1" spans="1:35">
      <c r="A17" s="4" t="s">
        <v>34</v>
      </c>
      <c r="B17" s="5">
        <f>ROW()-1</f>
        <v>16</v>
      </c>
      <c r="C17" s="5" t="s">
        <v>35</v>
      </c>
      <c r="D17" s="6">
        <v>12302610</v>
      </c>
      <c r="E17" s="5" t="s">
        <v>90</v>
      </c>
      <c r="F17" s="7" t="s">
        <v>91</v>
      </c>
      <c r="G17" s="8" t="s">
        <v>38</v>
      </c>
      <c r="H17" s="9">
        <v>44129</v>
      </c>
      <c r="I17" s="9">
        <v>44129</v>
      </c>
      <c r="J17" s="13">
        <v>44208</v>
      </c>
      <c r="K17" s="13" t="s">
        <v>39</v>
      </c>
      <c r="L17" s="5" t="s">
        <v>40</v>
      </c>
      <c r="M17" s="9">
        <v>44196</v>
      </c>
      <c r="N17" s="15">
        <v>23</v>
      </c>
      <c r="O17" s="6">
        <v>264</v>
      </c>
      <c r="P17" s="6">
        <v>28</v>
      </c>
      <c r="Q17" s="5">
        <v>0</v>
      </c>
      <c r="R17" s="6">
        <f>ROUND(O17*P17+Q17,2)</f>
        <v>7392</v>
      </c>
      <c r="S17" s="17">
        <v>4365.57</v>
      </c>
      <c r="T17" s="17">
        <v>0</v>
      </c>
      <c r="U17" s="17">
        <v>0</v>
      </c>
      <c r="V17" s="4">
        <v>0</v>
      </c>
      <c r="W17" s="6">
        <f>ROUND(IF((R17-S17-T17)*5%&lt;0,0,(R17-S17-T17)*5%),2)</f>
        <v>151.32</v>
      </c>
      <c r="X17" s="6">
        <f>ROUND(R17-S17-T17+U17-V17-W17,2)</f>
        <v>2875.11</v>
      </c>
      <c r="Y17" s="22"/>
      <c r="Z17" s="4" t="s">
        <v>92</v>
      </c>
      <c r="AA17" s="17" t="s">
        <v>90</v>
      </c>
      <c r="AB17" s="23">
        <f>IF(X17&lt;0,0,X17)</f>
        <v>2875.11</v>
      </c>
      <c r="AC17" s="4" t="s">
        <v>57</v>
      </c>
      <c r="AD17" s="24">
        <v>29.5</v>
      </c>
      <c r="AE17" s="24">
        <f>O17</f>
        <v>264</v>
      </c>
      <c r="AF17" s="25">
        <f>IF(AD17-P17&lt;0,0,AD17-P17)</f>
        <v>1.5</v>
      </c>
      <c r="AG17" s="31">
        <f>ROUND(AE17*AF17,2)</f>
        <v>396</v>
      </c>
      <c r="AH17" s="33" t="s">
        <v>61</v>
      </c>
      <c r="AI17" s="24"/>
    </row>
    <row r="18" customHeight="1" spans="1:35">
      <c r="A18" s="4" t="s">
        <v>34</v>
      </c>
      <c r="B18" s="5">
        <f>ROW()-1</f>
        <v>17</v>
      </c>
      <c r="C18" s="5" t="s">
        <v>35</v>
      </c>
      <c r="D18" s="6">
        <v>12302611</v>
      </c>
      <c r="E18" s="5" t="s">
        <v>93</v>
      </c>
      <c r="F18" s="7" t="s">
        <v>94</v>
      </c>
      <c r="G18" s="8" t="s">
        <v>38</v>
      </c>
      <c r="H18" s="9">
        <v>44129</v>
      </c>
      <c r="I18" s="9">
        <v>44129</v>
      </c>
      <c r="J18" s="13">
        <v>44208</v>
      </c>
      <c r="K18" s="13" t="s">
        <v>39</v>
      </c>
      <c r="L18" s="5" t="s">
        <v>40</v>
      </c>
      <c r="M18" s="9">
        <v>44196</v>
      </c>
      <c r="N18" s="15">
        <v>22</v>
      </c>
      <c r="O18" s="6">
        <v>246</v>
      </c>
      <c r="P18" s="6">
        <v>28</v>
      </c>
      <c r="Q18" s="5">
        <v>0</v>
      </c>
      <c r="R18" s="6">
        <f>ROUND(O18*P18+Q18,2)</f>
        <v>6888</v>
      </c>
      <c r="S18" s="17">
        <v>4260.81</v>
      </c>
      <c r="T18" s="17">
        <v>0</v>
      </c>
      <c r="U18" s="17">
        <v>0</v>
      </c>
      <c r="V18" s="4">
        <v>0</v>
      </c>
      <c r="W18" s="6">
        <f>ROUND(IF((R18-S18-T18)*5%&lt;0,0,(R18-S18-T18)*5%),2)</f>
        <v>131.36</v>
      </c>
      <c r="X18" s="6">
        <f>ROUND(R18-S18-T18+U18-V18-W18,2)</f>
        <v>2495.83</v>
      </c>
      <c r="Y18" s="22"/>
      <c r="Z18" s="4" t="s">
        <v>95</v>
      </c>
      <c r="AA18" s="17" t="s">
        <v>93</v>
      </c>
      <c r="AB18" s="23">
        <f>IF(X18&lt;0,0,X18)</f>
        <v>2495.83</v>
      </c>
      <c r="AC18" s="4" t="s">
        <v>57</v>
      </c>
      <c r="AD18" s="24">
        <v>29.5</v>
      </c>
      <c r="AE18" s="24">
        <f>O18</f>
        <v>246</v>
      </c>
      <c r="AF18" s="25">
        <f>IF(AD18-P18&lt;0,0,AD18-P18)</f>
        <v>1.5</v>
      </c>
      <c r="AG18" s="31">
        <f>ROUND(AE18*AF18,2)</f>
        <v>369</v>
      </c>
      <c r="AH18" s="33" t="s">
        <v>61</v>
      </c>
      <c r="AI18" s="24"/>
    </row>
    <row r="19" customHeight="1" spans="1:35">
      <c r="A19" s="4" t="s">
        <v>34</v>
      </c>
      <c r="B19" s="5">
        <f>ROW()-1</f>
        <v>18</v>
      </c>
      <c r="C19" s="5" t="s">
        <v>35</v>
      </c>
      <c r="D19" s="6">
        <v>12303296</v>
      </c>
      <c r="E19" s="5" t="s">
        <v>96</v>
      </c>
      <c r="F19" s="7" t="s">
        <v>97</v>
      </c>
      <c r="G19" s="8" t="s">
        <v>38</v>
      </c>
      <c r="H19" s="9">
        <v>44135</v>
      </c>
      <c r="I19" s="9">
        <v>44136</v>
      </c>
      <c r="J19" s="13">
        <v>44209</v>
      </c>
      <c r="K19" s="13" t="s">
        <v>39</v>
      </c>
      <c r="L19" s="5" t="s">
        <v>40</v>
      </c>
      <c r="M19" s="9">
        <v>44196</v>
      </c>
      <c r="N19" s="15">
        <v>23</v>
      </c>
      <c r="O19" s="6">
        <v>272</v>
      </c>
      <c r="P19" s="6">
        <v>26</v>
      </c>
      <c r="Q19" s="5">
        <v>0</v>
      </c>
      <c r="R19" s="6">
        <f>ROUND(O19*P19+Q19,2)</f>
        <v>7072</v>
      </c>
      <c r="S19" s="17">
        <v>4433.55</v>
      </c>
      <c r="T19" s="17">
        <v>0</v>
      </c>
      <c r="U19" s="17">
        <v>0</v>
      </c>
      <c r="V19" s="4">
        <v>0</v>
      </c>
      <c r="W19" s="6">
        <f>ROUND(IF((R19-S19-T19)*5%&lt;0,0,(R19-S19-T19)*5%),2)</f>
        <v>131.92</v>
      </c>
      <c r="X19" s="6">
        <f>ROUND(R19-S19-T19+U19-V19-W19,2)</f>
        <v>2506.53</v>
      </c>
      <c r="Y19" s="22"/>
      <c r="Z19" s="4" t="s">
        <v>98</v>
      </c>
      <c r="AA19" s="17" t="s">
        <v>96</v>
      </c>
      <c r="AB19" s="23">
        <f>IF(X19&lt;0,0,X19)</f>
        <v>2506.53</v>
      </c>
      <c r="AC19" s="4" t="s">
        <v>42</v>
      </c>
      <c r="AD19" s="24">
        <v>27.5</v>
      </c>
      <c r="AE19" s="24">
        <f>O19</f>
        <v>272</v>
      </c>
      <c r="AF19" s="25">
        <f>IF(AD19-P19&lt;0,0,AD19-P19)</f>
        <v>1.5</v>
      </c>
      <c r="AG19" s="31">
        <f>ROUND(AE19*AF19,2)</f>
        <v>408</v>
      </c>
      <c r="AH19" s="33" t="s">
        <v>61</v>
      </c>
      <c r="AI19" s="24"/>
    </row>
    <row r="20" customHeight="1" spans="1:35">
      <c r="A20" s="4" t="s">
        <v>34</v>
      </c>
      <c r="B20" s="5">
        <f>ROW()-1</f>
        <v>19</v>
      </c>
      <c r="C20" s="5" t="s">
        <v>35</v>
      </c>
      <c r="D20" s="6">
        <v>12303464</v>
      </c>
      <c r="E20" s="5" t="s">
        <v>99</v>
      </c>
      <c r="F20" s="7" t="s">
        <v>100</v>
      </c>
      <c r="G20" s="8" t="s">
        <v>38</v>
      </c>
      <c r="H20" s="9">
        <v>44138</v>
      </c>
      <c r="I20" s="9">
        <v>44139</v>
      </c>
      <c r="J20" s="9"/>
      <c r="K20" s="5" t="s">
        <v>55</v>
      </c>
      <c r="L20" s="5" t="s">
        <v>40</v>
      </c>
      <c r="M20" s="9">
        <v>44196</v>
      </c>
      <c r="N20" s="15">
        <v>18.5</v>
      </c>
      <c r="O20" s="6">
        <v>248</v>
      </c>
      <c r="P20" s="6">
        <v>26</v>
      </c>
      <c r="Q20" s="5">
        <v>300</v>
      </c>
      <c r="R20" s="6">
        <f>ROUND(O20*P20+Q20,2)</f>
        <v>6748</v>
      </c>
      <c r="S20" s="17">
        <v>4695.26</v>
      </c>
      <c r="T20" s="4">
        <v>0</v>
      </c>
      <c r="U20" s="17">
        <v>0</v>
      </c>
      <c r="V20" s="4">
        <v>0</v>
      </c>
      <c r="W20" s="6">
        <f>ROUND(IF((R20-S20-T20)*5%&lt;0,0,(R20-S20-T20)*5%),2)</f>
        <v>102.64</v>
      </c>
      <c r="X20" s="6">
        <f>ROUND(R20-S20-T20+U20-V20-W20,2)</f>
        <v>1950.1</v>
      </c>
      <c r="Y20" s="22"/>
      <c r="Z20" s="4" t="s">
        <v>101</v>
      </c>
      <c r="AA20" s="17" t="s">
        <v>99</v>
      </c>
      <c r="AB20" s="23">
        <f>IF(X20&lt;0,0,X20)</f>
        <v>1950.1</v>
      </c>
      <c r="AC20" s="4" t="s">
        <v>57</v>
      </c>
      <c r="AD20" s="24">
        <v>27.5</v>
      </c>
      <c r="AE20" s="24">
        <f>O20</f>
        <v>248</v>
      </c>
      <c r="AF20" s="25">
        <f>IF(AD20-P20&lt;0,0,AD20-P20)</f>
        <v>1.5</v>
      </c>
      <c r="AG20" s="31">
        <f>ROUND(AE20*AF20,2)</f>
        <v>372</v>
      </c>
      <c r="AH20" s="33" t="s">
        <v>61</v>
      </c>
      <c r="AI20" s="24"/>
    </row>
    <row r="21" customHeight="1" spans="1:35">
      <c r="A21" s="4" t="s">
        <v>34</v>
      </c>
      <c r="B21" s="5">
        <f>ROW()-1</f>
        <v>20</v>
      </c>
      <c r="C21" s="5" t="s">
        <v>35</v>
      </c>
      <c r="D21" s="6">
        <v>12303465</v>
      </c>
      <c r="E21" s="5" t="s">
        <v>102</v>
      </c>
      <c r="F21" s="7" t="s">
        <v>103</v>
      </c>
      <c r="G21" s="8" t="s">
        <v>38</v>
      </c>
      <c r="H21" s="9">
        <v>44138</v>
      </c>
      <c r="I21" s="9">
        <v>44139</v>
      </c>
      <c r="J21" s="9"/>
      <c r="K21" s="5" t="s">
        <v>55</v>
      </c>
      <c r="L21" s="5" t="s">
        <v>40</v>
      </c>
      <c r="M21" s="9">
        <v>44196</v>
      </c>
      <c r="N21" s="15">
        <v>23</v>
      </c>
      <c r="O21" s="6">
        <v>310</v>
      </c>
      <c r="P21" s="6">
        <v>26</v>
      </c>
      <c r="Q21" s="5">
        <v>300</v>
      </c>
      <c r="R21" s="6">
        <f>ROUND(O21*P21+Q21,2)</f>
        <v>8360</v>
      </c>
      <c r="S21" s="17">
        <v>5851.77</v>
      </c>
      <c r="T21" s="4">
        <v>0</v>
      </c>
      <c r="U21" s="17">
        <v>0</v>
      </c>
      <c r="V21" s="4">
        <v>0</v>
      </c>
      <c r="W21" s="6">
        <f>ROUND(IF((R21-S21-T21)*5%&lt;0,0,(R21-S21-T21)*5%),2)</f>
        <v>125.41</v>
      </c>
      <c r="X21" s="6">
        <f>ROUND(R21-S21-T21+U21-V21-W21,2)</f>
        <v>2382.82</v>
      </c>
      <c r="Y21" s="22"/>
      <c r="Z21" s="4" t="s">
        <v>104</v>
      </c>
      <c r="AA21" s="17" t="s">
        <v>102</v>
      </c>
      <c r="AB21" s="23">
        <f>IF(X21&lt;0,0,X21)</f>
        <v>2382.82</v>
      </c>
      <c r="AC21" s="4" t="s">
        <v>57</v>
      </c>
      <c r="AD21" s="24">
        <v>27.5</v>
      </c>
      <c r="AE21" s="24">
        <f>O21</f>
        <v>310</v>
      </c>
      <c r="AF21" s="25">
        <f>IF(AD21-P21&lt;0,0,AD21-P21)</f>
        <v>1.5</v>
      </c>
      <c r="AG21" s="31">
        <f>ROUND(AE21*AF21,2)</f>
        <v>465</v>
      </c>
      <c r="AH21" s="33" t="s">
        <v>61</v>
      </c>
      <c r="AI21" s="24"/>
    </row>
    <row r="22" customHeight="1" spans="1:35">
      <c r="A22" s="4" t="s">
        <v>34</v>
      </c>
      <c r="B22" s="5">
        <f>ROW()-1</f>
        <v>21</v>
      </c>
      <c r="C22" s="5" t="s">
        <v>35</v>
      </c>
      <c r="D22" s="6">
        <v>12304106</v>
      </c>
      <c r="E22" s="5" t="s">
        <v>105</v>
      </c>
      <c r="F22" s="7" t="s">
        <v>106</v>
      </c>
      <c r="G22" s="8" t="s">
        <v>38</v>
      </c>
      <c r="H22" s="9">
        <v>44147</v>
      </c>
      <c r="I22" s="9">
        <v>44147</v>
      </c>
      <c r="J22" s="13">
        <v>44208</v>
      </c>
      <c r="K22" s="13" t="s">
        <v>39</v>
      </c>
      <c r="L22" s="5" t="s">
        <v>40</v>
      </c>
      <c r="M22" s="9">
        <v>44196</v>
      </c>
      <c r="N22" s="15">
        <v>23</v>
      </c>
      <c r="O22" s="6">
        <v>243</v>
      </c>
      <c r="P22" s="6">
        <v>26</v>
      </c>
      <c r="Q22" s="5">
        <v>0</v>
      </c>
      <c r="R22" s="6">
        <f>ROUND(O22*P22+Q22,2)</f>
        <v>6318</v>
      </c>
      <c r="S22" s="17">
        <v>3918.08</v>
      </c>
      <c r="T22" s="4">
        <v>143.5</v>
      </c>
      <c r="U22" s="17">
        <v>0</v>
      </c>
      <c r="V22" s="4">
        <v>0</v>
      </c>
      <c r="W22" s="6">
        <f>ROUND(IF((R22-S22-T22)*5%&lt;0,0,(R22-S22-T22)*5%),2)</f>
        <v>112.82</v>
      </c>
      <c r="X22" s="6">
        <f>ROUND(R22-S22-T22+U22-V22-W22,2)</f>
        <v>2143.6</v>
      </c>
      <c r="Y22" s="22"/>
      <c r="Z22" s="4" t="s">
        <v>107</v>
      </c>
      <c r="AA22" s="17" t="s">
        <v>105</v>
      </c>
      <c r="AB22" s="23">
        <f>IF(X22&lt;0,0,X22)</f>
        <v>2143.6</v>
      </c>
      <c r="AC22" s="4" t="s">
        <v>57</v>
      </c>
      <c r="AD22" s="24">
        <v>28</v>
      </c>
      <c r="AE22" s="24">
        <f>O22</f>
        <v>243</v>
      </c>
      <c r="AF22" s="25">
        <f>IF(AD22-P22&lt;0,0,AD22-P22)</f>
        <v>2</v>
      </c>
      <c r="AG22" s="31">
        <f>ROUND(AE22*AF22,2)</f>
        <v>486</v>
      </c>
      <c r="AH22" s="33" t="s">
        <v>61</v>
      </c>
      <c r="AI22" s="24"/>
    </row>
    <row r="23" customHeight="1" spans="1:35">
      <c r="A23" s="4" t="s">
        <v>34</v>
      </c>
      <c r="B23" s="5">
        <f>ROW()-1</f>
        <v>22</v>
      </c>
      <c r="C23" s="5" t="s">
        <v>35</v>
      </c>
      <c r="D23" s="6">
        <v>12305570</v>
      </c>
      <c r="E23" s="5" t="s">
        <v>108</v>
      </c>
      <c r="F23" s="7" t="s">
        <v>109</v>
      </c>
      <c r="G23" s="8" t="s">
        <v>38</v>
      </c>
      <c r="H23" s="9">
        <v>44154</v>
      </c>
      <c r="I23" s="9">
        <v>44155</v>
      </c>
      <c r="J23" s="13">
        <v>44207</v>
      </c>
      <c r="K23" s="13" t="s">
        <v>39</v>
      </c>
      <c r="L23" s="5" t="s">
        <v>40</v>
      </c>
      <c r="M23" s="9">
        <v>44196</v>
      </c>
      <c r="N23" s="15">
        <v>20</v>
      </c>
      <c r="O23" s="6">
        <v>236</v>
      </c>
      <c r="P23" s="6">
        <v>26</v>
      </c>
      <c r="Q23" s="5">
        <v>0</v>
      </c>
      <c r="R23" s="6">
        <f>ROUND(O23*P23+Q23,2)</f>
        <v>6136</v>
      </c>
      <c r="S23" s="17">
        <v>3822.05</v>
      </c>
      <c r="T23" s="4">
        <v>222.73</v>
      </c>
      <c r="U23" s="17">
        <v>0</v>
      </c>
      <c r="V23" s="4">
        <v>0</v>
      </c>
      <c r="W23" s="6">
        <f>ROUND(IF((R23-S23-T23)*5%&lt;0,0,(R23-S23-T23)*5%),2)</f>
        <v>104.56</v>
      </c>
      <c r="X23" s="6">
        <f>ROUND(R23-S23-T23+U23-V23-W23,2)</f>
        <v>1986.66</v>
      </c>
      <c r="Y23" s="22"/>
      <c r="Z23" s="4" t="s">
        <v>110</v>
      </c>
      <c r="AA23" s="17" t="s">
        <v>108</v>
      </c>
      <c r="AB23" s="23">
        <f>IF(X23&lt;0,0,X23)</f>
        <v>1986.66</v>
      </c>
      <c r="AC23" s="4" t="s">
        <v>68</v>
      </c>
      <c r="AD23" s="24">
        <v>28</v>
      </c>
      <c r="AE23" s="24">
        <f>O23</f>
        <v>236</v>
      </c>
      <c r="AF23" s="25">
        <f>IF(AD23-P23&lt;0,0,AD23-P23)</f>
        <v>2</v>
      </c>
      <c r="AG23" s="31">
        <f>ROUND(AE23*AF23,2)</f>
        <v>472</v>
      </c>
      <c r="AH23" s="33" t="s">
        <v>61</v>
      </c>
      <c r="AI23" s="24"/>
    </row>
    <row r="24" customHeight="1" spans="1:35">
      <c r="A24" s="4" t="s">
        <v>34</v>
      </c>
      <c r="B24" s="5">
        <v>3435</v>
      </c>
      <c r="C24" s="5" t="s">
        <v>35</v>
      </c>
      <c r="D24" s="6">
        <v>12634000</v>
      </c>
      <c r="E24" s="5" t="s">
        <v>111</v>
      </c>
      <c r="F24" s="8" t="s">
        <v>112</v>
      </c>
      <c r="G24" s="8" t="s">
        <v>38</v>
      </c>
      <c r="H24" s="9">
        <v>44075</v>
      </c>
      <c r="I24" s="9">
        <v>44075</v>
      </c>
      <c r="J24" s="9"/>
      <c r="K24" s="5" t="s">
        <v>55</v>
      </c>
      <c r="L24" s="5" t="s">
        <v>40</v>
      </c>
      <c r="M24" s="13">
        <v>44196</v>
      </c>
      <c r="N24" s="15">
        <v>14</v>
      </c>
      <c r="O24" s="6">
        <v>139.5</v>
      </c>
      <c r="P24" s="6">
        <v>25</v>
      </c>
      <c r="Q24" s="6">
        <v>0</v>
      </c>
      <c r="R24" s="6">
        <f>ROUND(O24*P24+Q24,2)</f>
        <v>3487.5</v>
      </c>
      <c r="S24" s="6">
        <v>2533</v>
      </c>
      <c r="T24" s="6">
        <v>0</v>
      </c>
      <c r="U24" s="6">
        <v>0</v>
      </c>
      <c r="V24" s="6">
        <v>0</v>
      </c>
      <c r="W24" s="6">
        <f>ROUND(IF((R24-S24-T24)*5%&lt;0,0,(R24-S24-T24)*5%),2)</f>
        <v>47.73</v>
      </c>
      <c r="X24" s="6">
        <f>ROUND(R24-S24-T24+U24-V24-W24,2)</f>
        <v>906.77</v>
      </c>
      <c r="Y24" s="26" t="s">
        <v>113</v>
      </c>
      <c r="Z24" s="4" t="s">
        <v>112</v>
      </c>
      <c r="AA24" s="5" t="s">
        <v>111</v>
      </c>
      <c r="AB24" s="23">
        <f>IF(X24&lt;0,0,X24)</f>
        <v>906.77</v>
      </c>
      <c r="AC24" s="17" t="s">
        <v>114</v>
      </c>
      <c r="AD24" s="24">
        <v>26.3</v>
      </c>
      <c r="AE24" s="24">
        <f>O24</f>
        <v>139.5</v>
      </c>
      <c r="AF24" s="25">
        <f>IF(AD24-P24&lt;0,0,AD24-P24)</f>
        <v>1.3</v>
      </c>
      <c r="AG24" s="31">
        <f>ROUND(AE24*AF24,2)</f>
        <v>181.35</v>
      </c>
      <c r="AH24" s="32" t="s">
        <v>43</v>
      </c>
      <c r="AI24" s="24"/>
    </row>
    <row r="25" customHeight="1" spans="1:35">
      <c r="A25" s="10"/>
      <c r="B25" s="10"/>
      <c r="C25" s="10"/>
      <c r="D25" s="10"/>
      <c r="E25" s="10"/>
      <c r="F25" s="11"/>
      <c r="H25" s="10"/>
      <c r="I25" s="10"/>
      <c r="J25" s="10"/>
      <c r="K25" s="10"/>
      <c r="L25" s="10"/>
      <c r="M25" s="10"/>
      <c r="N25" s="10"/>
      <c r="O25" s="16"/>
      <c r="P25" s="16"/>
      <c r="Q25" s="10"/>
      <c r="R25" s="10"/>
      <c r="S25" s="10"/>
      <c r="T25" s="10"/>
      <c r="U25" s="10"/>
      <c r="V25" s="10"/>
      <c r="W25" s="10"/>
      <c r="X25" s="10"/>
      <c r="Y25" s="27"/>
      <c r="Z25" s="10"/>
      <c r="AA25" s="10"/>
      <c r="AC25" s="10"/>
      <c r="AD25" s="10"/>
      <c r="AE25" s="10"/>
      <c r="AF25" s="28" t="s">
        <v>115</v>
      </c>
      <c r="AG25" s="28">
        <f>SUBTOTAL(9,AG2:AG24)</f>
        <v>7287.78</v>
      </c>
      <c r="AH25" s="27"/>
      <c r="AI25" s="10"/>
    </row>
  </sheetData>
  <autoFilter ref="A1:AI24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12月联滔结算明细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2021-01-23T06:55:46Z</dcterms:created>
  <dcterms:modified xsi:type="dcterms:W3CDTF">2021-01-23T06:55:46Z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