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bit-my.sharepoint.com/personal/f_venturoli_campus_unimib_it/Documents/Secondo anno/Lab II/Esperienze/Microonde/"/>
    </mc:Choice>
  </mc:AlternateContent>
  <xr:revisionPtr revIDLastSave="979" documentId="8_{627BF368-1825-C04A-B80F-3196A3EC7492}" xr6:coauthVersionLast="47" xr6:coauthVersionMax="47" xr10:uidLastSave="{41035283-5A1D-D14A-A155-FB595DE5896D}"/>
  <bookViews>
    <workbookView xWindow="0" yWindow="500" windowWidth="28800" windowHeight="16100" firstSheet="2" activeTab="3" xr2:uid="{BC70664D-DB49-6146-8D37-F4FDB3338919}"/>
  </bookViews>
  <sheets>
    <sheet name="Onde stazionarie" sheetId="1" r:id="rId1"/>
    <sheet name="Riflessione" sheetId="2" r:id="rId2"/>
    <sheet name="Polarizzazione" sheetId="3" r:id="rId3"/>
    <sheet name="Lloyd" sheetId="4" r:id="rId4"/>
    <sheet name="Brewster" sheetId="5" r:id="rId5"/>
    <sheet name="Michelson" sheetId="6" r:id="rId6"/>
    <sheet name="Il cubotto barzotto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D12" i="6"/>
  <c r="M31" i="1"/>
  <c r="D3" i="4"/>
  <c r="A21" i="3" a="1"/>
  <c r="A21" i="3" s="1"/>
  <c r="C21" i="3" s="1"/>
  <c r="C22" i="3"/>
  <c r="C23" i="3"/>
  <c r="C24" i="3"/>
  <c r="C25" i="3"/>
  <c r="C26" i="3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12" i="6"/>
  <c r="D26" i="6"/>
  <c r="D27" i="6"/>
  <c r="D28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30" i="6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2" i="1"/>
  <c r="M40" i="1" s="1"/>
  <c r="M39" i="1"/>
  <c r="M23" i="1"/>
  <c r="M24" i="1"/>
  <c r="M25" i="1"/>
  <c r="M26" i="1"/>
  <c r="M27" i="1"/>
  <c r="M28" i="1"/>
  <c r="M29" i="1"/>
  <c r="M30" i="1"/>
  <c r="M32" i="1"/>
  <c r="M33" i="1"/>
  <c r="M34" i="1"/>
  <c r="M35" i="1"/>
  <c r="M36" i="1"/>
  <c r="M37" i="1"/>
  <c r="M22" i="1"/>
  <c r="E27" i="1"/>
  <c r="B29" i="1"/>
  <c r="C27" i="2"/>
  <c r="C26" i="2"/>
  <c r="C25" i="2"/>
  <c r="C24" i="2"/>
  <c r="C23" i="2"/>
  <c r="B27" i="2"/>
  <c r="B26" i="2"/>
  <c r="B25" i="2"/>
  <c r="B24" i="2"/>
  <c r="B23" i="2"/>
  <c r="B5" i="7"/>
  <c r="B4" i="7"/>
  <c r="A5" i="7"/>
  <c r="A4" i="7"/>
  <c r="B5" i="6"/>
  <c r="B9" i="6"/>
  <c r="B7" i="6"/>
  <c r="B3" i="6"/>
  <c r="E5" i="5"/>
  <c r="E6" i="5"/>
  <c r="E7" i="5"/>
  <c r="E8" i="5"/>
  <c r="E9" i="5"/>
  <c r="E10" i="5"/>
  <c r="E11" i="5"/>
  <c r="E4" i="5"/>
  <c r="A5" i="5"/>
  <c r="A6" i="5"/>
  <c r="A7" i="5"/>
  <c r="A8" i="5"/>
  <c r="A9" i="5"/>
  <c r="A4" i="5"/>
  <c r="D4" i="4"/>
  <c r="D5" i="4"/>
  <c r="D6" i="4"/>
  <c r="A4" i="4"/>
  <c r="A3" i="4"/>
  <c r="G4" i="2"/>
  <c r="F4" i="2" s="1"/>
  <c r="H4" i="2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F9" i="1"/>
  <c r="F10" i="1"/>
  <c r="F11" i="1"/>
  <c r="F12" i="1"/>
  <c r="F13" i="1"/>
  <c r="F14" i="1"/>
  <c r="F15" i="1"/>
  <c r="F16" i="1"/>
  <c r="F17" i="1"/>
  <c r="F8" i="1"/>
  <c r="E30" i="6" l="1"/>
  <c r="K8" i="2"/>
  <c r="L8" i="2" s="1"/>
  <c r="O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<sst xmlns="http://schemas.openxmlformats.org/spreadsheetml/2006/main" count="90" uniqueCount="70">
  <si>
    <t xml:space="preserve">d iniziale </t>
  </si>
  <si>
    <t>errore mA</t>
  </si>
  <si>
    <t>partiamo da</t>
  </si>
  <si>
    <t>trovato come 80-30</t>
  </si>
  <si>
    <t>prendiamo come zero di rilevatore</t>
  </si>
  <si>
    <t>distanza (cm)</t>
  </si>
  <si>
    <t>n inersione</t>
  </si>
  <si>
    <t>intensità</t>
  </si>
  <si>
    <t>reale</t>
  </si>
  <si>
    <t>numero max</t>
  </si>
  <si>
    <t>lunghezza d'onda cm</t>
  </si>
  <si>
    <t>errori</t>
  </si>
  <si>
    <t>errore d cm</t>
  </si>
  <si>
    <t>d</t>
  </si>
  <si>
    <t>numero massimi e minimi</t>
  </si>
  <si>
    <t>passo cm</t>
  </si>
  <si>
    <t>20-40</t>
  </si>
  <si>
    <t>errore mm</t>
  </si>
  <si>
    <t>errore</t>
  </si>
  <si>
    <t>MEDIA</t>
  </si>
  <si>
    <t>ERRORE</t>
  </si>
  <si>
    <t>lastra metallica</t>
  </si>
  <si>
    <t>polistirolo vuoto</t>
  </si>
  <si>
    <t>polistirolo styrene</t>
  </si>
  <si>
    <t>facendo ruotare un braccio, troviamo l'angolo di inversione, lì ricaviamo l'angolo 2</t>
  </si>
  <si>
    <t>angolo vertice prisma gradi</t>
  </si>
  <si>
    <t>angolo in radianti</t>
  </si>
  <si>
    <t>naria</t>
  </si>
  <si>
    <t>angolo parete-braccio1</t>
  </si>
  <si>
    <t>angolo parete-braccio2</t>
  </si>
  <si>
    <t>errore goniometro</t>
  </si>
  <si>
    <t>indice di rifrazione npv</t>
  </si>
  <si>
    <t>angolo theta2</t>
  </si>
  <si>
    <t>radianti</t>
  </si>
  <si>
    <t>nstyrene</t>
  </si>
  <si>
    <t>err</t>
  </si>
  <si>
    <t>fare discussione a parole eventualmente escludendo i dati con 20 gradi</t>
  </si>
  <si>
    <t>d cm</t>
  </si>
  <si>
    <t>I0 mA</t>
  </si>
  <si>
    <t>gradi</t>
  </si>
  <si>
    <t>I</t>
  </si>
  <si>
    <t>abbiamo visto l'esperienza virtuale</t>
  </si>
  <si>
    <t>direzione di polarizzazione</t>
  </si>
  <si>
    <t>sensibiltà goniometro dietro ricevitore</t>
  </si>
  <si>
    <t>5 gradi</t>
  </si>
  <si>
    <t>facciamo interpolazione lineare</t>
  </si>
  <si>
    <t>facciamo interpolazione sinusoidale con cos^2</t>
  </si>
  <si>
    <t>coseno theta</t>
  </si>
  <si>
    <t>cos^2</t>
  </si>
  <si>
    <t>FARE FIT PARABOLA</t>
  </si>
  <si>
    <t>d dei massimi cm</t>
  </si>
  <si>
    <t xml:space="preserve">delta d </t>
  </si>
  <si>
    <t>90-angolo</t>
  </si>
  <si>
    <t>angolo</t>
  </si>
  <si>
    <t>FARE FIT PARABOLA CON ROOT</t>
  </si>
  <si>
    <t>COVARIANZA a E b OPPURE ESPLICITARE x0</t>
  </si>
  <si>
    <t>angolo di Brewster ricavato</t>
  </si>
  <si>
    <t>angolo max con derivata a mano = 64,86 gradi</t>
  </si>
  <si>
    <t>distanze cm</t>
  </si>
  <si>
    <t>errore su d cm</t>
  </si>
  <si>
    <t>emettitore semiriflettente</t>
  </si>
  <si>
    <t>ricevitore-semiriflettente</t>
  </si>
  <si>
    <t>specchio fisso- semiriflettente</t>
  </si>
  <si>
    <t>speccmobile - riflettente</t>
  </si>
  <si>
    <t>delta d cm</t>
  </si>
  <si>
    <t>numero massimi</t>
  </si>
  <si>
    <t>lunghezze d'onda cm</t>
  </si>
  <si>
    <t>dati che non so a cosa servono</t>
  </si>
  <si>
    <t>cosa dice il tutor</t>
  </si>
  <si>
    <t>diffrazione dal…da questo piano, se tu lo metti, se tu lo metti, forse in realtà potrebbe funzionare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</si>
</sst>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0" borderId="15" xfId="0" applyBorder="1"/>
    <xf numFmtId="0" fontId="0" fillId="0" borderId="16" xfId="0" applyBorder="1"/>
    <xf numFmtId="0" fontId="0" fillId="3" borderId="16" xfId="0" applyFill="1" applyBorder="1"/>
    <xf numFmtId="0" fontId="0" fillId="6" borderId="0" xfId="0" applyFill="1"/>
    <xf numFmtId="0" fontId="0" fillId="3" borderId="17" xfId="0" applyFill="1" applyBorder="1"/>
    <xf numFmtId="0" fontId="0" fillId="0" borderId="18" xfId="0" applyBorder="1"/>
    <xf numFmtId="0" fontId="0" fillId="5" borderId="9" xfId="0" applyFill="1" applyBorder="1"/>
    <xf numFmtId="0" fontId="0" fillId="5" borderId="11" xfId="0" applyFill="1" applyBorder="1"/>
    <xf numFmtId="0" fontId="0" fillId="0" borderId="21" xfId="0" applyBorder="1"/>
    <xf numFmtId="0" fontId="0" fillId="2" borderId="0" xfId="0" applyFill="1" applyAlignment="1">
      <alignment horizontal="right"/>
    </xf>
    <xf numFmtId="0" fontId="0" fillId="0" borderId="22" xfId="0" applyBorder="1" applyAlignment="1">
      <alignment horizontal="right"/>
    </xf>
    <xf numFmtId="0" fontId="0" fillId="2" borderId="24" xfId="0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7" borderId="0" xfId="0" applyFill="1"/>
    <xf numFmtId="0" fontId="0" fillId="7" borderId="17" xfId="0" applyFill="1" applyBorder="1"/>
    <xf numFmtId="0" fontId="0" fillId="8" borderId="0" xfId="0" applyFill="1"/>
    <xf numFmtId="164" fontId="0" fillId="0" borderId="0" xfId="0" applyNumberFormat="1"/>
    <xf numFmtId="164" fontId="0" fillId="3" borderId="0" xfId="0" applyNumberFormat="1" applyFill="1"/>
    <xf numFmtId="164" fontId="0" fillId="3" borderId="15" xfId="0" applyNumberFormat="1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2" fontId="0" fillId="0" borderId="13" xfId="0" applyNumberFormat="1" applyBorder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'Onde stazionarie'!$B$8:$B$17</c:f>
              <c:numCache>
                <c:formatCode>General</c:formatCode>
                <c:ptCount val="10"/>
                <c:pt idx="0">
                  <c:v>51</c:v>
                </c:pt>
                <c:pt idx="1">
                  <c:v>51.8</c:v>
                </c:pt>
                <c:pt idx="2">
                  <c:v>52.5</c:v>
                </c:pt>
                <c:pt idx="3">
                  <c:v>53.2</c:v>
                </c:pt>
                <c:pt idx="4">
                  <c:v>53.7</c:v>
                </c:pt>
                <c:pt idx="5">
                  <c:v>54.2</c:v>
                </c:pt>
                <c:pt idx="6">
                  <c:v>54.800000000000004</c:v>
                </c:pt>
                <c:pt idx="7">
                  <c:v>55.6</c:v>
                </c:pt>
                <c:pt idx="8">
                  <c:v>56.15</c:v>
                </c:pt>
                <c:pt idx="9">
                  <c:v>56.85</c:v>
                </c:pt>
              </c:numCache>
            </c:numRef>
          </c:xVal>
          <c:yVal>
            <c:numRef>
              <c:f>'Onde stazionarie'!$F$8:$F$17</c:f>
              <c:numCache>
                <c:formatCode>General</c:formatCode>
                <c:ptCount val="10"/>
                <c:pt idx="0">
                  <c:v>1.9999999999999907E-2</c:v>
                </c:pt>
                <c:pt idx="1">
                  <c:v>-2.0000000000000018E-2</c:v>
                </c:pt>
                <c:pt idx="2">
                  <c:v>0</c:v>
                </c:pt>
                <c:pt idx="3">
                  <c:v>-2.0000000000000018E-2</c:v>
                </c:pt>
                <c:pt idx="4">
                  <c:v>0</c:v>
                </c:pt>
                <c:pt idx="5">
                  <c:v>-4.0000000000000036E-2</c:v>
                </c:pt>
                <c:pt idx="6">
                  <c:v>-2.0000000000000018E-2</c:v>
                </c:pt>
                <c:pt idx="7">
                  <c:v>-6.0000000000000053E-2</c:v>
                </c:pt>
                <c:pt idx="8">
                  <c:v>-4.0000000000000036E-2</c:v>
                </c:pt>
                <c:pt idx="9">
                  <c:v>-0.10000000000000009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B-EC4C-A6EC-1A5DD98D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43920"/>
        <c:axId val="794144320"/>
      </c:scatterChart>
      <c:valAx>
        <c:axId val="7941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4144320"/>
        <c:crosses val="autoZero"/>
        <c:crossBetween val="midCat"/>
      </c:valAx>
      <c:valAx>
        <c:axId val="7941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414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Angolo di riflessione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Angolo di incidenza</c:v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Riflessione!$A$36:$A$41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2-4054-AD87-8DEFA6E61F58}"/>
            </c:ext>
          </c:extLst>
        </c:ser>
        <c:ser>
          <c:idx val="1"/>
          <c:order val="1"/>
          <c:tx>
            <c:v>Angolo di rilessione minimo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val>
            <c:numRef>
              <c:f>Riflessione!$B$36:$B$41</c:f>
              <c:numCache>
                <c:formatCode>General</c:formatCode>
                <c:ptCount val="6"/>
                <c:pt idx="0">
                  <c:v>24</c:v>
                </c:pt>
                <c:pt idx="1">
                  <c:v>29</c:v>
                </c:pt>
                <c:pt idx="2">
                  <c:v>38</c:v>
                </c:pt>
                <c:pt idx="3">
                  <c:v>46</c:v>
                </c:pt>
                <c:pt idx="4">
                  <c:v>58</c:v>
                </c:pt>
                <c:pt idx="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2-4054-AD87-8DEFA6E61F58}"/>
            </c:ext>
          </c:extLst>
        </c:ser>
        <c:ser>
          <c:idx val="2"/>
          <c:order val="2"/>
          <c:tx>
            <c:v>Angolo di riflessione massimo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C000"/>
                </a:solidFill>
                <a:prstDash val="solid"/>
              </a:ln>
              <a:effectLst/>
            </c:spPr>
          </c:marker>
          <c:val>
            <c:numRef>
              <c:f>Riflessione!$C$36:$C$41</c:f>
              <c:numCache>
                <c:formatCode>General</c:formatCode>
                <c:ptCount val="6"/>
                <c:pt idx="0">
                  <c:v>25</c:v>
                </c:pt>
                <c:pt idx="1">
                  <c:v>31</c:v>
                </c:pt>
                <c:pt idx="2">
                  <c:v>39</c:v>
                </c:pt>
                <c:pt idx="3">
                  <c:v>51</c:v>
                </c:pt>
                <c:pt idx="4">
                  <c:v>61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B2-4054-AD87-8DEFA6E61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60232"/>
        <c:axId val="692957991"/>
      </c:lineChart>
      <c:catAx>
        <c:axId val="101026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2957991"/>
        <c:crosses val="autoZero"/>
        <c:auto val="1"/>
        <c:lblAlgn val="ctr"/>
        <c:lblOffset val="100"/>
        <c:noMultiLvlLbl val="0"/>
      </c:catAx>
      <c:valAx>
        <c:axId val="692957991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Angoli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026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234950</xdr:colOff>
      <xdr:row>0</xdr:row>
      <xdr:rowOff>57150</xdr:rowOff>
    </xdr:from>
    <xdr:to>
      <xdr:col>15</xdr:col>
      <xdr:colOff>800100</xdr:colOff>
      <xdr:row>17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BF7FA97-163B-114F-98DC-9EA883FA1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44</xdr:row>
      <xdr:rowOff>19050</xdr:rowOff>
    </xdr:from>
    <xdr:to>
      <xdr:col>5</xdr:col>
      <xdr:colOff>180975</xdr:colOff>
      <xdr:row>68</xdr:row>
      <xdr:rowOff>152400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491D0E6C-500B-4DB8-A2E5-4D800C8FC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153620</xdr:colOff>
      <xdr:row>2</xdr:row>
      <xdr:rowOff>165640</xdr:rowOff>
    </xdr:from>
    <xdr:to>
      <xdr:col>12</xdr:col>
      <xdr:colOff>295320</xdr:colOff>
      <xdr:row>4</xdr:row>
      <xdr:rowOff>31760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put penna 2">
              <a:extLst>
                <a:ext uri="{FF2B5EF4-FFF2-40B4-BE49-F238E27FC236}">
                  <a16:creationId xmlns:a16="http://schemas.microsoft.com/office/drawing/2014/main" id="{98F1284D-9621-8C48-9AE5-B8CEEEC6D120}"/>
                </a:ext>
              </a:extLst>
            </xdr14:cNvPr>
            <xdr14:cNvContentPartPr/>
          </xdr14:nvContentPartPr>
          <xdr14:nvPr macro=""/>
          <xdr14:xfrm>
            <a:off x="4281120" y="572040"/>
            <a:ext cx="5920200" cy="272520"/>
          </xdr14:xfrm>
        </xdr:contentPart>
      </mc:Choice>
      <mc:Fallback xmlns="">
        <xdr:pic>
          <xdr:nvPicPr>
            <xdr:cNvPr id="3" name="Input penna 2">
              <a:extLst>
                <a:ext uri="{FF2B5EF4-FFF2-40B4-BE49-F238E27FC236}">
                  <a16:creationId xmlns:a16="http://schemas.microsoft.com/office/drawing/2014/main" id="{98F1284D-9621-8C48-9AE5-B8CEEEC6D1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27480" y="464400"/>
              <a:ext cx="6027840" cy="48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165120</xdr:rowOff>
    </xdr:from>
    <xdr:to>
      <xdr:col>1</xdr:col>
      <xdr:colOff>312100</xdr:colOff>
      <xdr:row>6</xdr:row>
      <xdr:rowOff>75360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put penna 3">
              <a:extLst>
                <a:ext uri="{FF2B5EF4-FFF2-40B4-BE49-F238E27FC236}">
                  <a16:creationId xmlns:a16="http://schemas.microsoft.com/office/drawing/2014/main" id="{D9A22B73-5D6B-0B48-ABAE-A32EEAD7E0D2}"/>
                </a:ext>
              </a:extLst>
            </xdr14:cNvPr>
            <xdr14:cNvContentPartPr/>
          </xdr14:nvContentPartPr>
          <xdr14:nvPr macro=""/>
          <xdr14:xfrm>
            <a:off x="0" y="774720"/>
            <a:ext cx="1137600" cy="519840"/>
          </xdr14:xfrm>
        </xdr:contentPart>
      </mc:Choice>
      <mc:Fallback xmlns="">
        <xdr:pic>
          <xdr:nvPicPr>
            <xdr:cNvPr id="4" name="Input penna 3">
              <a:extLst>
                <a:ext uri="{FF2B5EF4-FFF2-40B4-BE49-F238E27FC236}">
                  <a16:creationId xmlns:a16="http://schemas.microsoft.com/office/drawing/2014/main" id="{D9A22B73-5D6B-0B48-ABAE-A32EEAD7E0D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9000" y="766080"/>
              <a:ext cx="1155240" cy="53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533400</xdr:colOff>
      <xdr:row>10</xdr:row>
      <xdr:rowOff>76200</xdr:rowOff>
    </xdr:from>
    <xdr:to>
      <xdr:col>11</xdr:col>
      <xdr:colOff>622300</xdr:colOff>
      <xdr:row>27</xdr:row>
      <xdr:rowOff>190500</xdr:rowOff>
    </xdr:to>
    <xdr:sp macro="" textlink="">
      <xdr:nvSpPr>
        <xdr:cNvPr id="5" name="Ovale 4">
          <a:extLst>
            <a:ext uri="{FF2B5EF4-FFF2-40B4-BE49-F238E27FC236}">
              <a16:creationId xmlns:a16="http://schemas.microsoft.com/office/drawing/2014/main" id="{0339ED86-D0AC-C443-9856-E0C5279B1E4D}"/>
            </a:ext>
          </a:extLst>
        </xdr:cNvPr>
        <xdr:cNvSpPr/>
      </xdr:nvSpPr>
      <xdr:spPr>
        <a:xfrm>
          <a:off x="5486400" y="2108200"/>
          <a:ext cx="4216400" cy="3568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 editAs="oneCell">
    <xdr:from>
      <xdr:col>5</xdr:col>
      <xdr:colOff>216620</xdr:colOff>
      <xdr:row>8</xdr:row>
      <xdr:rowOff>202840</xdr:rowOff>
    </xdr:from>
    <xdr:to>
      <xdr:col>5</xdr:col>
      <xdr:colOff>823580</xdr:colOff>
      <xdr:row>15</xdr:row>
      <xdr:rowOff>71760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put penna 11">
              <a:extLst>
                <a:ext uri="{FF2B5EF4-FFF2-40B4-BE49-F238E27FC236}">
                  <a16:creationId xmlns:a16="http://schemas.microsoft.com/office/drawing/2014/main" id="{CC63308D-B75E-0C48-BA37-18AC79499CBB}"/>
                </a:ext>
              </a:extLst>
            </xdr14:cNvPr>
            <xdr14:cNvContentPartPr/>
          </xdr14:nvContentPartPr>
          <xdr14:nvPr macro=""/>
          <xdr14:xfrm>
            <a:off x="4344120" y="1828440"/>
            <a:ext cx="606960" cy="1291320"/>
          </xdr14:xfrm>
        </xdr:contentPart>
      </mc:Choice>
      <mc:Fallback xmlns="">
        <xdr:pic>
          <xdr:nvPicPr>
            <xdr:cNvPr id="12" name="Input penna 11">
              <a:extLst>
                <a:ext uri="{FF2B5EF4-FFF2-40B4-BE49-F238E27FC236}">
                  <a16:creationId xmlns:a16="http://schemas.microsoft.com/office/drawing/2014/main" id="{CC63308D-B75E-0C48-BA37-18AC79499CB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35125" y="1819440"/>
              <a:ext cx="624590" cy="1308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1T16:12:03.27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1 298 16383,'89'0'0,"1"0"0,-18 2 0,2 1 0,4 1 0,-7 0 0,2 2 0,4 1 0,5 0 0,1 0 0,6 1 0,6 0 0,0 1 0,-2-1 0,-6 0 0,15 1 0,-6-1 0,0 0 0,4 0 0,-18-2 0,5 1 0,2 0 0,-2-1 0,-5-1 0,-8-1 0,13-2 0,-9-1 0,-3-1 0,24 0 0,-4 0 0,-11 2 0,-4 1 0,-9 1 0,-2 1 0,-5 1 0,0 1 0,1-1 0,0 0 0,1-1 0,2-2 0,2-1 0,2-1 0,4 0 0,2-1 0,3 0 0,0 1 0,4 1 0,2 4 0,1 2 0,2 4 0,9 8 0,-5 2 0,-37-9 0,-1-1 0,22 5 0,4-5 0,-3-10 0,3-4 0,-7 2 0,4-2 0,5 1 0,-5-1 0,4 0 0,3 0 0,-1-1 0,1 0 0,0 0 0,1 0 0,0-1 0,-2 0 0,1-1 0,0-1 0,-2 1 0,-1-1 0,-1 1 0,-2 0 0,-2-1 0,11-1 0,-4 0 0,-2 0 0,-8 0 0,-2 1 0,-2 0 0,21 0 0,-3 1 0,-7 2 0,-2 0 0,-3 2 0,-1 0 0,-2 1 0,0 0 0,-1 0 0,1 0 0,-1 0 0,0 0 0,0 1 0,0 1 0,-2 0 0,-1 2 0,-3 1 0,-2 0 0,0 2 0,1-1 0,1-1 0,2 0 0,12-2 0,5 0 0,-17-2 0,3 0 0,3 0 0,15-1 0,4 0 0,3 0 0,-14 0 0,2 0 0,2 0 0,0 0 0,4 0 0,1 0 0,1 0 0,-1 0 0,-1 0 0,0 0 0,0 0 0,-2 0 0,-7 0 0,-1 0 0,-1 0 0,-3 0 0,12 0 0,-3 0 0,-3 0 0,-14 0 0,-1 0 0,-5 0 0,13-1 0,-6 2 0,-16 1 0,-3 2 0,30 9 0,-20 9 0,-10 4 0,-5 1 0,4-3 0,14 0 0,22-3 0,-33-10 0,2-2 0,7-2 0,2-1 0,11-1 0,3-3 0,7 1 0,1-3 0,5-2 0,2-4 0,-22-3 0,2-2 0,-7 0 0,-5 4 0,-3-2 0,20-12 0,2-2 0,-13 3 0,5-2 0,3 1 0,7-3 0,7-1 0,-2 0 0,6-1 0,4 0 0,1 0 0,-14 4 0,3 0 0,0 0 0,0 1 0,0 1 0,-4 1 0,1 1 0,-1 0 0,-1 1 0,-2 0 0,11-1 0,-2 1 0,-2 1 0,-5 2 0,2 0 0,-4 3 0,-5 1 0,10 0 0,-8 1 0,-19 2 0,-6 1 0,10 0 0,-36 3 0,-8 1 0,-5 0 0,23-4 0,43-6 0,-24 4 0,5-1 0,12-1 0,3 0 0,0-1 0,-1 2 0,-11 1 0,-3 2 0,31-3 0,-36 6 0,-32 4 0,-12 8 0,-11 11 0,0 8 0,0 4 0,0-7 0,0-9 0,2-4 0,13-1 0,14 2 0,12 1 0,2 1 0,-10-5 0,-7 1 0,-15-6 0,0 9 0,-14 15 0,-7 20 0,-12 14 0,-8 0 0,-6-13 0,0-13 0,-4-9 0,-12-4 0,-18-1 0,-19-3 0,37-12 0,-3-2 0,-4-2 0,-2-1 0,-2-2 0,0-1 0,0 0 0,0 0 0,0 1 0,0 1 0,-1 0 0,1 0 0,-1 0 0,0-1 0,-2 1 0,1-1 0,0-1 0,-2 0 0,-4 0 0,-2 0 0,-11-1 0,-3-3 0,22 0 0,-2-2 0,-2-1 0,-3-2 0,-2 0 0,0-3 0,-1-1 0,0-2 0,-1 0 0,-2-2 0,-1 0 0,1 0 0,1 1 0,0 2 0,1 0 0,2 2 0,0 0 0,2 3 0,3 2 0,2 1 0,1 2 0,-17 1 0,4 2 0,11 1 0,3 0 0,2 0 0,2 0 0,-1 0 0,-2 0 0,-10 0 0,-3 0 0,-15 0 0,-4 0 0,27 0 0,-2 0 0,0 0 0,0 0 0,-1 0 0,1 0 0,3 0 0,0 0 0,3 0 0,-23 0 0,6 0 0,13 0 0,4 0 0,-32 0 0,37 0 0,24 0 0,20 0 0,-1 0 0,-8 0 0,-18-4 0,-16-4 0,-8-5 0,0-2 0,1 3 0,4 1 0,5 4 0,9 2 0,14 3 0,16 2 0,10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1T16:12:07.7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64 52 24575,'0'53'0,"0"26"0,0-20 0,0 4 0,0 12 0,-2 1 0,-1 1 0,-1-2 0,-2-3 0,0-3 0,-1-8 0,0-1 0,1-8 0,1-2 0,0 34 0,4-12 0,1-22 0,6-17 0,13-8 0,30-2 0,-1-6 0,9 0 0,26 5 0,10 0 0,-14-5 0,6-1 0,2 0-434,-12-5 1,1 0 0,2-1 0,2-1 433,4-2 0,1-2 0,2-2 0,0-2 0,2-4 0,1-3 0,1-3 0,-3-2 0,-2-2 0,0-3 0,-2-2 0,-1-3 0,-4 0 0,-2-3 0,0-1 0,-3-1-229,17-8 0,-2-2 0,-4 2 229,-12 4 0,-3 0 0,-2 2 0,19-8 0,-6 2 0,-21 9 0,-5 2 0,13-8 0,-33 12 1669,-19 7-1669,-10 0 751,-5-8-751,-1-23 0,0-37 0,0 25 0,0-5 0,0-9 0,0 0 0,0 4 0,0 2 0,0-33 0,0 34 0,-2 37 0,-6 11 0,-12 14 0,-17 0 0,-16 0 0,-27-7 0,24 0 0,-5-1 0,-18-4 0,-5 1 0,-12-1 0,-3 1 0,30 6 0,-2 0 0,1 1 0,-30 1 0,3 1 0,14 1 0,5 2 0,13-1 0,6 0 0,-25 0 0,26 0 0,9 0 0,0-1 0,-8-4 0,-10-4 0,-7-2 0,-4-2 0,-3 4 0,1 3 0,-1 3 0,3 2 0,-1 1 0,2 0 0,1 0 0,-1 0 0,6 0 0,7 0 0,5 0 0,-1 0 0,-3 0 0,-6 0 0,-2 0 0,3 0 0,13 0 0,16 0 0,20 0 0,10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1T16:12:49.8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698 3070 18496,'-8'-10'0,"-3"5"2772,1 1-2772,-2 5 1039,8 6-1039,-1 10 542,3 9-542,2 10 1726,0 7-1726,0 6 0,0 3 0,0 0 0,0-6 0,0-9 0,4-9 0,8-7 0,8-1 0,6-1 0,1 1 0,-3-1 0,-2-2 0,1-4 0,3-5 0,7-4 0,5-4 0,4-2 0,0-6 0,0-7 0,0-7 0,-1-2 0,-1-2 0,-5-2 0,-5-7 0,-4-11 0,-7-13 0,-7-16 0,-7-16 0,-7 40 0,-4 0 0,-4-1 0,-2 1 0,-23-38 0,-8 21 0,2 24 0,0 20 0,-4 13 0,-7 7 0,-9 6 0,-8 6 0,-2 6 0,1 8 0,7 4 0,13-2 0,8 0 0,12-4 0,8 6 0,2 6 0,5 5 0,1 4 0,3-5 0,5-5 0,2-6 0,4-3 0,0 1 0,0-9 0,0 5 0,4-7 0,4 5 0,5 2 0,3-1 0,2-2 0,1-1 0,-2-1 0,0 2 0,-2-1 0,-3 2 0,1-2 0,-6-5 0,1-1 0,-1-7 0,-2 0 0,0-2 0</inkml:trace>
  <inkml:trace contextRef="#ctx0" brushRef="#br0" timeOffset="1633">1203 2710 24575,'-5'-6'0,"2"-3"0,3-5 0,0-6 0,0-13 0,0-26 0,-4-40 0,-1 31 0,-2-6 0,-3-10 0,-2-4 0,0-3 0,-1 1 0,0 7 0,2 3 0,3 14 0,1 4 0,0-23 0,3 38 0,6 26 0,4 14 0,-1 5 0,6 2 0,-5 0 0,0 0 0,0 0 0,0 0 0,-4 0 0,1 0 0</inkml:trace>
  <inkml:trace contextRef="#ctx0" brushRef="#br0" timeOffset="3550">1686 2390 24575,'0'-24'0,"0"-17"0,0-31 0,0-22 0,-1 42 0,-2-1 0,-7-42 0,-7 13 0,-4 17 0,-1 8 0,2 11 0,3 11 0,3 4 0,8 14 0,2-4 0,4 5 0,0-5 0,-2 0 0,0 4 0,-1 0 0,-1 0 0,2 0 0,-3 3 0,0-4 0,1 11 0,0-2 0,2 9 0,0 0 0</inkml:trace>
  <inkml:trace contextRef="#ctx0" brushRef="#br0" timeOffset="4417">1669 2221 8191,'-40'-26'0,"7"12"5063,-41-6-5063,18 8 0,-6-2 0,-21-9 0,-6-4 0,17 2 0,-2-3 0,0-3 681,-3-4 1,1-4-1,1-4-681,0-6 0,3-3 0,2-5 0,1-7 0,3-4 0,4-4 0,18 12 0,3-2 0,2-3 0,4-4 57,2-6 0,3-4 1,5-3-1,2-4-57,5 0 0,3-6 0,3-1 0,1 3 0,1 9 0,-2-5 0,2 9 0,2-2 0,7-7 0,0-1 0,-1 0 0</inkml:trace>
</inkml: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FDDD-3715-394C-8B92-B6E47D0834A2}">
  <dimension ref="A1:Q40"/>
  <sheetViews>
    <sheetView topLeftCell="A14" workbookViewId="0">
      <selection activeCell="M39" sqref="M39:M40"/>
    </sheetView>
  </sheetViews>
  <sheetFormatPr baseColWidth="10" defaultColWidth="11" defaultRowHeight="16" x14ac:dyDescent="0.2"/>
  <cols>
    <col min="2" max="2" width="22.5" customWidth="1"/>
    <col min="12" max="12" width="12.5" customWidth="1"/>
    <col min="13" max="13" width="19.1640625" customWidth="1"/>
  </cols>
  <sheetData>
    <row r="1" spans="1:7" x14ac:dyDescent="0.2">
      <c r="A1" t="s">
        <v>0</v>
      </c>
      <c r="E1" t="s">
        <v>1</v>
      </c>
      <c r="G1" t="s">
        <v>2</v>
      </c>
    </row>
    <row r="2" spans="1:7" x14ac:dyDescent="0.2">
      <c r="A2">
        <v>50</v>
      </c>
      <c r="B2" t="s">
        <v>3</v>
      </c>
      <c r="E2">
        <v>0.02</v>
      </c>
      <c r="G2">
        <v>0.8</v>
      </c>
    </row>
    <row r="3" spans="1:7" x14ac:dyDescent="0.2">
      <c r="G3" t="s">
        <v>4</v>
      </c>
    </row>
    <row r="7" spans="1:7" x14ac:dyDescent="0.2">
      <c r="A7" t="s">
        <v>5</v>
      </c>
      <c r="D7" t="s">
        <v>6</v>
      </c>
      <c r="E7" t="s">
        <v>7</v>
      </c>
      <c r="F7" t="s">
        <v>8</v>
      </c>
    </row>
    <row r="8" spans="1:7" x14ac:dyDescent="0.2">
      <c r="A8">
        <v>1</v>
      </c>
      <c r="B8">
        <f>A8+A2</f>
        <v>51</v>
      </c>
      <c r="D8">
        <v>1</v>
      </c>
      <c r="E8">
        <v>0.82</v>
      </c>
      <c r="F8">
        <f>E8-G$2</f>
        <v>1.9999999999999907E-2</v>
      </c>
    </row>
    <row r="9" spans="1:7" x14ac:dyDescent="0.2">
      <c r="A9">
        <v>0.8</v>
      </c>
      <c r="B9">
        <f>A9+B8</f>
        <v>51.8</v>
      </c>
      <c r="D9">
        <v>2</v>
      </c>
      <c r="E9">
        <v>0.78</v>
      </c>
      <c r="F9">
        <f t="shared" ref="F9:F17" si="0">E9-G$2</f>
        <v>-2.0000000000000018E-2</v>
      </c>
    </row>
    <row r="10" spans="1:7" x14ac:dyDescent="0.2">
      <c r="A10">
        <v>0.7</v>
      </c>
      <c r="B10">
        <f t="shared" ref="B10:B17" si="1">A10+B9</f>
        <v>52.5</v>
      </c>
      <c r="D10">
        <v>3</v>
      </c>
      <c r="E10">
        <v>0.8</v>
      </c>
      <c r="F10">
        <f t="shared" si="0"/>
        <v>0</v>
      </c>
    </row>
    <row r="11" spans="1:7" x14ac:dyDescent="0.2">
      <c r="A11">
        <v>0.7</v>
      </c>
      <c r="B11">
        <f t="shared" si="1"/>
        <v>53.2</v>
      </c>
      <c r="D11">
        <v>4</v>
      </c>
      <c r="E11">
        <v>0.78</v>
      </c>
      <c r="F11">
        <f t="shared" si="0"/>
        <v>-2.0000000000000018E-2</v>
      </c>
    </row>
    <row r="12" spans="1:7" x14ac:dyDescent="0.2">
      <c r="A12">
        <v>0.5</v>
      </c>
      <c r="B12">
        <f t="shared" si="1"/>
        <v>53.7</v>
      </c>
      <c r="D12">
        <v>5</v>
      </c>
      <c r="E12">
        <v>0.8</v>
      </c>
      <c r="F12">
        <f t="shared" si="0"/>
        <v>0</v>
      </c>
    </row>
    <row r="13" spans="1:7" x14ac:dyDescent="0.2">
      <c r="A13">
        <v>0.5</v>
      </c>
      <c r="B13">
        <f t="shared" si="1"/>
        <v>54.2</v>
      </c>
      <c r="D13">
        <v>6</v>
      </c>
      <c r="E13">
        <v>0.76</v>
      </c>
      <c r="F13">
        <f t="shared" si="0"/>
        <v>-4.0000000000000036E-2</v>
      </c>
    </row>
    <row r="14" spans="1:7" x14ac:dyDescent="0.2">
      <c r="A14">
        <v>0.6</v>
      </c>
      <c r="B14">
        <f t="shared" si="1"/>
        <v>54.800000000000004</v>
      </c>
      <c r="D14">
        <v>7</v>
      </c>
      <c r="E14">
        <v>0.78</v>
      </c>
      <c r="F14">
        <f t="shared" si="0"/>
        <v>-2.0000000000000018E-2</v>
      </c>
    </row>
    <row r="15" spans="1:7" x14ac:dyDescent="0.2">
      <c r="A15">
        <v>0.8</v>
      </c>
      <c r="B15">
        <f t="shared" si="1"/>
        <v>55.6</v>
      </c>
      <c r="D15">
        <v>8</v>
      </c>
      <c r="E15">
        <v>0.74</v>
      </c>
      <c r="F15">
        <f t="shared" si="0"/>
        <v>-6.0000000000000053E-2</v>
      </c>
    </row>
    <row r="16" spans="1:7" x14ac:dyDescent="0.2">
      <c r="A16">
        <v>0.55000000000000004</v>
      </c>
      <c r="B16">
        <f t="shared" si="1"/>
        <v>56.15</v>
      </c>
      <c r="D16">
        <v>9</v>
      </c>
      <c r="E16">
        <v>0.76</v>
      </c>
      <c r="F16">
        <f t="shared" si="0"/>
        <v>-4.0000000000000036E-2</v>
      </c>
    </row>
    <row r="17" spans="1:17" x14ac:dyDescent="0.2">
      <c r="A17">
        <v>0.7</v>
      </c>
      <c r="B17">
        <f t="shared" si="1"/>
        <v>56.85</v>
      </c>
      <c r="D17">
        <v>10</v>
      </c>
      <c r="E17">
        <v>0.7</v>
      </c>
      <c r="F17">
        <f t="shared" si="0"/>
        <v>-0.10000000000000009</v>
      </c>
    </row>
    <row r="20" spans="1:17" ht="17" thickBot="1" x14ac:dyDescent="0.25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7" x14ac:dyDescent="0.2">
      <c r="A21" s="4"/>
      <c r="J21" s="5"/>
      <c r="L21" s="16" t="s">
        <v>9</v>
      </c>
      <c r="M21" s="17" t="s">
        <v>10</v>
      </c>
      <c r="N21" s="17" t="s">
        <v>11</v>
      </c>
      <c r="O21" s="17"/>
      <c r="P21" s="17" t="s">
        <v>12</v>
      </c>
      <c r="Q21" s="18">
        <v>0.1</v>
      </c>
    </row>
    <row r="22" spans="1:17" x14ac:dyDescent="0.2">
      <c r="A22" s="4"/>
      <c r="B22" t="s">
        <v>13</v>
      </c>
      <c r="C22" t="s">
        <v>14</v>
      </c>
      <c r="J22" s="5"/>
      <c r="L22" s="19">
        <v>14</v>
      </c>
      <c r="M22" s="43">
        <f>(2*20)/L22</f>
        <v>2.8571428571428572</v>
      </c>
      <c r="N22" s="43">
        <f t="shared" ref="N22:N37" si="2">(2/L22)*$Q$21</f>
        <v>1.4285714285714285E-2</v>
      </c>
      <c r="Q22" s="20"/>
    </row>
    <row r="23" spans="1:17" x14ac:dyDescent="0.2">
      <c r="A23" s="4" t="s">
        <v>15</v>
      </c>
      <c r="B23" t="s">
        <v>16</v>
      </c>
      <c r="C23">
        <v>14</v>
      </c>
      <c r="D23">
        <v>13</v>
      </c>
      <c r="E23">
        <v>14</v>
      </c>
      <c r="F23">
        <v>14</v>
      </c>
      <c r="G23">
        <v>13</v>
      </c>
      <c r="H23">
        <v>13</v>
      </c>
      <c r="I23">
        <v>14</v>
      </c>
      <c r="J23" s="5">
        <v>14</v>
      </c>
      <c r="L23" s="19">
        <v>13</v>
      </c>
      <c r="M23" s="43">
        <f t="shared" ref="M23:M37" si="3">(2*20)/L23</f>
        <v>3.0769230769230771</v>
      </c>
      <c r="N23" s="43">
        <f t="shared" si="2"/>
        <v>1.5384615384615385E-2</v>
      </c>
      <c r="Q23" s="20"/>
    </row>
    <row r="24" spans="1:17" x14ac:dyDescent="0.2">
      <c r="A24" s="4" t="s">
        <v>17</v>
      </c>
      <c r="B24">
        <v>1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  <c r="J24" s="5">
        <v>14</v>
      </c>
      <c r="L24" s="19">
        <v>14</v>
      </c>
      <c r="M24" s="43">
        <f t="shared" si="3"/>
        <v>2.8571428571428572</v>
      </c>
      <c r="N24" s="43">
        <f t="shared" si="2"/>
        <v>1.4285714285714285E-2</v>
      </c>
      <c r="Q24" s="20"/>
    </row>
    <row r="25" spans="1:17" x14ac:dyDescent="0.2">
      <c r="A25" s="4"/>
      <c r="J25" s="5"/>
      <c r="L25" s="19">
        <v>14</v>
      </c>
      <c r="M25" s="43">
        <f t="shared" si="3"/>
        <v>2.8571428571428572</v>
      </c>
      <c r="N25" s="43">
        <f t="shared" si="2"/>
        <v>1.4285714285714285E-2</v>
      </c>
      <c r="Q25" s="20"/>
    </row>
    <row r="26" spans="1:17" x14ac:dyDescent="0.2">
      <c r="A26" s="4"/>
      <c r="J26" s="5"/>
      <c r="L26" s="19">
        <v>13</v>
      </c>
      <c r="M26" s="43">
        <f t="shared" si="3"/>
        <v>3.0769230769230771</v>
      </c>
      <c r="N26" s="43">
        <f t="shared" si="2"/>
        <v>1.5384615384615385E-2</v>
      </c>
      <c r="Q26" s="20"/>
    </row>
    <row r="27" spans="1:17" x14ac:dyDescent="0.2">
      <c r="A27" s="4"/>
      <c r="E27">
        <f>AVERAGE(C23:J24)</f>
        <v>13.8125</v>
      </c>
      <c r="J27" s="5"/>
      <c r="L27" s="19">
        <v>13</v>
      </c>
      <c r="M27" s="43">
        <f t="shared" si="3"/>
        <v>3.0769230769230771</v>
      </c>
      <c r="N27" s="43">
        <f t="shared" si="2"/>
        <v>1.5384615384615385E-2</v>
      </c>
      <c r="Q27" s="20"/>
    </row>
    <row r="28" spans="1:17" x14ac:dyDescent="0.2">
      <c r="A28" s="4"/>
      <c r="B28" t="s">
        <v>10</v>
      </c>
      <c r="C28" t="s">
        <v>18</v>
      </c>
      <c r="J28" s="5"/>
      <c r="L28" s="19">
        <v>14</v>
      </c>
      <c r="M28" s="43">
        <f t="shared" si="3"/>
        <v>2.8571428571428572</v>
      </c>
      <c r="N28" s="43">
        <f t="shared" si="2"/>
        <v>1.4285714285714285E-2</v>
      </c>
      <c r="Q28" s="20"/>
    </row>
    <row r="29" spans="1:17" x14ac:dyDescent="0.2">
      <c r="A29" s="4"/>
      <c r="B29" s="6">
        <f>(2*20/E27)</f>
        <v>2.8959276018099547</v>
      </c>
      <c r="J29" s="5"/>
      <c r="L29" s="19">
        <v>14</v>
      </c>
      <c r="M29" s="43">
        <f t="shared" si="3"/>
        <v>2.8571428571428572</v>
      </c>
      <c r="N29" s="43">
        <f t="shared" si="2"/>
        <v>1.4285714285714285E-2</v>
      </c>
      <c r="Q29" s="20"/>
    </row>
    <row r="30" spans="1:17" x14ac:dyDescent="0.2">
      <c r="A30" s="4"/>
      <c r="J30" s="5"/>
      <c r="L30" s="19">
        <v>14</v>
      </c>
      <c r="M30" s="43">
        <f t="shared" si="3"/>
        <v>2.8571428571428572</v>
      </c>
      <c r="N30" s="43">
        <f t="shared" si="2"/>
        <v>1.4285714285714285E-2</v>
      </c>
      <c r="Q30" s="20"/>
    </row>
    <row r="31" spans="1:17" x14ac:dyDescent="0.2">
      <c r="A31" s="4"/>
      <c r="J31" s="5"/>
      <c r="L31" s="19">
        <v>14</v>
      </c>
      <c r="M31" s="43">
        <f>(2*20)/L31</f>
        <v>2.8571428571428572</v>
      </c>
      <c r="N31" s="43">
        <f t="shared" si="2"/>
        <v>1.4285714285714285E-2</v>
      </c>
      <c r="Q31" s="20"/>
    </row>
    <row r="32" spans="1:17" x14ac:dyDescent="0.2">
      <c r="A32" s="7"/>
      <c r="B32" s="8"/>
      <c r="C32" s="8"/>
      <c r="D32" s="8"/>
      <c r="E32" s="8"/>
      <c r="F32" s="8"/>
      <c r="G32" s="8"/>
      <c r="H32" s="8"/>
      <c r="I32" s="8"/>
      <c r="J32" s="9"/>
      <c r="L32" s="19">
        <v>14</v>
      </c>
      <c r="M32" s="43">
        <f t="shared" si="3"/>
        <v>2.8571428571428572</v>
      </c>
      <c r="N32" s="43">
        <f t="shared" si="2"/>
        <v>1.4285714285714285E-2</v>
      </c>
      <c r="Q32" s="20"/>
    </row>
    <row r="33" spans="12:17" x14ac:dyDescent="0.2">
      <c r="L33" s="19">
        <v>14</v>
      </c>
      <c r="M33" s="43">
        <f t="shared" si="3"/>
        <v>2.8571428571428572</v>
      </c>
      <c r="N33" s="43">
        <f t="shared" si="2"/>
        <v>1.4285714285714285E-2</v>
      </c>
      <c r="Q33" s="20"/>
    </row>
    <row r="34" spans="12:17" x14ac:dyDescent="0.2">
      <c r="L34" s="19">
        <v>14</v>
      </c>
      <c r="M34" s="43">
        <f t="shared" si="3"/>
        <v>2.8571428571428572</v>
      </c>
      <c r="N34" s="43">
        <f t="shared" si="2"/>
        <v>1.4285714285714285E-2</v>
      </c>
      <c r="Q34" s="20"/>
    </row>
    <row r="35" spans="12:17" x14ac:dyDescent="0.2">
      <c r="L35" s="19">
        <v>14</v>
      </c>
      <c r="M35" s="43">
        <f t="shared" si="3"/>
        <v>2.8571428571428572</v>
      </c>
      <c r="N35" s="43">
        <f t="shared" si="2"/>
        <v>1.4285714285714285E-2</v>
      </c>
      <c r="Q35" s="20"/>
    </row>
    <row r="36" spans="12:17" x14ac:dyDescent="0.2">
      <c r="L36" s="19">
        <v>14</v>
      </c>
      <c r="M36" s="43">
        <f t="shared" si="3"/>
        <v>2.8571428571428572</v>
      </c>
      <c r="N36" s="43">
        <f t="shared" si="2"/>
        <v>1.4285714285714285E-2</v>
      </c>
      <c r="Q36" s="20"/>
    </row>
    <row r="37" spans="12:17" x14ac:dyDescent="0.2">
      <c r="L37" s="19">
        <v>14</v>
      </c>
      <c r="M37" s="43">
        <f t="shared" si="3"/>
        <v>2.8571428571428572</v>
      </c>
      <c r="N37" s="43">
        <f t="shared" si="2"/>
        <v>1.4285714285714285E-2</v>
      </c>
      <c r="Q37" s="20"/>
    </row>
    <row r="38" spans="12:17" x14ac:dyDescent="0.2">
      <c r="L38" s="19"/>
      <c r="Q38" s="20"/>
    </row>
    <row r="39" spans="12:17" x14ac:dyDescent="0.2">
      <c r="L39" s="19"/>
      <c r="M39" s="44">
        <f>AVERAGE(M22:M37)</f>
        <v>2.8983516483516474</v>
      </c>
      <c r="N39" s="15" t="s">
        <v>19</v>
      </c>
      <c r="Q39" s="20"/>
    </row>
    <row r="40" spans="12:17" ht="17" thickBot="1" x14ac:dyDescent="0.25">
      <c r="L40" s="21"/>
      <c r="M40" s="45">
        <f>AVERAGE(N22:N37)</f>
        <v>1.4491758241758244E-2</v>
      </c>
      <c r="N40" s="22" t="s">
        <v>20</v>
      </c>
      <c r="O40" s="23"/>
      <c r="P40" s="23"/>
      <c r="Q40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0D97-68CA-684F-B89D-04C03A0240B0}">
  <dimension ref="A1:O43"/>
  <sheetViews>
    <sheetView workbookViewId="0">
      <selection activeCell="F7" sqref="F7"/>
    </sheetView>
  </sheetViews>
  <sheetFormatPr baseColWidth="10" defaultColWidth="11" defaultRowHeight="16" x14ac:dyDescent="0.2"/>
  <cols>
    <col min="1" max="1" width="21.83203125" customWidth="1"/>
    <col min="2" max="2" width="22.5" customWidth="1"/>
    <col min="3" max="3" width="13.6640625" customWidth="1"/>
    <col min="4" max="4" width="20.6640625" customWidth="1"/>
    <col min="5" max="5" width="12.83203125" customWidth="1"/>
    <col min="6" max="6" width="28" customWidth="1"/>
    <col min="8" max="8" width="17.33203125" customWidth="1"/>
    <col min="11" max="11" width="13.6640625" customWidth="1"/>
    <col min="12" max="13" width="12.83203125" customWidth="1"/>
  </cols>
  <sheetData>
    <row r="1" spans="1:15" x14ac:dyDescent="0.2">
      <c r="A1" s="50" t="s">
        <v>21</v>
      </c>
      <c r="B1" s="50"/>
      <c r="C1" s="50"/>
      <c r="D1" s="50"/>
      <c r="F1" s="51" t="s">
        <v>22</v>
      </c>
      <c r="G1" s="51"/>
      <c r="H1" s="51"/>
      <c r="I1" s="51"/>
      <c r="K1" s="46" t="s">
        <v>23</v>
      </c>
      <c r="L1" s="46"/>
      <c r="M1" s="46"/>
      <c r="N1" s="46"/>
    </row>
    <row r="3" spans="1:15" ht="16" customHeight="1" x14ac:dyDescent="0.2">
      <c r="A3" s="47" t="s">
        <v>24</v>
      </c>
      <c r="B3" s="47"/>
      <c r="C3" s="47"/>
      <c r="D3" s="47"/>
      <c r="F3" t="s">
        <v>25</v>
      </c>
      <c r="H3" s="40" t="s">
        <v>26</v>
      </c>
      <c r="L3" t="s">
        <v>27</v>
      </c>
    </row>
    <row r="4" spans="1:15" x14ac:dyDescent="0.2">
      <c r="A4" s="47"/>
      <c r="B4" s="47"/>
      <c r="C4" s="47"/>
      <c r="D4" s="47"/>
      <c r="F4">
        <f>G4*(180/PI())</f>
        <v>22.543061000057879</v>
      </c>
      <c r="G4">
        <f>ATAN(11/26.5)</f>
        <v>0.39345063792893559</v>
      </c>
      <c r="H4">
        <f>F4*PI()/180</f>
        <v>0.39345063792893559</v>
      </c>
      <c r="L4">
        <v>1</v>
      </c>
    </row>
    <row r="5" spans="1:15" x14ac:dyDescent="0.2">
      <c r="A5" s="47"/>
      <c r="B5" s="47"/>
      <c r="C5" s="47"/>
      <c r="D5" s="47"/>
    </row>
    <row r="7" spans="1:15" x14ac:dyDescent="0.2">
      <c r="A7" s="10" t="s">
        <v>28</v>
      </c>
      <c r="B7" s="50" t="s">
        <v>29</v>
      </c>
      <c r="C7" s="50"/>
      <c r="D7" s="32" t="s">
        <v>30</v>
      </c>
      <c r="F7" s="41" t="s">
        <v>31</v>
      </c>
      <c r="K7" t="s">
        <v>32</v>
      </c>
      <c r="L7" t="s">
        <v>33</v>
      </c>
      <c r="O7" s="27" t="s">
        <v>34</v>
      </c>
    </row>
    <row r="8" spans="1:15" ht="17" thickBot="1" x14ac:dyDescent="0.25">
      <c r="A8">
        <v>20</v>
      </c>
      <c r="B8">
        <v>20</v>
      </c>
      <c r="C8">
        <v>21</v>
      </c>
      <c r="D8">
        <v>1</v>
      </c>
      <c r="F8" s="28">
        <v>1</v>
      </c>
      <c r="K8">
        <f>180-(164-F4)</f>
        <v>38.543061000057889</v>
      </c>
      <c r="L8">
        <f>RADIANS(K8)</f>
        <v>0.67270331824802854</v>
      </c>
      <c r="O8" s="28">
        <f>(SIN(L8)/SIN(H4))</f>
        <v>1.6252971440429085</v>
      </c>
    </row>
    <row r="9" spans="1:15" x14ac:dyDescent="0.2">
      <c r="A9">
        <v>20</v>
      </c>
      <c r="B9">
        <v>21</v>
      </c>
      <c r="C9">
        <v>23</v>
      </c>
    </row>
    <row r="10" spans="1:15" x14ac:dyDescent="0.2">
      <c r="A10">
        <v>30</v>
      </c>
      <c r="B10">
        <v>31</v>
      </c>
      <c r="C10">
        <v>31</v>
      </c>
    </row>
    <row r="11" spans="1:15" x14ac:dyDescent="0.2">
      <c r="A11">
        <v>30</v>
      </c>
      <c r="B11">
        <v>29</v>
      </c>
      <c r="C11">
        <v>27</v>
      </c>
    </row>
    <row r="12" spans="1:15" x14ac:dyDescent="0.2">
      <c r="A12">
        <v>40</v>
      </c>
      <c r="B12">
        <v>37</v>
      </c>
      <c r="C12">
        <v>35</v>
      </c>
      <c r="F12">
        <v>1.1599999999999999</v>
      </c>
    </row>
    <row r="13" spans="1:15" x14ac:dyDescent="0.2">
      <c r="A13">
        <v>40</v>
      </c>
      <c r="B13">
        <v>35</v>
      </c>
      <c r="C13">
        <v>39</v>
      </c>
    </row>
    <row r="14" spans="1:15" x14ac:dyDescent="0.2">
      <c r="A14">
        <v>50</v>
      </c>
      <c r="B14">
        <v>43</v>
      </c>
      <c r="C14">
        <v>48</v>
      </c>
    </row>
    <row r="15" spans="1:15" x14ac:dyDescent="0.2">
      <c r="A15">
        <v>50</v>
      </c>
      <c r="B15">
        <v>44</v>
      </c>
      <c r="C15">
        <v>43</v>
      </c>
    </row>
    <row r="16" spans="1:15" x14ac:dyDescent="0.2">
      <c r="A16">
        <v>60</v>
      </c>
      <c r="B16">
        <v>65</v>
      </c>
      <c r="C16">
        <v>69</v>
      </c>
    </row>
    <row r="17" spans="1:3" x14ac:dyDescent="0.2">
      <c r="A17">
        <v>60</v>
      </c>
      <c r="B17">
        <v>63</v>
      </c>
      <c r="C17">
        <v>63</v>
      </c>
    </row>
    <row r="22" spans="1:3" x14ac:dyDescent="0.2">
      <c r="C22" t="s">
        <v>35</v>
      </c>
    </row>
    <row r="23" spans="1:3" x14ac:dyDescent="0.2">
      <c r="A23">
        <v>20</v>
      </c>
      <c r="B23">
        <f>AVERAGE(B8:C9)</f>
        <v>21.25</v>
      </c>
      <c r="C23">
        <f>STDEV(B8:C9)</f>
        <v>1.2583057392117916</v>
      </c>
    </row>
    <row r="24" spans="1:3" x14ac:dyDescent="0.2">
      <c r="A24">
        <v>30</v>
      </c>
      <c r="B24">
        <f>AVERAGE(B10:C11)</f>
        <v>29.5</v>
      </c>
      <c r="C24">
        <f>STDEV(B10:C11)</f>
        <v>1.9148542155126762</v>
      </c>
    </row>
    <row r="25" spans="1:3" x14ac:dyDescent="0.2">
      <c r="A25">
        <v>40</v>
      </c>
      <c r="B25">
        <f>AVERAGE(B12:C13)</f>
        <v>36.5</v>
      </c>
      <c r="C25">
        <f>STDEV(B12:C13)</f>
        <v>1.9148542155126762</v>
      </c>
    </row>
    <row r="26" spans="1:3" x14ac:dyDescent="0.2">
      <c r="A26">
        <v>50</v>
      </c>
      <c r="B26">
        <f>AVERAGE(B14:C15)</f>
        <v>44.5</v>
      </c>
      <c r="C26">
        <f>STDEV(B14:C15)</f>
        <v>2.3804761428476167</v>
      </c>
    </row>
    <row r="27" spans="1:3" x14ac:dyDescent="0.2">
      <c r="A27">
        <v>60</v>
      </c>
      <c r="B27">
        <f>AVERAGE(B16:C17)</f>
        <v>65</v>
      </c>
      <c r="C27">
        <f>STDEV(B16:C17)</f>
        <v>2.8284271247461903</v>
      </c>
    </row>
    <row r="35" spans="1:4" x14ac:dyDescent="0.2">
      <c r="A35" s="33" t="s">
        <v>28</v>
      </c>
      <c r="B35" s="48" t="s">
        <v>29</v>
      </c>
      <c r="C35" s="48"/>
      <c r="D35" s="34" t="s">
        <v>30</v>
      </c>
    </row>
    <row r="36" spans="1:4" x14ac:dyDescent="0.2">
      <c r="A36" s="35">
        <v>20</v>
      </c>
      <c r="B36">
        <v>24</v>
      </c>
      <c r="C36">
        <v>25</v>
      </c>
      <c r="D36" s="36">
        <v>2</v>
      </c>
    </row>
    <row r="37" spans="1:4" x14ac:dyDescent="0.2">
      <c r="A37" s="35">
        <v>30</v>
      </c>
      <c r="B37">
        <v>29</v>
      </c>
      <c r="C37">
        <v>31</v>
      </c>
      <c r="D37" s="36">
        <v>2</v>
      </c>
    </row>
    <row r="38" spans="1:4" x14ac:dyDescent="0.2">
      <c r="A38" s="35">
        <v>40</v>
      </c>
      <c r="B38">
        <v>38</v>
      </c>
      <c r="C38">
        <v>39</v>
      </c>
      <c r="D38" s="36">
        <v>2</v>
      </c>
    </row>
    <row r="39" spans="1:4" x14ac:dyDescent="0.2">
      <c r="A39" s="35">
        <v>50</v>
      </c>
      <c r="B39">
        <v>46</v>
      </c>
      <c r="C39">
        <v>51</v>
      </c>
      <c r="D39" s="36">
        <v>2</v>
      </c>
    </row>
    <row r="40" spans="1:4" x14ac:dyDescent="0.2">
      <c r="A40" s="35">
        <v>60</v>
      </c>
      <c r="B40">
        <v>58</v>
      </c>
      <c r="C40">
        <v>61</v>
      </c>
      <c r="D40" s="36">
        <v>2</v>
      </c>
    </row>
    <row r="41" spans="1:4" x14ac:dyDescent="0.2">
      <c r="A41" s="37">
        <v>70</v>
      </c>
      <c r="B41" s="38">
        <v>66</v>
      </c>
      <c r="C41" s="38">
        <v>70</v>
      </c>
      <c r="D41" s="39">
        <v>2</v>
      </c>
    </row>
    <row r="43" spans="1:4" ht="16" customHeight="1" x14ac:dyDescent="0.2">
      <c r="A43" s="49" t="s">
        <v>36</v>
      </c>
      <c r="B43" s="49"/>
      <c r="C43" s="49"/>
      <c r="D43" s="49"/>
    </row>
  </sheetData>
  <mergeCells count="7">
    <mergeCell ref="K1:N1"/>
    <mergeCell ref="A3:D5"/>
    <mergeCell ref="B35:C35"/>
    <mergeCell ref="A43:D43"/>
    <mergeCell ref="B7:C7"/>
    <mergeCell ref="A1:D1"/>
    <mergeCell ref="F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DD8D-3266-0748-BC2D-C6E678CAB2C1}">
  <dimension ref="A1:K26"/>
  <sheetViews>
    <sheetView workbookViewId="0">
      <selection activeCell="E18" sqref="E18"/>
    </sheetView>
  </sheetViews>
  <sheetFormatPr baseColWidth="10" defaultColWidth="11" defaultRowHeight="16" x14ac:dyDescent="0.2"/>
  <cols>
    <col min="1" max="1" width="13.5" customWidth="1"/>
    <col min="3" max="3" width="14.1640625" customWidth="1"/>
    <col min="7" max="7" width="18.1640625" bestFit="1" customWidth="1"/>
    <col min="10" max="10" width="35.83203125" customWidth="1"/>
  </cols>
  <sheetData>
    <row r="1" spans="1:11" x14ac:dyDescent="0.2">
      <c r="A1" s="12" t="s">
        <v>37</v>
      </c>
      <c r="B1" s="12">
        <v>70</v>
      </c>
      <c r="D1" s="12" t="s">
        <v>37</v>
      </c>
      <c r="E1" s="12">
        <v>60</v>
      </c>
      <c r="G1" s="13" t="s">
        <v>37</v>
      </c>
      <c r="H1" s="13">
        <v>80</v>
      </c>
      <c r="J1" s="11"/>
      <c r="K1" s="11"/>
    </row>
    <row r="2" spans="1:11" x14ac:dyDescent="0.2">
      <c r="A2" t="s">
        <v>38</v>
      </c>
      <c r="B2">
        <v>0.6</v>
      </c>
      <c r="D2" t="s">
        <v>38</v>
      </c>
      <c r="E2">
        <v>0.6</v>
      </c>
      <c r="G2" s="11" t="s">
        <v>38</v>
      </c>
      <c r="H2" s="11">
        <v>0.6</v>
      </c>
      <c r="J2" s="11"/>
      <c r="K2" s="11"/>
    </row>
    <row r="3" spans="1:11" x14ac:dyDescent="0.2">
      <c r="G3" s="11"/>
      <c r="H3" s="11"/>
      <c r="J3" s="11"/>
      <c r="K3" s="11"/>
    </row>
    <row r="4" spans="1:11" x14ac:dyDescent="0.2">
      <c r="A4" t="s">
        <v>39</v>
      </c>
      <c r="B4" t="s">
        <v>40</v>
      </c>
      <c r="D4" t="s">
        <v>39</v>
      </c>
      <c r="E4" t="s">
        <v>40</v>
      </c>
      <c r="G4" s="11" t="s">
        <v>39</v>
      </c>
      <c r="H4" s="11" t="s">
        <v>40</v>
      </c>
      <c r="J4" s="11"/>
      <c r="K4" s="11"/>
    </row>
    <row r="5" spans="1:11" x14ac:dyDescent="0.2">
      <c r="A5">
        <v>15</v>
      </c>
      <c r="B5">
        <v>0.56000000000000005</v>
      </c>
      <c r="D5">
        <v>15</v>
      </c>
      <c r="E5">
        <v>0.57999999999999996</v>
      </c>
      <c r="G5" s="11">
        <v>15</v>
      </c>
      <c r="H5" s="11">
        <v>0.57999999999999996</v>
      </c>
      <c r="J5" s="11"/>
      <c r="K5" s="11"/>
    </row>
    <row r="6" spans="1:11" x14ac:dyDescent="0.2">
      <c r="A6">
        <v>30</v>
      </c>
      <c r="B6">
        <v>0.5</v>
      </c>
      <c r="D6">
        <v>30</v>
      </c>
      <c r="E6">
        <v>0.53</v>
      </c>
      <c r="G6" s="11">
        <v>30</v>
      </c>
      <c r="H6" s="11">
        <v>0.5</v>
      </c>
      <c r="J6" s="11" t="s">
        <v>41</v>
      </c>
      <c r="K6" s="11"/>
    </row>
    <row r="7" spans="1:11" x14ac:dyDescent="0.2">
      <c r="A7">
        <v>45</v>
      </c>
      <c r="B7">
        <v>0.38</v>
      </c>
      <c r="D7">
        <v>45</v>
      </c>
      <c r="E7">
        <v>0.42</v>
      </c>
      <c r="G7" s="11">
        <v>45</v>
      </c>
      <c r="H7" s="11">
        <v>0.4</v>
      </c>
      <c r="J7" s="11" t="s">
        <v>42</v>
      </c>
      <c r="K7" s="11"/>
    </row>
    <row r="8" spans="1:11" x14ac:dyDescent="0.2">
      <c r="A8">
        <v>60</v>
      </c>
      <c r="B8">
        <v>0.22</v>
      </c>
      <c r="D8">
        <v>60</v>
      </c>
      <c r="E8">
        <v>0.26</v>
      </c>
      <c r="G8" s="11">
        <v>60</v>
      </c>
      <c r="H8" s="11">
        <v>0.22</v>
      </c>
      <c r="J8" s="11"/>
      <c r="K8" s="11"/>
    </row>
    <row r="9" spans="1:11" x14ac:dyDescent="0.2">
      <c r="A9">
        <v>75</v>
      </c>
      <c r="B9">
        <v>0.04</v>
      </c>
      <c r="D9">
        <v>75</v>
      </c>
      <c r="E9">
        <v>0.1</v>
      </c>
      <c r="G9" s="11">
        <v>75</v>
      </c>
      <c r="H9" s="11">
        <v>0.08</v>
      </c>
      <c r="J9" s="11" t="s">
        <v>43</v>
      </c>
      <c r="K9" s="11" t="s">
        <v>44</v>
      </c>
    </row>
    <row r="10" spans="1:11" x14ac:dyDescent="0.2">
      <c r="A10">
        <v>90</v>
      </c>
      <c r="B10">
        <v>0</v>
      </c>
      <c r="D10">
        <v>90</v>
      </c>
      <c r="E10">
        <v>0</v>
      </c>
      <c r="G10" s="11">
        <v>90</v>
      </c>
      <c r="H10" s="11">
        <v>0</v>
      </c>
      <c r="J10" s="11"/>
      <c r="K10" s="11"/>
    </row>
    <row r="12" spans="1:11" x14ac:dyDescent="0.2">
      <c r="A12">
        <v>345</v>
      </c>
      <c r="B12">
        <v>0.56000000000000005</v>
      </c>
    </row>
    <row r="13" spans="1:11" x14ac:dyDescent="0.2">
      <c r="A13">
        <v>330</v>
      </c>
      <c r="B13">
        <v>0.48</v>
      </c>
    </row>
    <row r="14" spans="1:11" x14ac:dyDescent="0.2">
      <c r="A14">
        <v>315</v>
      </c>
      <c r="B14">
        <v>0.38</v>
      </c>
      <c r="D14" t="s">
        <v>45</v>
      </c>
    </row>
    <row r="15" spans="1:11" x14ac:dyDescent="0.2">
      <c r="A15">
        <v>300</v>
      </c>
      <c r="B15">
        <v>0.22</v>
      </c>
      <c r="D15" t="s">
        <v>46</v>
      </c>
    </row>
    <row r="16" spans="1:11" x14ac:dyDescent="0.2">
      <c r="A16">
        <v>285</v>
      </c>
      <c r="B16">
        <v>0.08</v>
      </c>
    </row>
    <row r="17" spans="1:7" x14ac:dyDescent="0.2">
      <c r="A17">
        <v>270</v>
      </c>
      <c r="B17">
        <v>0</v>
      </c>
    </row>
    <row r="20" spans="1:7" x14ac:dyDescent="0.2">
      <c r="A20" t="s">
        <v>47</v>
      </c>
      <c r="C20" t="s">
        <v>48</v>
      </c>
    </row>
    <row r="21" spans="1:7" x14ac:dyDescent="0.2">
      <c r="A21" cm="1">
        <f t="array" ref="A21:A25">COS(RADIANS(A5:A9))</f>
        <v>0.96592582628906831</v>
      </c>
      <c r="C21">
        <f>A21*A21</f>
        <v>0.93301270189221941</v>
      </c>
      <c r="G21" s="26" t="s">
        <v>49</v>
      </c>
    </row>
    <row r="22" spans="1:7" x14ac:dyDescent="0.2">
      <c r="A22">
        <v>0.86602540378443871</v>
      </c>
      <c r="C22">
        <f t="shared" ref="C22:C26" si="0">A22*A22</f>
        <v>0.75000000000000011</v>
      </c>
    </row>
    <row r="23" spans="1:7" x14ac:dyDescent="0.2">
      <c r="A23">
        <v>0.70710678118654757</v>
      </c>
      <c r="C23">
        <f t="shared" si="0"/>
        <v>0.50000000000000011</v>
      </c>
    </row>
    <row r="24" spans="1:7" x14ac:dyDescent="0.2">
      <c r="A24">
        <v>0.50000000000000011</v>
      </c>
      <c r="C24">
        <f t="shared" si="0"/>
        <v>0.25000000000000011</v>
      </c>
    </row>
    <row r="25" spans="1:7" x14ac:dyDescent="0.2">
      <c r="A25">
        <v>0.25881904510252074</v>
      </c>
      <c r="C25">
        <f t="shared" si="0"/>
        <v>6.698729810778066E-2</v>
      </c>
    </row>
    <row r="26" spans="1:7" x14ac:dyDescent="0.2">
      <c r="A26">
        <v>0</v>
      </c>
      <c r="C26">
        <f t="shared" si="0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8FC4-8AEC-F641-B212-194FD6D44947}">
  <dimension ref="A2:D8"/>
  <sheetViews>
    <sheetView tabSelected="1" workbookViewId="0">
      <selection activeCell="F8" sqref="F8"/>
    </sheetView>
  </sheetViews>
  <sheetFormatPr baseColWidth="10" defaultColWidth="11" defaultRowHeight="16" x14ac:dyDescent="0.2"/>
  <cols>
    <col min="2" max="2" width="16" customWidth="1"/>
    <col min="4" max="4" width="11.33203125" customWidth="1"/>
  </cols>
  <sheetData>
    <row r="2" spans="1:4" x14ac:dyDescent="0.2">
      <c r="B2" t="s">
        <v>50</v>
      </c>
      <c r="D2" t="s">
        <v>51</v>
      </c>
    </row>
    <row r="3" spans="1:4" x14ac:dyDescent="0.2">
      <c r="A3">
        <f>1</f>
        <v>1</v>
      </c>
      <c r="B3">
        <v>3.4</v>
      </c>
      <c r="D3">
        <f>B4-B3</f>
        <v>1.0000000000000004</v>
      </c>
    </row>
    <row r="4" spans="1:4" x14ac:dyDescent="0.2">
      <c r="A4">
        <f>2</f>
        <v>2</v>
      </c>
      <c r="B4">
        <v>4.4000000000000004</v>
      </c>
      <c r="D4">
        <f t="shared" ref="D4:D7" si="0">B5-B4</f>
        <v>5.0999999999999996</v>
      </c>
    </row>
    <row r="5" spans="1:4" x14ac:dyDescent="0.2">
      <c r="A5">
        <v>3</v>
      </c>
      <c r="B5">
        <v>9.5</v>
      </c>
      <c r="D5">
        <f t="shared" si="0"/>
        <v>2.5</v>
      </c>
    </row>
    <row r="6" spans="1:4" x14ac:dyDescent="0.2">
      <c r="A6">
        <v>4</v>
      </c>
      <c r="B6">
        <v>12</v>
      </c>
      <c r="D6">
        <f t="shared" si="0"/>
        <v>4</v>
      </c>
    </row>
    <row r="7" spans="1:4" x14ac:dyDescent="0.2">
      <c r="A7">
        <v>5</v>
      </c>
      <c r="B7">
        <v>16</v>
      </c>
      <c r="D7">
        <f>B8-B7</f>
        <v>8.1000000000000014</v>
      </c>
    </row>
    <row r="8" spans="1:4" x14ac:dyDescent="0.2">
      <c r="A8">
        <v>6</v>
      </c>
      <c r="B8">
        <v>24.1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7105-6126-024B-AFF1-E87FD0597C8F}">
  <dimension ref="A2:L18"/>
  <sheetViews>
    <sheetView workbookViewId="0">
      <selection activeCell="B18" sqref="B18"/>
    </sheetView>
  </sheetViews>
  <sheetFormatPr baseColWidth="10" defaultColWidth="11" defaultRowHeight="16" x14ac:dyDescent="0.2"/>
  <cols>
    <col min="7" max="7" width="14.83203125" customWidth="1"/>
    <col min="12" max="12" width="27" customWidth="1"/>
  </cols>
  <sheetData>
    <row r="2" spans="1:12" ht="17" thickBot="1" x14ac:dyDescent="0.25"/>
    <row r="3" spans="1:12" x14ac:dyDescent="0.2">
      <c r="A3" t="s">
        <v>52</v>
      </c>
      <c r="B3" t="s">
        <v>53</v>
      </c>
      <c r="C3" t="s">
        <v>7</v>
      </c>
      <c r="E3" s="29" t="s">
        <v>52</v>
      </c>
      <c r="F3" s="30" t="s">
        <v>18</v>
      </c>
      <c r="G3" t="s">
        <v>53</v>
      </c>
      <c r="I3" s="29" t="s">
        <v>7</v>
      </c>
      <c r="J3" s="30" t="s">
        <v>18</v>
      </c>
    </row>
    <row r="4" spans="1:12" x14ac:dyDescent="0.2">
      <c r="A4">
        <f>90-B4</f>
        <v>90</v>
      </c>
      <c r="B4">
        <v>0</v>
      </c>
      <c r="C4">
        <v>0.6</v>
      </c>
      <c r="E4" s="19">
        <f>90-G4</f>
        <v>90</v>
      </c>
      <c r="F4" s="20">
        <v>1</v>
      </c>
      <c r="G4">
        <v>0</v>
      </c>
      <c r="I4" s="19">
        <v>0.5</v>
      </c>
      <c r="J4" s="20">
        <v>0.02</v>
      </c>
    </row>
    <row r="5" spans="1:12" x14ac:dyDescent="0.2">
      <c r="A5">
        <f t="shared" ref="A5:A9" si="0">90-B5</f>
        <v>70</v>
      </c>
      <c r="B5">
        <v>20</v>
      </c>
      <c r="C5">
        <v>0.62</v>
      </c>
      <c r="E5" s="19">
        <f t="shared" ref="E5:E11" si="1">90-G5</f>
        <v>70</v>
      </c>
      <c r="F5" s="20">
        <v>1</v>
      </c>
      <c r="G5">
        <v>20</v>
      </c>
      <c r="I5" s="19">
        <v>0.56000000000000005</v>
      </c>
      <c r="J5" s="20">
        <v>0.02</v>
      </c>
    </row>
    <row r="6" spans="1:12" x14ac:dyDescent="0.2">
      <c r="A6">
        <f t="shared" si="0"/>
        <v>50</v>
      </c>
      <c r="B6">
        <v>40</v>
      </c>
      <c r="C6">
        <v>0.64</v>
      </c>
      <c r="E6" s="19">
        <f t="shared" si="1"/>
        <v>50</v>
      </c>
      <c r="F6" s="20">
        <v>1</v>
      </c>
      <c r="G6">
        <v>40</v>
      </c>
      <c r="I6" s="19">
        <v>0.62</v>
      </c>
      <c r="J6" s="20">
        <v>0.02</v>
      </c>
    </row>
    <row r="7" spans="1:12" x14ac:dyDescent="0.2">
      <c r="A7">
        <f t="shared" si="0"/>
        <v>30</v>
      </c>
      <c r="B7">
        <v>60</v>
      </c>
      <c r="C7">
        <v>0.4</v>
      </c>
      <c r="E7" s="19">
        <f t="shared" si="1"/>
        <v>30</v>
      </c>
      <c r="F7" s="20">
        <v>1</v>
      </c>
      <c r="G7">
        <v>60</v>
      </c>
      <c r="I7" s="19">
        <v>0.28000000000000003</v>
      </c>
      <c r="J7" s="20">
        <v>0.02</v>
      </c>
    </row>
    <row r="8" spans="1:12" x14ac:dyDescent="0.2">
      <c r="A8">
        <f t="shared" si="0"/>
        <v>40</v>
      </c>
      <c r="B8">
        <v>50</v>
      </c>
      <c r="C8">
        <v>0.52</v>
      </c>
      <c r="E8" s="19">
        <f t="shared" si="1"/>
        <v>40</v>
      </c>
      <c r="F8" s="20">
        <v>1</v>
      </c>
      <c r="G8">
        <v>50</v>
      </c>
      <c r="I8" s="19">
        <v>0.47</v>
      </c>
      <c r="J8" s="20">
        <v>0.02</v>
      </c>
    </row>
    <row r="9" spans="1:12" x14ac:dyDescent="0.2">
      <c r="A9">
        <f t="shared" si="0"/>
        <v>45</v>
      </c>
      <c r="B9">
        <v>45</v>
      </c>
      <c r="C9">
        <v>0.6</v>
      </c>
      <c r="E9" s="19">
        <f t="shared" si="1"/>
        <v>45</v>
      </c>
      <c r="F9" s="20">
        <v>1</v>
      </c>
      <c r="G9">
        <v>45</v>
      </c>
      <c r="I9" s="19">
        <v>0.56999999999999995</v>
      </c>
      <c r="J9" s="20">
        <v>0.02</v>
      </c>
    </row>
    <row r="10" spans="1:12" x14ac:dyDescent="0.2">
      <c r="E10" s="19">
        <f t="shared" si="1"/>
        <v>60</v>
      </c>
      <c r="F10" s="20">
        <v>1</v>
      </c>
      <c r="G10">
        <v>30</v>
      </c>
      <c r="I10" s="19">
        <v>0.6</v>
      </c>
      <c r="J10" s="20">
        <v>0.02</v>
      </c>
    </row>
    <row r="11" spans="1:12" ht="17" thickBot="1" x14ac:dyDescent="0.25">
      <c r="E11" s="21">
        <f t="shared" si="1"/>
        <v>55</v>
      </c>
      <c r="F11" s="24">
        <v>1</v>
      </c>
      <c r="G11">
        <v>35</v>
      </c>
      <c r="I11" s="21">
        <v>0.6</v>
      </c>
      <c r="J11" s="24">
        <v>0.02</v>
      </c>
      <c r="L11" s="26" t="s">
        <v>54</v>
      </c>
    </row>
    <row r="12" spans="1:12" x14ac:dyDescent="0.2">
      <c r="L12" s="52" t="s">
        <v>55</v>
      </c>
    </row>
    <row r="13" spans="1:12" x14ac:dyDescent="0.2">
      <c r="L13" s="52"/>
    </row>
    <row r="14" spans="1:12" ht="17" thickBot="1" x14ac:dyDescent="0.25">
      <c r="L14" s="52"/>
    </row>
    <row r="15" spans="1:12" ht="17" thickBot="1" x14ac:dyDescent="0.25">
      <c r="F15" s="53" t="s">
        <v>56</v>
      </c>
      <c r="G15" s="54"/>
      <c r="H15" s="31"/>
    </row>
    <row r="18" spans="2:2" x14ac:dyDescent="0.2">
      <c r="B18" s="42" t="s">
        <v>57</v>
      </c>
    </row>
  </sheetData>
  <mergeCells count="2">
    <mergeCell ref="L12:L14"/>
    <mergeCell ref="F15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56EB-2F59-AE45-B0BE-D73B3C8F2C29}">
  <dimension ref="A1:E30"/>
  <sheetViews>
    <sheetView workbookViewId="0">
      <selection activeCell="L28" sqref="L28"/>
    </sheetView>
  </sheetViews>
  <sheetFormatPr baseColWidth="10" defaultColWidth="11" defaultRowHeight="16" x14ac:dyDescent="0.2"/>
  <cols>
    <col min="2" max="2" width="28.6640625" customWidth="1"/>
    <col min="4" max="4" width="19.33203125" customWidth="1"/>
  </cols>
  <sheetData>
    <row r="1" spans="1:5" x14ac:dyDescent="0.2">
      <c r="B1" s="14" t="s">
        <v>58</v>
      </c>
      <c r="D1" s="15" t="s">
        <v>59</v>
      </c>
    </row>
    <row r="2" spans="1:5" x14ac:dyDescent="0.2">
      <c r="B2" t="s">
        <v>60</v>
      </c>
      <c r="D2">
        <v>0.1</v>
      </c>
    </row>
    <row r="3" spans="1:5" x14ac:dyDescent="0.2">
      <c r="B3">
        <f>62-40</f>
        <v>22</v>
      </c>
    </row>
    <row r="4" spans="1:5" x14ac:dyDescent="0.2">
      <c r="B4" t="s">
        <v>61</v>
      </c>
    </row>
    <row r="5" spans="1:5" x14ac:dyDescent="0.2">
      <c r="B5">
        <f>86-62</f>
        <v>24</v>
      </c>
    </row>
    <row r="6" spans="1:5" x14ac:dyDescent="0.2">
      <c r="B6" t="s">
        <v>62</v>
      </c>
    </row>
    <row r="7" spans="1:5" x14ac:dyDescent="0.2">
      <c r="B7">
        <f>15+8+5</f>
        <v>28</v>
      </c>
    </row>
    <row r="8" spans="1:5" x14ac:dyDescent="0.2">
      <c r="B8" t="s">
        <v>63</v>
      </c>
    </row>
    <row r="9" spans="1:5" x14ac:dyDescent="0.2">
      <c r="B9">
        <f>15+8+5</f>
        <v>28</v>
      </c>
    </row>
    <row r="10" spans="1:5" ht="17" thickBot="1" x14ac:dyDescent="0.25"/>
    <row r="11" spans="1:5" x14ac:dyDescent="0.2">
      <c r="A11" s="16" t="s">
        <v>64</v>
      </c>
      <c r="B11" s="17" t="s">
        <v>65</v>
      </c>
      <c r="C11" s="17"/>
      <c r="D11" s="17" t="s">
        <v>66</v>
      </c>
      <c r="E11" s="18" t="s">
        <v>18</v>
      </c>
    </row>
    <row r="12" spans="1:5" x14ac:dyDescent="0.2">
      <c r="A12" s="19">
        <v>10</v>
      </c>
      <c r="B12" s="56">
        <v>6</v>
      </c>
      <c r="C12" s="6"/>
      <c r="D12" s="6">
        <f>(2*($B$9+$A$12-$B$7)/B12)</f>
        <v>3.3333333333333335</v>
      </c>
      <c r="E12" s="55">
        <f>SQRT(3*((2/B12)*(2/B12))*(0.1*0.1))</f>
        <v>5.7735026918962581E-2</v>
      </c>
    </row>
    <row r="13" spans="1:5" x14ac:dyDescent="0.2">
      <c r="A13" s="19"/>
      <c r="B13" s="56">
        <v>6</v>
      </c>
      <c r="C13" s="6"/>
      <c r="D13" s="6">
        <f t="shared" ref="D13:D28" si="0">(2*($B$9+$A$12-$B$7)/B13)</f>
        <v>3.3333333333333335</v>
      </c>
      <c r="E13" s="55">
        <f t="shared" ref="E13:E28" si="1">SQRT(3*((2/B13)*(2/B13))*(0.1*0.1))</f>
        <v>5.7735026918962581E-2</v>
      </c>
    </row>
    <row r="14" spans="1:5" x14ac:dyDescent="0.2">
      <c r="A14" s="19"/>
      <c r="B14" s="56">
        <v>7</v>
      </c>
      <c r="C14" s="6"/>
      <c r="D14" s="6">
        <f t="shared" si="0"/>
        <v>2.8571428571428572</v>
      </c>
      <c r="E14" s="55">
        <f t="shared" si="1"/>
        <v>4.9487165930539354E-2</v>
      </c>
    </row>
    <row r="15" spans="1:5" x14ac:dyDescent="0.2">
      <c r="A15" s="19"/>
      <c r="B15" s="56">
        <v>7</v>
      </c>
      <c r="C15" s="6"/>
      <c r="D15" s="6">
        <f t="shared" si="0"/>
        <v>2.8571428571428572</v>
      </c>
      <c r="E15" s="55">
        <f t="shared" si="1"/>
        <v>4.9487165930539354E-2</v>
      </c>
    </row>
    <row r="16" spans="1:5" x14ac:dyDescent="0.2">
      <c r="A16" s="19"/>
      <c r="B16" s="56">
        <v>7</v>
      </c>
      <c r="C16" s="6"/>
      <c r="D16" s="6">
        <f t="shared" si="0"/>
        <v>2.8571428571428572</v>
      </c>
      <c r="E16" s="55">
        <f t="shared" si="1"/>
        <v>4.9487165930539354E-2</v>
      </c>
    </row>
    <row r="17" spans="1:5" x14ac:dyDescent="0.2">
      <c r="A17" s="19"/>
      <c r="B17" s="56">
        <v>7</v>
      </c>
      <c r="C17" s="6"/>
      <c r="D17" s="6">
        <f t="shared" si="0"/>
        <v>2.8571428571428572</v>
      </c>
      <c r="E17" s="55">
        <f t="shared" si="1"/>
        <v>4.9487165930539354E-2</v>
      </c>
    </row>
    <row r="18" spans="1:5" x14ac:dyDescent="0.2">
      <c r="A18" s="19"/>
      <c r="B18" s="56">
        <v>7</v>
      </c>
      <c r="C18" s="6"/>
      <c r="D18" s="6">
        <f t="shared" si="0"/>
        <v>2.8571428571428572</v>
      </c>
      <c r="E18" s="55">
        <f t="shared" si="1"/>
        <v>4.9487165930539354E-2</v>
      </c>
    </row>
    <row r="19" spans="1:5" x14ac:dyDescent="0.2">
      <c r="A19" s="19"/>
      <c r="B19" s="56">
        <v>7</v>
      </c>
      <c r="C19" s="6"/>
      <c r="D19" s="6">
        <f t="shared" si="0"/>
        <v>2.8571428571428572</v>
      </c>
      <c r="E19" s="55">
        <f t="shared" si="1"/>
        <v>4.9487165930539354E-2</v>
      </c>
    </row>
    <row r="20" spans="1:5" x14ac:dyDescent="0.2">
      <c r="A20" s="19"/>
      <c r="B20" s="56">
        <v>8</v>
      </c>
      <c r="C20" s="6"/>
      <c r="D20" s="6">
        <f t="shared" si="0"/>
        <v>2.5</v>
      </c>
      <c r="E20" s="55">
        <f t="shared" si="1"/>
        <v>4.330127018922194E-2</v>
      </c>
    </row>
    <row r="21" spans="1:5" x14ac:dyDescent="0.2">
      <c r="A21" s="19"/>
      <c r="B21" s="56">
        <v>7</v>
      </c>
      <c r="C21" s="6"/>
      <c r="D21" s="6">
        <f t="shared" si="0"/>
        <v>2.8571428571428572</v>
      </c>
      <c r="E21" s="55">
        <f t="shared" si="1"/>
        <v>4.9487165930539354E-2</v>
      </c>
    </row>
    <row r="22" spans="1:5" x14ac:dyDescent="0.2">
      <c r="A22" s="19"/>
      <c r="B22" s="56">
        <v>6</v>
      </c>
      <c r="C22" s="6"/>
      <c r="D22" s="6">
        <f t="shared" si="0"/>
        <v>3.3333333333333335</v>
      </c>
      <c r="E22" s="55">
        <f t="shared" si="1"/>
        <v>5.7735026918962581E-2</v>
      </c>
    </row>
    <row r="23" spans="1:5" x14ac:dyDescent="0.2">
      <c r="A23" s="19"/>
      <c r="B23" s="56">
        <v>6</v>
      </c>
      <c r="C23" s="6"/>
      <c r="D23" s="6">
        <f t="shared" si="0"/>
        <v>3.3333333333333335</v>
      </c>
      <c r="E23" s="55">
        <f t="shared" si="1"/>
        <v>5.7735026918962581E-2</v>
      </c>
    </row>
    <row r="24" spans="1:5" x14ac:dyDescent="0.2">
      <c r="A24" s="19"/>
      <c r="B24" s="56">
        <v>7</v>
      </c>
      <c r="C24" s="6"/>
      <c r="D24" s="6">
        <f t="shared" si="0"/>
        <v>2.8571428571428572</v>
      </c>
      <c r="E24" s="55">
        <f t="shared" si="1"/>
        <v>4.9487165930539354E-2</v>
      </c>
    </row>
    <row r="25" spans="1:5" x14ac:dyDescent="0.2">
      <c r="A25" s="19"/>
      <c r="B25" s="56">
        <v>7</v>
      </c>
      <c r="C25" s="6"/>
      <c r="D25" s="6">
        <f t="shared" si="0"/>
        <v>2.8571428571428572</v>
      </c>
      <c r="E25" s="55">
        <f t="shared" si="1"/>
        <v>4.9487165930539354E-2</v>
      </c>
    </row>
    <row r="26" spans="1:5" x14ac:dyDescent="0.2">
      <c r="A26" s="19"/>
      <c r="B26" s="56">
        <v>7</v>
      </c>
      <c r="C26" s="6"/>
      <c r="D26" s="6">
        <f>(2*($B$9+$A$12-$B$7)/B26)</f>
        <v>2.8571428571428572</v>
      </c>
      <c r="E26" s="55">
        <f t="shared" si="1"/>
        <v>4.9487165930539354E-2</v>
      </c>
    </row>
    <row r="27" spans="1:5" x14ac:dyDescent="0.2">
      <c r="A27" s="19"/>
      <c r="B27" s="56">
        <v>7</v>
      </c>
      <c r="C27" s="6"/>
      <c r="D27" s="6">
        <f t="shared" si="0"/>
        <v>2.8571428571428572</v>
      </c>
      <c r="E27" s="55">
        <f t="shared" si="1"/>
        <v>4.9487165930539354E-2</v>
      </c>
    </row>
    <row r="28" spans="1:5" x14ac:dyDescent="0.2">
      <c r="A28" s="19"/>
      <c r="B28" s="56">
        <v>7</v>
      </c>
      <c r="C28" s="6"/>
      <c r="D28" s="6">
        <f t="shared" si="0"/>
        <v>2.8571428571428572</v>
      </c>
      <c r="E28" s="55">
        <f t="shared" si="1"/>
        <v>4.9487165930539354E-2</v>
      </c>
    </row>
    <row r="29" spans="1:5" x14ac:dyDescent="0.2">
      <c r="A29" s="19"/>
      <c r="E29" s="20"/>
    </row>
    <row r="30" spans="1:5" ht="17" thickBot="1" x14ac:dyDescent="0.25">
      <c r="A30" s="21"/>
      <c r="B30" s="23"/>
      <c r="C30" s="22" t="s">
        <v>19</v>
      </c>
      <c r="D30" s="22">
        <f>AVERAGE(D12:D28)</f>
        <v>2.9481792717086828</v>
      </c>
      <c r="E30" s="25">
        <f>AVERAGE(E12:E28)</f>
        <v>5.1063962884208502E-2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4D7-7268-5745-90E3-E1E9F8EC4585}">
  <dimension ref="A2:F5"/>
  <sheetViews>
    <sheetView workbookViewId="0">
      <selection activeCell="O35" sqref="O35"/>
    </sheetView>
  </sheetViews>
  <sheetFormatPr baseColWidth="10" defaultColWidth="11" defaultRowHeight="16" x14ac:dyDescent="0.2"/>
  <sheetData>
    <row r="2" spans="1:6" x14ac:dyDescent="0.2">
      <c r="A2" t="s">
        <v>67</v>
      </c>
    </row>
    <row r="3" spans="1:6" x14ac:dyDescent="0.2">
      <c r="A3">
        <v>247</v>
      </c>
      <c r="F3" t="s">
        <v>68</v>
      </c>
    </row>
    <row r="4" spans="1:6" x14ac:dyDescent="0.2">
      <c r="A4">
        <f>360-319</f>
        <v>41</v>
      </c>
      <c r="B4">
        <f>360-299</f>
        <v>61</v>
      </c>
      <c r="F4" t="s">
        <v>69</v>
      </c>
    </row>
    <row r="5" spans="1:6" x14ac:dyDescent="0.2">
      <c r="A5">
        <f>SIN(RADIANS(A4))</f>
        <v>0.65605902899050728</v>
      </c>
      <c r="B5">
        <f>SIN(RADIANS(B4))</f>
        <v>0.87461970713939574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Onde stazionarie</vt:lpstr>
      <vt:lpstr>Riflessione</vt:lpstr>
      <vt:lpstr>Polarizzazione</vt:lpstr>
      <vt:lpstr>Lloyd</vt:lpstr>
      <vt:lpstr>Brewster</vt:lpstr>
      <vt:lpstr>Michelson</vt:lpstr>
      <vt:lpstr>Il cubotto barzotto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f.venturoli@campus.unimib.it</cp:lastModifiedBy>
  <cp:revision/>
  <dcterms:created xsi:type="dcterms:W3CDTF">2022-03-31T10:35:45Z</dcterms:created>
  <dcterms:modified xsi:type="dcterms:W3CDTF">2022-04-12T15:05:26Z</dcterms:modified>
  <cp:category/>
  <cp:contentStatus/>
</cp:coreProperties>
</file>